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300" windowWidth="10275" windowHeight="7875"/>
  </bookViews>
  <sheets>
    <sheet name="Example 1" sheetId="1" r:id="rId1"/>
    <sheet name="Example 2" sheetId="7" r:id="rId2"/>
  </sheets>
  <definedNames>
    <definedName name="solver_adj" localSheetId="0" hidden="1">'Example 1'!$J$14:$J$15</definedName>
    <definedName name="solver_adj" localSheetId="1" hidden="1">'Example 2'!$J$14:$J$15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'Example 1'!$J$16</definedName>
    <definedName name="solver_opt" localSheetId="1" hidden="1">'Example 2'!$J$16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K19" i="7" l="1"/>
  <c r="I19" i="7"/>
  <c r="H19" i="7"/>
  <c r="E19" i="1"/>
  <c r="K19" i="1" l="1"/>
  <c r="J19" i="1"/>
  <c r="I19" i="1"/>
  <c r="H19" i="1"/>
  <c r="G19" i="1"/>
  <c r="F19" i="1"/>
  <c r="E19" i="7"/>
  <c r="H20" i="7"/>
  <c r="H21" i="7"/>
  <c r="H22" i="7"/>
  <c r="H23" i="7"/>
  <c r="H24" i="7"/>
  <c r="H25" i="7"/>
  <c r="H26" i="7"/>
  <c r="H27" i="7"/>
  <c r="H28" i="7"/>
  <c r="H29" i="7"/>
  <c r="G20" i="7"/>
  <c r="G21" i="7"/>
  <c r="G22" i="7"/>
  <c r="G23" i="7"/>
  <c r="G24" i="7"/>
  <c r="G25" i="7"/>
  <c r="G26" i="7"/>
  <c r="G27" i="7"/>
  <c r="G28" i="7"/>
  <c r="G29" i="7"/>
  <c r="G19" i="7"/>
  <c r="F19" i="7"/>
  <c r="E20" i="7" l="1"/>
  <c r="E21" i="7"/>
  <c r="E22" i="7"/>
  <c r="F22" i="7" s="1"/>
  <c r="E23" i="7"/>
  <c r="E24" i="7"/>
  <c r="E25" i="7"/>
  <c r="E26" i="7"/>
  <c r="E27" i="7"/>
  <c r="E28" i="7"/>
  <c r="E29" i="7"/>
  <c r="F26" i="7"/>
  <c r="H29" i="1"/>
  <c r="I29" i="7" l="1"/>
  <c r="I22" i="7"/>
  <c r="K22" i="7" s="1"/>
  <c r="I28" i="7"/>
  <c r="I20" i="7"/>
  <c r="I27" i="7"/>
  <c r="K27" i="7" s="1"/>
  <c r="I21" i="7"/>
  <c r="I26" i="7"/>
  <c r="J26" i="7" s="1"/>
  <c r="F20" i="7"/>
  <c r="F23" i="7"/>
  <c r="F24" i="7"/>
  <c r="F28" i="7"/>
  <c r="I24" i="7"/>
  <c r="K24" i="7" s="1"/>
  <c r="I23" i="7"/>
  <c r="I25" i="7"/>
  <c r="F27" i="7"/>
  <c r="J19" i="7" l="1"/>
  <c r="J20" i="7"/>
  <c r="J28" i="7"/>
  <c r="K26" i="7"/>
  <c r="J22" i="7"/>
  <c r="J24" i="7"/>
  <c r="K28" i="7"/>
  <c r="J27" i="7"/>
  <c r="J23" i="7"/>
  <c r="K23" i="7"/>
  <c r="K20" i="7"/>
  <c r="K25" i="7"/>
  <c r="F25" i="7"/>
  <c r="J25" i="7" s="1"/>
  <c r="K29" i="7"/>
  <c r="F29" i="7"/>
  <c r="J29" i="7" s="1"/>
  <c r="K21" i="7"/>
  <c r="F21" i="7"/>
  <c r="J21" i="7" s="1"/>
  <c r="J16" i="7" l="1"/>
  <c r="G21" i="1" l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I29" i="1" s="1"/>
  <c r="H20" i="1"/>
  <c r="G20" i="1"/>
  <c r="E15" i="1"/>
  <c r="E29" i="1" s="1"/>
  <c r="F29" i="1" s="1"/>
  <c r="I20" i="1" l="1"/>
  <c r="I27" i="1"/>
  <c r="I25" i="1"/>
  <c r="I26" i="1"/>
  <c r="I23" i="1"/>
  <c r="I28" i="1"/>
  <c r="I24" i="1"/>
  <c r="I21" i="1"/>
  <c r="I22" i="1"/>
  <c r="K29" i="1"/>
  <c r="J29" i="1"/>
  <c r="E27" i="1"/>
  <c r="F27" i="1" s="1"/>
  <c r="E26" i="1"/>
  <c r="F26" i="1" s="1"/>
  <c r="E22" i="1"/>
  <c r="F22" i="1" s="1"/>
  <c r="E25" i="1"/>
  <c r="F25" i="1" s="1"/>
  <c r="E21" i="1"/>
  <c r="F21" i="1" s="1"/>
  <c r="E28" i="1"/>
  <c r="F28" i="1" s="1"/>
  <c r="E24" i="1"/>
  <c r="F24" i="1" s="1"/>
  <c r="E20" i="1"/>
  <c r="F20" i="1" s="1"/>
  <c r="E23" i="1"/>
  <c r="F23" i="1" s="1"/>
  <c r="J28" i="1" l="1"/>
  <c r="J22" i="1"/>
  <c r="J23" i="1"/>
  <c r="J26" i="1"/>
  <c r="K28" i="1"/>
  <c r="J24" i="1"/>
  <c r="K21" i="1"/>
  <c r="J27" i="1"/>
  <c r="J20" i="1"/>
  <c r="J25" i="1"/>
  <c r="K24" i="1"/>
  <c r="K26" i="1"/>
  <c r="K25" i="1"/>
  <c r="K23" i="1"/>
  <c r="K22" i="1"/>
  <c r="J21" i="1"/>
  <c r="K27" i="1"/>
  <c r="K20" i="1"/>
  <c r="J16" i="1" l="1"/>
</calcChain>
</file>

<file path=xl/sharedStrings.xml><?xml version="1.0" encoding="utf-8"?>
<sst xmlns="http://schemas.openxmlformats.org/spreadsheetml/2006/main" count="79" uniqueCount="45">
  <si>
    <t>Date</t>
  </si>
  <si>
    <t>By</t>
  </si>
  <si>
    <t>x1</t>
  </si>
  <si>
    <t>T (Deg K)</t>
  </si>
  <si>
    <t>Benzene</t>
  </si>
  <si>
    <t>A</t>
  </si>
  <si>
    <t>B</t>
  </si>
  <si>
    <t>C</t>
  </si>
  <si>
    <t>Ln ( Pressure ( mmHg ) ) = A - B / ( Temperature ( °K ) + C )</t>
  </si>
  <si>
    <t>Antoine Equation data</t>
  </si>
  <si>
    <r>
      <t>cm</t>
    </r>
    <r>
      <rPr>
        <sz val="11"/>
        <color theme="1"/>
        <rFont val="Calibri"/>
        <family val="2"/>
      </rPr>
      <t>³/gmol</t>
    </r>
  </si>
  <si>
    <t>Molar Volume</t>
  </si>
  <si>
    <t>A12</t>
  </si>
  <si>
    <t>A21</t>
  </si>
  <si>
    <t>cal/gmol</t>
  </si>
  <si>
    <t>Experimental data at</t>
  </si>
  <si>
    <t>mm Hg</t>
  </si>
  <si>
    <t>γ1 (Exp)</t>
  </si>
  <si>
    <t>Y12</t>
  </si>
  <si>
    <t>Y21</t>
  </si>
  <si>
    <t>R</t>
  </si>
  <si>
    <t>γ1 (Calc)</t>
  </si>
  <si>
    <t>Function</t>
  </si>
  <si>
    <t>Diff.</t>
  </si>
  <si>
    <t>Chloroform</t>
  </si>
  <si>
    <t>Acetone</t>
  </si>
  <si>
    <t>x</t>
  </si>
  <si>
    <t>y</t>
  </si>
  <si>
    <t xml:space="preserve">y (Fitted) </t>
  </si>
  <si>
    <t>y (Exp)</t>
  </si>
  <si>
    <t xml:space="preserve">Determine wilson interaction parameters for a binary mixture of acetone and chloroform from </t>
  </si>
  <si>
    <t xml:space="preserve">kPa </t>
  </si>
  <si>
    <t>Source : DDBST Online Databank</t>
  </si>
  <si>
    <t>K1 (Exp)</t>
  </si>
  <si>
    <t>T x-y experimental data available at 101.33 kPa.</t>
  </si>
  <si>
    <t xml:space="preserve">Determine wilson interaction parameters for a binary mixture of benzene and acetonitrile from </t>
  </si>
  <si>
    <t>P x-y experimental data available at 318.15 K</t>
  </si>
  <si>
    <t>Acetonitrile</t>
  </si>
  <si>
    <t>oK</t>
  </si>
  <si>
    <t>P (mmHg)</t>
  </si>
  <si>
    <t>Estimating Wilson Binary Interaction Parameter by Regression</t>
  </si>
  <si>
    <t>CheGuide.com</t>
  </si>
  <si>
    <t>Chemical Engineers Guide</t>
  </si>
  <si>
    <t>19-Dec-15</t>
  </si>
  <si>
    <t>CheGuide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</si>
</sst>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-14009]dd/mm/yy;@"/>
    <numFmt numFmtId="166" formatCode="0.0000"/>
    <numFmt numFmtId="167" formatCode="0.0"/>
    <numFmt numFmtId="168" formatCode="0.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8" tint="-0.249977111117893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5" fontId="4" fillId="2" borderId="0" xfId="0" quotePrefix="1" applyNumberFormat="1" applyFont="1" applyFill="1" applyBorder="1" applyAlignment="1" applyProtection="1">
      <alignment horizontal="left"/>
      <protection locked="0"/>
    </xf>
    <xf numFmtId="165" fontId="4" fillId="2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Protection="1"/>
    <xf numFmtId="164" fontId="4" fillId="2" borderId="0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0" fillId="0" borderId="0" xfId="0" applyNumberFormat="1"/>
    <xf numFmtId="168" fontId="0" fillId="0" borderId="0" xfId="0" applyNumberFormat="1"/>
    <xf numFmtId="167" fontId="0" fillId="2" borderId="0" xfId="0" applyNumberFormat="1" applyFill="1"/>
    <xf numFmtId="0" fontId="7" fillId="0" borderId="0" xfId="0" applyFont="1"/>
    <xf numFmtId="11" fontId="0" fillId="3" borderId="0" xfId="0" applyNumberFormat="1" applyFill="1"/>
    <xf numFmtId="0" fontId="8" fillId="0" borderId="0" xfId="1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Border="1"/>
    <xf numFmtId="166" fontId="0" fillId="0" borderId="1" xfId="0" applyNumberFormat="1" applyBorder="1"/>
    <xf numFmtId="164" fontId="0" fillId="0" borderId="1" xfId="0" applyNumberFormat="1" applyBorder="1"/>
    <xf numFmtId="168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4" borderId="1" xfId="0" applyNumberFormat="1" applyFill="1" applyBorder="1"/>
    <xf numFmtId="166" fontId="0" fillId="4" borderId="1" xfId="0" applyNumberFormat="1" applyFill="1" applyBorder="1"/>
    <xf numFmtId="164" fontId="0" fillId="4" borderId="1" xfId="0" applyNumberFormat="1" applyFill="1" applyBorder="1"/>
    <xf numFmtId="164" fontId="2" fillId="0" borderId="0" xfId="0" applyNumberFormat="1" applyFont="1" applyAlignment="1" applyProtection="1">
      <alignment horizontal="center" vertical="center"/>
    </xf>
    <xf numFmtId="164" fontId="3" fillId="0" borderId="0" xfId="1" applyNumberForma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Acetone/</a:t>
            </a:r>
            <a:r>
              <a:rPr lang="en-US" baseline="0"/>
              <a:t> Chloroform ( </a:t>
            </a:r>
            <a:r>
              <a:rPr lang="en-US"/>
              <a:t>Y vs X ) </a:t>
            </a:r>
          </a:p>
        </c:rich>
      </c:tx>
      <c:layout>
        <c:manualLayout>
          <c:xMode val="edge"/>
          <c:yMode val="edge"/>
          <c:x val="0.16333335120928769"/>
          <c:y val="4.6846846846846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80451054729272E-2"/>
          <c:y val="0.17543697130737915"/>
          <c:w val="0.83404758432973658"/>
          <c:h val="0.73537163891665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'Example 1'!$D$18</c:f>
              <c:strCache>
                <c:ptCount val="1"/>
                <c:pt idx="0">
                  <c:v>y (Exp)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7"/>
          </c:marker>
          <c:xVal>
            <c:numRef>
              <c:f>'Example 1'!$C$19:$C$40</c:f>
              <c:numCache>
                <c:formatCode>0.0000</c:formatCode>
                <c:ptCount val="22"/>
                <c:pt idx="0">
                  <c:v>9.8000000000000004E-2</c:v>
                </c:pt>
                <c:pt idx="1">
                  <c:v>0.186</c:v>
                </c:pt>
                <c:pt idx="2">
                  <c:v>0.26600000000000001</c:v>
                </c:pt>
                <c:pt idx="3">
                  <c:v>0.36</c:v>
                </c:pt>
                <c:pt idx="4">
                  <c:v>0.46800000000000003</c:v>
                </c:pt>
                <c:pt idx="5">
                  <c:v>0.57799999999999996</c:v>
                </c:pt>
                <c:pt idx="6">
                  <c:v>0.67300000000000004</c:v>
                </c:pt>
                <c:pt idx="7">
                  <c:v>0.755</c:v>
                </c:pt>
                <c:pt idx="8">
                  <c:v>0.82699999999999996</c:v>
                </c:pt>
                <c:pt idx="9">
                  <c:v>0.89200000000000002</c:v>
                </c:pt>
                <c:pt idx="10">
                  <c:v>0.94899999999999995</c:v>
                </c:pt>
              </c:numCache>
            </c:numRef>
          </c:xVal>
          <c:yVal>
            <c:numRef>
              <c:f>'Example 1'!$D$19:$D$40</c:f>
              <c:numCache>
                <c:formatCode>0.000</c:formatCode>
                <c:ptCount val="22"/>
                <c:pt idx="0">
                  <c:v>0.06</c:v>
                </c:pt>
                <c:pt idx="1">
                  <c:v>0.14299999999999999</c:v>
                </c:pt>
                <c:pt idx="2">
                  <c:v>0.23</c:v>
                </c:pt>
                <c:pt idx="3">
                  <c:v>0.36</c:v>
                </c:pt>
                <c:pt idx="4">
                  <c:v>0.51400000000000001</c:v>
                </c:pt>
                <c:pt idx="5">
                  <c:v>0.64600000000000002</c:v>
                </c:pt>
                <c:pt idx="6">
                  <c:v>0.751</c:v>
                </c:pt>
                <c:pt idx="7">
                  <c:v>0.83</c:v>
                </c:pt>
                <c:pt idx="8">
                  <c:v>0.89</c:v>
                </c:pt>
                <c:pt idx="9">
                  <c:v>0.93899999999999995</c:v>
                </c:pt>
                <c:pt idx="10">
                  <c:v>0.97499999999999998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'Example 1'!$K$18</c:f>
              <c:strCache>
                <c:ptCount val="1"/>
                <c:pt idx="0">
                  <c:v>y (Fitted) 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'Example 1'!$C$19:$C$29</c:f>
              <c:numCache>
                <c:formatCode>0.0000</c:formatCode>
                <c:ptCount val="11"/>
                <c:pt idx="0">
                  <c:v>9.8000000000000004E-2</c:v>
                </c:pt>
                <c:pt idx="1">
                  <c:v>0.186</c:v>
                </c:pt>
                <c:pt idx="2">
                  <c:v>0.26600000000000001</c:v>
                </c:pt>
                <c:pt idx="3">
                  <c:v>0.36</c:v>
                </c:pt>
                <c:pt idx="4">
                  <c:v>0.46800000000000003</c:v>
                </c:pt>
                <c:pt idx="5">
                  <c:v>0.57799999999999996</c:v>
                </c:pt>
                <c:pt idx="6">
                  <c:v>0.67300000000000004</c:v>
                </c:pt>
                <c:pt idx="7">
                  <c:v>0.755</c:v>
                </c:pt>
                <c:pt idx="8">
                  <c:v>0.82699999999999996</c:v>
                </c:pt>
                <c:pt idx="9">
                  <c:v>0.89200000000000002</c:v>
                </c:pt>
                <c:pt idx="10">
                  <c:v>0.94899999999999995</c:v>
                </c:pt>
              </c:numCache>
            </c:numRef>
          </c:xVal>
          <c:yVal>
            <c:numRef>
              <c:f>'Example 1'!$K$19:$K$29</c:f>
              <c:numCache>
                <c:formatCode>0.000</c:formatCode>
                <c:ptCount val="11"/>
                <c:pt idx="0">
                  <c:v>6.0315065650748484E-2</c:v>
                </c:pt>
                <c:pt idx="1">
                  <c:v>0.14107167640988449</c:v>
                </c:pt>
                <c:pt idx="2">
                  <c:v>0.23380601488376079</c:v>
                </c:pt>
                <c:pt idx="3">
                  <c:v>0.35916598273003814</c:v>
                </c:pt>
                <c:pt idx="4">
                  <c:v>0.5058852464971898</c:v>
                </c:pt>
                <c:pt idx="5">
                  <c:v>0.64795651362173523</c:v>
                </c:pt>
                <c:pt idx="6">
                  <c:v>0.757663884842385</c:v>
                </c:pt>
                <c:pt idx="7">
                  <c:v>0.83857728759491612</c:v>
                </c:pt>
                <c:pt idx="8">
                  <c:v>0.89335206967622838</c:v>
                </c:pt>
                <c:pt idx="9">
                  <c:v>0.93682278046731204</c:v>
                </c:pt>
                <c:pt idx="10">
                  <c:v>0.97079195101909388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dPt>
            <c:idx val="1"/>
            <c:bubble3D val="0"/>
            <c:spPr>
              <a:ln w="15875"/>
            </c:spPr>
          </c:dPt>
          <c:xVal>
            <c:numRef>
              <c:f>'Example 1'!$D$37:$D$38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'Example 1'!$E$37:$E$38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27264"/>
        <c:axId val="144611200"/>
      </c:scatterChart>
      <c:valAx>
        <c:axId val="133627264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X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44611200"/>
        <c:crosses val="autoZero"/>
        <c:crossBetween val="midCat"/>
      </c:valAx>
      <c:valAx>
        <c:axId val="14461120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Y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33627264"/>
        <c:crosses val="autoZero"/>
        <c:crossBetween val="midCat"/>
        <c:majorUnit val="0.2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7599146574437738"/>
          <c:y val="1.4414414414414415E-2"/>
          <c:w val="0.22081272613941672"/>
          <c:h val="0.15789316875931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Benzene/ Acetonitrile (Y vs X) </a:t>
            </a:r>
          </a:p>
        </c:rich>
      </c:tx>
      <c:layout>
        <c:manualLayout>
          <c:xMode val="edge"/>
          <c:yMode val="edge"/>
          <c:x val="0.13975771756514652"/>
          <c:y val="5.40540540540540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80451054729272E-2"/>
          <c:y val="0.17543697130737915"/>
          <c:w val="0.83404758432973658"/>
          <c:h val="0.73537163891665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'Example 2'!$D$18</c:f>
              <c:strCache>
                <c:ptCount val="1"/>
                <c:pt idx="0">
                  <c:v>y (Exp)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7"/>
          </c:marker>
          <c:xVal>
            <c:numRef>
              <c:f>'Example 2'!$C$19:$C$40</c:f>
              <c:numCache>
                <c:formatCode>0.0000</c:formatCode>
                <c:ptCount val="22"/>
                <c:pt idx="0">
                  <c:v>1.67E-2</c:v>
                </c:pt>
                <c:pt idx="1">
                  <c:v>0.10879999999999999</c:v>
                </c:pt>
                <c:pt idx="2">
                  <c:v>0.20469999999999999</c:v>
                </c:pt>
                <c:pt idx="3">
                  <c:v>0.31419999999999998</c:v>
                </c:pt>
                <c:pt idx="4">
                  <c:v>0.432</c:v>
                </c:pt>
                <c:pt idx="5">
                  <c:v>0.47339999999999999</c:v>
                </c:pt>
                <c:pt idx="6">
                  <c:v>0.58550000000000002</c:v>
                </c:pt>
                <c:pt idx="7">
                  <c:v>0.69089999999999996</c:v>
                </c:pt>
                <c:pt idx="8">
                  <c:v>0.77790000000000004</c:v>
                </c:pt>
                <c:pt idx="9">
                  <c:v>0.92559999999999998</c:v>
                </c:pt>
                <c:pt idx="10">
                  <c:v>0.97529999999999994</c:v>
                </c:pt>
              </c:numCache>
            </c:numRef>
          </c:xVal>
          <c:yVal>
            <c:numRef>
              <c:f>'Example 2'!$D$19:$D$40</c:f>
              <c:numCache>
                <c:formatCode>0.0000</c:formatCode>
                <c:ptCount val="22"/>
                <c:pt idx="0">
                  <c:v>4.8399999999999999E-2</c:v>
                </c:pt>
                <c:pt idx="1">
                  <c:v>0.22509999999999999</c:v>
                </c:pt>
                <c:pt idx="2">
                  <c:v>0.3241</c:v>
                </c:pt>
                <c:pt idx="3">
                  <c:v>0.40129999999999999</c:v>
                </c:pt>
                <c:pt idx="4">
                  <c:v>0.4854</c:v>
                </c:pt>
                <c:pt idx="5">
                  <c:v>0.50380000000000003</c:v>
                </c:pt>
                <c:pt idx="6">
                  <c:v>0.56389999999999996</c:v>
                </c:pt>
                <c:pt idx="7">
                  <c:v>0.63300000000000001</c:v>
                </c:pt>
                <c:pt idx="8">
                  <c:v>0.69820000000000004</c:v>
                </c:pt>
                <c:pt idx="9">
                  <c:v>0.84689999999999999</c:v>
                </c:pt>
                <c:pt idx="10">
                  <c:v>0.93179999999999996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'Example 2'!$K$18</c:f>
              <c:strCache>
                <c:ptCount val="1"/>
                <c:pt idx="0">
                  <c:v>y (Fitted) 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'Example 2'!$C$19:$C$29</c:f>
              <c:numCache>
                <c:formatCode>0.0000</c:formatCode>
                <c:ptCount val="11"/>
                <c:pt idx="0">
                  <c:v>1.67E-2</c:v>
                </c:pt>
                <c:pt idx="1">
                  <c:v>0.10879999999999999</c:v>
                </c:pt>
                <c:pt idx="2">
                  <c:v>0.20469999999999999</c:v>
                </c:pt>
                <c:pt idx="3">
                  <c:v>0.31419999999999998</c:v>
                </c:pt>
                <c:pt idx="4">
                  <c:v>0.432</c:v>
                </c:pt>
                <c:pt idx="5">
                  <c:v>0.47339999999999999</c:v>
                </c:pt>
                <c:pt idx="6">
                  <c:v>0.58550000000000002</c:v>
                </c:pt>
                <c:pt idx="7">
                  <c:v>0.69089999999999996</c:v>
                </c:pt>
                <c:pt idx="8">
                  <c:v>0.77790000000000004</c:v>
                </c:pt>
                <c:pt idx="9">
                  <c:v>0.92559999999999998</c:v>
                </c:pt>
                <c:pt idx="10">
                  <c:v>0.97529999999999994</c:v>
                </c:pt>
              </c:numCache>
            </c:numRef>
          </c:xVal>
          <c:yVal>
            <c:numRef>
              <c:f>'Example 2'!$K$19:$K$29</c:f>
              <c:numCache>
                <c:formatCode>0.0000</c:formatCode>
                <c:ptCount val="11"/>
                <c:pt idx="0">
                  <c:v>4.8244241600291879E-2</c:v>
                </c:pt>
                <c:pt idx="1">
                  <c:v>0.22473602581495272</c:v>
                </c:pt>
                <c:pt idx="2">
                  <c:v>0.33016201348965962</c:v>
                </c:pt>
                <c:pt idx="3">
                  <c:v>0.41004787600394876</c:v>
                </c:pt>
                <c:pt idx="4">
                  <c:v>0.47434783753269966</c:v>
                </c:pt>
                <c:pt idx="5">
                  <c:v>0.49519040923242741</c:v>
                </c:pt>
                <c:pt idx="6">
                  <c:v>0.5537246278599165</c:v>
                </c:pt>
                <c:pt idx="7">
                  <c:v>0.61518573911643071</c:v>
                </c:pt>
                <c:pt idx="8">
                  <c:v>0.67873293432547555</c:v>
                </c:pt>
                <c:pt idx="9">
                  <c:v>0.83699363557587214</c:v>
                </c:pt>
                <c:pt idx="10">
                  <c:v>0.93048648456603711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dPt>
            <c:idx val="1"/>
            <c:bubble3D val="0"/>
            <c:spPr>
              <a:ln w="15875"/>
            </c:spPr>
          </c:dPt>
          <c:xVal>
            <c:numRef>
              <c:f>'Example 2'!$D$37:$D$38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'Example 2'!$E$37:$E$38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5120"/>
        <c:axId val="76567296"/>
      </c:scatterChart>
      <c:valAx>
        <c:axId val="76565120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X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76567296"/>
        <c:crosses val="autoZero"/>
        <c:crossBetween val="midCat"/>
      </c:valAx>
      <c:valAx>
        <c:axId val="7656729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Y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76565120"/>
        <c:crosses val="autoZero"/>
        <c:crossBetween val="midCat"/>
        <c:majorUnit val="0.2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4717680240153816"/>
          <c:y val="9.8375540895225943E-4"/>
          <c:w val="0.24700787463290697"/>
          <c:h val="0.150685961552103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29</xdr:row>
      <xdr:rowOff>180976</xdr:rowOff>
    </xdr:from>
    <xdr:to>
      <xdr:col>9</xdr:col>
      <xdr:colOff>19051</xdr:colOff>
      <xdr:row>48</xdr:row>
      <xdr:rowOff>85726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29</xdr:row>
      <xdr:rowOff>180976</xdr:rowOff>
    </xdr:from>
    <xdr:to>
      <xdr:col>9</xdr:col>
      <xdr:colOff>19051</xdr:colOff>
      <xdr:row>48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emguide.com/" TargetMode="External"/><Relationship Id="rId1" Type="http://schemas.openxmlformats.org/officeDocument/2006/relationships/hyperlink" Target="http://www.ddbst.com/en/EED/VLE/VLE%20Acetone%3BChloroform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emguide.com/" TargetMode="External"/><Relationship Id="rId1" Type="http://schemas.openxmlformats.org/officeDocument/2006/relationships/hyperlink" Target="http://www.ddbst.com/en/EED/VLE/VLE%20Acetonitrile%3BBenzene.ph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/>
  </sheetViews>
  <sheetFormatPr defaultRowHeight="15" x14ac:dyDescent="0.25"/>
  <cols>
    <col min="1" max="1" width="3.7109375" customWidth="1"/>
    <col min="6" max="6" width="11.425781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3"/>
    </row>
    <row r="2" spans="1:11" ht="18.75" x14ac:dyDescent="0.25">
      <c r="A2" s="4"/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5"/>
      <c r="B3" s="34" t="s">
        <v>41</v>
      </c>
      <c r="C3" s="6"/>
      <c r="D3" s="6"/>
      <c r="E3" s="6"/>
      <c r="I3" s="7" t="s">
        <v>0</v>
      </c>
      <c r="J3" s="8" t="s">
        <v>43</v>
      </c>
      <c r="K3" s="9"/>
    </row>
    <row r="4" spans="1:11" x14ac:dyDescent="0.25">
      <c r="A4" s="5"/>
      <c r="B4" s="10" t="s">
        <v>42</v>
      </c>
      <c r="C4" s="6"/>
      <c r="D4" s="6"/>
      <c r="E4" s="6"/>
      <c r="I4" s="7" t="s">
        <v>1</v>
      </c>
      <c r="J4" s="11" t="s">
        <v>44</v>
      </c>
      <c r="K4" s="11"/>
    </row>
    <row r="6" spans="1:11" x14ac:dyDescent="0.25">
      <c r="B6" t="s">
        <v>30</v>
      </c>
    </row>
    <row r="7" spans="1:11" x14ac:dyDescent="0.25">
      <c r="B7" t="s">
        <v>34</v>
      </c>
    </row>
    <row r="8" spans="1:11" x14ac:dyDescent="0.25">
      <c r="J8" t="s">
        <v>11</v>
      </c>
    </row>
    <row r="9" spans="1:11" x14ac:dyDescent="0.25">
      <c r="B9" t="s">
        <v>9</v>
      </c>
      <c r="G9" t="s">
        <v>5</v>
      </c>
      <c r="H9" t="s">
        <v>6</v>
      </c>
      <c r="I9" t="s">
        <v>7</v>
      </c>
      <c r="J9" t="s">
        <v>10</v>
      </c>
    </row>
    <row r="10" spans="1:11" x14ac:dyDescent="0.25">
      <c r="E10" s="14">
        <v>1</v>
      </c>
      <c r="F10" s="15" t="s">
        <v>25</v>
      </c>
      <c r="G10">
        <v>16.651299999999999</v>
      </c>
      <c r="H10">
        <v>2940.46</v>
      </c>
      <c r="I10">
        <v>-35.93</v>
      </c>
      <c r="J10">
        <v>209</v>
      </c>
    </row>
    <row r="11" spans="1:11" x14ac:dyDescent="0.25">
      <c r="B11" t="s">
        <v>20</v>
      </c>
      <c r="C11">
        <v>1.9870000000000001</v>
      </c>
      <c r="E11" s="14">
        <v>2</v>
      </c>
      <c r="F11" t="s">
        <v>24</v>
      </c>
      <c r="G11">
        <v>15.9732</v>
      </c>
      <c r="H11">
        <v>2696.79</v>
      </c>
      <c r="I11">
        <v>-46.16</v>
      </c>
      <c r="J11">
        <v>239</v>
      </c>
    </row>
    <row r="12" spans="1:11" x14ac:dyDescent="0.25">
      <c r="F12" s="19" t="s">
        <v>8</v>
      </c>
    </row>
    <row r="13" spans="1:11" x14ac:dyDescent="0.25">
      <c r="F13" s="19"/>
    </row>
    <row r="14" spans="1:11" x14ac:dyDescent="0.25">
      <c r="B14" t="s">
        <v>15</v>
      </c>
      <c r="E14">
        <v>101.33</v>
      </c>
      <c r="F14" t="s">
        <v>31</v>
      </c>
      <c r="I14" t="s">
        <v>12</v>
      </c>
      <c r="J14" s="18">
        <v>157.91911731332101</v>
      </c>
      <c r="K14" t="s">
        <v>14</v>
      </c>
    </row>
    <row r="15" spans="1:11" x14ac:dyDescent="0.25">
      <c r="E15" s="12">
        <f>E14*7.5006376</f>
        <v>760.03960800799996</v>
      </c>
      <c r="F15" t="s">
        <v>16</v>
      </c>
      <c r="I15" t="s">
        <v>13</v>
      </c>
      <c r="J15" s="18">
        <v>-570.2840096963281</v>
      </c>
      <c r="K15" t="s">
        <v>14</v>
      </c>
    </row>
    <row r="16" spans="1:11" x14ac:dyDescent="0.25">
      <c r="B16" s="21" t="s">
        <v>32</v>
      </c>
      <c r="I16" t="s">
        <v>22</v>
      </c>
      <c r="J16" s="20">
        <f>SUM(J19:J29)</f>
        <v>5.9382535832417965E-4</v>
      </c>
    </row>
    <row r="18" spans="2:12" x14ac:dyDescent="0.25">
      <c r="B18" s="28" t="s">
        <v>3</v>
      </c>
      <c r="C18" s="28" t="s">
        <v>2</v>
      </c>
      <c r="D18" s="28" t="s">
        <v>29</v>
      </c>
      <c r="E18" s="28" t="s">
        <v>33</v>
      </c>
      <c r="F18" s="29" t="s">
        <v>17</v>
      </c>
      <c r="G18" s="22" t="s">
        <v>18</v>
      </c>
      <c r="H18" s="22" t="s">
        <v>19</v>
      </c>
      <c r="I18" s="22" t="s">
        <v>21</v>
      </c>
      <c r="J18" s="22" t="s">
        <v>23</v>
      </c>
      <c r="K18" s="23" t="s">
        <v>28</v>
      </c>
    </row>
    <row r="19" spans="2:12" x14ac:dyDescent="0.25">
      <c r="B19" s="30">
        <v>335.75</v>
      </c>
      <c r="C19" s="31">
        <v>9.8000000000000004E-2</v>
      </c>
      <c r="D19" s="32">
        <v>0.06</v>
      </c>
      <c r="E19" s="32">
        <f>EXP($G$10-$H$10/(B19+$I$10))/$E$15</f>
        <v>1.2343094553989227</v>
      </c>
      <c r="F19" s="30">
        <f>D19/(E19*C19)</f>
        <v>0.49602220519432799</v>
      </c>
      <c r="G19" s="26">
        <f>($J$11/$J$10)*EXP(-1*$J$14/($C$11*B19))</f>
        <v>0.90250324172033902</v>
      </c>
      <c r="H19" s="26">
        <f>($J$10/$J$11)*EXP(-1*$J$15/($C$11*B19))</f>
        <v>2.0558633457928561</v>
      </c>
      <c r="I19" s="24">
        <f>EXP(-1*LN(C19+(1-C19)*G19)+(1-C19)*(G19/(C19+(1-C19)*G19)-H19/((1-C19)+C19*H19)))</f>
        <v>0.49862686450874882</v>
      </c>
      <c r="J19" s="27">
        <f>(F19-I19)^2</f>
        <v>6.7842501441991976E-6</v>
      </c>
      <c r="K19" s="26">
        <f>E19*C19*I19</f>
        <v>6.0315065650748484E-2</v>
      </c>
    </row>
    <row r="20" spans="2:12" x14ac:dyDescent="0.25">
      <c r="B20" s="30">
        <v>336.65</v>
      </c>
      <c r="C20" s="31">
        <v>0.186</v>
      </c>
      <c r="D20" s="32">
        <v>0.14299999999999999</v>
      </c>
      <c r="E20" s="32">
        <f t="shared" ref="E20:E29" si="0">EXP($G$10-$H$10/(B20+$I$10))/$E$15</f>
        <v>1.2710756077815315</v>
      </c>
      <c r="F20" s="30">
        <f>D20/(E20*C20)</f>
        <v>0.60485560386366655</v>
      </c>
      <c r="G20" s="26">
        <f t="shared" ref="G20:G29" si="1">($J$11/$J$10)*EXP(-1*$J$14/($C$11*B20))</f>
        <v>0.9030745505081168</v>
      </c>
      <c r="H20" s="26">
        <f t="shared" ref="H20:H29" si="2">($J$10/$J$11)*EXP(-1*$J$15/($C$11*B20))</f>
        <v>2.0511704675081357</v>
      </c>
      <c r="I20" s="24">
        <f t="shared" ref="I20:I29" si="3">EXP(-1*LN(C20+(1-C20)*G20)+(1-C20)*(G20/(C20+(1-C20)*G20)-H20/((1-C20)+C20*H20)))</f>
        <v>0.59669925890182141</v>
      </c>
      <c r="J20" s="27">
        <f t="shared" ref="J20:J29" si="4">(F20-I20)^2</f>
        <v>6.6525963136616621E-5</v>
      </c>
      <c r="K20" s="26">
        <f t="shared" ref="K20:K29" si="5">E20*C20*I20</f>
        <v>0.14107167640988449</v>
      </c>
    </row>
    <row r="21" spans="2:12" x14ac:dyDescent="0.25">
      <c r="B21" s="30">
        <v>337.25</v>
      </c>
      <c r="C21" s="31">
        <v>0.26600000000000001</v>
      </c>
      <c r="D21" s="32">
        <v>0.23</v>
      </c>
      <c r="E21" s="32">
        <f t="shared" si="0"/>
        <v>1.296066539996259</v>
      </c>
      <c r="F21" s="30">
        <f t="shared" ref="F21:F28" si="6">D21/(E21*C21)</f>
        <v>0.6671429494181943</v>
      </c>
      <c r="G21" s="26">
        <f t="shared" si="1"/>
        <v>0.90345392866680863</v>
      </c>
      <c r="H21" s="26">
        <f t="shared" si="2"/>
        <v>2.0480617129207692</v>
      </c>
      <c r="I21" s="24">
        <f t="shared" si="3"/>
        <v>0.67818275809246265</v>
      </c>
      <c r="J21" s="27">
        <f t="shared" si="4"/>
        <v>1.2187737556445066E-4</v>
      </c>
      <c r="K21" s="26">
        <f t="shared" si="5"/>
        <v>0.23380601488376079</v>
      </c>
    </row>
    <row r="22" spans="2:12" x14ac:dyDescent="0.25">
      <c r="B22" s="30">
        <v>337.55</v>
      </c>
      <c r="C22" s="31">
        <v>0.36</v>
      </c>
      <c r="D22" s="32">
        <v>0.36</v>
      </c>
      <c r="E22" s="32">
        <f t="shared" si="0"/>
        <v>1.3087076470863419</v>
      </c>
      <c r="F22" s="30">
        <f t="shared" si="6"/>
        <v>0.76411259781843777</v>
      </c>
      <c r="G22" s="26">
        <f t="shared" si="1"/>
        <v>0.90364317153277163</v>
      </c>
      <c r="H22" s="26">
        <f t="shared" si="2"/>
        <v>2.0465132410493525</v>
      </c>
      <c r="I22" s="24">
        <f t="shared" si="3"/>
        <v>0.76234236697739333</v>
      </c>
      <c r="J22" s="27">
        <f t="shared" si="4"/>
        <v>3.1337172305849057E-6</v>
      </c>
      <c r="K22" s="26">
        <f t="shared" si="5"/>
        <v>0.35916598273003814</v>
      </c>
    </row>
    <row r="23" spans="2:12" x14ac:dyDescent="0.25">
      <c r="B23" s="30">
        <v>336.95</v>
      </c>
      <c r="C23" s="31">
        <v>0.46800000000000003</v>
      </c>
      <c r="D23" s="32">
        <v>0.51400000000000001</v>
      </c>
      <c r="E23" s="32">
        <f t="shared" si="0"/>
        <v>1.2835227042342046</v>
      </c>
      <c r="F23" s="30">
        <f t="shared" si="6"/>
        <v>0.85568458950313442</v>
      </c>
      <c r="G23" s="26">
        <f t="shared" si="1"/>
        <v>0.90326438855748625</v>
      </c>
      <c r="H23" s="26">
        <f t="shared" si="2"/>
        <v>2.0496141168906554</v>
      </c>
      <c r="I23" s="24">
        <f t="shared" si="3"/>
        <v>0.84217550483392956</v>
      </c>
      <c r="J23" s="27">
        <f t="shared" si="4"/>
        <v>1.8249536859974585E-4</v>
      </c>
      <c r="K23" s="26">
        <f t="shared" si="5"/>
        <v>0.5058852464971898</v>
      </c>
    </row>
    <row r="24" spans="2:12" x14ac:dyDescent="0.25">
      <c r="B24" s="30">
        <v>335.85</v>
      </c>
      <c r="C24" s="31">
        <v>0.57799999999999996</v>
      </c>
      <c r="D24" s="32">
        <v>0.64600000000000002</v>
      </c>
      <c r="E24" s="32">
        <f t="shared" si="0"/>
        <v>1.2383522676400687</v>
      </c>
      <c r="F24" s="30">
        <f t="shared" si="6"/>
        <v>0.90252756669427558</v>
      </c>
      <c r="G24" s="26">
        <f t="shared" si="1"/>
        <v>0.90256685379240142</v>
      </c>
      <c r="H24" s="26">
        <f t="shared" si="2"/>
        <v>2.0553401419459663</v>
      </c>
      <c r="I24" s="24">
        <f t="shared" si="3"/>
        <v>0.90526101480298915</v>
      </c>
      <c r="J24" s="27">
        <f t="shared" si="4"/>
        <v>7.4717385630297675E-6</v>
      </c>
      <c r="K24" s="26">
        <f t="shared" si="5"/>
        <v>0.64795651362173523</v>
      </c>
    </row>
    <row r="25" spans="2:12" x14ac:dyDescent="0.25">
      <c r="B25" s="30">
        <v>334.65</v>
      </c>
      <c r="C25" s="31">
        <v>0.67300000000000004</v>
      </c>
      <c r="D25" s="32">
        <v>0.751</v>
      </c>
      <c r="E25" s="32">
        <f t="shared" si="0"/>
        <v>1.19052816804554</v>
      </c>
      <c r="F25" s="30">
        <f t="shared" si="6"/>
        <v>0.93731420207643834</v>
      </c>
      <c r="G25" s="26">
        <f t="shared" si="1"/>
        <v>0.90180129766664729</v>
      </c>
      <c r="H25" s="26">
        <f t="shared" si="2"/>
        <v>2.0616480837927784</v>
      </c>
      <c r="I25" s="24">
        <f t="shared" si="3"/>
        <v>0.94563131779384102</v>
      </c>
      <c r="J25" s="27">
        <f t="shared" si="4"/>
        <v>6.9174413856666682E-5</v>
      </c>
      <c r="K25" s="26">
        <f t="shared" si="5"/>
        <v>0.757663884842385</v>
      </c>
    </row>
    <row r="26" spans="2:12" x14ac:dyDescent="0.25">
      <c r="B26" s="30">
        <v>333.45</v>
      </c>
      <c r="C26" s="31">
        <v>0.755</v>
      </c>
      <c r="D26" s="32">
        <v>0.83</v>
      </c>
      <c r="E26" s="32">
        <f t="shared" si="0"/>
        <v>1.1441874240566872</v>
      </c>
      <c r="F26" s="30">
        <f t="shared" si="6"/>
        <v>0.96080215988277251</v>
      </c>
      <c r="G26" s="26">
        <f t="shared" si="1"/>
        <v>0.90103088783504703</v>
      </c>
      <c r="H26" s="26">
        <f t="shared" si="2"/>
        <v>2.0680209959736029</v>
      </c>
      <c r="I26" s="24">
        <f t="shared" si="3"/>
        <v>0.97073116765040046</v>
      </c>
      <c r="J26" s="27">
        <f t="shared" si="4"/>
        <v>9.858519524961619E-5</v>
      </c>
      <c r="K26" s="26">
        <f t="shared" si="5"/>
        <v>0.83857728759491612</v>
      </c>
    </row>
    <row r="27" spans="2:12" x14ac:dyDescent="0.25">
      <c r="B27" s="30">
        <v>332.15</v>
      </c>
      <c r="C27" s="31">
        <v>0.82699999999999996</v>
      </c>
      <c r="D27" s="32">
        <v>0.89</v>
      </c>
      <c r="E27" s="32">
        <f t="shared" si="0"/>
        <v>1.0956204793173772</v>
      </c>
      <c r="F27" s="30">
        <f t="shared" si="6"/>
        <v>0.98225524295351352</v>
      </c>
      <c r="G27" s="26">
        <f t="shared" si="1"/>
        <v>0.90019074652052566</v>
      </c>
      <c r="H27" s="26">
        <f t="shared" si="2"/>
        <v>2.0749994363122308</v>
      </c>
      <c r="I27" s="24">
        <f t="shared" si="3"/>
        <v>0.98595478004814363</v>
      </c>
      <c r="J27" s="27">
        <f t="shared" si="4"/>
        <v>1.368657471454421E-5</v>
      </c>
      <c r="K27" s="26">
        <f t="shared" si="5"/>
        <v>0.89335206967622838</v>
      </c>
    </row>
    <row r="28" spans="2:12" x14ac:dyDescent="0.25">
      <c r="B28" s="30">
        <v>331.05</v>
      </c>
      <c r="C28" s="31">
        <v>0.89200000000000002</v>
      </c>
      <c r="D28" s="32">
        <v>0.93899999999999995</v>
      </c>
      <c r="E28" s="32">
        <f t="shared" si="0"/>
        <v>1.0558239194363337</v>
      </c>
      <c r="F28" s="30">
        <f t="shared" si="6"/>
        <v>0.99703233046816619</v>
      </c>
      <c r="G28" s="26">
        <f t="shared" si="1"/>
        <v>0.89947532238589412</v>
      </c>
      <c r="H28" s="26">
        <f t="shared" si="2"/>
        <v>2.080965663150149</v>
      </c>
      <c r="I28" s="24">
        <f t="shared" si="3"/>
        <v>0.99472055382853197</v>
      </c>
      <c r="J28" s="27">
        <f t="shared" si="4"/>
        <v>5.3443112315584958E-6</v>
      </c>
      <c r="K28" s="26">
        <f t="shared" si="5"/>
        <v>0.93682278046731204</v>
      </c>
    </row>
    <row r="29" spans="2:12" x14ac:dyDescent="0.25">
      <c r="B29" s="30">
        <v>330.15</v>
      </c>
      <c r="C29" s="31">
        <v>0.94899999999999995</v>
      </c>
      <c r="D29" s="32">
        <v>0.97499999999999998</v>
      </c>
      <c r="E29" s="32">
        <f t="shared" si="0"/>
        <v>1.0241299206722803</v>
      </c>
      <c r="F29" s="30">
        <f>D29/(E29*C29)</f>
        <v>1.0031903565511957</v>
      </c>
      <c r="G29" s="26">
        <f t="shared" si="1"/>
        <v>0.89888685607430452</v>
      </c>
      <c r="H29" s="26">
        <f t="shared" si="2"/>
        <v>2.085889562384029</v>
      </c>
      <c r="I29" s="24">
        <f t="shared" si="3"/>
        <v>0.99886063946653914</v>
      </c>
      <c r="J29" s="27">
        <f t="shared" si="4"/>
        <v>1.8746450033166989E-5</v>
      </c>
      <c r="K29" s="26">
        <f t="shared" si="5"/>
        <v>0.97079195101909388</v>
      </c>
    </row>
    <row r="30" spans="2:12" x14ac:dyDescent="0.25">
      <c r="B30" s="12"/>
      <c r="C30" s="13"/>
      <c r="D30" s="13"/>
      <c r="E30" s="2"/>
      <c r="F30" s="16"/>
      <c r="H30" s="2"/>
      <c r="I30" s="2"/>
      <c r="J30" s="2"/>
      <c r="K30" s="17"/>
      <c r="L30" s="2"/>
    </row>
    <row r="31" spans="2:12" x14ac:dyDescent="0.25">
      <c r="B31" s="12"/>
      <c r="C31" s="13"/>
      <c r="D31" s="13"/>
      <c r="E31" s="2"/>
      <c r="F31" s="16"/>
      <c r="H31" s="2"/>
      <c r="I31" s="2"/>
      <c r="J31" s="2"/>
      <c r="K31" s="17"/>
      <c r="L31" s="2"/>
    </row>
    <row r="32" spans="2:12" x14ac:dyDescent="0.25">
      <c r="B32" s="12"/>
      <c r="C32" s="13"/>
      <c r="D32" s="13"/>
      <c r="E32" s="2"/>
      <c r="F32" s="16"/>
      <c r="H32" s="2"/>
      <c r="I32" s="2"/>
      <c r="J32" s="2"/>
      <c r="K32" s="17"/>
      <c r="L32" s="2"/>
    </row>
    <row r="33" spans="2:12" x14ac:dyDescent="0.25">
      <c r="B33" s="12"/>
      <c r="C33" s="13"/>
      <c r="D33" s="13"/>
      <c r="E33" s="2"/>
      <c r="F33" s="16"/>
      <c r="H33" s="2"/>
      <c r="I33" s="2"/>
      <c r="J33" s="2"/>
      <c r="K33" s="17"/>
      <c r="L33" s="2"/>
    </row>
    <row r="34" spans="2:12" x14ac:dyDescent="0.25">
      <c r="B34" s="12"/>
      <c r="C34" s="13"/>
      <c r="D34" s="13"/>
      <c r="E34" s="2"/>
      <c r="F34" s="16"/>
      <c r="H34" s="2"/>
      <c r="I34" s="2"/>
      <c r="L34" s="2"/>
    </row>
    <row r="35" spans="2:12" x14ac:dyDescent="0.25">
      <c r="B35" s="12"/>
      <c r="C35" s="13"/>
      <c r="D35" s="13"/>
      <c r="E35" s="2"/>
      <c r="F35" s="16"/>
      <c r="H35" s="2"/>
      <c r="I35" s="2"/>
      <c r="L35" s="2"/>
    </row>
    <row r="36" spans="2:12" x14ac:dyDescent="0.25">
      <c r="B36" s="12"/>
      <c r="C36" s="13"/>
      <c r="D36" s="14" t="s">
        <v>26</v>
      </c>
      <c r="E36" s="14" t="s">
        <v>27</v>
      </c>
      <c r="F36" s="16"/>
      <c r="H36" s="2"/>
      <c r="I36" s="2"/>
      <c r="L36" s="2"/>
    </row>
    <row r="37" spans="2:12" x14ac:dyDescent="0.25">
      <c r="B37" s="12"/>
      <c r="C37" s="13"/>
      <c r="D37" s="14">
        <v>0</v>
      </c>
      <c r="E37" s="14">
        <v>0</v>
      </c>
      <c r="F37" s="16"/>
      <c r="H37" s="2"/>
      <c r="I37" s="2"/>
      <c r="J37" s="2"/>
      <c r="K37" s="17"/>
      <c r="L37" s="2"/>
    </row>
    <row r="38" spans="2:12" x14ac:dyDescent="0.25">
      <c r="B38" s="12"/>
      <c r="C38" s="13"/>
      <c r="D38" s="14">
        <v>1</v>
      </c>
      <c r="E38" s="14">
        <v>1</v>
      </c>
      <c r="F38" s="16"/>
      <c r="H38" s="2"/>
      <c r="I38" s="2"/>
      <c r="J38" s="2"/>
      <c r="K38" s="17"/>
      <c r="L38" s="2"/>
    </row>
    <row r="39" spans="2:12" x14ac:dyDescent="0.25">
      <c r="B39" s="12"/>
      <c r="C39" s="13"/>
      <c r="D39" s="13"/>
      <c r="E39" s="2"/>
      <c r="F39" s="16"/>
      <c r="H39" s="2"/>
      <c r="I39" s="2"/>
      <c r="J39" s="2"/>
      <c r="K39" s="17"/>
      <c r="L39" s="2"/>
    </row>
    <row r="40" spans="2:12" x14ac:dyDescent="0.25">
      <c r="B40" s="12"/>
      <c r="C40" s="13"/>
      <c r="D40" s="13"/>
      <c r="E40" s="2"/>
      <c r="F40" s="16"/>
      <c r="H40" s="2"/>
      <c r="I40" s="2"/>
      <c r="J40" s="2"/>
    </row>
  </sheetData>
  <mergeCells count="1">
    <mergeCell ref="B2:K2"/>
  </mergeCells>
  <hyperlinks>
    <hyperlink ref="B16" r:id="rId1"/>
    <hyperlink ref="B3" r:id="rId2"/>
  </hyperlinks>
  <pageMargins left="0.25" right="0.25" top="0.75" bottom="0.75" header="0.3" footer="0.3"/>
  <pageSetup paperSize="9" orientation="portrait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/>
  </sheetViews>
  <sheetFormatPr defaultRowHeight="15" x14ac:dyDescent="0.25"/>
  <cols>
    <col min="1" max="1" width="3.7109375" customWidth="1"/>
    <col min="6" max="6" width="11.42578125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3"/>
    </row>
    <row r="2" spans="1:18" ht="18.75" x14ac:dyDescent="0.25">
      <c r="A2" s="4"/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</row>
    <row r="3" spans="1:18" x14ac:dyDescent="0.25">
      <c r="A3" s="5"/>
      <c r="B3" s="34" t="s">
        <v>41</v>
      </c>
      <c r="C3" s="6"/>
      <c r="D3" s="6"/>
      <c r="E3" s="6"/>
      <c r="I3" s="7" t="s">
        <v>0</v>
      </c>
      <c r="J3" s="8" t="s">
        <v>43</v>
      </c>
      <c r="K3" s="9"/>
    </row>
    <row r="4" spans="1:18" x14ac:dyDescent="0.25">
      <c r="A4" s="5"/>
      <c r="B4" s="10" t="s">
        <v>42</v>
      </c>
      <c r="C4" s="6"/>
      <c r="D4" s="6"/>
      <c r="E4" s="6"/>
      <c r="I4" s="7" t="s">
        <v>1</v>
      </c>
      <c r="J4" s="11" t="s">
        <v>44</v>
      </c>
      <c r="K4" s="11"/>
    </row>
    <row r="6" spans="1:18" x14ac:dyDescent="0.25">
      <c r="B6" t="s">
        <v>35</v>
      </c>
    </row>
    <row r="7" spans="1:18" x14ac:dyDescent="0.25">
      <c r="B7" t="s">
        <v>36</v>
      </c>
    </row>
    <row r="8" spans="1:18" x14ac:dyDescent="0.25">
      <c r="J8" t="s">
        <v>11</v>
      </c>
    </row>
    <row r="9" spans="1:18" x14ac:dyDescent="0.25">
      <c r="B9" t="s">
        <v>9</v>
      </c>
      <c r="G9" t="s">
        <v>5</v>
      </c>
      <c r="H9" t="s">
        <v>6</v>
      </c>
      <c r="I9" t="s">
        <v>7</v>
      </c>
      <c r="J9" t="s">
        <v>10</v>
      </c>
    </row>
    <row r="10" spans="1:18" x14ac:dyDescent="0.25">
      <c r="E10" s="14">
        <v>1</v>
      </c>
      <c r="F10" s="15" t="s">
        <v>4</v>
      </c>
      <c r="G10">
        <v>15.9008</v>
      </c>
      <c r="H10">
        <v>2788.51</v>
      </c>
      <c r="I10">
        <v>-52.36</v>
      </c>
      <c r="J10">
        <v>259</v>
      </c>
    </row>
    <row r="11" spans="1:18" x14ac:dyDescent="0.25">
      <c r="B11" t="s">
        <v>20</v>
      </c>
      <c r="C11">
        <v>1.9870000000000001</v>
      </c>
      <c r="E11" s="14">
        <v>2</v>
      </c>
      <c r="F11" t="s">
        <v>37</v>
      </c>
      <c r="G11">
        <v>16.287400000000002</v>
      </c>
      <c r="H11">
        <v>2945.47</v>
      </c>
      <c r="I11">
        <v>-49.15</v>
      </c>
      <c r="J11">
        <v>173</v>
      </c>
    </row>
    <row r="12" spans="1:18" x14ac:dyDescent="0.25">
      <c r="F12" s="19" t="s">
        <v>8</v>
      </c>
    </row>
    <row r="13" spans="1:18" x14ac:dyDescent="0.25">
      <c r="F13" s="19"/>
    </row>
    <row r="14" spans="1:18" x14ac:dyDescent="0.25">
      <c r="B14" t="s">
        <v>15</v>
      </c>
      <c r="E14">
        <v>318.14999999999998</v>
      </c>
      <c r="F14" t="s">
        <v>38</v>
      </c>
      <c r="I14" t="s">
        <v>12</v>
      </c>
      <c r="J14" s="18">
        <v>179.41620344919781</v>
      </c>
      <c r="K14" t="s">
        <v>14</v>
      </c>
    </row>
    <row r="15" spans="1:18" x14ac:dyDescent="0.25">
      <c r="E15" s="12"/>
      <c r="I15" t="s">
        <v>13</v>
      </c>
      <c r="J15" s="18">
        <v>561.30221945106496</v>
      </c>
      <c r="K15" t="s">
        <v>14</v>
      </c>
      <c r="R15" s="16"/>
    </row>
    <row r="16" spans="1:18" x14ac:dyDescent="0.25">
      <c r="B16" s="21" t="s">
        <v>32</v>
      </c>
      <c r="I16" t="s">
        <v>22</v>
      </c>
      <c r="J16" s="20">
        <f>SUM(J19:J29)</f>
        <v>6.4789170797067298E-3</v>
      </c>
      <c r="R16" s="16"/>
    </row>
    <row r="17" spans="2:18" x14ac:dyDescent="0.25">
      <c r="R17" s="16"/>
    </row>
    <row r="18" spans="2:18" x14ac:dyDescent="0.25">
      <c r="B18" s="28" t="s">
        <v>39</v>
      </c>
      <c r="C18" s="28" t="s">
        <v>2</v>
      </c>
      <c r="D18" s="28" t="s">
        <v>29</v>
      </c>
      <c r="E18" s="28" t="s">
        <v>33</v>
      </c>
      <c r="F18" s="29" t="s">
        <v>17</v>
      </c>
      <c r="G18" s="22" t="s">
        <v>18</v>
      </c>
      <c r="H18" s="22" t="s">
        <v>19</v>
      </c>
      <c r="I18" s="22" t="s">
        <v>21</v>
      </c>
      <c r="J18" s="22" t="s">
        <v>23</v>
      </c>
      <c r="K18" s="23" t="s">
        <v>28</v>
      </c>
      <c r="R18" s="16"/>
    </row>
    <row r="19" spans="2:18" x14ac:dyDescent="0.25">
      <c r="B19" s="30">
        <v>216.40089539760001</v>
      </c>
      <c r="C19" s="31">
        <v>1.67E-2</v>
      </c>
      <c r="D19" s="31">
        <v>4.8399999999999999E-2</v>
      </c>
      <c r="E19" s="32">
        <f>EXP($G$10-$H$10/($E$14+$I$10))/B19</f>
        <v>1.0327904646852377</v>
      </c>
      <c r="F19" s="30">
        <f>D19/(E19*C19)</f>
        <v>2.8061874038483237</v>
      </c>
      <c r="G19" s="26">
        <f>($J$11/$J$10)*EXP(-1*$J$14/($C$11*$E$14))</f>
        <v>0.50290741320292021</v>
      </c>
      <c r="H19" s="26">
        <f>($J$10/$J$11)*EXP(-1*$J$15/($C$11*$E$14))</f>
        <v>0.61608552872065214</v>
      </c>
      <c r="I19" s="24">
        <f>EXP(-1*LN(C19+(1-C19)*G19)+(1-C19)*(G19/(C19+(1-C19)*G19)-H19/((1-C19)+C19*H19)))</f>
        <v>2.7971566753502968</v>
      </c>
      <c r="J19" s="27">
        <f t="shared" ref="J19:J29" si="0">(F19-I19)^2</f>
        <v>8.1554057205074931E-5</v>
      </c>
      <c r="K19" s="25">
        <f>E19*C19*I19</f>
        <v>4.8244241600291879E-2</v>
      </c>
      <c r="R19" s="16"/>
    </row>
    <row r="20" spans="2:18" x14ac:dyDescent="0.25">
      <c r="B20" s="30">
        <v>244.90331827760002</v>
      </c>
      <c r="C20" s="31">
        <v>0.10879999999999999</v>
      </c>
      <c r="D20" s="31">
        <v>0.22509999999999999</v>
      </c>
      <c r="E20" s="32">
        <f t="shared" ref="E20:E29" si="1">EXP($G$10-$H$10/($E$14+$I$10))/B20</f>
        <v>0.91259188682226544</v>
      </c>
      <c r="F20" s="30">
        <f>D20/(E20*C20)</f>
        <v>2.2670964462917182</v>
      </c>
      <c r="G20" s="26">
        <f t="shared" ref="G20:G29" si="2">($J$11/$J$10)*EXP(-1*$J$14/($C$11*$E$14))</f>
        <v>0.50290741320292021</v>
      </c>
      <c r="H20" s="26">
        <f t="shared" ref="H20:H29" si="3">($J$10/$J$11)*EXP(-1*$J$15/($C$11*$E$14))</f>
        <v>0.61608552872065214</v>
      </c>
      <c r="I20" s="24">
        <f t="shared" ref="I20:I29" si="4">EXP(-1*LN(C20+(1-C20)*G20)+(1-C20)*(G20/(C20+(1-C20)*G20)-H20/((1-C20)+C20*H20)))</f>
        <v>2.2634306773825106</v>
      </c>
      <c r="J20" s="27">
        <f t="shared" si="0"/>
        <v>1.3437861695713571E-5</v>
      </c>
      <c r="K20" s="25">
        <f t="shared" ref="K20:K29" si="5">E20*C20*I20</f>
        <v>0.22473602581495272</v>
      </c>
      <c r="R20" s="16"/>
    </row>
    <row r="21" spans="2:18" x14ac:dyDescent="0.25">
      <c r="B21" s="30">
        <v>260.90217827840002</v>
      </c>
      <c r="C21" s="31">
        <v>0.20469999999999999</v>
      </c>
      <c r="D21" s="31">
        <v>0.3241</v>
      </c>
      <c r="E21" s="32">
        <f t="shared" si="1"/>
        <v>0.85663056855547925</v>
      </c>
      <c r="F21" s="30">
        <f t="shared" ref="F21:F28" si="6">D21/(E21*C21)</f>
        <v>1.8482793884195885</v>
      </c>
      <c r="G21" s="26">
        <f t="shared" si="2"/>
        <v>0.50290741320292021</v>
      </c>
      <c r="H21" s="26">
        <f t="shared" si="3"/>
        <v>0.61608552872065214</v>
      </c>
      <c r="I21" s="24">
        <f t="shared" si="4"/>
        <v>1.8828498746437767</v>
      </c>
      <c r="J21" s="27">
        <f t="shared" si="0"/>
        <v>1.1951185177767885E-3</v>
      </c>
      <c r="K21" s="25">
        <f t="shared" si="5"/>
        <v>0.33016201348965962</v>
      </c>
      <c r="R21" s="16"/>
    </row>
    <row r="22" spans="2:18" x14ac:dyDescent="0.25">
      <c r="B22" s="30">
        <v>271.2005537032</v>
      </c>
      <c r="C22" s="31">
        <v>0.31419999999999998</v>
      </c>
      <c r="D22" s="31">
        <v>0.40129999999999999</v>
      </c>
      <c r="E22" s="32">
        <f t="shared" si="1"/>
        <v>0.82410149339363858</v>
      </c>
      <c r="F22" s="30">
        <f t="shared" si="6"/>
        <v>1.5498236286898623</v>
      </c>
      <c r="G22" s="26">
        <f t="shared" si="2"/>
        <v>0.50290741320292021</v>
      </c>
      <c r="H22" s="26">
        <f t="shared" si="3"/>
        <v>0.61608552872065214</v>
      </c>
      <c r="I22" s="24">
        <f t="shared" si="4"/>
        <v>1.5836079918390495</v>
      </c>
      <c r="J22" s="27">
        <f t="shared" si="0"/>
        <v>1.1413831933961582E-3</v>
      </c>
      <c r="K22" s="25">
        <f t="shared" si="5"/>
        <v>0.41004787600394876</v>
      </c>
      <c r="R22" s="16"/>
    </row>
    <row r="23" spans="2:18" x14ac:dyDescent="0.25">
      <c r="B23" s="30">
        <v>277.59859757599997</v>
      </c>
      <c r="C23" s="31">
        <v>0.432</v>
      </c>
      <c r="D23" s="31">
        <v>0.4854</v>
      </c>
      <c r="E23" s="32">
        <f t="shared" si="1"/>
        <v>0.80510774646403116</v>
      </c>
      <c r="F23" s="30">
        <f t="shared" si="6"/>
        <v>1.3956034034524214</v>
      </c>
      <c r="G23" s="26">
        <f t="shared" si="2"/>
        <v>0.50290741320292021</v>
      </c>
      <c r="H23" s="26">
        <f t="shared" si="3"/>
        <v>0.61608552872065214</v>
      </c>
      <c r="I23" s="24">
        <f t="shared" si="4"/>
        <v>1.3638266511762092</v>
      </c>
      <c r="J23" s="27">
        <f t="shared" si="0"/>
        <v>1.0097619852237596E-3</v>
      </c>
      <c r="K23" s="25">
        <f t="shared" si="5"/>
        <v>0.47434783753269966</v>
      </c>
      <c r="R23" s="16"/>
    </row>
    <row r="24" spans="2:18" x14ac:dyDescent="0.25">
      <c r="B24" s="30">
        <v>278.70119130320001</v>
      </c>
      <c r="C24" s="31">
        <v>0.47339999999999999</v>
      </c>
      <c r="D24" s="31">
        <v>0.50380000000000003</v>
      </c>
      <c r="E24" s="32">
        <f t="shared" si="1"/>
        <v>0.80192259053835857</v>
      </c>
      <c r="F24" s="30">
        <f t="shared" si="6"/>
        <v>1.3270810925127694</v>
      </c>
      <c r="G24" s="26">
        <f t="shared" si="2"/>
        <v>0.50290741320292021</v>
      </c>
      <c r="H24" s="26">
        <f t="shared" si="3"/>
        <v>0.61608552872065214</v>
      </c>
      <c r="I24" s="24">
        <f t="shared" si="4"/>
        <v>1.304402201838061</v>
      </c>
      <c r="J24" s="27">
        <f t="shared" si="0"/>
        <v>5.14332082235376E-4</v>
      </c>
      <c r="K24" s="25">
        <f t="shared" si="5"/>
        <v>0.49519040923242741</v>
      </c>
      <c r="R24" s="16"/>
    </row>
    <row r="25" spans="2:18" x14ac:dyDescent="0.25">
      <c r="B25" s="30">
        <v>278.40116579919999</v>
      </c>
      <c r="C25" s="31">
        <v>0.58550000000000002</v>
      </c>
      <c r="D25" s="31">
        <v>0.56389999999999996</v>
      </c>
      <c r="E25" s="32">
        <f t="shared" si="1"/>
        <v>0.80278680110552558</v>
      </c>
      <c r="F25" s="30">
        <f t="shared" si="6"/>
        <v>1.1997063890266346</v>
      </c>
      <c r="G25" s="26">
        <f t="shared" si="2"/>
        <v>0.50290741320292021</v>
      </c>
      <c r="H25" s="26">
        <f t="shared" si="3"/>
        <v>0.61608552872065214</v>
      </c>
      <c r="I25" s="24">
        <f t="shared" si="4"/>
        <v>1.1780581198881672</v>
      </c>
      <c r="J25" s="27">
        <f t="shared" si="0"/>
        <v>4.6864755669152013E-4</v>
      </c>
      <c r="K25" s="25">
        <f t="shared" si="5"/>
        <v>0.5537246278599165</v>
      </c>
      <c r="R25" s="16"/>
    </row>
    <row r="26" spans="2:18" x14ac:dyDescent="0.25">
      <c r="B26" s="30">
        <v>275.00337696640003</v>
      </c>
      <c r="C26" s="31">
        <v>0.69089999999999996</v>
      </c>
      <c r="D26" s="31">
        <v>0.63300000000000001</v>
      </c>
      <c r="E26" s="32">
        <f t="shared" si="1"/>
        <v>0.81270558849644858</v>
      </c>
      <c r="F26" s="30">
        <f t="shared" si="6"/>
        <v>1.1273409198961628</v>
      </c>
      <c r="G26" s="26">
        <f t="shared" si="2"/>
        <v>0.50290741320292021</v>
      </c>
      <c r="H26" s="26">
        <f t="shared" si="3"/>
        <v>0.61608552872065214</v>
      </c>
      <c r="I26" s="24">
        <f t="shared" si="4"/>
        <v>1.095614624079807</v>
      </c>
      <c r="J26" s="27">
        <f t="shared" si="0"/>
        <v>1.006557846226914E-3</v>
      </c>
      <c r="K26" s="25">
        <f t="shared" si="5"/>
        <v>0.61518573911643071</v>
      </c>
    </row>
    <row r="27" spans="2:18" x14ac:dyDescent="0.25">
      <c r="B27" s="30">
        <v>268.59783245600005</v>
      </c>
      <c r="C27" s="31">
        <v>0.77790000000000004</v>
      </c>
      <c r="D27" s="31">
        <v>0.69820000000000004</v>
      </c>
      <c r="E27" s="32">
        <f t="shared" si="1"/>
        <v>0.832087062179106</v>
      </c>
      <c r="F27" s="30">
        <f t="shared" si="6"/>
        <v>1.0786667794125822</v>
      </c>
      <c r="G27" s="26">
        <f t="shared" si="2"/>
        <v>0.50290741320292021</v>
      </c>
      <c r="H27" s="26">
        <f t="shared" si="3"/>
        <v>0.61608552872065214</v>
      </c>
      <c r="I27" s="24">
        <f t="shared" si="4"/>
        <v>1.0485916189488862</v>
      </c>
      <c r="J27" s="27">
        <f t="shared" si="0"/>
        <v>9.0451527691706062E-4</v>
      </c>
      <c r="K27" s="25">
        <f t="shared" si="5"/>
        <v>0.67873293432547555</v>
      </c>
    </row>
    <row r="28" spans="2:18" x14ac:dyDescent="0.25">
      <c r="B28" s="30">
        <v>248.50362432560001</v>
      </c>
      <c r="C28" s="31">
        <v>0.92559999999999998</v>
      </c>
      <c r="D28" s="31">
        <v>0.84689999999999999</v>
      </c>
      <c r="E28" s="32">
        <f t="shared" si="1"/>
        <v>0.89937030867265677</v>
      </c>
      <c r="F28" s="30">
        <f t="shared" si="6"/>
        <v>1.0173496523621282</v>
      </c>
      <c r="G28" s="26">
        <f t="shared" si="2"/>
        <v>0.50290741320292021</v>
      </c>
      <c r="H28" s="26">
        <f t="shared" si="3"/>
        <v>0.61608552872065214</v>
      </c>
      <c r="I28" s="24">
        <f t="shared" si="4"/>
        <v>1.0054495031083095</v>
      </c>
      <c r="J28" s="27">
        <f t="shared" si="0"/>
        <v>1.4161355226316078E-4</v>
      </c>
      <c r="K28" s="25">
        <f t="shared" si="5"/>
        <v>0.83699363557587214</v>
      </c>
    </row>
    <row r="29" spans="2:18" x14ac:dyDescent="0.25">
      <c r="B29" s="30">
        <v>234.4024256376</v>
      </c>
      <c r="C29" s="31">
        <v>0.97529999999999994</v>
      </c>
      <c r="D29" s="31">
        <v>0.93179999999999996</v>
      </c>
      <c r="E29" s="32">
        <f t="shared" si="1"/>
        <v>0.95347469510203808</v>
      </c>
      <c r="F29" s="30">
        <f>D29/(E29*C29)</f>
        <v>1.0020175090964316</v>
      </c>
      <c r="G29" s="26">
        <f t="shared" si="2"/>
        <v>0.50290741320292021</v>
      </c>
      <c r="H29" s="26">
        <f t="shared" si="3"/>
        <v>0.61608552872065214</v>
      </c>
      <c r="I29" s="24">
        <f t="shared" si="4"/>
        <v>1.000605011282202</v>
      </c>
      <c r="J29" s="27">
        <f t="shared" si="0"/>
        <v>1.9951500752033559E-6</v>
      </c>
      <c r="K29" s="25">
        <f t="shared" si="5"/>
        <v>0.93048648456603711</v>
      </c>
    </row>
    <row r="30" spans="2:18" x14ac:dyDescent="0.25">
      <c r="B30" s="12"/>
      <c r="C30" s="13"/>
      <c r="D30" s="13"/>
      <c r="E30" s="2"/>
      <c r="F30" s="16"/>
      <c r="H30" s="2"/>
      <c r="I30" s="2"/>
      <c r="J30" s="2"/>
      <c r="K30" s="17"/>
      <c r="L30" s="2"/>
    </row>
    <row r="31" spans="2:18" x14ac:dyDescent="0.25">
      <c r="B31" s="12"/>
      <c r="C31" s="13"/>
      <c r="D31" s="13"/>
      <c r="E31" s="2"/>
      <c r="F31" s="16"/>
      <c r="H31" s="2"/>
      <c r="I31" s="2"/>
      <c r="J31" s="2"/>
      <c r="K31" s="17"/>
      <c r="L31" s="2"/>
    </row>
    <row r="32" spans="2:18" x14ac:dyDescent="0.25">
      <c r="B32" s="12"/>
      <c r="C32" s="13"/>
      <c r="D32" s="13"/>
      <c r="E32" s="2"/>
      <c r="F32" s="16"/>
      <c r="H32" s="2"/>
      <c r="I32" s="2"/>
      <c r="J32" s="2"/>
      <c r="K32" s="17"/>
      <c r="L32" s="2"/>
    </row>
    <row r="33" spans="2:12" x14ac:dyDescent="0.25">
      <c r="B33" s="12"/>
      <c r="C33" s="13"/>
      <c r="D33" s="13"/>
      <c r="E33" s="2"/>
      <c r="F33" s="16"/>
      <c r="H33" s="2"/>
      <c r="I33" s="2"/>
      <c r="J33" s="2"/>
      <c r="K33" s="17"/>
      <c r="L33" s="2"/>
    </row>
    <row r="34" spans="2:12" x14ac:dyDescent="0.25">
      <c r="B34" s="12"/>
      <c r="C34" s="13"/>
      <c r="D34" s="13"/>
      <c r="E34" s="2"/>
      <c r="F34" s="16"/>
      <c r="H34" s="2"/>
      <c r="I34" s="2"/>
      <c r="L34" s="2"/>
    </row>
    <row r="35" spans="2:12" x14ac:dyDescent="0.25">
      <c r="B35" s="12"/>
      <c r="C35" s="13"/>
      <c r="D35" s="13"/>
      <c r="E35" s="2"/>
      <c r="F35" s="16"/>
      <c r="H35" s="2"/>
      <c r="I35" s="2"/>
      <c r="L35" s="2"/>
    </row>
    <row r="36" spans="2:12" x14ac:dyDescent="0.25">
      <c r="B36" s="12"/>
      <c r="C36" s="13"/>
      <c r="D36" s="14" t="s">
        <v>26</v>
      </c>
      <c r="E36" s="14" t="s">
        <v>27</v>
      </c>
      <c r="F36" s="16"/>
      <c r="H36" s="2"/>
      <c r="I36" s="2"/>
      <c r="L36" s="2"/>
    </row>
    <row r="37" spans="2:12" x14ac:dyDescent="0.25">
      <c r="B37" s="12"/>
      <c r="C37" s="13"/>
      <c r="D37" s="14">
        <v>0</v>
      </c>
      <c r="E37" s="14">
        <v>0</v>
      </c>
      <c r="F37" s="16"/>
      <c r="H37" s="2"/>
      <c r="I37" s="2"/>
      <c r="J37" s="2"/>
      <c r="K37" s="17"/>
      <c r="L37" s="2"/>
    </row>
    <row r="38" spans="2:12" x14ac:dyDescent="0.25">
      <c r="B38" s="12"/>
      <c r="C38" s="13"/>
      <c r="D38" s="14">
        <v>1</v>
      </c>
      <c r="E38" s="14">
        <v>1</v>
      </c>
      <c r="F38" s="16"/>
      <c r="H38" s="2"/>
      <c r="I38" s="2"/>
      <c r="J38" s="2"/>
      <c r="K38" s="17"/>
      <c r="L38" s="2"/>
    </row>
    <row r="39" spans="2:12" x14ac:dyDescent="0.25">
      <c r="B39" s="12"/>
      <c r="C39" s="13"/>
      <c r="D39" s="13"/>
      <c r="E39" s="2"/>
      <c r="F39" s="16"/>
      <c r="H39" s="2"/>
      <c r="I39" s="2"/>
      <c r="J39" s="2"/>
      <c r="K39" s="17"/>
      <c r="L39" s="2"/>
    </row>
    <row r="40" spans="2:12" x14ac:dyDescent="0.25">
      <c r="B40" s="12"/>
      <c r="C40" s="13"/>
      <c r="D40" s="13"/>
      <c r="E40" s="2"/>
      <c r="F40" s="16"/>
      <c r="H40" s="2"/>
      <c r="I40" s="2"/>
      <c r="J40" s="2"/>
    </row>
  </sheetData>
  <mergeCells count="1">
    <mergeCell ref="B2:K2"/>
  </mergeCells>
  <hyperlinks>
    <hyperlink ref="B16" r:id="rId1"/>
    <hyperlink ref="B3" r:id="rId2"/>
  </hyperlinks>
  <pageMargins left="0.25" right="0.25" top="0.75" bottom="0.75" header="0.3" footer="0.3"/>
  <pageSetup paperSize="9"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2015-02-01T10:14:02Z</cp:lastPrinted>
  <dcterms:created xsi:type="dcterms:W3CDTF">2015-02-01T09:12:17Z</dcterms:created>
  <dcterms:modified xsi:type="dcterms:W3CDTF">2015-12-19T16:41:43Z</dcterms:modified>
</cp:coreProperties>
</file>