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75"/>
  </bookViews>
  <sheets>
    <sheet name="BUBBLE T" sheetId="9" r:id="rId1"/>
    <sheet name="Dbk" sheetId="4" r:id="rId2"/>
  </sheets>
  <externalReferences>
    <externalReference r:id="rId3"/>
  </externalReferences>
  <definedNames>
    <definedName name="df" localSheetId="0">[1]English!#REF!</definedName>
    <definedName name="df">[1]English!#REF!</definedName>
    <definedName name="fj">[1]English!#REF!</definedName>
    <definedName name="Fluid_Loc1" localSheetId="0">[1]English!#REF!</definedName>
    <definedName name="Fluid_Loc1">[1]English!#REF!</definedName>
    <definedName name="_xlnm.Print_Area" localSheetId="0">'BUBBLE T'!$A$1:$J$50</definedName>
  </definedNames>
  <calcPr calcId="145621"/>
</workbook>
</file>

<file path=xl/calcChain.xml><?xml version="1.0" encoding="utf-8"?>
<calcChain xmlns="http://schemas.openxmlformats.org/spreadsheetml/2006/main">
  <c r="BD40" i="9" l="1"/>
  <c r="AE62" i="9"/>
  <c r="AE63" i="9"/>
  <c r="AD63" i="9"/>
  <c r="AB63" i="9"/>
  <c r="Z63" i="9"/>
  <c r="Z62" i="9"/>
  <c r="Z61" i="9"/>
  <c r="Z60" i="9"/>
  <c r="Z59" i="9"/>
  <c r="Z58" i="9"/>
  <c r="AD50" i="9"/>
  <c r="Q44" i="9" l="1"/>
  <c r="AE9" i="9"/>
  <c r="T32" i="9" l="1"/>
  <c r="AO47" i="9"/>
  <c r="AO48" i="9"/>
  <c r="AO60" i="9"/>
  <c r="AO59" i="9"/>
  <c r="P57" i="9"/>
  <c r="P69" i="9" s="1"/>
  <c r="P81" i="9" s="1"/>
  <c r="P93" i="9" s="1"/>
  <c r="P105" i="9" s="1"/>
  <c r="P117" i="9" s="1"/>
  <c r="P129" i="9" s="1"/>
  <c r="P141" i="9" s="1"/>
  <c r="P153" i="9" s="1"/>
  <c r="P165" i="9" s="1"/>
  <c r="P177" i="9" s="1"/>
  <c r="P189" i="9" s="1"/>
  <c r="P201" i="9" s="1"/>
  <c r="P213" i="9" s="1"/>
  <c r="P225" i="9" s="1"/>
  <c r="P237" i="9" s="1"/>
  <c r="P249" i="9" s="1"/>
  <c r="P261" i="9" s="1"/>
  <c r="P273" i="9" s="1"/>
  <c r="P285" i="9" s="1"/>
  <c r="P297" i="9" s="1"/>
  <c r="P309" i="9" s="1"/>
  <c r="P321" i="9" s="1"/>
  <c r="P333" i="9" s="1"/>
  <c r="P345" i="9" s="1"/>
  <c r="P357" i="9" s="1"/>
  <c r="P369" i="9" s="1"/>
  <c r="P381" i="9" s="1"/>
  <c r="P393" i="9" s="1"/>
  <c r="P405" i="9" s="1"/>
  <c r="P417" i="9" s="1"/>
  <c r="P429" i="9" s="1"/>
  <c r="P441" i="9" s="1"/>
  <c r="P453" i="9" s="1"/>
  <c r="P465" i="9" s="1"/>
  <c r="P477" i="9" s="1"/>
  <c r="P489" i="9" s="1"/>
  <c r="P501" i="9" s="1"/>
  <c r="P513" i="9" s="1"/>
  <c r="P525" i="9" s="1"/>
  <c r="P537" i="9" s="1"/>
  <c r="P549" i="9" s="1"/>
  <c r="P561" i="9" s="1"/>
  <c r="P573" i="9" s="1"/>
  <c r="P585" i="9" s="1"/>
  <c r="P597" i="9" s="1"/>
  <c r="P609" i="9" s="1"/>
  <c r="P621" i="9" s="1"/>
  <c r="P633" i="9" s="1"/>
  <c r="AO72" i="9"/>
  <c r="AO71" i="9"/>
  <c r="AO84" i="9"/>
  <c r="AO83" i="9"/>
  <c r="AO96" i="9"/>
  <c r="AO95" i="9"/>
  <c r="AO108" i="9"/>
  <c r="AO107" i="9"/>
  <c r="AO120" i="9"/>
  <c r="AO119" i="9"/>
  <c r="AO132" i="9"/>
  <c r="AO131" i="9"/>
  <c r="AO144" i="9"/>
  <c r="AO143" i="9"/>
  <c r="AO636" i="9"/>
  <c r="AO635" i="9"/>
  <c r="AO624" i="9"/>
  <c r="AO623" i="9"/>
  <c r="AO612" i="9"/>
  <c r="AO611" i="9"/>
  <c r="AO600" i="9"/>
  <c r="AO599" i="9"/>
  <c r="AO588" i="9"/>
  <c r="AO587" i="9"/>
  <c r="AO576" i="9"/>
  <c r="AO575" i="9"/>
  <c r="AO564" i="9"/>
  <c r="AO563" i="9"/>
  <c r="AO552" i="9"/>
  <c r="AO551" i="9"/>
  <c r="AO540" i="9"/>
  <c r="AO539" i="9"/>
  <c r="AO528" i="9"/>
  <c r="AO527" i="9"/>
  <c r="AO516" i="9"/>
  <c r="AO515" i="9"/>
  <c r="AO504" i="9"/>
  <c r="AO503" i="9"/>
  <c r="AO492" i="9"/>
  <c r="AO491" i="9"/>
  <c r="AO480" i="9"/>
  <c r="AO479" i="9"/>
  <c r="AO468" i="9"/>
  <c r="AO467" i="9"/>
  <c r="AO456" i="9"/>
  <c r="AO455" i="9"/>
  <c r="AO444" i="9"/>
  <c r="AO443" i="9"/>
  <c r="AO432" i="9"/>
  <c r="AO431" i="9"/>
  <c r="AO420" i="9"/>
  <c r="AO419" i="9"/>
  <c r="AO408" i="9"/>
  <c r="AO407" i="9"/>
  <c r="AO396" i="9"/>
  <c r="AO395" i="9"/>
  <c r="AO384" i="9"/>
  <c r="AO383" i="9"/>
  <c r="AO372" i="9"/>
  <c r="AO371" i="9"/>
  <c r="AO360" i="9"/>
  <c r="AO359" i="9"/>
  <c r="AO348" i="9"/>
  <c r="AO347" i="9"/>
  <c r="AO336" i="9"/>
  <c r="AO335" i="9"/>
  <c r="AO324" i="9"/>
  <c r="AO323" i="9"/>
  <c r="AO312" i="9"/>
  <c r="AO311" i="9"/>
  <c r="AO300" i="9"/>
  <c r="AO299" i="9"/>
  <c r="AO288" i="9"/>
  <c r="AO287" i="9"/>
  <c r="AO276" i="9"/>
  <c r="AO275" i="9"/>
  <c r="AO264" i="9"/>
  <c r="AO263" i="9"/>
  <c r="AO252" i="9"/>
  <c r="AO251" i="9"/>
  <c r="AO240" i="9"/>
  <c r="AO239" i="9"/>
  <c r="AO228" i="9"/>
  <c r="AO227" i="9"/>
  <c r="AO216" i="9"/>
  <c r="AO215" i="9"/>
  <c r="AO204" i="9"/>
  <c r="AO203" i="9"/>
  <c r="AO192" i="9"/>
  <c r="AO191" i="9"/>
  <c r="AO180" i="9"/>
  <c r="AO179" i="9"/>
  <c r="AO168" i="9"/>
  <c r="AO167" i="9"/>
  <c r="AO156" i="9"/>
  <c r="AO155" i="9"/>
  <c r="AO36" i="9" l="1"/>
  <c r="AO35" i="9"/>
  <c r="B24" i="9"/>
  <c r="F24" i="9" s="1"/>
  <c r="F19" i="9"/>
  <c r="Y16" i="9"/>
  <c r="X16" i="9"/>
  <c r="W16" i="9"/>
  <c r="V16" i="9"/>
  <c r="U16" i="9"/>
  <c r="T16" i="9"/>
  <c r="S16" i="9"/>
  <c r="R16" i="9"/>
  <c r="Q16" i="9"/>
  <c r="Y15" i="9"/>
  <c r="X15" i="9"/>
  <c r="W15" i="9"/>
  <c r="V15" i="9"/>
  <c r="U15" i="9"/>
  <c r="T15" i="9"/>
  <c r="S15" i="9"/>
  <c r="R15" i="9"/>
  <c r="Q15" i="9"/>
  <c r="Y14" i="9"/>
  <c r="X14" i="9"/>
  <c r="W14" i="9"/>
  <c r="V14" i="9"/>
  <c r="U14" i="9"/>
  <c r="T14" i="9"/>
  <c r="S14" i="9"/>
  <c r="R14" i="9"/>
  <c r="Q14" i="9"/>
  <c r="Y13" i="9"/>
  <c r="X13" i="9"/>
  <c r="W13" i="9"/>
  <c r="V13" i="9"/>
  <c r="U13" i="9"/>
  <c r="T13" i="9"/>
  <c r="S13" i="9"/>
  <c r="R13" i="9"/>
  <c r="Q13" i="9"/>
  <c r="Y12" i="9"/>
  <c r="X12" i="9"/>
  <c r="W12" i="9"/>
  <c r="V12" i="9"/>
  <c r="U12" i="9"/>
  <c r="T12" i="9"/>
  <c r="S12" i="9"/>
  <c r="R12" i="9"/>
  <c r="Q12" i="9"/>
  <c r="Y11" i="9"/>
  <c r="X11" i="9"/>
  <c r="W11" i="9"/>
  <c r="V11" i="9"/>
  <c r="U11" i="9"/>
  <c r="T11" i="9"/>
  <c r="S11" i="9"/>
  <c r="R11" i="9"/>
  <c r="Q11" i="9"/>
  <c r="Y10" i="9"/>
  <c r="X10" i="9"/>
  <c r="W10" i="9"/>
  <c r="V10" i="9"/>
  <c r="U10" i="9"/>
  <c r="T10" i="9"/>
  <c r="S10" i="9"/>
  <c r="R10" i="9"/>
  <c r="Q10" i="9"/>
  <c r="Y9" i="9"/>
  <c r="X9" i="9"/>
  <c r="W9" i="9"/>
  <c r="V9" i="9"/>
  <c r="U9" i="9"/>
  <c r="T9" i="9"/>
  <c r="S9" i="9"/>
  <c r="R9" i="9"/>
  <c r="Q9" i="9"/>
  <c r="Y8" i="9"/>
  <c r="X8" i="9"/>
  <c r="W8" i="9"/>
  <c r="V8" i="9"/>
  <c r="U8" i="9"/>
  <c r="T8" i="9"/>
  <c r="S8" i="9"/>
  <c r="R8" i="9"/>
  <c r="Q8" i="9"/>
  <c r="Y7" i="9"/>
  <c r="X7" i="9"/>
  <c r="W7" i="9"/>
  <c r="V7" i="9"/>
  <c r="U7" i="9"/>
  <c r="T7" i="9"/>
  <c r="S7" i="9"/>
  <c r="R7" i="9"/>
  <c r="Q7" i="9"/>
  <c r="Y17" i="9" l="1"/>
  <c r="Z14" i="9" s="1"/>
  <c r="AA14" i="9" s="1"/>
  <c r="Q41" i="9" s="1"/>
  <c r="Z7" i="9" l="1"/>
  <c r="AA7" i="9" s="1"/>
  <c r="Z9" i="9"/>
  <c r="AA9" i="9" s="1"/>
  <c r="Z11" i="9"/>
  <c r="G13" i="9" s="1"/>
  <c r="Z12" i="9"/>
  <c r="G14" i="9" s="1"/>
  <c r="Z15" i="9"/>
  <c r="AA15" i="9" s="1"/>
  <c r="Q42" i="9" s="1"/>
  <c r="Z16" i="9"/>
  <c r="AA16" i="9" s="1"/>
  <c r="Q43" i="9" s="1"/>
  <c r="Z8" i="9"/>
  <c r="G10" i="9" s="1"/>
  <c r="Z13" i="9"/>
  <c r="AA13" i="9" s="1"/>
  <c r="Q40" i="9" s="1"/>
  <c r="Z10" i="9"/>
  <c r="AA10" i="9" s="1"/>
  <c r="X41" i="9"/>
  <c r="R41" i="9"/>
  <c r="S41" i="9" s="1"/>
  <c r="U41" i="9"/>
  <c r="V41" i="9" s="1"/>
  <c r="W41" i="9" s="1"/>
  <c r="G16" i="9"/>
  <c r="AG41" i="9" l="1"/>
  <c r="BE41" i="9"/>
  <c r="U40" i="9"/>
  <c r="V40" i="9" s="1"/>
  <c r="W40" i="9" s="1"/>
  <c r="AF41" i="9" s="1"/>
  <c r="AA12" i="9"/>
  <c r="Q39" i="9" s="1"/>
  <c r="X40" i="9"/>
  <c r="X36" i="9"/>
  <c r="AJ36" i="9" s="1"/>
  <c r="Q36" i="9"/>
  <c r="U37" i="9"/>
  <c r="Q37" i="9"/>
  <c r="Q34" i="9"/>
  <c r="R34" i="9"/>
  <c r="S34" i="9" s="1"/>
  <c r="G15" i="9"/>
  <c r="U42" i="9"/>
  <c r="V42" i="9" s="1"/>
  <c r="W42" i="9" s="1"/>
  <c r="AH41" i="9" s="1"/>
  <c r="G18" i="9"/>
  <c r="R42" i="9"/>
  <c r="S42" i="9" s="1"/>
  <c r="AA8" i="9"/>
  <c r="U36" i="9"/>
  <c r="V36" i="9" s="1"/>
  <c r="W36" i="9" s="1"/>
  <c r="AB41" i="9" s="1"/>
  <c r="G17" i="9"/>
  <c r="G11" i="9"/>
  <c r="R43" i="9"/>
  <c r="S43" i="9" s="1"/>
  <c r="G9" i="9"/>
  <c r="AA11" i="9"/>
  <c r="Q38" i="9" s="1"/>
  <c r="R36" i="9"/>
  <c r="S36" i="9" s="1"/>
  <c r="U43" i="9"/>
  <c r="X42" i="9"/>
  <c r="BH42" i="9" s="1"/>
  <c r="X37" i="9"/>
  <c r="AJ37" i="9" s="1"/>
  <c r="R37" i="9"/>
  <c r="S37" i="9" s="1"/>
  <c r="G12" i="9"/>
  <c r="X43" i="9"/>
  <c r="BH43" i="9" s="1"/>
  <c r="R40" i="9"/>
  <c r="S40" i="9" s="1"/>
  <c r="V37" i="9"/>
  <c r="W37" i="9" s="1"/>
  <c r="AC41" i="9" s="1"/>
  <c r="AJ41" i="9"/>
  <c r="BH41" i="9"/>
  <c r="BH40" i="9"/>
  <c r="AJ40" i="9"/>
  <c r="X39" i="9"/>
  <c r="R39" i="9"/>
  <c r="S39" i="9" s="1"/>
  <c r="U39" i="9"/>
  <c r="X34" i="9"/>
  <c r="U34" i="9"/>
  <c r="BD41" i="9" l="1"/>
  <c r="BF41" i="9"/>
  <c r="AH36" i="9"/>
  <c r="AG36" i="9"/>
  <c r="AC36" i="9"/>
  <c r="AF36" i="9"/>
  <c r="AB36" i="9"/>
  <c r="BE36" i="9"/>
  <c r="BA36" i="9"/>
  <c r="BD36" i="9"/>
  <c r="BF36" i="9"/>
  <c r="AZ36" i="9"/>
  <c r="AH42" i="9"/>
  <c r="AG42" i="9"/>
  <c r="AC42" i="9"/>
  <c r="AF42" i="9"/>
  <c r="AB42" i="9"/>
  <c r="BE42" i="9"/>
  <c r="BA42" i="9"/>
  <c r="BD42" i="9"/>
  <c r="BF42" i="9"/>
  <c r="AZ42" i="9"/>
  <c r="AZ41" i="9"/>
  <c r="BA41" i="9"/>
  <c r="AG37" i="9"/>
  <c r="AC37" i="9"/>
  <c r="AF37" i="9"/>
  <c r="AB37" i="9"/>
  <c r="AH37" i="9"/>
  <c r="BD37" i="9"/>
  <c r="BA37" i="9"/>
  <c r="AZ37" i="9"/>
  <c r="BF37" i="9"/>
  <c r="BE37" i="9"/>
  <c r="AH40" i="9"/>
  <c r="AG40" i="9"/>
  <c r="AC40" i="9"/>
  <c r="AF40" i="9"/>
  <c r="AB40" i="9"/>
  <c r="BF40" i="9"/>
  <c r="AZ40" i="9"/>
  <c r="BE40" i="9"/>
  <c r="BA40" i="9"/>
  <c r="BH36" i="9"/>
  <c r="AX48" i="9" s="1"/>
  <c r="AX60" i="9" s="1"/>
  <c r="AX72" i="9" s="1"/>
  <c r="AX84" i="9" s="1"/>
  <c r="AX96" i="9" s="1"/>
  <c r="AX108" i="9" s="1"/>
  <c r="AX120" i="9" s="1"/>
  <c r="AX132" i="9" s="1"/>
  <c r="AX144" i="9" s="1"/>
  <c r="AJ42" i="9"/>
  <c r="R35" i="9"/>
  <c r="S35" i="9" s="1"/>
  <c r="Q35" i="9"/>
  <c r="P44" i="9" s="1"/>
  <c r="O44" i="9" s="1"/>
  <c r="BH37" i="9"/>
  <c r="AX49" i="9" s="1"/>
  <c r="X38" i="9"/>
  <c r="BH38" i="9" s="1"/>
  <c r="R38" i="9"/>
  <c r="S38" i="9" s="1"/>
  <c r="U35" i="9"/>
  <c r="V35" i="9" s="1"/>
  <c r="W35" i="9" s="1"/>
  <c r="X35" i="9"/>
  <c r="BH35" i="9" s="1"/>
  <c r="AX47" i="9" s="1"/>
  <c r="AX59" i="9" s="1"/>
  <c r="AX71" i="9" s="1"/>
  <c r="AX83" i="9" s="1"/>
  <c r="AX95" i="9" s="1"/>
  <c r="AX107" i="9" s="1"/>
  <c r="AX119" i="9" s="1"/>
  <c r="AX131" i="9" s="1"/>
  <c r="AX143" i="9" s="1"/>
  <c r="U38" i="9"/>
  <c r="V43" i="9"/>
  <c r="W43" i="9" s="1"/>
  <c r="AI36" i="9" s="1"/>
  <c r="AJ43" i="9"/>
  <c r="V39" i="9"/>
  <c r="W39" i="9" s="1"/>
  <c r="BC42" i="9" s="1"/>
  <c r="G19" i="9"/>
  <c r="V34" i="9"/>
  <c r="W34" i="9" s="1"/>
  <c r="Z36" i="9" s="1"/>
  <c r="AX53" i="9"/>
  <c r="AX52" i="9"/>
  <c r="AX55" i="9"/>
  <c r="AX54" i="9"/>
  <c r="AJ34" i="9"/>
  <c r="BH34" i="9"/>
  <c r="AJ39" i="9"/>
  <c r="BH39" i="9"/>
  <c r="AG35" i="9" l="1"/>
  <c r="AC35" i="9"/>
  <c r="AF35" i="9"/>
  <c r="AB35" i="9"/>
  <c r="AI35" i="9"/>
  <c r="AE35" i="9"/>
  <c r="AH35" i="9"/>
  <c r="Z35" i="9"/>
  <c r="AA35" i="9"/>
  <c r="AY35" i="9"/>
  <c r="BE35" i="9"/>
  <c r="BD35" i="9"/>
  <c r="AX35" i="9"/>
  <c r="BA35" i="9"/>
  <c r="AZ35" i="9"/>
  <c r="BG35" i="9"/>
  <c r="BC35" i="9"/>
  <c r="BF35" i="9"/>
  <c r="AY41" i="9"/>
  <c r="AA41" i="9"/>
  <c r="BG40" i="9"/>
  <c r="AX40" i="9"/>
  <c r="BC37" i="9"/>
  <c r="AX37" i="9"/>
  <c r="Z42" i="9"/>
  <c r="AE42" i="9"/>
  <c r="BC36" i="9"/>
  <c r="AE36" i="9"/>
  <c r="AI34" i="9"/>
  <c r="AE34" i="9"/>
  <c r="AA34" i="9"/>
  <c r="Z34" i="9"/>
  <c r="AG34" i="9"/>
  <c r="AC34" i="9"/>
  <c r="AF34" i="9"/>
  <c r="AB34" i="9"/>
  <c r="AH34" i="9"/>
  <c r="AY34" i="9"/>
  <c r="AX34" i="9"/>
  <c r="BE34" i="9"/>
  <c r="BA34" i="9"/>
  <c r="BD34" i="9"/>
  <c r="BG34" i="9"/>
  <c r="BF34" i="9"/>
  <c r="AZ34" i="9"/>
  <c r="BC34" i="9"/>
  <c r="AX41" i="9"/>
  <c r="Z41" i="9"/>
  <c r="AY40" i="9"/>
  <c r="AA40" i="9"/>
  <c r="BG37" i="9"/>
  <c r="AA37" i="9"/>
  <c r="BG42" i="9"/>
  <c r="AX42" i="9"/>
  <c r="AI42" i="9"/>
  <c r="AG43" i="9"/>
  <c r="AC43" i="9"/>
  <c r="AF43" i="9"/>
  <c r="AB43" i="9"/>
  <c r="AI43" i="9"/>
  <c r="AE43" i="9"/>
  <c r="AA43" i="9"/>
  <c r="AH43" i="9"/>
  <c r="Z43" i="9"/>
  <c r="AY43" i="9"/>
  <c r="BE43" i="9"/>
  <c r="BD43" i="9"/>
  <c r="AX43" i="9"/>
  <c r="BA43" i="9"/>
  <c r="AZ43" i="9"/>
  <c r="BG43" i="9"/>
  <c r="BC43" i="9"/>
  <c r="BF43" i="9"/>
  <c r="AI41" i="9"/>
  <c r="BG41" i="9"/>
  <c r="Z40" i="9"/>
  <c r="AE40" i="9"/>
  <c r="AY37" i="9"/>
  <c r="Z37" i="9"/>
  <c r="AE37" i="9"/>
  <c r="AY42" i="9"/>
  <c r="AY36" i="9"/>
  <c r="AG39" i="9"/>
  <c r="AC39" i="9"/>
  <c r="AF39" i="9"/>
  <c r="AB39" i="9"/>
  <c r="AI39" i="9"/>
  <c r="AE39" i="9"/>
  <c r="AA39" i="9"/>
  <c r="AH39" i="9"/>
  <c r="Z39" i="9"/>
  <c r="AZ39" i="9"/>
  <c r="BG39" i="9"/>
  <c r="BC39" i="9"/>
  <c r="BF39" i="9"/>
  <c r="AY39" i="9"/>
  <c r="BE39" i="9"/>
  <c r="BD39" i="9"/>
  <c r="AX39" i="9"/>
  <c r="BA39" i="9"/>
  <c r="AE41" i="9"/>
  <c r="BC41" i="9"/>
  <c r="BC40" i="9"/>
  <c r="AI40" i="9"/>
  <c r="AI37" i="9"/>
  <c r="AA42" i="9"/>
  <c r="BG36" i="9"/>
  <c r="AX36" i="9"/>
  <c r="AA36" i="9"/>
  <c r="S44" i="9"/>
  <c r="T38" i="9" s="1"/>
  <c r="AX46" i="9"/>
  <c r="AX58" i="9" s="1"/>
  <c r="AX70" i="9" s="1"/>
  <c r="AX82" i="9" s="1"/>
  <c r="AX94" i="9" s="1"/>
  <c r="AX106" i="9" s="1"/>
  <c r="AX118" i="9" s="1"/>
  <c r="AX130" i="9" s="1"/>
  <c r="AX142" i="9" s="1"/>
  <c r="AJ35" i="9"/>
  <c r="AJ38" i="9"/>
  <c r="V38" i="9"/>
  <c r="W38" i="9" s="1"/>
  <c r="AD34" i="9" s="1"/>
  <c r="AX67" i="9"/>
  <c r="AX66" i="9"/>
  <c r="AX65" i="9"/>
  <c r="AX64" i="9"/>
  <c r="AX61" i="9"/>
  <c r="AX51" i="9"/>
  <c r="AX50" i="9"/>
  <c r="T34" i="9"/>
  <c r="AJ44" i="9"/>
  <c r="AL35" i="9" s="1"/>
  <c r="T40" i="9"/>
  <c r="BB39" i="9" l="1"/>
  <c r="AD43" i="9"/>
  <c r="BB35" i="9"/>
  <c r="AD35" i="9"/>
  <c r="BB43" i="9"/>
  <c r="AI38" i="9"/>
  <c r="AE38" i="9"/>
  <c r="AA38" i="9"/>
  <c r="AH38" i="9"/>
  <c r="AD38" i="9"/>
  <c r="Z38" i="9"/>
  <c r="AG38" i="9"/>
  <c r="AC38" i="9"/>
  <c r="AF38" i="9"/>
  <c r="AB38" i="9"/>
  <c r="BA38" i="9"/>
  <c r="BI37" i="9" s="1"/>
  <c r="BD38" i="9"/>
  <c r="BG38" i="9"/>
  <c r="BF38" i="9"/>
  <c r="AZ38" i="9"/>
  <c r="BI36" i="9" s="1"/>
  <c r="BC38" i="9"/>
  <c r="BB38" i="9"/>
  <c r="AY38" i="9"/>
  <c r="BI35" i="9" s="1"/>
  <c r="AX38" i="9"/>
  <c r="BE38" i="9"/>
  <c r="AD41" i="9"/>
  <c r="BB41" i="9"/>
  <c r="BB36" i="9"/>
  <c r="BB42" i="9"/>
  <c r="AD37" i="9"/>
  <c r="AD40" i="9"/>
  <c r="BB40" i="9"/>
  <c r="AD36" i="9"/>
  <c r="AD42" i="9"/>
  <c r="BB37" i="9"/>
  <c r="T43" i="9"/>
  <c r="AD55" i="9" s="1"/>
  <c r="AD39" i="9"/>
  <c r="BB34" i="9"/>
  <c r="AD52" i="9"/>
  <c r="Z52" i="9"/>
  <c r="AF52" i="9"/>
  <c r="AI55" i="9"/>
  <c r="Z46" i="9"/>
  <c r="AD46" i="9"/>
  <c r="AF46" i="9"/>
  <c r="AJ50" i="9"/>
  <c r="Z50" i="9"/>
  <c r="AF50" i="9"/>
  <c r="T37" i="9"/>
  <c r="AC52" i="9" s="1"/>
  <c r="T42" i="9"/>
  <c r="T41" i="9"/>
  <c r="AG46" i="9" s="1"/>
  <c r="T39" i="9"/>
  <c r="AE52" i="9" s="1"/>
  <c r="T36" i="9"/>
  <c r="T35" i="9"/>
  <c r="AA46" i="9" s="1"/>
  <c r="BI34" i="9"/>
  <c r="BI43" i="9"/>
  <c r="BI41" i="9"/>
  <c r="BI39" i="9"/>
  <c r="BI40" i="9"/>
  <c r="AX79" i="9"/>
  <c r="AX78" i="9"/>
  <c r="AX77" i="9"/>
  <c r="AX76" i="9"/>
  <c r="AX63" i="9"/>
  <c r="AX62" i="9"/>
  <c r="AX73" i="9"/>
  <c r="BI42" i="9"/>
  <c r="AJ52" i="9"/>
  <c r="AJ46" i="9"/>
  <c r="AL37" i="9"/>
  <c r="AJ55" i="9" l="1"/>
  <c r="AH55" i="9"/>
  <c r="AF55" i="9"/>
  <c r="AI52" i="9"/>
  <c r="AI50" i="9"/>
  <c r="AI46" i="9"/>
  <c r="AC50" i="9"/>
  <c r="Z55" i="9"/>
  <c r="AH50" i="9"/>
  <c r="AG55" i="9"/>
  <c r="AE46" i="9"/>
  <c r="AG52" i="9"/>
  <c r="AJ53" i="9"/>
  <c r="AG53" i="9"/>
  <c r="AC53" i="9"/>
  <c r="AF53" i="9"/>
  <c r="AB53" i="9"/>
  <c r="AI53" i="9"/>
  <c r="AE53" i="9"/>
  <c r="AA53" i="9"/>
  <c r="AH53" i="9"/>
  <c r="AD53" i="9"/>
  <c r="Z53" i="9"/>
  <c r="AC46" i="9"/>
  <c r="AE55" i="9"/>
  <c r="AC55" i="9"/>
  <c r="AH52" i="9"/>
  <c r="AG47" i="9"/>
  <c r="AC47" i="9"/>
  <c r="AF47" i="9"/>
  <c r="AB47" i="9"/>
  <c r="AI47" i="9"/>
  <c r="AE47" i="9"/>
  <c r="AA47" i="9"/>
  <c r="AH47" i="9"/>
  <c r="AD47" i="9"/>
  <c r="Z47" i="9"/>
  <c r="AA52" i="9"/>
  <c r="AI48" i="9"/>
  <c r="AE48" i="9"/>
  <c r="AA48" i="9"/>
  <c r="AH48" i="9"/>
  <c r="AD48" i="9"/>
  <c r="Z48" i="9"/>
  <c r="AG48" i="9"/>
  <c r="AC48" i="9"/>
  <c r="AF48" i="9"/>
  <c r="AB48" i="9"/>
  <c r="AJ49" i="9"/>
  <c r="AG49" i="9"/>
  <c r="AC49" i="9"/>
  <c r="AF49" i="9"/>
  <c r="AB49" i="9"/>
  <c r="AI49" i="9"/>
  <c r="AE49" i="9"/>
  <c r="AA49" i="9"/>
  <c r="AH49" i="9"/>
  <c r="AD49" i="9"/>
  <c r="Z49" i="9"/>
  <c r="AG50" i="9"/>
  <c r="AA50" i="9"/>
  <c r="AB46" i="9"/>
  <c r="AB55" i="9"/>
  <c r="AB52" i="9"/>
  <c r="AI54" i="9"/>
  <c r="AE54" i="9"/>
  <c r="AA54" i="9"/>
  <c r="AH54" i="9"/>
  <c r="AD54" i="9"/>
  <c r="Z54" i="9"/>
  <c r="AG54" i="9"/>
  <c r="AC54" i="9"/>
  <c r="AF54" i="9"/>
  <c r="AB54" i="9"/>
  <c r="AG51" i="9"/>
  <c r="AC51" i="9"/>
  <c r="AF51" i="9"/>
  <c r="AB51" i="9"/>
  <c r="AI51" i="9"/>
  <c r="AE51" i="9"/>
  <c r="AA51" i="9"/>
  <c r="AH51" i="9"/>
  <c r="AD51" i="9"/>
  <c r="Z51" i="9"/>
  <c r="AB50" i="9"/>
  <c r="AE50" i="9"/>
  <c r="AH46" i="9"/>
  <c r="AA55" i="9"/>
  <c r="AJ54" i="9"/>
  <c r="AJ51" i="9"/>
  <c r="T44" i="9"/>
  <c r="AJ47" i="9"/>
  <c r="AY54" i="9"/>
  <c r="AY46" i="9"/>
  <c r="AJ48" i="9"/>
  <c r="AY51" i="9"/>
  <c r="AY55" i="9"/>
  <c r="AY53" i="9"/>
  <c r="AY48" i="9"/>
  <c r="AY49" i="9"/>
  <c r="BI38" i="9"/>
  <c r="AY50" i="9"/>
  <c r="AY47" i="9"/>
  <c r="AY52" i="9"/>
  <c r="AI44" i="9"/>
  <c r="AL34" i="9" s="1"/>
  <c r="AL38" i="9" s="1"/>
  <c r="AL42" i="9" s="1"/>
  <c r="AX91" i="9"/>
  <c r="AX90" i="9"/>
  <c r="AX89" i="9"/>
  <c r="AX88" i="9"/>
  <c r="AX75" i="9"/>
  <c r="AX74" i="9"/>
  <c r="AX85" i="9"/>
  <c r="AJ56" i="9" l="1"/>
  <c r="AL47" i="9" s="1"/>
  <c r="AI56" i="9"/>
  <c r="AL46" i="9" s="1"/>
  <c r="AL50" i="9" s="1"/>
  <c r="AL39" i="9"/>
  <c r="AL41" i="9" s="1"/>
  <c r="AO38" i="9" s="1"/>
  <c r="AO39" i="9" s="1"/>
  <c r="AO40" i="9" s="1"/>
  <c r="AO42" i="9" s="1"/>
  <c r="AP42" i="9" s="1"/>
  <c r="AX103" i="9"/>
  <c r="AX102" i="9"/>
  <c r="AX101" i="9"/>
  <c r="AX100" i="9"/>
  <c r="AX87" i="9"/>
  <c r="AX86" i="9"/>
  <c r="AX97" i="9"/>
  <c r="AL49" i="9"/>
  <c r="AL51" i="9" l="1"/>
  <c r="AL53" i="9" s="1"/>
  <c r="AL43" i="9"/>
  <c r="AX115" i="9"/>
  <c r="AX114" i="9"/>
  <c r="AX113" i="9"/>
  <c r="AX112" i="9"/>
  <c r="AX99" i="9"/>
  <c r="AX98" i="9"/>
  <c r="AL54" i="9"/>
  <c r="AX109" i="9"/>
  <c r="AX156" i="9"/>
  <c r="AO43" i="9"/>
  <c r="AP43" i="9" s="1"/>
  <c r="AO41" i="9"/>
  <c r="AP41" i="9" s="1"/>
  <c r="AO34" i="9" l="1"/>
  <c r="AP34" i="9" s="1"/>
  <c r="AR35" i="9"/>
  <c r="AR36" i="9"/>
  <c r="AS36" i="9" s="1"/>
  <c r="AX127" i="9"/>
  <c r="AX126" i="9"/>
  <c r="AX125" i="9"/>
  <c r="AX124" i="9"/>
  <c r="AX111" i="9"/>
  <c r="AX110" i="9"/>
  <c r="AX121" i="9"/>
  <c r="AO50" i="9"/>
  <c r="AO51" i="9" s="1"/>
  <c r="AO52" i="9" s="1"/>
  <c r="AO54" i="9" s="1"/>
  <c r="AP54" i="9" s="1"/>
  <c r="AL55" i="9"/>
  <c r="AO46" i="9" s="1"/>
  <c r="AP46" i="9" s="1"/>
  <c r="AX168" i="9"/>
  <c r="AX155" i="9"/>
  <c r="AX154" i="9"/>
  <c r="AR34" i="9" l="1"/>
  <c r="AS35" i="9" s="1"/>
  <c r="AX139" i="9"/>
  <c r="AX138" i="9"/>
  <c r="AX137" i="9"/>
  <c r="AX136" i="9"/>
  <c r="AO55" i="9"/>
  <c r="AP55" i="9" s="1"/>
  <c r="AX123" i="9"/>
  <c r="AX122" i="9"/>
  <c r="AO53" i="9"/>
  <c r="AP53" i="9" s="1"/>
  <c r="AX133" i="9"/>
  <c r="AR47" i="9"/>
  <c r="AR46" i="9"/>
  <c r="AR48" i="9"/>
  <c r="AS48" i="9" s="1"/>
  <c r="AX166" i="9"/>
  <c r="AX167" i="9"/>
  <c r="AX180" i="9"/>
  <c r="AS34" i="9" l="1"/>
  <c r="AT34" i="9" s="1"/>
  <c r="AX151" i="9"/>
  <c r="AX150" i="9"/>
  <c r="AX149" i="9"/>
  <c r="AX148" i="9"/>
  <c r="AX135" i="9"/>
  <c r="AX134" i="9"/>
  <c r="AX145" i="9"/>
  <c r="AS47" i="9"/>
  <c r="AT48" i="9" s="1"/>
  <c r="AU48" i="9" s="1"/>
  <c r="AS46" i="9"/>
  <c r="AT46" i="9" s="1"/>
  <c r="AX179" i="9"/>
  <c r="AX192" i="9"/>
  <c r="AX178" i="9"/>
  <c r="AT35" i="9"/>
  <c r="AT36" i="9"/>
  <c r="AU36" i="9" s="1"/>
  <c r="AU35" i="9" l="1"/>
  <c r="AX163" i="9"/>
  <c r="AX162" i="9"/>
  <c r="AX161" i="9"/>
  <c r="AX160" i="9"/>
  <c r="AX147" i="9"/>
  <c r="AX146" i="9"/>
  <c r="AX157" i="9"/>
  <c r="AT47" i="9"/>
  <c r="AU47" i="9" s="1"/>
  <c r="AU34" i="9"/>
  <c r="AX204" i="9"/>
  <c r="AX190" i="9"/>
  <c r="AX191" i="9"/>
  <c r="AU39" i="9" l="1"/>
  <c r="BJ34" i="9" s="1"/>
  <c r="AX175" i="9"/>
  <c r="AX174" i="9"/>
  <c r="AX173" i="9"/>
  <c r="AX172" i="9"/>
  <c r="AX159" i="9"/>
  <c r="AX158" i="9"/>
  <c r="AX169" i="9"/>
  <c r="AU46" i="9"/>
  <c r="AU51" i="9" s="1"/>
  <c r="AZ55" i="9" s="1"/>
  <c r="AX202" i="9"/>
  <c r="AX203" i="9"/>
  <c r="AX216" i="9"/>
  <c r="BJ42" i="9" l="1"/>
  <c r="BJ43" i="9"/>
  <c r="AZ54" i="9"/>
  <c r="AX187" i="9"/>
  <c r="AX186" i="9"/>
  <c r="BJ40" i="9"/>
  <c r="BJ41" i="9"/>
  <c r="AZ52" i="9"/>
  <c r="AZ53" i="9"/>
  <c r="AX185" i="9"/>
  <c r="AX184" i="9"/>
  <c r="BJ38" i="9"/>
  <c r="BJ39" i="9"/>
  <c r="AZ50" i="9"/>
  <c r="AZ51" i="9"/>
  <c r="AX171" i="9"/>
  <c r="AX170" i="9"/>
  <c r="BJ37" i="9"/>
  <c r="AZ48" i="9"/>
  <c r="AZ49" i="9"/>
  <c r="AX181" i="9"/>
  <c r="BJ36" i="9"/>
  <c r="AZ46" i="9"/>
  <c r="S46" i="9" s="1"/>
  <c r="BJ35" i="9"/>
  <c r="AZ47" i="9"/>
  <c r="AX215" i="9"/>
  <c r="AX228" i="9"/>
  <c r="AX214" i="9"/>
  <c r="S54" i="9" l="1"/>
  <c r="S48" i="9"/>
  <c r="S52" i="9"/>
  <c r="S55" i="9"/>
  <c r="S50" i="9"/>
  <c r="AX199" i="9"/>
  <c r="AX198" i="9"/>
  <c r="S53" i="9"/>
  <c r="AX197" i="9"/>
  <c r="AX196" i="9"/>
  <c r="S51" i="9"/>
  <c r="AX183" i="9"/>
  <c r="AX182" i="9"/>
  <c r="S49" i="9"/>
  <c r="AX193" i="9"/>
  <c r="S47" i="9"/>
  <c r="AX240" i="9"/>
  <c r="AX226" i="9"/>
  <c r="AX227" i="9"/>
  <c r="AX211" i="9" l="1"/>
  <c r="AX210" i="9"/>
  <c r="AX209" i="9"/>
  <c r="AX208" i="9"/>
  <c r="AX195" i="9"/>
  <c r="S56" i="9"/>
  <c r="T48" i="9" s="1"/>
  <c r="AX194" i="9"/>
  <c r="AX205" i="9"/>
  <c r="AX238" i="9"/>
  <c r="AX239" i="9"/>
  <c r="AX252" i="9"/>
  <c r="AJ60" i="9" l="1"/>
  <c r="AB60" i="9"/>
  <c r="AH60" i="9"/>
  <c r="T51" i="9"/>
  <c r="AX223" i="9"/>
  <c r="T53" i="9"/>
  <c r="AG60" i="9" s="1"/>
  <c r="AX222" i="9"/>
  <c r="AX221" i="9"/>
  <c r="T54" i="9"/>
  <c r="T46" i="9"/>
  <c r="V55" i="9"/>
  <c r="T49" i="9"/>
  <c r="T55" i="9"/>
  <c r="AI60" i="9" s="1"/>
  <c r="T47" i="9"/>
  <c r="AX220" i="9"/>
  <c r="T50" i="9"/>
  <c r="T52" i="9"/>
  <c r="AF60" i="9" s="1"/>
  <c r="AX207" i="9"/>
  <c r="AX206" i="9"/>
  <c r="AX217" i="9"/>
  <c r="AX264" i="9"/>
  <c r="AX250" i="9"/>
  <c r="AX251" i="9"/>
  <c r="AJ62" i="9" l="1"/>
  <c r="AF62" i="9"/>
  <c r="AB62" i="9"/>
  <c r="AI62" i="9"/>
  <c r="AA62" i="9"/>
  <c r="AH62" i="9"/>
  <c r="AD62" i="9"/>
  <c r="AG62" i="9"/>
  <c r="AC62" i="9"/>
  <c r="AJ61" i="9"/>
  <c r="AH61" i="9"/>
  <c r="AD61" i="9"/>
  <c r="AG61" i="9"/>
  <c r="AC61" i="9"/>
  <c r="AF61" i="9"/>
  <c r="AB61" i="9"/>
  <c r="AI61" i="9"/>
  <c r="AE61" i="9"/>
  <c r="AA61" i="9"/>
  <c r="AH63" i="9"/>
  <c r="AG63" i="9"/>
  <c r="AC63" i="9"/>
  <c r="AF63" i="9"/>
  <c r="AI63" i="9"/>
  <c r="AA63" i="9"/>
  <c r="AD60" i="9"/>
  <c r="AC60" i="9"/>
  <c r="AH59" i="9"/>
  <c r="AD59" i="9"/>
  <c r="AG59" i="9"/>
  <c r="AC59" i="9"/>
  <c r="AF59" i="9"/>
  <c r="AB59" i="9"/>
  <c r="AI59" i="9"/>
  <c r="AE59" i="9"/>
  <c r="AA59" i="9"/>
  <c r="AA60" i="9"/>
  <c r="AF58" i="9"/>
  <c r="AB58" i="9"/>
  <c r="AI58" i="9"/>
  <c r="AE58" i="9"/>
  <c r="AA58" i="9"/>
  <c r="AH58" i="9"/>
  <c r="AD58" i="9"/>
  <c r="AG58" i="9"/>
  <c r="AC58" i="9"/>
  <c r="AH65" i="9"/>
  <c r="AD65" i="9"/>
  <c r="Z65" i="9"/>
  <c r="AG65" i="9"/>
  <c r="AC65" i="9"/>
  <c r="AF65" i="9"/>
  <c r="AB65" i="9"/>
  <c r="AI65" i="9"/>
  <c r="AE65" i="9"/>
  <c r="AA65" i="9"/>
  <c r="AF64" i="9"/>
  <c r="AB64" i="9"/>
  <c r="AI64" i="9"/>
  <c r="AE64" i="9"/>
  <c r="AA64" i="9"/>
  <c r="AH64" i="9"/>
  <c r="AD64" i="9"/>
  <c r="Z64" i="9"/>
  <c r="AG64" i="9"/>
  <c r="AC64" i="9"/>
  <c r="AH67" i="9"/>
  <c r="AD67" i="9"/>
  <c r="Z67" i="9"/>
  <c r="AG67" i="9"/>
  <c r="AC67" i="9"/>
  <c r="AF67" i="9"/>
  <c r="AB67" i="9"/>
  <c r="AI67" i="9"/>
  <c r="AE67" i="9"/>
  <c r="AA67" i="9"/>
  <c r="AF66" i="9"/>
  <c r="AB66" i="9"/>
  <c r="AI66" i="9"/>
  <c r="AE66" i="9"/>
  <c r="AA66" i="9"/>
  <c r="AH66" i="9"/>
  <c r="AD66" i="9"/>
  <c r="Z66" i="9"/>
  <c r="AG66" i="9"/>
  <c r="AC66" i="9"/>
  <c r="AE60" i="9"/>
  <c r="AJ63" i="9"/>
  <c r="AY65" i="9"/>
  <c r="AY60" i="9"/>
  <c r="AJ66" i="9"/>
  <c r="AY62" i="9"/>
  <c r="AY63" i="9"/>
  <c r="T56" i="9"/>
  <c r="AY59" i="9"/>
  <c r="AY66" i="9"/>
  <c r="AY64" i="9"/>
  <c r="AY61" i="9"/>
  <c r="AJ64" i="9"/>
  <c r="AY58" i="9"/>
  <c r="AY67" i="9"/>
  <c r="AJ65" i="9"/>
  <c r="AJ59" i="9"/>
  <c r="AJ67" i="9"/>
  <c r="AX235" i="9"/>
  <c r="AX234" i="9"/>
  <c r="AX233" i="9"/>
  <c r="AX232" i="9"/>
  <c r="AJ58" i="9"/>
  <c r="AX219" i="9"/>
  <c r="AX218" i="9"/>
  <c r="AX229" i="9"/>
  <c r="AX262" i="9"/>
  <c r="AX263" i="9"/>
  <c r="AX276" i="9"/>
  <c r="AJ68" i="9" l="1"/>
  <c r="AL59" i="9" s="1"/>
  <c r="AL61" i="9" s="1"/>
  <c r="AI68" i="9"/>
  <c r="AL58" i="9" s="1"/>
  <c r="AX247" i="9"/>
  <c r="AX246" i="9"/>
  <c r="AX245" i="9"/>
  <c r="AX244" i="9"/>
  <c r="AX231" i="9"/>
  <c r="AX230" i="9"/>
  <c r="AX241" i="9"/>
  <c r="AX275" i="9"/>
  <c r="AX288" i="9"/>
  <c r="AX274" i="9"/>
  <c r="AL62" i="9" l="1"/>
  <c r="AL66" i="9" s="1"/>
  <c r="AL63" i="9"/>
  <c r="AX259" i="9"/>
  <c r="AX258" i="9"/>
  <c r="AX257" i="9"/>
  <c r="AX256" i="9"/>
  <c r="AX243" i="9"/>
  <c r="AX242" i="9"/>
  <c r="AX253" i="9"/>
  <c r="AX300" i="9"/>
  <c r="AX286" i="9"/>
  <c r="AX287" i="9"/>
  <c r="AL65" i="9" l="1"/>
  <c r="AO62" i="9" s="1"/>
  <c r="AO63" i="9" s="1"/>
  <c r="AO64" i="9" s="1"/>
  <c r="AO65" i="9" s="1"/>
  <c r="AP65" i="9" s="1"/>
  <c r="AX271" i="9"/>
  <c r="AX270" i="9"/>
  <c r="AX269" i="9"/>
  <c r="AX268" i="9"/>
  <c r="AX255" i="9"/>
  <c r="AX254" i="9"/>
  <c r="AX265" i="9"/>
  <c r="AX298" i="9"/>
  <c r="AX299" i="9"/>
  <c r="AX312" i="9"/>
  <c r="AL67" i="9" l="1"/>
  <c r="AR59" i="9" s="1"/>
  <c r="AX283" i="9"/>
  <c r="AX282" i="9"/>
  <c r="AX281" i="9"/>
  <c r="AO66" i="9"/>
  <c r="AP66" i="9" s="1"/>
  <c r="AO67" i="9"/>
  <c r="AP67" i="9" s="1"/>
  <c r="AX280" i="9"/>
  <c r="AX267" i="9"/>
  <c r="AX266" i="9"/>
  <c r="AX277" i="9"/>
  <c r="AX311" i="9"/>
  <c r="AX324" i="9"/>
  <c r="AX310" i="9"/>
  <c r="AR60" i="9" l="1"/>
  <c r="AS60" i="9" s="1"/>
  <c r="AO58" i="9"/>
  <c r="AP58" i="9" s="1"/>
  <c r="AX295" i="9"/>
  <c r="AX294" i="9"/>
  <c r="AX293" i="9"/>
  <c r="AX292" i="9"/>
  <c r="AX279" i="9"/>
  <c r="AX278" i="9"/>
  <c r="AX289" i="9"/>
  <c r="AX336" i="9"/>
  <c r="AX322" i="9"/>
  <c r="AX323" i="9"/>
  <c r="AR58" i="9" l="1"/>
  <c r="AS59" i="9" s="1"/>
  <c r="AT60" i="9" s="1"/>
  <c r="AU60" i="9" s="1"/>
  <c r="AX307" i="9"/>
  <c r="AX306" i="9"/>
  <c r="AX305" i="9"/>
  <c r="AX304" i="9"/>
  <c r="AX291" i="9"/>
  <c r="AX290" i="9"/>
  <c r="AX301" i="9"/>
  <c r="AX334" i="9"/>
  <c r="AX335" i="9"/>
  <c r="AX348" i="9"/>
  <c r="AS58" i="9" l="1"/>
  <c r="AT58" i="9" s="1"/>
  <c r="AT59" i="9"/>
  <c r="AX319" i="9"/>
  <c r="AX318" i="9"/>
  <c r="AX317" i="9"/>
  <c r="AX316" i="9"/>
  <c r="AX303" i="9"/>
  <c r="AX302" i="9"/>
  <c r="AX313" i="9"/>
  <c r="AX347" i="9"/>
  <c r="AX360" i="9"/>
  <c r="AX346" i="9"/>
  <c r="AU58" i="9" l="1"/>
  <c r="AU63" i="9" s="1"/>
  <c r="AZ67" i="9" s="1"/>
  <c r="S67" i="9" s="1"/>
  <c r="AU59" i="9"/>
  <c r="AX331" i="9"/>
  <c r="AX330" i="9"/>
  <c r="AX329" i="9"/>
  <c r="AX328" i="9"/>
  <c r="AX315" i="9"/>
  <c r="AX314" i="9"/>
  <c r="AX325" i="9"/>
  <c r="AX372" i="9"/>
  <c r="AX358" i="9"/>
  <c r="AX359" i="9"/>
  <c r="AZ60" i="9" l="1"/>
  <c r="S60" i="9" s="1"/>
  <c r="AZ66" i="9"/>
  <c r="S66" i="9" s="1"/>
  <c r="AZ63" i="9"/>
  <c r="S63" i="9" s="1"/>
  <c r="AZ62" i="9"/>
  <c r="S62" i="9" s="1"/>
  <c r="AZ61" i="9"/>
  <c r="S61" i="9" s="1"/>
  <c r="AZ58" i="9"/>
  <c r="S58" i="9" s="1"/>
  <c r="AZ65" i="9"/>
  <c r="S65" i="9" s="1"/>
  <c r="AZ64" i="9"/>
  <c r="S64" i="9" s="1"/>
  <c r="AZ59" i="9"/>
  <c r="S59" i="9" s="1"/>
  <c r="AX343" i="9"/>
  <c r="AX342" i="9"/>
  <c r="AX341" i="9"/>
  <c r="AX340" i="9"/>
  <c r="AX327" i="9"/>
  <c r="AX326" i="9"/>
  <c r="AX337" i="9"/>
  <c r="AX370" i="9"/>
  <c r="AX371" i="9"/>
  <c r="AX384" i="9"/>
  <c r="S68" i="9" l="1"/>
  <c r="T61" i="9" s="1"/>
  <c r="AX355" i="9"/>
  <c r="AX354" i="9"/>
  <c r="AX353" i="9"/>
  <c r="AX352" i="9"/>
  <c r="AX339" i="9"/>
  <c r="AX338" i="9"/>
  <c r="AX349" i="9"/>
  <c r="AX383" i="9"/>
  <c r="AX396" i="9"/>
  <c r="AX382" i="9"/>
  <c r="AJ73" i="9" l="1"/>
  <c r="AC73" i="9"/>
  <c r="AA73" i="9"/>
  <c r="T64" i="9"/>
  <c r="T67" i="9"/>
  <c r="T65" i="9"/>
  <c r="T63" i="9"/>
  <c r="T66" i="9"/>
  <c r="T58" i="9"/>
  <c r="Z73" i="9" s="1"/>
  <c r="T60" i="9"/>
  <c r="AB73" i="9" s="1"/>
  <c r="T62" i="9"/>
  <c r="AD73" i="9" s="1"/>
  <c r="T59" i="9"/>
  <c r="V67" i="9"/>
  <c r="AX367" i="9"/>
  <c r="AX366" i="9"/>
  <c r="AX365" i="9"/>
  <c r="AX364" i="9"/>
  <c r="AX351" i="9"/>
  <c r="AX350" i="9"/>
  <c r="AX361" i="9"/>
  <c r="AX408" i="9"/>
  <c r="AX394" i="9"/>
  <c r="AX395" i="9"/>
  <c r="AH71" i="9" l="1"/>
  <c r="AD71" i="9"/>
  <c r="Z71" i="9"/>
  <c r="AG71" i="9"/>
  <c r="AC71" i="9"/>
  <c r="AF71" i="9"/>
  <c r="AB71" i="9"/>
  <c r="AI71" i="9"/>
  <c r="AE71" i="9"/>
  <c r="AA71" i="9"/>
  <c r="AJ78" i="9"/>
  <c r="AF78" i="9"/>
  <c r="AB78" i="9"/>
  <c r="AI78" i="9"/>
  <c r="AE78" i="9"/>
  <c r="AA78" i="9"/>
  <c r="AH78" i="9"/>
  <c r="AD78" i="9"/>
  <c r="Z78" i="9"/>
  <c r="AG78" i="9"/>
  <c r="AC78" i="9"/>
  <c r="AF76" i="9"/>
  <c r="AB76" i="9"/>
  <c r="AI76" i="9"/>
  <c r="AE76" i="9"/>
  <c r="AA76" i="9"/>
  <c r="AH76" i="9"/>
  <c r="AD76" i="9"/>
  <c r="Z76" i="9"/>
  <c r="AG76" i="9"/>
  <c r="AC76" i="9"/>
  <c r="AH75" i="9"/>
  <c r="AD75" i="9"/>
  <c r="Z75" i="9"/>
  <c r="AG75" i="9"/>
  <c r="AC75" i="9"/>
  <c r="AF75" i="9"/>
  <c r="AB75" i="9"/>
  <c r="AI75" i="9"/>
  <c r="AE75" i="9"/>
  <c r="AA75" i="9"/>
  <c r="AF73" i="9"/>
  <c r="AF72" i="9"/>
  <c r="AB72" i="9"/>
  <c r="AI72" i="9"/>
  <c r="AE72" i="9"/>
  <c r="AA72" i="9"/>
  <c r="AH72" i="9"/>
  <c r="AD72" i="9"/>
  <c r="Z72" i="9"/>
  <c r="AG72" i="9"/>
  <c r="AC72" i="9"/>
  <c r="AE73" i="9"/>
  <c r="AH73" i="9"/>
  <c r="AJ74" i="9"/>
  <c r="AF74" i="9"/>
  <c r="AB74" i="9"/>
  <c r="AI74" i="9"/>
  <c r="AE74" i="9"/>
  <c r="AA74" i="9"/>
  <c r="AH74" i="9"/>
  <c r="AD74" i="9"/>
  <c r="Z74" i="9"/>
  <c r="AG74" i="9"/>
  <c r="AC74" i="9"/>
  <c r="AH77" i="9"/>
  <c r="AD77" i="9"/>
  <c r="Z77" i="9"/>
  <c r="AG77" i="9"/>
  <c r="AC77" i="9"/>
  <c r="AF77" i="9"/>
  <c r="AB77" i="9"/>
  <c r="AI77" i="9"/>
  <c r="AE77" i="9"/>
  <c r="AA77" i="9"/>
  <c r="AJ70" i="9"/>
  <c r="AF70" i="9"/>
  <c r="AB70" i="9"/>
  <c r="AI70" i="9"/>
  <c r="AE70" i="9"/>
  <c r="AA70" i="9"/>
  <c r="AH70" i="9"/>
  <c r="AD70" i="9"/>
  <c r="Z70" i="9"/>
  <c r="AG70" i="9"/>
  <c r="AC70" i="9"/>
  <c r="AH79" i="9"/>
  <c r="AD79" i="9"/>
  <c r="Z79" i="9"/>
  <c r="AG79" i="9"/>
  <c r="AC79" i="9"/>
  <c r="AF79" i="9"/>
  <c r="AB79" i="9"/>
  <c r="AI79" i="9"/>
  <c r="AE79" i="9"/>
  <c r="AA79" i="9"/>
  <c r="AI73" i="9"/>
  <c r="AG73" i="9"/>
  <c r="AJ77" i="9"/>
  <c r="AJ76" i="9"/>
  <c r="AJ79" i="9"/>
  <c r="AY79" i="9"/>
  <c r="AY73" i="9"/>
  <c r="AY76" i="9"/>
  <c r="AY78" i="9"/>
  <c r="AY75" i="9"/>
  <c r="AJ72" i="9"/>
  <c r="T68" i="9"/>
  <c r="AY77" i="9"/>
  <c r="AY71" i="9"/>
  <c r="AY72" i="9"/>
  <c r="AY74" i="9"/>
  <c r="AY70" i="9"/>
  <c r="AJ71" i="9"/>
  <c r="AJ75" i="9"/>
  <c r="AX379" i="9"/>
  <c r="AX378" i="9"/>
  <c r="AX377" i="9"/>
  <c r="AX376" i="9"/>
  <c r="AX363" i="9"/>
  <c r="AX362" i="9"/>
  <c r="AX373" i="9"/>
  <c r="AX406" i="9"/>
  <c r="AX407" i="9"/>
  <c r="AX420" i="9"/>
  <c r="AJ80" i="9" l="1"/>
  <c r="AL71" i="9" s="1"/>
  <c r="AL73" i="9" s="1"/>
  <c r="AI80" i="9"/>
  <c r="AL70" i="9" s="1"/>
  <c r="AX391" i="9"/>
  <c r="AX390" i="9"/>
  <c r="AX389" i="9"/>
  <c r="AX388" i="9"/>
  <c r="AX375" i="9"/>
  <c r="AX374" i="9"/>
  <c r="AX385" i="9"/>
  <c r="AX419" i="9"/>
  <c r="AX432" i="9"/>
  <c r="AX418" i="9"/>
  <c r="AL74" i="9" l="1"/>
  <c r="AL78" i="9" s="1"/>
  <c r="AL75" i="9"/>
  <c r="AX403" i="9"/>
  <c r="AX402" i="9"/>
  <c r="AX401" i="9"/>
  <c r="AX400" i="9"/>
  <c r="AX387" i="9"/>
  <c r="AX386" i="9"/>
  <c r="AX397" i="9"/>
  <c r="AX444" i="9"/>
  <c r="AX430" i="9"/>
  <c r="AX431" i="9"/>
  <c r="AL77" i="9" l="1"/>
  <c r="AL79" i="9" s="1"/>
  <c r="AR72" i="9" s="1"/>
  <c r="AS72" i="9" s="1"/>
  <c r="AX415" i="9"/>
  <c r="AX414" i="9"/>
  <c r="AX413" i="9"/>
  <c r="AX412" i="9"/>
  <c r="AX399" i="9"/>
  <c r="AX398" i="9"/>
  <c r="AX409" i="9"/>
  <c r="AX442" i="9"/>
  <c r="AX443" i="9"/>
  <c r="AX456" i="9"/>
  <c r="AR71" i="9" l="1"/>
  <c r="AO70" i="9"/>
  <c r="AP70" i="9" s="1"/>
  <c r="AO74" i="9"/>
  <c r="AO75" i="9" s="1"/>
  <c r="AO76" i="9" s="1"/>
  <c r="AO77" i="9" s="1"/>
  <c r="AP77" i="9" s="1"/>
  <c r="AX427" i="9"/>
  <c r="AX426" i="9"/>
  <c r="AX425" i="9"/>
  <c r="AX424" i="9"/>
  <c r="AX411" i="9"/>
  <c r="AX410" i="9"/>
  <c r="AX421" i="9"/>
  <c r="AX455" i="9"/>
  <c r="AX468" i="9"/>
  <c r="AX454" i="9"/>
  <c r="AR70" i="9" l="1"/>
  <c r="AS70" i="9" s="1"/>
  <c r="AT70" i="9" s="1"/>
  <c r="AO78" i="9"/>
  <c r="AP78" i="9" s="1"/>
  <c r="AO79" i="9"/>
  <c r="AP79" i="9" s="1"/>
  <c r="AX439" i="9"/>
  <c r="AX438" i="9"/>
  <c r="AX437" i="9"/>
  <c r="AX436" i="9"/>
  <c r="AX423" i="9"/>
  <c r="AX422" i="9"/>
  <c r="AX433" i="9"/>
  <c r="AX480" i="9"/>
  <c r="AX466" i="9"/>
  <c r="AX467" i="9"/>
  <c r="AS71" i="9" l="1"/>
  <c r="AT72" i="9" s="1"/>
  <c r="AU72" i="9" s="1"/>
  <c r="AX451" i="9"/>
  <c r="AX450" i="9"/>
  <c r="AX449" i="9"/>
  <c r="AX448" i="9"/>
  <c r="AX435" i="9"/>
  <c r="AX434" i="9"/>
  <c r="AX445" i="9"/>
  <c r="AX478" i="9"/>
  <c r="AX479" i="9"/>
  <c r="AX492" i="9"/>
  <c r="AT71" i="9" l="1"/>
  <c r="AU71" i="9" s="1"/>
  <c r="AX463" i="9"/>
  <c r="AX462" i="9"/>
  <c r="AX461" i="9"/>
  <c r="AX460" i="9"/>
  <c r="AX447" i="9"/>
  <c r="AX446" i="9"/>
  <c r="AX457" i="9"/>
  <c r="AX491" i="9"/>
  <c r="AX504" i="9"/>
  <c r="AX490" i="9"/>
  <c r="AU70" i="9" l="1"/>
  <c r="AU75" i="9" s="1"/>
  <c r="AZ78" i="9" s="1"/>
  <c r="S78" i="9" s="1"/>
  <c r="AX475" i="9"/>
  <c r="AX474" i="9"/>
  <c r="AX473" i="9"/>
  <c r="AX472" i="9"/>
  <c r="AX459" i="9"/>
  <c r="AX458" i="9"/>
  <c r="AX469" i="9"/>
  <c r="AX516" i="9"/>
  <c r="AX502" i="9"/>
  <c r="AX503" i="9"/>
  <c r="AZ74" i="9" l="1"/>
  <c r="S74" i="9" s="1"/>
  <c r="AZ72" i="9"/>
  <c r="S72" i="9" s="1"/>
  <c r="AZ70" i="9"/>
  <c r="S70" i="9" s="1"/>
  <c r="AZ79" i="9"/>
  <c r="S79" i="9" s="1"/>
  <c r="AZ77" i="9"/>
  <c r="S77" i="9" s="1"/>
  <c r="AZ75" i="9"/>
  <c r="S75" i="9" s="1"/>
  <c r="AZ76" i="9"/>
  <c r="S76" i="9" s="1"/>
  <c r="AZ73" i="9"/>
  <c r="S73" i="9" s="1"/>
  <c r="AZ71" i="9"/>
  <c r="S71" i="9" s="1"/>
  <c r="AX487" i="9"/>
  <c r="AX486" i="9"/>
  <c r="AX485" i="9"/>
  <c r="AX484" i="9"/>
  <c r="AX471" i="9"/>
  <c r="AX470" i="9"/>
  <c r="AX481" i="9"/>
  <c r="AX514" i="9"/>
  <c r="AX515" i="9"/>
  <c r="AX528" i="9"/>
  <c r="S80" i="9" l="1"/>
  <c r="T72" i="9" s="1"/>
  <c r="AX499" i="9"/>
  <c r="AX498" i="9"/>
  <c r="AX497" i="9"/>
  <c r="AX496" i="9"/>
  <c r="AX483" i="9"/>
  <c r="AX482" i="9"/>
  <c r="AX493" i="9"/>
  <c r="AX527" i="9"/>
  <c r="AX540" i="9"/>
  <c r="AX526" i="9"/>
  <c r="AB84" i="9" l="1"/>
  <c r="T74" i="9"/>
  <c r="T70" i="9"/>
  <c r="T73" i="9"/>
  <c r="AC84" i="9" s="1"/>
  <c r="T76" i="9"/>
  <c r="T79" i="9"/>
  <c r="V79" i="9"/>
  <c r="T77" i="9"/>
  <c r="AJ84" i="9"/>
  <c r="T71" i="9"/>
  <c r="T78" i="9"/>
  <c r="T75" i="9"/>
  <c r="AE84" i="9" s="1"/>
  <c r="AX511" i="9"/>
  <c r="AX510" i="9"/>
  <c r="AX509" i="9"/>
  <c r="AX508" i="9"/>
  <c r="AX495" i="9"/>
  <c r="AX494" i="9"/>
  <c r="AX505" i="9"/>
  <c r="AX552" i="9"/>
  <c r="AX538" i="9"/>
  <c r="AX539" i="9"/>
  <c r="AF90" i="9" l="1"/>
  <c r="AB90" i="9"/>
  <c r="AI90" i="9"/>
  <c r="AE90" i="9"/>
  <c r="AA90" i="9"/>
  <c r="AH90" i="9"/>
  <c r="AD90" i="9"/>
  <c r="Z90" i="9"/>
  <c r="AG90" i="9"/>
  <c r="AC90" i="9"/>
  <c r="AF82" i="9"/>
  <c r="AB82" i="9"/>
  <c r="AI82" i="9"/>
  <c r="AE82" i="9"/>
  <c r="AA82" i="9"/>
  <c r="AH82" i="9"/>
  <c r="AD82" i="9"/>
  <c r="Z82" i="9"/>
  <c r="AG82" i="9"/>
  <c r="AC82" i="9"/>
  <c r="Z84" i="9"/>
  <c r="AJ83" i="9"/>
  <c r="AH83" i="9"/>
  <c r="AD83" i="9"/>
  <c r="Z83" i="9"/>
  <c r="AG83" i="9"/>
  <c r="AC83" i="9"/>
  <c r="AF83" i="9"/>
  <c r="AB83" i="9"/>
  <c r="AI83" i="9"/>
  <c r="AE83" i="9"/>
  <c r="AA83" i="9"/>
  <c r="AH91" i="9"/>
  <c r="AD91" i="9"/>
  <c r="Z91" i="9"/>
  <c r="AG91" i="9"/>
  <c r="AC91" i="9"/>
  <c r="AF91" i="9"/>
  <c r="AB91" i="9"/>
  <c r="AI91" i="9"/>
  <c r="AE91" i="9"/>
  <c r="AA91" i="9"/>
  <c r="AF86" i="9"/>
  <c r="AB86" i="9"/>
  <c r="AI86" i="9"/>
  <c r="AE86" i="9"/>
  <c r="AA86" i="9"/>
  <c r="AH86" i="9"/>
  <c r="AD86" i="9"/>
  <c r="Z86" i="9"/>
  <c r="AG86" i="9"/>
  <c r="AC86" i="9"/>
  <c r="AD84" i="9"/>
  <c r="AI84" i="9"/>
  <c r="AF88" i="9"/>
  <c r="AB88" i="9"/>
  <c r="AI88" i="9"/>
  <c r="AE88" i="9"/>
  <c r="AA88" i="9"/>
  <c r="AH88" i="9"/>
  <c r="AD88" i="9"/>
  <c r="Z88" i="9"/>
  <c r="AG88" i="9"/>
  <c r="AC88" i="9"/>
  <c r="AH84" i="9"/>
  <c r="AH87" i="9"/>
  <c r="AD87" i="9"/>
  <c r="Z87" i="9"/>
  <c r="AG87" i="9"/>
  <c r="AC87" i="9"/>
  <c r="AF87" i="9"/>
  <c r="AB87" i="9"/>
  <c r="AI87" i="9"/>
  <c r="AE87" i="9"/>
  <c r="AA87" i="9"/>
  <c r="AJ89" i="9"/>
  <c r="AH89" i="9"/>
  <c r="AD89" i="9"/>
  <c r="Z89" i="9"/>
  <c r="AG89" i="9"/>
  <c r="AC89" i="9"/>
  <c r="AF89" i="9"/>
  <c r="AB89" i="9"/>
  <c r="AI89" i="9"/>
  <c r="AE89" i="9"/>
  <c r="AA89" i="9"/>
  <c r="AJ85" i="9"/>
  <c r="AH85" i="9"/>
  <c r="AD85" i="9"/>
  <c r="Z85" i="9"/>
  <c r="AG85" i="9"/>
  <c r="AC85" i="9"/>
  <c r="AF85" i="9"/>
  <c r="AB85" i="9"/>
  <c r="AI85" i="9"/>
  <c r="AE85" i="9"/>
  <c r="AA85" i="9"/>
  <c r="AG84" i="9"/>
  <c r="AA84" i="9"/>
  <c r="AF84" i="9"/>
  <c r="AJ86" i="9"/>
  <c r="AJ82" i="9"/>
  <c r="AJ90" i="9"/>
  <c r="AY91" i="9"/>
  <c r="AY87" i="9"/>
  <c r="T80" i="9"/>
  <c r="AY83" i="9"/>
  <c r="AY85" i="9"/>
  <c r="AY84" i="9"/>
  <c r="AY86" i="9"/>
  <c r="AY82" i="9"/>
  <c r="AY90" i="9"/>
  <c r="AY88" i="9"/>
  <c r="AJ88" i="9"/>
  <c r="AY89" i="9"/>
  <c r="AJ91" i="9"/>
  <c r="AJ87" i="9"/>
  <c r="AX523" i="9"/>
  <c r="AX522" i="9"/>
  <c r="AX521" i="9"/>
  <c r="AX520" i="9"/>
  <c r="AX507" i="9"/>
  <c r="AX506" i="9"/>
  <c r="AX517" i="9"/>
  <c r="AX550" i="9"/>
  <c r="AX551" i="9"/>
  <c r="AX564" i="9"/>
  <c r="AJ92" i="9" l="1"/>
  <c r="AL83" i="9" s="1"/>
  <c r="AL85" i="9" s="1"/>
  <c r="AI92" i="9"/>
  <c r="AL82" i="9" s="1"/>
  <c r="AX535" i="9"/>
  <c r="AX534" i="9"/>
  <c r="AX533" i="9"/>
  <c r="AX532" i="9"/>
  <c r="AX519" i="9"/>
  <c r="AX518" i="9"/>
  <c r="AX529" i="9"/>
  <c r="AX563" i="9"/>
  <c r="AX576" i="9"/>
  <c r="AX562" i="9"/>
  <c r="AL86" i="9" l="1"/>
  <c r="AL90" i="9" s="1"/>
  <c r="AL87" i="9"/>
  <c r="AX547" i="9"/>
  <c r="AX546" i="9"/>
  <c r="AX545" i="9"/>
  <c r="AX544" i="9"/>
  <c r="AX531" i="9"/>
  <c r="AX530" i="9"/>
  <c r="AX541" i="9"/>
  <c r="AX588" i="9"/>
  <c r="AX574" i="9"/>
  <c r="AX575" i="9"/>
  <c r="AL89" i="9" l="1"/>
  <c r="AL91" i="9" s="1"/>
  <c r="AO82" i="9" s="1"/>
  <c r="AP82" i="9" s="1"/>
  <c r="AX559" i="9"/>
  <c r="AX558" i="9"/>
  <c r="AX557" i="9"/>
  <c r="AX556" i="9"/>
  <c r="AX543" i="9"/>
  <c r="AX542" i="9"/>
  <c r="AX553" i="9"/>
  <c r="AX586" i="9"/>
  <c r="AX587" i="9"/>
  <c r="AX600" i="9"/>
  <c r="AO86" i="9" l="1"/>
  <c r="AO87" i="9" s="1"/>
  <c r="AO88" i="9" s="1"/>
  <c r="AO89" i="9" s="1"/>
  <c r="AP89" i="9" s="1"/>
  <c r="AR84" i="9"/>
  <c r="AS84" i="9" s="1"/>
  <c r="AR83" i="9"/>
  <c r="AR82" i="9"/>
  <c r="AX571" i="9"/>
  <c r="AX570" i="9"/>
  <c r="AX569" i="9"/>
  <c r="AX568" i="9"/>
  <c r="AX555" i="9"/>
  <c r="AX554" i="9"/>
  <c r="AX565" i="9"/>
  <c r="AX599" i="9"/>
  <c r="AX612" i="9"/>
  <c r="AX598" i="9"/>
  <c r="AS82" i="9" l="1"/>
  <c r="AT82" i="9" s="1"/>
  <c r="AS83" i="9"/>
  <c r="AT84" i="9" s="1"/>
  <c r="AU84" i="9" s="1"/>
  <c r="AO91" i="9"/>
  <c r="AP91" i="9" s="1"/>
  <c r="AO90" i="9"/>
  <c r="AP90" i="9" s="1"/>
  <c r="AX583" i="9"/>
  <c r="AX582" i="9"/>
  <c r="AX581" i="9"/>
  <c r="AX580" i="9"/>
  <c r="AX567" i="9"/>
  <c r="AX566" i="9"/>
  <c r="AX577" i="9"/>
  <c r="AX624" i="9"/>
  <c r="AX610" i="9"/>
  <c r="AX611" i="9"/>
  <c r="AT83" i="9" l="1"/>
  <c r="AU83" i="9" s="1"/>
  <c r="AX595" i="9"/>
  <c r="AX594" i="9"/>
  <c r="AX593" i="9"/>
  <c r="AX592" i="9"/>
  <c r="AX579" i="9"/>
  <c r="AX578" i="9"/>
  <c r="AX589" i="9"/>
  <c r="AX622" i="9"/>
  <c r="AX623" i="9"/>
  <c r="AX636" i="9"/>
  <c r="AU82" i="9" l="1"/>
  <c r="AU87" i="9" s="1"/>
  <c r="AZ91" i="9" s="1"/>
  <c r="S91" i="9" s="1"/>
  <c r="AX607" i="9"/>
  <c r="AX606" i="9"/>
  <c r="AX605" i="9"/>
  <c r="AX604" i="9"/>
  <c r="AX591" i="9"/>
  <c r="AX590" i="9"/>
  <c r="AX601" i="9"/>
  <c r="AX635" i="9"/>
  <c r="AX634" i="9"/>
  <c r="AZ88" i="9" l="1"/>
  <c r="S88" i="9" s="1"/>
  <c r="AZ85" i="9"/>
  <c r="S85" i="9" s="1"/>
  <c r="AZ87" i="9"/>
  <c r="S87" i="9" s="1"/>
  <c r="AZ86" i="9"/>
  <c r="S86" i="9" s="1"/>
  <c r="AZ90" i="9"/>
  <c r="S90" i="9" s="1"/>
  <c r="AZ89" i="9"/>
  <c r="S89" i="9" s="1"/>
  <c r="AZ83" i="9"/>
  <c r="S83" i="9" s="1"/>
  <c r="AZ84" i="9"/>
  <c r="S84" i="9" s="1"/>
  <c r="AZ82" i="9"/>
  <c r="S82" i="9" s="1"/>
  <c r="AX619" i="9"/>
  <c r="AX618" i="9"/>
  <c r="AX617" i="9"/>
  <c r="AX616" i="9"/>
  <c r="AX603" i="9"/>
  <c r="AX602" i="9"/>
  <c r="AX613" i="9"/>
  <c r="S92" i="9" l="1"/>
  <c r="T82" i="9" s="1"/>
  <c r="AX631" i="9"/>
  <c r="AX630" i="9"/>
  <c r="AX629" i="9"/>
  <c r="AX628" i="9"/>
  <c r="AX615" i="9"/>
  <c r="AX614" i="9"/>
  <c r="AX625" i="9"/>
  <c r="AJ94" i="9" l="1"/>
  <c r="Z94" i="9"/>
  <c r="T84" i="9"/>
  <c r="T86" i="9"/>
  <c r="AJ98" i="9" s="1"/>
  <c r="T89" i="9"/>
  <c r="AG94" i="9" s="1"/>
  <c r="T85" i="9"/>
  <c r="AC94" i="9" s="1"/>
  <c r="T87" i="9"/>
  <c r="T90" i="9"/>
  <c r="AH94" i="9" s="1"/>
  <c r="T88" i="9"/>
  <c r="AF94" i="9" s="1"/>
  <c r="T83" i="9"/>
  <c r="AA94" i="9" s="1"/>
  <c r="T91" i="9"/>
  <c r="V91" i="9"/>
  <c r="AJ97" i="9"/>
  <c r="AX643" i="9"/>
  <c r="AX642" i="9"/>
  <c r="AX641" i="9"/>
  <c r="AX640" i="9"/>
  <c r="AX627" i="9"/>
  <c r="AX626" i="9"/>
  <c r="AX637" i="9"/>
  <c r="AD94" i="9" l="1"/>
  <c r="AH103" i="9"/>
  <c r="AD103" i="9"/>
  <c r="Z103" i="9"/>
  <c r="AG103" i="9"/>
  <c r="AC103" i="9"/>
  <c r="AF103" i="9"/>
  <c r="AB103" i="9"/>
  <c r="AI103" i="9"/>
  <c r="AE103" i="9"/>
  <c r="AA103" i="9"/>
  <c r="AH99" i="9"/>
  <c r="AD99" i="9"/>
  <c r="Z99" i="9"/>
  <c r="AG99" i="9"/>
  <c r="AC99" i="9"/>
  <c r="AF99" i="9"/>
  <c r="AB99" i="9"/>
  <c r="AI99" i="9"/>
  <c r="AE99" i="9"/>
  <c r="AA99" i="9"/>
  <c r="AJ96" i="9"/>
  <c r="AF96" i="9"/>
  <c r="AB96" i="9"/>
  <c r="AI96" i="9"/>
  <c r="AE96" i="9"/>
  <c r="AA96" i="9"/>
  <c r="AH96" i="9"/>
  <c r="AD96" i="9"/>
  <c r="Z96" i="9"/>
  <c r="AG96" i="9"/>
  <c r="AC96" i="9"/>
  <c r="AI94" i="9"/>
  <c r="AB94" i="9"/>
  <c r="AH95" i="9"/>
  <c r="AD95" i="9"/>
  <c r="Z95" i="9"/>
  <c r="AG95" i="9"/>
  <c r="AC95" i="9"/>
  <c r="AF95" i="9"/>
  <c r="AB95" i="9"/>
  <c r="AI95" i="9"/>
  <c r="AE95" i="9"/>
  <c r="AA95" i="9"/>
  <c r="AH97" i="9"/>
  <c r="AD97" i="9"/>
  <c r="Z97" i="9"/>
  <c r="AG97" i="9"/>
  <c r="AC97" i="9"/>
  <c r="AF97" i="9"/>
  <c r="AB97" i="9"/>
  <c r="AI97" i="9"/>
  <c r="AE97" i="9"/>
  <c r="AA97" i="9"/>
  <c r="AF100" i="9"/>
  <c r="AB100" i="9"/>
  <c r="AI100" i="9"/>
  <c r="AE100" i="9"/>
  <c r="AA100" i="9"/>
  <c r="AH100" i="9"/>
  <c r="AD100" i="9"/>
  <c r="Z100" i="9"/>
  <c r="AG100" i="9"/>
  <c r="AC100" i="9"/>
  <c r="AH101" i="9"/>
  <c r="AD101" i="9"/>
  <c r="Z101" i="9"/>
  <c r="AG101" i="9"/>
  <c r="AC101" i="9"/>
  <c r="AF101" i="9"/>
  <c r="AB101" i="9"/>
  <c r="AI101" i="9"/>
  <c r="AE101" i="9"/>
  <c r="AA101" i="9"/>
  <c r="AF102" i="9"/>
  <c r="AB102" i="9"/>
  <c r="AI102" i="9"/>
  <c r="AE102" i="9"/>
  <c r="AA102" i="9"/>
  <c r="AH102" i="9"/>
  <c r="AD102" i="9"/>
  <c r="Z102" i="9"/>
  <c r="AG102" i="9"/>
  <c r="AC102" i="9"/>
  <c r="AF98" i="9"/>
  <c r="AB98" i="9"/>
  <c r="AI98" i="9"/>
  <c r="AE98" i="9"/>
  <c r="AA98" i="9"/>
  <c r="AH98" i="9"/>
  <c r="AD98" i="9"/>
  <c r="Z98" i="9"/>
  <c r="AG98" i="9"/>
  <c r="AC98" i="9"/>
  <c r="AE94" i="9"/>
  <c r="AY94" i="9"/>
  <c r="AY103" i="9"/>
  <c r="AJ101" i="9"/>
  <c r="AY99" i="9"/>
  <c r="AY102" i="9"/>
  <c r="AY100" i="9"/>
  <c r="AJ99" i="9"/>
  <c r="AY96" i="9"/>
  <c r="AY101" i="9"/>
  <c r="AJ95" i="9"/>
  <c r="AY98" i="9"/>
  <c r="T92" i="9"/>
  <c r="AY97" i="9"/>
  <c r="AY95" i="9"/>
  <c r="AJ102" i="9"/>
  <c r="AJ100" i="9"/>
  <c r="AJ103" i="9"/>
  <c r="AX639" i="9"/>
  <c r="AX638" i="9"/>
  <c r="AI104" i="9" l="1"/>
  <c r="AL94" i="9" s="1"/>
  <c r="AJ104" i="9"/>
  <c r="AL95" i="9" s="1"/>
  <c r="AL97" i="9" s="1"/>
  <c r="AL98" i="9" l="1"/>
  <c r="AL102" i="9" s="1"/>
  <c r="AL99" i="9"/>
  <c r="AL101" i="9" s="1"/>
  <c r="AO98" i="9" s="1"/>
  <c r="AO99" i="9" s="1"/>
  <c r="AO100" i="9" s="1"/>
  <c r="AO101" i="9" s="1"/>
  <c r="AP101" i="9" s="1"/>
  <c r="AO103" i="9" l="1"/>
  <c r="AP103" i="9" s="1"/>
  <c r="AO102" i="9"/>
  <c r="AP102" i="9" s="1"/>
  <c r="AL103" i="9"/>
  <c r="AO94" i="9" s="1"/>
  <c r="AP94" i="9" s="1"/>
  <c r="AR94" i="9" l="1"/>
  <c r="AR96" i="9"/>
  <c r="AS96" i="9" s="1"/>
  <c r="AR95" i="9"/>
  <c r="AS94" i="9" l="1"/>
  <c r="AT94" i="9" s="1"/>
  <c r="AS95" i="9"/>
  <c r="AT96" i="9" s="1"/>
  <c r="AU96" i="9" s="1"/>
  <c r="AT95" i="9" l="1"/>
  <c r="AU95" i="9" s="1"/>
  <c r="AU94" i="9" l="1"/>
  <c r="AU99" i="9" s="1"/>
  <c r="AZ103" i="9" s="1"/>
  <c r="S103" i="9" s="1"/>
  <c r="AZ99" i="9"/>
  <c r="S99" i="9" s="1"/>
  <c r="AZ96" i="9" l="1"/>
  <c r="S96" i="9" s="1"/>
  <c r="AZ101" i="9"/>
  <c r="S101" i="9" s="1"/>
  <c r="AZ95" i="9"/>
  <c r="S95" i="9" s="1"/>
  <c r="AZ100" i="9"/>
  <c r="S100" i="9" s="1"/>
  <c r="AZ94" i="9"/>
  <c r="S94" i="9" s="1"/>
  <c r="AZ102" i="9"/>
  <c r="S102" i="9" s="1"/>
  <c r="AZ97" i="9"/>
  <c r="S97" i="9" s="1"/>
  <c r="AZ98" i="9"/>
  <c r="S98" i="9" s="1"/>
  <c r="S104" i="9" l="1"/>
  <c r="T94" i="9" s="1"/>
  <c r="Z106" i="9" l="1"/>
  <c r="T103" i="9"/>
  <c r="T97" i="9"/>
  <c r="T100" i="9"/>
  <c r="T101" i="9"/>
  <c r="T98" i="9"/>
  <c r="T102" i="9"/>
  <c r="AJ114" i="9" s="1"/>
  <c r="AJ106" i="9"/>
  <c r="T96" i="9"/>
  <c r="AB106" i="9" s="1"/>
  <c r="T99" i="9"/>
  <c r="AE106" i="9" s="1"/>
  <c r="V103" i="9"/>
  <c r="T95" i="9"/>
  <c r="AJ112" i="9"/>
  <c r="AJ115" i="9"/>
  <c r="AF114" i="9" l="1"/>
  <c r="AB114" i="9"/>
  <c r="AI114" i="9"/>
  <c r="AE114" i="9"/>
  <c r="AA114" i="9"/>
  <c r="AH114" i="9"/>
  <c r="AD114" i="9"/>
  <c r="Z114" i="9"/>
  <c r="AG114" i="9"/>
  <c r="AC114" i="9"/>
  <c r="AH109" i="9"/>
  <c r="AD109" i="9"/>
  <c r="Z109" i="9"/>
  <c r="AG109" i="9"/>
  <c r="AC109" i="9"/>
  <c r="AF109" i="9"/>
  <c r="AB109" i="9"/>
  <c r="AI109" i="9"/>
  <c r="AE109" i="9"/>
  <c r="AA109" i="9"/>
  <c r="AJ109" i="9"/>
  <c r="AH111" i="9"/>
  <c r="AD111" i="9"/>
  <c r="Z111" i="9"/>
  <c r="AG111" i="9"/>
  <c r="AC111" i="9"/>
  <c r="AF111" i="9"/>
  <c r="AB111" i="9"/>
  <c r="AI111" i="9"/>
  <c r="AE111" i="9"/>
  <c r="AA111" i="9"/>
  <c r="AJ110" i="9"/>
  <c r="AF110" i="9"/>
  <c r="AB110" i="9"/>
  <c r="AI110" i="9"/>
  <c r="AE110" i="9"/>
  <c r="AA110" i="9"/>
  <c r="AH110" i="9"/>
  <c r="AD110" i="9"/>
  <c r="Z110" i="9"/>
  <c r="AG110" i="9"/>
  <c r="AC110" i="9"/>
  <c r="AH115" i="9"/>
  <c r="AD115" i="9"/>
  <c r="Z115" i="9"/>
  <c r="AG115" i="9"/>
  <c r="AC115" i="9"/>
  <c r="AF115" i="9"/>
  <c r="AB115" i="9"/>
  <c r="AI115" i="9"/>
  <c r="AE115" i="9"/>
  <c r="AA115" i="9"/>
  <c r="AD106" i="9"/>
  <c r="AI106" i="9"/>
  <c r="AC106" i="9"/>
  <c r="AH106" i="9"/>
  <c r="AF108" i="9"/>
  <c r="AB108" i="9"/>
  <c r="AI108" i="9"/>
  <c r="AE108" i="9"/>
  <c r="AA108" i="9"/>
  <c r="AH108" i="9"/>
  <c r="AD108" i="9"/>
  <c r="Z108" i="9"/>
  <c r="AG108" i="9"/>
  <c r="AC108" i="9"/>
  <c r="AH113" i="9"/>
  <c r="AD113" i="9"/>
  <c r="Z113" i="9"/>
  <c r="AG113" i="9"/>
  <c r="AC113" i="9"/>
  <c r="AF113" i="9"/>
  <c r="AB113" i="9"/>
  <c r="AI113" i="9"/>
  <c r="AE113" i="9"/>
  <c r="AA113" i="9"/>
  <c r="AH107" i="9"/>
  <c r="AD107" i="9"/>
  <c r="Z107" i="9"/>
  <c r="AG107" i="9"/>
  <c r="AC107" i="9"/>
  <c r="AF107" i="9"/>
  <c r="AB107" i="9"/>
  <c r="AI107" i="9"/>
  <c r="AE107" i="9"/>
  <c r="AA107" i="9"/>
  <c r="AF112" i="9"/>
  <c r="AB112" i="9"/>
  <c r="AI112" i="9"/>
  <c r="AE112" i="9"/>
  <c r="AA112" i="9"/>
  <c r="AH112" i="9"/>
  <c r="AD112" i="9"/>
  <c r="Z112" i="9"/>
  <c r="AG112" i="9"/>
  <c r="AC112" i="9"/>
  <c r="AG106" i="9"/>
  <c r="AA106" i="9"/>
  <c r="AF106" i="9"/>
  <c r="AY110" i="9"/>
  <c r="AJ113" i="9"/>
  <c r="AJ111" i="9"/>
  <c r="AY108" i="9"/>
  <c r="AY106" i="9"/>
  <c r="AY115" i="9"/>
  <c r="T104" i="9"/>
  <c r="AY111" i="9"/>
  <c r="AY114" i="9"/>
  <c r="AY112" i="9"/>
  <c r="AY109" i="9"/>
  <c r="AY107" i="9"/>
  <c r="AY113" i="9"/>
  <c r="AJ107" i="9"/>
  <c r="AJ108" i="9"/>
  <c r="AJ116" i="9" l="1"/>
  <c r="AL107" i="9" s="1"/>
  <c r="AL109" i="9" s="1"/>
  <c r="AI116" i="9"/>
  <c r="AL106" i="9" s="1"/>
  <c r="AL111" i="9" s="1"/>
  <c r="AL110" i="9" l="1"/>
  <c r="AL113" i="9" s="1"/>
  <c r="AL114" i="9" l="1"/>
  <c r="AO110" i="9" s="1"/>
  <c r="AO111" i="9" s="1"/>
  <c r="AO112" i="9" s="1"/>
  <c r="AO113" i="9" s="1"/>
  <c r="AP113" i="9" s="1"/>
  <c r="AO115" i="9" l="1"/>
  <c r="AP115" i="9" s="1"/>
  <c r="AO114" i="9"/>
  <c r="AP114" i="9" s="1"/>
  <c r="AL115" i="9"/>
  <c r="AR108" i="9" s="1"/>
  <c r="AS108" i="9" s="1"/>
  <c r="AO106" i="9" l="1"/>
  <c r="AP106" i="9" s="1"/>
  <c r="AR107" i="9"/>
  <c r="AR106" i="9" l="1"/>
  <c r="AS106" i="9" s="1"/>
  <c r="AT106" i="9" s="1"/>
  <c r="AS107" i="9" l="1"/>
  <c r="AT108" i="9" s="1"/>
  <c r="AU108" i="9" s="1"/>
  <c r="AT107" i="9" l="1"/>
  <c r="AU107" i="9" s="1"/>
  <c r="AU106" i="9" l="1"/>
  <c r="AU111" i="9" s="1"/>
  <c r="AZ108" i="9" s="1"/>
  <c r="S108" i="9" s="1"/>
  <c r="AZ113" i="9"/>
  <c r="S113" i="9" s="1"/>
  <c r="AZ111" i="9"/>
  <c r="S111" i="9" s="1"/>
  <c r="AZ114" i="9"/>
  <c r="S114" i="9" s="1"/>
  <c r="AZ115" i="9"/>
  <c r="S115" i="9" s="1"/>
  <c r="AZ109" i="9"/>
  <c r="S109" i="9" s="1"/>
  <c r="AZ112" i="9" l="1"/>
  <c r="S112" i="9" s="1"/>
  <c r="AZ110" i="9"/>
  <c r="S110" i="9" s="1"/>
  <c r="AZ107" i="9"/>
  <c r="S107" i="9" s="1"/>
  <c r="AZ106" i="9"/>
  <c r="S106" i="9" s="1"/>
  <c r="S116" i="9" l="1"/>
  <c r="T109" i="9" s="1"/>
  <c r="AJ121" i="9" l="1"/>
  <c r="AC121" i="9"/>
  <c r="T112" i="9"/>
  <c r="T110" i="9"/>
  <c r="AD121" i="9" s="1"/>
  <c r="T107" i="9"/>
  <c r="AA121" i="9" s="1"/>
  <c r="T108" i="9"/>
  <c r="AB121" i="9" s="1"/>
  <c r="T111" i="9"/>
  <c r="AE121" i="9" s="1"/>
  <c r="T113" i="9"/>
  <c r="T115" i="9"/>
  <c r="V115" i="9"/>
  <c r="T114" i="9"/>
  <c r="T106" i="9"/>
  <c r="Z121" i="9" s="1"/>
  <c r="AJ120" i="9" l="1"/>
  <c r="AJ122" i="9"/>
  <c r="AF126" i="9"/>
  <c r="AB126" i="9"/>
  <c r="AI126" i="9"/>
  <c r="AE126" i="9"/>
  <c r="AA126" i="9"/>
  <c r="AH126" i="9"/>
  <c r="AD126" i="9"/>
  <c r="Z126" i="9"/>
  <c r="AG126" i="9"/>
  <c r="AC126" i="9"/>
  <c r="AF124" i="9"/>
  <c r="AB124" i="9"/>
  <c r="AI124" i="9"/>
  <c r="AE124" i="9"/>
  <c r="AA124" i="9"/>
  <c r="AH124" i="9"/>
  <c r="AD124" i="9"/>
  <c r="Z124" i="9"/>
  <c r="AG124" i="9"/>
  <c r="AC124" i="9"/>
  <c r="AF121" i="9"/>
  <c r="AH121" i="9"/>
  <c r="AH123" i="9"/>
  <c r="AD123" i="9"/>
  <c r="Z123" i="9"/>
  <c r="AG123" i="9"/>
  <c r="AC123" i="9"/>
  <c r="AF123" i="9"/>
  <c r="AB123" i="9"/>
  <c r="AI123" i="9"/>
  <c r="AE123" i="9"/>
  <c r="AA123" i="9"/>
  <c r="AJ123" i="9"/>
  <c r="AF120" i="9"/>
  <c r="AB120" i="9"/>
  <c r="AI120" i="9"/>
  <c r="AE120" i="9"/>
  <c r="AA120" i="9"/>
  <c r="AH120" i="9"/>
  <c r="AD120" i="9"/>
  <c r="Z120" i="9"/>
  <c r="AG120" i="9"/>
  <c r="AC120" i="9"/>
  <c r="AJ124" i="9"/>
  <c r="AH127" i="9"/>
  <c r="AD127" i="9"/>
  <c r="Z127" i="9"/>
  <c r="AG127" i="9"/>
  <c r="AC127" i="9"/>
  <c r="AF127" i="9"/>
  <c r="AB127" i="9"/>
  <c r="AI127" i="9"/>
  <c r="AE127" i="9"/>
  <c r="AA127" i="9"/>
  <c r="AH119" i="9"/>
  <c r="AD119" i="9"/>
  <c r="Z119" i="9"/>
  <c r="AG119" i="9"/>
  <c r="AC119" i="9"/>
  <c r="AF119" i="9"/>
  <c r="AB119" i="9"/>
  <c r="AI119" i="9"/>
  <c r="AE119" i="9"/>
  <c r="AA119" i="9"/>
  <c r="AF118" i="9"/>
  <c r="AB118" i="9"/>
  <c r="AI118" i="9"/>
  <c r="AE118" i="9"/>
  <c r="AA118" i="9"/>
  <c r="AH118" i="9"/>
  <c r="AD118" i="9"/>
  <c r="Z118" i="9"/>
  <c r="AG118" i="9"/>
  <c r="AC118" i="9"/>
  <c r="AJ125" i="9"/>
  <c r="AH125" i="9"/>
  <c r="AD125" i="9"/>
  <c r="Z125" i="9"/>
  <c r="AG125" i="9"/>
  <c r="AC125" i="9"/>
  <c r="AF125" i="9"/>
  <c r="AB125" i="9"/>
  <c r="AI125" i="9"/>
  <c r="AE125" i="9"/>
  <c r="AA125" i="9"/>
  <c r="AF122" i="9"/>
  <c r="AB122" i="9"/>
  <c r="AI122" i="9"/>
  <c r="AE122" i="9"/>
  <c r="AA122" i="9"/>
  <c r="AH122" i="9"/>
  <c r="AD122" i="9"/>
  <c r="Z122" i="9"/>
  <c r="AG122" i="9"/>
  <c r="AC122" i="9"/>
  <c r="AI121" i="9"/>
  <c r="AG121" i="9"/>
  <c r="AY122" i="9"/>
  <c r="T116" i="9"/>
  <c r="AY127" i="9"/>
  <c r="AJ119" i="9"/>
  <c r="AY119" i="9"/>
  <c r="AY124" i="9"/>
  <c r="AY118" i="9"/>
  <c r="AY120" i="9"/>
  <c r="AY121" i="9"/>
  <c r="AY123" i="9"/>
  <c r="AY126" i="9"/>
  <c r="AY125" i="9"/>
  <c r="AJ127" i="9"/>
  <c r="AJ118" i="9"/>
  <c r="AJ126" i="9"/>
  <c r="AJ128" i="9" l="1"/>
  <c r="AL119" i="9" s="1"/>
  <c r="AL121" i="9" s="1"/>
  <c r="AI128" i="9"/>
  <c r="AL118" i="9" s="1"/>
  <c r="AL123" i="9" s="1"/>
  <c r="AL122" i="9" l="1"/>
  <c r="AL126" i="9" s="1"/>
  <c r="AL125" i="9" l="1"/>
  <c r="AO122" i="9" s="1"/>
  <c r="AO123" i="9" s="1"/>
  <c r="AO124" i="9" s="1"/>
  <c r="AO125" i="9" s="1"/>
  <c r="AP125" i="9" s="1"/>
  <c r="AL127" i="9" l="1"/>
  <c r="AR119" i="9" s="1"/>
  <c r="AO126" i="9"/>
  <c r="AP126" i="9" s="1"/>
  <c r="AO127" i="9"/>
  <c r="AP127" i="9" s="1"/>
  <c r="AO118" i="9" l="1"/>
  <c r="AP118" i="9" s="1"/>
  <c r="AR120" i="9"/>
  <c r="AS120" i="9" s="1"/>
  <c r="AR118" i="9" l="1"/>
  <c r="AS118" i="9" s="1"/>
  <c r="AT118" i="9" s="1"/>
  <c r="AS119" i="9" l="1"/>
  <c r="AT120" i="9" s="1"/>
  <c r="AU120" i="9" s="1"/>
  <c r="AT119" i="9" l="1"/>
  <c r="AU119" i="9" s="1"/>
  <c r="AU118" i="9" l="1"/>
  <c r="AU123" i="9" s="1"/>
  <c r="AZ119" i="9" s="1"/>
  <c r="S119" i="9" s="1"/>
  <c r="AZ126" i="9"/>
  <c r="S126" i="9" s="1"/>
  <c r="AZ123" i="9"/>
  <c r="S123" i="9" s="1"/>
  <c r="AZ124" i="9"/>
  <c r="S124" i="9" s="1"/>
  <c r="AZ127" i="9"/>
  <c r="S127" i="9" s="1"/>
  <c r="AZ125" i="9"/>
  <c r="S125" i="9" s="1"/>
  <c r="AZ121" i="9"/>
  <c r="S121" i="9" s="1"/>
  <c r="AZ122" i="9"/>
  <c r="S122" i="9" s="1"/>
  <c r="AZ118" i="9" l="1"/>
  <c r="S118" i="9" s="1"/>
  <c r="AZ120" i="9"/>
  <c r="S120" i="9" s="1"/>
  <c r="S128" i="9" l="1"/>
  <c r="T123" i="9" s="1"/>
  <c r="T127" i="9"/>
  <c r="T124" i="9"/>
  <c r="T121" i="9"/>
  <c r="T122" i="9"/>
  <c r="T120" i="9"/>
  <c r="T119" i="9"/>
  <c r="T126" i="9"/>
  <c r="T118" i="9"/>
  <c r="V127" i="9" l="1"/>
  <c r="AF136" i="9"/>
  <c r="AB136" i="9"/>
  <c r="AI136" i="9"/>
  <c r="AE136" i="9"/>
  <c r="AA136" i="9"/>
  <c r="AH136" i="9"/>
  <c r="AD136" i="9"/>
  <c r="Z136" i="9"/>
  <c r="AC136" i="9"/>
  <c r="AJ132" i="9"/>
  <c r="AF132" i="9"/>
  <c r="AB132" i="9"/>
  <c r="AI132" i="9"/>
  <c r="AE132" i="9"/>
  <c r="AA132" i="9"/>
  <c r="AH132" i="9"/>
  <c r="AD132" i="9"/>
  <c r="Z132" i="9"/>
  <c r="AC132" i="9"/>
  <c r="AJ136" i="9"/>
  <c r="AF130" i="9"/>
  <c r="AB130" i="9"/>
  <c r="AI130" i="9"/>
  <c r="AE130" i="9"/>
  <c r="AA130" i="9"/>
  <c r="AH130" i="9"/>
  <c r="AD130" i="9"/>
  <c r="Z130" i="9"/>
  <c r="AC130" i="9"/>
  <c r="AH131" i="9"/>
  <c r="AD131" i="9"/>
  <c r="Z131" i="9"/>
  <c r="AC131" i="9"/>
  <c r="AF131" i="9"/>
  <c r="AB131" i="9"/>
  <c r="AI131" i="9"/>
  <c r="AE131" i="9"/>
  <c r="AA131" i="9"/>
  <c r="AH139" i="9"/>
  <c r="AD139" i="9"/>
  <c r="Z139" i="9"/>
  <c r="AC139" i="9"/>
  <c r="AF139" i="9"/>
  <c r="AB139" i="9"/>
  <c r="AI139" i="9"/>
  <c r="AE139" i="9"/>
  <c r="AA139" i="9"/>
  <c r="AF134" i="9"/>
  <c r="AB134" i="9"/>
  <c r="AI134" i="9"/>
  <c r="AE134" i="9"/>
  <c r="AA134" i="9"/>
  <c r="AH134" i="9"/>
  <c r="AD134" i="9"/>
  <c r="Z134" i="9"/>
  <c r="AC134" i="9"/>
  <c r="AF138" i="9"/>
  <c r="AB138" i="9"/>
  <c r="AI138" i="9"/>
  <c r="AE138" i="9"/>
  <c r="AA138" i="9"/>
  <c r="AH138" i="9"/>
  <c r="AD138" i="9"/>
  <c r="Z138" i="9"/>
  <c r="AC138" i="9"/>
  <c r="AH133" i="9"/>
  <c r="AD133" i="9"/>
  <c r="Z133" i="9"/>
  <c r="AC133" i="9"/>
  <c r="AF133" i="9"/>
  <c r="AB133" i="9"/>
  <c r="AI133" i="9"/>
  <c r="AE133" i="9"/>
  <c r="AA133" i="9"/>
  <c r="AJ135" i="9"/>
  <c r="AH135" i="9"/>
  <c r="AD135" i="9"/>
  <c r="Z135" i="9"/>
  <c r="AC135" i="9"/>
  <c r="AF135" i="9"/>
  <c r="AB135" i="9"/>
  <c r="AI135" i="9"/>
  <c r="AE135" i="9"/>
  <c r="AA135" i="9"/>
  <c r="T125" i="9"/>
  <c r="AG130" i="9" s="1"/>
  <c r="AJ134" i="9"/>
  <c r="AJ133" i="9"/>
  <c r="AJ139" i="9"/>
  <c r="AJ138" i="9"/>
  <c r="AY139" i="9"/>
  <c r="AY130" i="9"/>
  <c r="AY136" i="9"/>
  <c r="AJ131" i="9"/>
  <c r="AY133" i="9"/>
  <c r="AY131" i="9"/>
  <c r="AJ130" i="9"/>
  <c r="AY134" i="9" l="1"/>
  <c r="T128" i="9"/>
  <c r="AY138" i="9"/>
  <c r="AY135" i="9"/>
  <c r="AY132" i="9"/>
  <c r="AY137" i="9"/>
  <c r="AG133" i="9"/>
  <c r="AG131" i="9"/>
  <c r="AG132" i="9"/>
  <c r="AG135" i="9"/>
  <c r="AG138" i="9"/>
  <c r="AH137" i="9"/>
  <c r="AD137" i="9"/>
  <c r="Z137" i="9"/>
  <c r="AG137" i="9"/>
  <c r="AC137" i="9"/>
  <c r="AF137" i="9"/>
  <c r="AB137" i="9"/>
  <c r="AI137" i="9"/>
  <c r="AE137" i="9"/>
  <c r="AA137" i="9"/>
  <c r="AG139" i="9"/>
  <c r="AG134" i="9"/>
  <c r="AG136" i="9"/>
  <c r="AJ137" i="9"/>
  <c r="AJ140" i="9" s="1"/>
  <c r="AL131" i="9" s="1"/>
  <c r="AL133" i="9" s="1"/>
  <c r="AI140" i="9" l="1"/>
  <c r="AL130" i="9" s="1"/>
  <c r="AL135" i="9" s="1"/>
  <c r="AL134" i="9" l="1"/>
  <c r="AL138" i="9" s="1"/>
  <c r="AL137" i="9"/>
  <c r="AL139" i="9" s="1"/>
  <c r="AR132" i="9" s="1"/>
  <c r="AS132" i="9" s="1"/>
  <c r="AO130" i="9" l="1"/>
  <c r="AP130" i="9" s="1"/>
  <c r="AO134" i="9"/>
  <c r="AO135" i="9" s="1"/>
  <c r="AO136" i="9" s="1"/>
  <c r="AO138" i="9" s="1"/>
  <c r="AP138" i="9" s="1"/>
  <c r="AR131" i="9"/>
  <c r="AR130" i="9" l="1"/>
  <c r="AS131" i="9" s="1"/>
  <c r="AT132" i="9" s="1"/>
  <c r="AU132" i="9" s="1"/>
  <c r="AO139" i="9"/>
  <c r="AP139" i="9" s="1"/>
  <c r="AO137" i="9"/>
  <c r="AP137" i="9" s="1"/>
  <c r="AT131" i="9" l="1"/>
  <c r="AS130" i="9"/>
  <c r="AT130" i="9" s="1"/>
  <c r="AU131" i="9" l="1"/>
  <c r="AU130" i="9"/>
  <c r="AU135" i="9" s="1"/>
  <c r="AZ139" i="9" s="1"/>
  <c r="S139" i="9" s="1"/>
  <c r="AZ137" i="9" l="1"/>
  <c r="S137" i="9" s="1"/>
  <c r="AZ134" i="9"/>
  <c r="S134" i="9" s="1"/>
  <c r="AZ131" i="9"/>
  <c r="S131" i="9" s="1"/>
  <c r="AZ133" i="9"/>
  <c r="S133" i="9" s="1"/>
  <c r="AZ135" i="9"/>
  <c r="S135" i="9" s="1"/>
  <c r="AZ132" i="9"/>
  <c r="S132" i="9" s="1"/>
  <c r="AZ138" i="9"/>
  <c r="S138" i="9" s="1"/>
  <c r="AZ136" i="9"/>
  <c r="S136" i="9" s="1"/>
  <c r="AZ130" i="9"/>
  <c r="S130" i="9" s="1"/>
  <c r="S140" i="9" l="1"/>
  <c r="T130" i="9" s="1"/>
  <c r="AJ142" i="9" l="1"/>
  <c r="Z142" i="9"/>
  <c r="T138" i="9"/>
  <c r="T131" i="9"/>
  <c r="AA142" i="9" s="1"/>
  <c r="T139" i="9"/>
  <c r="AI142" i="9" s="1"/>
  <c r="T132" i="9"/>
  <c r="AB142" i="9" s="1"/>
  <c r="T135" i="9"/>
  <c r="T137" i="9"/>
  <c r="AG142" i="9" s="1"/>
  <c r="T133" i="9"/>
  <c r="AC142" i="9" s="1"/>
  <c r="T136" i="9"/>
  <c r="AF142" i="9" s="1"/>
  <c r="V139" i="9"/>
  <c r="T134" i="9"/>
  <c r="AD142" i="9" s="1"/>
  <c r="AJ147" i="9"/>
  <c r="AJ144" i="9" l="1"/>
  <c r="AH147" i="9"/>
  <c r="AD147" i="9"/>
  <c r="Z147" i="9"/>
  <c r="AG147" i="9"/>
  <c r="AC147" i="9"/>
  <c r="AF147" i="9"/>
  <c r="AB147" i="9"/>
  <c r="AI147" i="9"/>
  <c r="AE147" i="9"/>
  <c r="AA147" i="9"/>
  <c r="AF150" i="9"/>
  <c r="AB150" i="9"/>
  <c r="AI150" i="9"/>
  <c r="AE150" i="9"/>
  <c r="AA150" i="9"/>
  <c r="AH150" i="9"/>
  <c r="AD150" i="9"/>
  <c r="Z150" i="9"/>
  <c r="AG150" i="9"/>
  <c r="AC150" i="9"/>
  <c r="AH142" i="9"/>
  <c r="AF144" i="9"/>
  <c r="AB144" i="9"/>
  <c r="AI144" i="9"/>
  <c r="AE144" i="9"/>
  <c r="AA144" i="9"/>
  <c r="AH144" i="9"/>
  <c r="AD144" i="9"/>
  <c r="Z144" i="9"/>
  <c r="AG144" i="9"/>
  <c r="AC144" i="9"/>
  <c r="AJ150" i="9"/>
  <c r="AH145" i="9"/>
  <c r="AD145" i="9"/>
  <c r="Z145" i="9"/>
  <c r="AG145" i="9"/>
  <c r="AC145" i="9"/>
  <c r="AF145" i="9"/>
  <c r="AB145" i="9"/>
  <c r="AI145" i="9"/>
  <c r="AE145" i="9"/>
  <c r="AA145" i="9"/>
  <c r="AH151" i="9"/>
  <c r="AD151" i="9"/>
  <c r="Z151" i="9"/>
  <c r="AG151" i="9"/>
  <c r="AC151" i="9"/>
  <c r="AF151" i="9"/>
  <c r="AB151" i="9"/>
  <c r="AI151" i="9"/>
  <c r="AE151" i="9"/>
  <c r="AA151" i="9"/>
  <c r="AF148" i="9"/>
  <c r="AB148" i="9"/>
  <c r="AI148" i="9"/>
  <c r="AE148" i="9"/>
  <c r="AA148" i="9"/>
  <c r="AH148" i="9"/>
  <c r="AD148" i="9"/>
  <c r="Z148" i="9"/>
  <c r="AG148" i="9"/>
  <c r="AC148" i="9"/>
  <c r="AF146" i="9"/>
  <c r="AB146" i="9"/>
  <c r="AI146" i="9"/>
  <c r="AE146" i="9"/>
  <c r="AA146" i="9"/>
  <c r="AH146" i="9"/>
  <c r="AD146" i="9"/>
  <c r="Z146" i="9"/>
  <c r="AG146" i="9"/>
  <c r="AC146" i="9"/>
  <c r="AH149" i="9"/>
  <c r="AD149" i="9"/>
  <c r="Z149" i="9"/>
  <c r="AG149" i="9"/>
  <c r="AC149" i="9"/>
  <c r="AF149" i="9"/>
  <c r="AB149" i="9"/>
  <c r="AI149" i="9"/>
  <c r="AE149" i="9"/>
  <c r="AA149" i="9"/>
  <c r="AH143" i="9"/>
  <c r="AD143" i="9"/>
  <c r="Z143" i="9"/>
  <c r="AG143" i="9"/>
  <c r="AC143" i="9"/>
  <c r="AF143" i="9"/>
  <c r="AB143" i="9"/>
  <c r="AI143" i="9"/>
  <c r="AE143" i="9"/>
  <c r="AA143" i="9"/>
  <c r="AE142" i="9"/>
  <c r="AJ149" i="9"/>
  <c r="AY146" i="9"/>
  <c r="AY150" i="9"/>
  <c r="AJ143" i="9"/>
  <c r="AY142" i="9"/>
  <c r="AY145" i="9"/>
  <c r="AY144" i="9"/>
  <c r="AJ151" i="9"/>
  <c r="AY143" i="9"/>
  <c r="AY147" i="9"/>
  <c r="AY151" i="9"/>
  <c r="AY149" i="9"/>
  <c r="AY148" i="9"/>
  <c r="T140" i="9"/>
  <c r="AJ145" i="9"/>
  <c r="AJ148" i="9"/>
  <c r="AJ146" i="9"/>
  <c r="AJ152" i="9" l="1"/>
  <c r="AL143" i="9" s="1"/>
  <c r="AL145" i="9" s="1"/>
  <c r="AI152" i="9"/>
  <c r="AL142" i="9" s="1"/>
  <c r="AL146" i="9" s="1"/>
  <c r="AL150" i="9" s="1"/>
  <c r="AL147" i="9" l="1"/>
  <c r="AL149" i="9" s="1"/>
  <c r="AO146" i="9" s="1"/>
  <c r="AO147" i="9" s="1"/>
  <c r="AO148" i="9" s="1"/>
  <c r="AO150" i="9" s="1"/>
  <c r="AP150" i="9" s="1"/>
  <c r="AL151" i="9" l="1"/>
  <c r="AO142" i="9" s="1"/>
  <c r="AP142" i="9" s="1"/>
  <c r="AO151" i="9"/>
  <c r="AP151" i="9" s="1"/>
  <c r="AO149" i="9"/>
  <c r="AP149" i="9" s="1"/>
  <c r="AR143" i="9" l="1"/>
  <c r="AR144" i="9"/>
  <c r="AS144" i="9" s="1"/>
  <c r="AR142" i="9"/>
  <c r="AS143" i="9" s="1"/>
  <c r="AS142" i="9" l="1"/>
  <c r="AT142" i="9" s="1"/>
  <c r="AT143" i="9"/>
  <c r="AT144" i="9"/>
  <c r="AU144" i="9" s="1"/>
  <c r="AU142" i="9" l="1"/>
  <c r="AU147" i="9" s="1"/>
  <c r="AU143" i="9"/>
  <c r="AZ151" i="9" l="1"/>
  <c r="S151" i="9" s="1"/>
  <c r="AZ147" i="9"/>
  <c r="S147" i="9" s="1"/>
  <c r="AZ142" i="9"/>
  <c r="S142" i="9" s="1"/>
  <c r="AZ148" i="9"/>
  <c r="S148" i="9" s="1"/>
  <c r="AZ143" i="9"/>
  <c r="S143" i="9" s="1"/>
  <c r="AZ149" i="9"/>
  <c r="S149" i="9" s="1"/>
  <c r="AZ145" i="9"/>
  <c r="S145" i="9" s="1"/>
  <c r="AZ144" i="9"/>
  <c r="S144" i="9" s="1"/>
  <c r="AZ150" i="9"/>
  <c r="S150" i="9" s="1"/>
  <c r="AZ146" i="9"/>
  <c r="S146" i="9" s="1"/>
  <c r="S152" i="9" l="1"/>
  <c r="V151" i="9" s="1"/>
  <c r="T150" i="9" l="1"/>
  <c r="T142" i="9"/>
  <c r="T144" i="9"/>
  <c r="T145" i="9"/>
  <c r="T147" i="9"/>
  <c r="T151" i="9"/>
  <c r="T149" i="9"/>
  <c r="T143" i="9"/>
  <c r="T146" i="9"/>
  <c r="T148" i="9"/>
  <c r="AH157" i="9" l="1"/>
  <c r="AD157" i="9"/>
  <c r="Z157" i="9"/>
  <c r="AG157" i="9"/>
  <c r="AC157" i="9"/>
  <c r="AF157" i="9"/>
  <c r="AB157" i="9"/>
  <c r="AI157" i="9"/>
  <c r="AE157" i="9"/>
  <c r="AA157" i="9"/>
  <c r="AH161" i="9"/>
  <c r="AD161" i="9"/>
  <c r="Z161" i="9"/>
  <c r="AG161" i="9"/>
  <c r="AC161" i="9"/>
  <c r="AF161" i="9"/>
  <c r="AB161" i="9"/>
  <c r="AI161" i="9"/>
  <c r="AE161" i="9"/>
  <c r="AA161" i="9"/>
  <c r="AH163" i="9"/>
  <c r="AD163" i="9"/>
  <c r="Z163" i="9"/>
  <c r="AG163" i="9"/>
  <c r="AC163" i="9"/>
  <c r="AF163" i="9"/>
  <c r="AB163" i="9"/>
  <c r="AI163" i="9"/>
  <c r="AE163" i="9"/>
  <c r="AA163" i="9"/>
  <c r="AH155" i="9"/>
  <c r="AD155" i="9"/>
  <c r="Z155" i="9"/>
  <c r="AG155" i="9"/>
  <c r="AC155" i="9"/>
  <c r="AF155" i="9"/>
  <c r="AB155" i="9"/>
  <c r="AI155" i="9"/>
  <c r="AE155" i="9"/>
  <c r="AA155" i="9"/>
  <c r="AJ156" i="9"/>
  <c r="AF156" i="9"/>
  <c r="AB156" i="9"/>
  <c r="AI156" i="9"/>
  <c r="AE156" i="9"/>
  <c r="AA156" i="9"/>
  <c r="AH156" i="9"/>
  <c r="AD156" i="9"/>
  <c r="Z156" i="9"/>
  <c r="AG156" i="9"/>
  <c r="AC156" i="9"/>
  <c r="AF160" i="9"/>
  <c r="AB160" i="9"/>
  <c r="AI160" i="9"/>
  <c r="AE160" i="9"/>
  <c r="AA160" i="9"/>
  <c r="AH160" i="9"/>
  <c r="AD160" i="9"/>
  <c r="Z160" i="9"/>
  <c r="AG160" i="9"/>
  <c r="AC160" i="9"/>
  <c r="AF154" i="9"/>
  <c r="AB154" i="9"/>
  <c r="AI154" i="9"/>
  <c r="AE154" i="9"/>
  <c r="AA154" i="9"/>
  <c r="AH154" i="9"/>
  <c r="AD154" i="9"/>
  <c r="Z154" i="9"/>
  <c r="AG154" i="9"/>
  <c r="AC154" i="9"/>
  <c r="AF158" i="9"/>
  <c r="AB158" i="9"/>
  <c r="AI158" i="9"/>
  <c r="AE158" i="9"/>
  <c r="AA158" i="9"/>
  <c r="AH158" i="9"/>
  <c r="AD158" i="9"/>
  <c r="Z158" i="9"/>
  <c r="AG158" i="9"/>
  <c r="AC158" i="9"/>
  <c r="AH159" i="9"/>
  <c r="AD159" i="9"/>
  <c r="Z159" i="9"/>
  <c r="AG159" i="9"/>
  <c r="AC159" i="9"/>
  <c r="AF159" i="9"/>
  <c r="AB159" i="9"/>
  <c r="AI159" i="9"/>
  <c r="AE159" i="9"/>
  <c r="AA159" i="9"/>
  <c r="AJ162" i="9"/>
  <c r="AF162" i="9"/>
  <c r="AB162" i="9"/>
  <c r="AI162" i="9"/>
  <c r="AE162" i="9"/>
  <c r="AA162" i="9"/>
  <c r="AH162" i="9"/>
  <c r="AD162" i="9"/>
  <c r="Z162" i="9"/>
  <c r="AG162" i="9"/>
  <c r="AC162" i="9"/>
  <c r="AJ154" i="9"/>
  <c r="AJ155" i="9"/>
  <c r="AJ161" i="9"/>
  <c r="AY154" i="9"/>
  <c r="AY157" i="9"/>
  <c r="AY163" i="9"/>
  <c r="T152" i="9"/>
  <c r="AJ160" i="9"/>
  <c r="AJ163" i="9"/>
  <c r="AY155" i="9"/>
  <c r="AY158" i="9"/>
  <c r="AY161" i="9"/>
  <c r="AJ158" i="9"/>
  <c r="AJ159" i="9"/>
  <c r="AJ157" i="9"/>
  <c r="AY156" i="9"/>
  <c r="AY159" i="9"/>
  <c r="AY160" i="9"/>
  <c r="AY162" i="9"/>
  <c r="AJ164" i="9" l="1"/>
  <c r="AL155" i="9" s="1"/>
  <c r="AL157" i="9" s="1"/>
  <c r="AI164" i="9"/>
  <c r="AL154" i="9" s="1"/>
  <c r="AL159" i="9" l="1"/>
  <c r="AL158" i="9"/>
  <c r="AL162" i="9" s="1"/>
  <c r="AL161" i="9" l="1"/>
  <c r="AL163" i="9" s="1"/>
  <c r="AO158" i="9" l="1"/>
  <c r="AO159" i="9" s="1"/>
  <c r="AO160" i="9" s="1"/>
  <c r="AO161" i="9" s="1"/>
  <c r="AP161" i="9" s="1"/>
  <c r="AO154" i="9"/>
  <c r="AP154" i="9" s="1"/>
  <c r="AR156" i="9"/>
  <c r="AS156" i="9" s="1"/>
  <c r="AR155" i="9"/>
  <c r="AO163" i="9" l="1"/>
  <c r="AP163" i="9" s="1"/>
  <c r="AO162" i="9"/>
  <c r="AP162" i="9" s="1"/>
  <c r="AR154" i="9"/>
  <c r="AS154" i="9" s="1"/>
  <c r="AT154" i="9" s="1"/>
  <c r="AS155" i="9" l="1"/>
  <c r="AT156" i="9" s="1"/>
  <c r="AU156" i="9" s="1"/>
  <c r="AT155" i="9" l="1"/>
  <c r="AU155" i="9" s="1"/>
  <c r="AU154" i="9" l="1"/>
  <c r="AU159" i="9" s="1"/>
  <c r="AZ163" i="9" s="1"/>
  <c r="S163" i="9" s="1"/>
  <c r="AZ154" i="9" l="1"/>
  <c r="S154" i="9" s="1"/>
  <c r="AZ161" i="9"/>
  <c r="S161" i="9" s="1"/>
  <c r="AZ156" i="9"/>
  <c r="S156" i="9" s="1"/>
  <c r="AZ158" i="9"/>
  <c r="S158" i="9" s="1"/>
  <c r="AZ159" i="9"/>
  <c r="S159" i="9" s="1"/>
  <c r="AZ157" i="9"/>
  <c r="S157" i="9" s="1"/>
  <c r="AZ160" i="9"/>
  <c r="S160" i="9" s="1"/>
  <c r="AZ155" i="9"/>
  <c r="S155" i="9" s="1"/>
  <c r="AZ162" i="9"/>
  <c r="S162" i="9" s="1"/>
  <c r="S164" i="9" l="1"/>
  <c r="V163" i="9" s="1"/>
  <c r="T161" i="9" l="1"/>
  <c r="T157" i="9"/>
  <c r="T159" i="9"/>
  <c r="T156" i="9"/>
  <c r="T158" i="9"/>
  <c r="T162" i="9"/>
  <c r="T155" i="9"/>
  <c r="T160" i="9"/>
  <c r="T163" i="9"/>
  <c r="T154" i="9"/>
  <c r="AJ170" i="9"/>
  <c r="AJ169" i="9"/>
  <c r="AJ173" i="9"/>
  <c r="AJ168" i="9" l="1"/>
  <c r="AF168" i="9"/>
  <c r="AB168" i="9"/>
  <c r="AI168" i="9"/>
  <c r="AE168" i="9"/>
  <c r="AA168" i="9"/>
  <c r="AG168" i="9"/>
  <c r="AC168" i="9"/>
  <c r="Z168" i="9"/>
  <c r="AH168" i="9"/>
  <c r="AD168" i="9"/>
  <c r="AF172" i="9"/>
  <c r="AB172" i="9"/>
  <c r="AI172" i="9"/>
  <c r="AE172" i="9"/>
  <c r="AA172" i="9"/>
  <c r="AH172" i="9"/>
  <c r="AD172" i="9"/>
  <c r="AG172" i="9"/>
  <c r="AC172" i="9"/>
  <c r="Z172" i="9"/>
  <c r="AH169" i="9"/>
  <c r="AD169" i="9"/>
  <c r="Z169" i="9"/>
  <c r="AG169" i="9"/>
  <c r="AC169" i="9"/>
  <c r="AI169" i="9"/>
  <c r="AE169" i="9"/>
  <c r="AA169" i="9"/>
  <c r="AF169" i="9"/>
  <c r="AB169" i="9"/>
  <c r="AH167" i="9"/>
  <c r="AD167" i="9"/>
  <c r="Z167" i="9"/>
  <c r="AG167" i="9"/>
  <c r="AC167" i="9"/>
  <c r="AI167" i="9"/>
  <c r="AE167" i="9"/>
  <c r="AA167" i="9"/>
  <c r="AF167" i="9"/>
  <c r="AB167" i="9"/>
  <c r="AH171" i="9"/>
  <c r="AD171" i="9"/>
  <c r="Z171" i="9"/>
  <c r="AG171" i="9"/>
  <c r="AC171" i="9"/>
  <c r="AI171" i="9"/>
  <c r="AE171" i="9"/>
  <c r="AA171" i="9"/>
  <c r="AB171" i="9"/>
  <c r="AF171" i="9"/>
  <c r="AF166" i="9"/>
  <c r="AB166" i="9"/>
  <c r="AI166" i="9"/>
  <c r="AE166" i="9"/>
  <c r="AG166" i="9"/>
  <c r="AC166" i="9"/>
  <c r="AD166" i="9"/>
  <c r="AA166" i="9"/>
  <c r="Z166" i="9"/>
  <c r="AH166" i="9"/>
  <c r="AF174" i="9"/>
  <c r="AB174" i="9"/>
  <c r="AI174" i="9"/>
  <c r="AE174" i="9"/>
  <c r="AA174" i="9"/>
  <c r="AH174" i="9"/>
  <c r="AD174" i="9"/>
  <c r="Z174" i="9"/>
  <c r="AG174" i="9"/>
  <c r="AC174" i="9"/>
  <c r="AH175" i="9"/>
  <c r="AD175" i="9"/>
  <c r="Z175" i="9"/>
  <c r="AG175" i="9"/>
  <c r="AC175" i="9"/>
  <c r="AF175" i="9"/>
  <c r="AB175" i="9"/>
  <c r="AI175" i="9"/>
  <c r="AE175" i="9"/>
  <c r="AA175" i="9"/>
  <c r="AF170" i="9"/>
  <c r="AB170" i="9"/>
  <c r="AI170" i="9"/>
  <c r="AE170" i="9"/>
  <c r="AA170" i="9"/>
  <c r="AG170" i="9"/>
  <c r="AC170" i="9"/>
  <c r="AH170" i="9"/>
  <c r="AD170" i="9"/>
  <c r="Z170" i="9"/>
  <c r="AH173" i="9"/>
  <c r="AD173" i="9"/>
  <c r="Z173" i="9"/>
  <c r="AG173" i="9"/>
  <c r="AC173" i="9"/>
  <c r="AF173" i="9"/>
  <c r="AB173" i="9"/>
  <c r="AI173" i="9"/>
  <c r="AE173" i="9"/>
  <c r="AA173" i="9"/>
  <c r="AJ171" i="9"/>
  <c r="AJ172" i="9"/>
  <c r="AY166" i="9"/>
  <c r="AY170" i="9"/>
  <c r="AY175" i="9"/>
  <c r="AY167" i="9"/>
  <c r="AY172" i="9"/>
  <c r="AY169" i="9"/>
  <c r="T164" i="9"/>
  <c r="AY174" i="9"/>
  <c r="AY173" i="9"/>
  <c r="AY171" i="9"/>
  <c r="AY168" i="9"/>
  <c r="AJ174" i="9"/>
  <c r="AJ167" i="9"/>
  <c r="AJ175" i="9"/>
  <c r="AJ166" i="9"/>
  <c r="AI176" i="9" l="1"/>
  <c r="AL166" i="9" s="1"/>
  <c r="AJ176" i="9"/>
  <c r="AL167" i="9" s="1"/>
  <c r="AL169" i="9" s="1"/>
  <c r="AL170" i="9" l="1"/>
  <c r="AL174" i="9" s="1"/>
  <c r="AL171" i="9"/>
  <c r="AL173" i="9" l="1"/>
  <c r="AO170" i="9" s="1"/>
  <c r="AO171" i="9" s="1"/>
  <c r="AO172" i="9" s="1"/>
  <c r="AO173" i="9" s="1"/>
  <c r="AP173" i="9" s="1"/>
  <c r="AO175" i="9" l="1"/>
  <c r="AP175" i="9" s="1"/>
  <c r="AO174" i="9"/>
  <c r="AP174" i="9" s="1"/>
  <c r="AL175" i="9"/>
  <c r="AO166" i="9" s="1"/>
  <c r="AP166" i="9" s="1"/>
  <c r="AR166" i="9" l="1"/>
  <c r="AR167" i="9"/>
  <c r="AR168" i="9"/>
  <c r="AS168" i="9" s="1"/>
  <c r="AS166" i="9" l="1"/>
  <c r="AT166" i="9" s="1"/>
  <c r="AS167" i="9"/>
  <c r="AT167" i="9" s="1"/>
  <c r="AT168" i="9" l="1"/>
  <c r="AU168" i="9" s="1"/>
  <c r="AU166" i="9"/>
  <c r="AU171" i="9" s="1"/>
  <c r="AZ169" i="9" s="1"/>
  <c r="S169" i="9" s="1"/>
  <c r="AU167" i="9"/>
  <c r="AZ171" i="9" l="1"/>
  <c r="S171" i="9" s="1"/>
  <c r="AZ168" i="9"/>
  <c r="S168" i="9" s="1"/>
  <c r="AZ175" i="9"/>
  <c r="S175" i="9" s="1"/>
  <c r="AZ166" i="9"/>
  <c r="S166" i="9" s="1"/>
  <c r="AZ167" i="9"/>
  <c r="S167" i="9" s="1"/>
  <c r="AZ172" i="9"/>
  <c r="S172" i="9" s="1"/>
  <c r="AZ170" i="9"/>
  <c r="S170" i="9" s="1"/>
  <c r="AZ173" i="9"/>
  <c r="S173" i="9" s="1"/>
  <c r="AZ174" i="9"/>
  <c r="S174" i="9" s="1"/>
  <c r="S176" i="9" l="1"/>
  <c r="T167" i="9" s="1"/>
  <c r="AA179" i="9" l="1"/>
  <c r="AJ179" i="9"/>
  <c r="T170" i="9"/>
  <c r="T168" i="9"/>
  <c r="AB179" i="9" s="1"/>
  <c r="T171" i="9"/>
  <c r="T174" i="9"/>
  <c r="T172" i="9"/>
  <c r="AF179" i="9" s="1"/>
  <c r="T169" i="9"/>
  <c r="V175" i="9"/>
  <c r="T166" i="9"/>
  <c r="Z179" i="9" s="1"/>
  <c r="T173" i="9"/>
  <c r="AG179" i="9" s="1"/>
  <c r="T175" i="9"/>
  <c r="AI179" i="9" s="1"/>
  <c r="AF182" i="9" l="1"/>
  <c r="AB182" i="9"/>
  <c r="AI182" i="9"/>
  <c r="AE182" i="9"/>
  <c r="AA182" i="9"/>
  <c r="AH182" i="9"/>
  <c r="AD182" i="9"/>
  <c r="Z182" i="9"/>
  <c r="AG182" i="9"/>
  <c r="AC182" i="9"/>
  <c r="AH185" i="9"/>
  <c r="AD185" i="9"/>
  <c r="Z185" i="9"/>
  <c r="AG185" i="9"/>
  <c r="AC185" i="9"/>
  <c r="AF185" i="9"/>
  <c r="AB185" i="9"/>
  <c r="AI185" i="9"/>
  <c r="AE185" i="9"/>
  <c r="AA185" i="9"/>
  <c r="AF186" i="9"/>
  <c r="AB186" i="9"/>
  <c r="AI186" i="9"/>
  <c r="AE186" i="9"/>
  <c r="AA186" i="9"/>
  <c r="AH186" i="9"/>
  <c r="AD186" i="9"/>
  <c r="Z186" i="9"/>
  <c r="AG186" i="9"/>
  <c r="AC186" i="9"/>
  <c r="AD179" i="9"/>
  <c r="AF184" i="9"/>
  <c r="AB184" i="9"/>
  <c r="AI184" i="9"/>
  <c r="AE184" i="9"/>
  <c r="AA184" i="9"/>
  <c r="AH184" i="9"/>
  <c r="AD184" i="9"/>
  <c r="Z184" i="9"/>
  <c r="AG184" i="9"/>
  <c r="AC184" i="9"/>
  <c r="AF178" i="9"/>
  <c r="AB178" i="9"/>
  <c r="AI178" i="9"/>
  <c r="AE178" i="9"/>
  <c r="AA178" i="9"/>
  <c r="AH178" i="9"/>
  <c r="AD178" i="9"/>
  <c r="Z178" i="9"/>
  <c r="AG178" i="9"/>
  <c r="AC178" i="9"/>
  <c r="AH183" i="9"/>
  <c r="AD183" i="9"/>
  <c r="Z183" i="9"/>
  <c r="AG183" i="9"/>
  <c r="AC183" i="9"/>
  <c r="AF183" i="9"/>
  <c r="AB183" i="9"/>
  <c r="AI183" i="9"/>
  <c r="AE183" i="9"/>
  <c r="AA183" i="9"/>
  <c r="AH187" i="9"/>
  <c r="AD187" i="9"/>
  <c r="Z187" i="9"/>
  <c r="AG187" i="9"/>
  <c r="AC187" i="9"/>
  <c r="AF187" i="9"/>
  <c r="AB187" i="9"/>
  <c r="AI187" i="9"/>
  <c r="AE187" i="9"/>
  <c r="AA187" i="9"/>
  <c r="AH181" i="9"/>
  <c r="AD181" i="9"/>
  <c r="Z181" i="9"/>
  <c r="AG181" i="9"/>
  <c r="AC181" i="9"/>
  <c r="AF181" i="9"/>
  <c r="AB181" i="9"/>
  <c r="AI181" i="9"/>
  <c r="AE181" i="9"/>
  <c r="AA181" i="9"/>
  <c r="AF180" i="9"/>
  <c r="AB180" i="9"/>
  <c r="AI180" i="9"/>
  <c r="AE180" i="9"/>
  <c r="AA180" i="9"/>
  <c r="AH180" i="9"/>
  <c r="AD180" i="9"/>
  <c r="Z180" i="9"/>
  <c r="AG180" i="9"/>
  <c r="AC180" i="9"/>
  <c r="AE179" i="9"/>
  <c r="AC179" i="9"/>
  <c r="AH179" i="9"/>
  <c r="AJ182" i="9"/>
  <c r="AJ183" i="9"/>
  <c r="AJ180" i="9"/>
  <c r="AJ181" i="9"/>
  <c r="AY178" i="9"/>
  <c r="AJ186" i="9"/>
  <c r="AJ185" i="9"/>
  <c r="AY182" i="9"/>
  <c r="AJ184" i="9"/>
  <c r="AY187" i="9"/>
  <c r="AY185" i="9"/>
  <c r="AJ178" i="9"/>
  <c r="AY179" i="9"/>
  <c r="AY186" i="9"/>
  <c r="T176" i="9"/>
  <c r="AY180" i="9"/>
  <c r="AY184" i="9"/>
  <c r="AY181" i="9"/>
  <c r="AY183" i="9"/>
  <c r="AJ187" i="9"/>
  <c r="AJ188" i="9" l="1"/>
  <c r="AL179" i="9" s="1"/>
  <c r="AL181" i="9" s="1"/>
  <c r="AI188" i="9"/>
  <c r="AL178" i="9" s="1"/>
  <c r="AL182" i="9" s="1"/>
  <c r="AL186" i="9" s="1"/>
  <c r="AL183" i="9" l="1"/>
  <c r="AL185" i="9" s="1"/>
  <c r="AO182" i="9" s="1"/>
  <c r="AO183" i="9" s="1"/>
  <c r="AO184" i="9" s="1"/>
  <c r="AO185" i="9" s="1"/>
  <c r="AP185" i="9" s="1"/>
  <c r="AL187" i="9" l="1"/>
  <c r="AO178" i="9" s="1"/>
  <c r="AP178" i="9" s="1"/>
  <c r="AO187" i="9"/>
  <c r="AP187" i="9" s="1"/>
  <c r="AO186" i="9"/>
  <c r="AP186" i="9" s="1"/>
  <c r="AR178" i="9" l="1"/>
  <c r="AR179" i="9"/>
  <c r="AR180" i="9"/>
  <c r="AS180" i="9" s="1"/>
  <c r="AS179" i="9" l="1"/>
  <c r="AT180" i="9" s="1"/>
  <c r="AU180" i="9" s="1"/>
  <c r="AS178" i="9"/>
  <c r="AT178" i="9" s="1"/>
  <c r="AT179" i="9" l="1"/>
  <c r="AU178" i="9" s="1"/>
  <c r="AU183" i="9" s="1"/>
  <c r="AU179" i="9" l="1"/>
  <c r="AZ180" i="9"/>
  <c r="S180" i="9" s="1"/>
  <c r="AZ181" i="9"/>
  <c r="S181" i="9" s="1"/>
  <c r="AZ185" i="9"/>
  <c r="S185" i="9" s="1"/>
  <c r="AZ182" i="9"/>
  <c r="S182" i="9" s="1"/>
  <c r="AZ186" i="9"/>
  <c r="S186" i="9" s="1"/>
  <c r="AZ184" i="9"/>
  <c r="S184" i="9" s="1"/>
  <c r="AZ183" i="9"/>
  <c r="S183" i="9" s="1"/>
  <c r="AZ187" i="9"/>
  <c r="S187" i="9" s="1"/>
  <c r="AZ178" i="9"/>
  <c r="S178" i="9" s="1"/>
  <c r="AZ179" i="9"/>
  <c r="S179" i="9" s="1"/>
  <c r="S188" i="9" l="1"/>
  <c r="V187" i="9" s="1"/>
  <c r="T180" i="9" l="1"/>
  <c r="T183" i="9"/>
  <c r="T185" i="9"/>
  <c r="T186" i="9"/>
  <c r="T182" i="9"/>
  <c r="T181" i="9"/>
  <c r="T184" i="9"/>
  <c r="T178" i="9"/>
  <c r="T179" i="9"/>
  <c r="T187" i="9"/>
  <c r="AF198" i="9" l="1"/>
  <c r="AB198" i="9"/>
  <c r="AI198" i="9"/>
  <c r="AE198" i="9"/>
  <c r="AA198" i="9"/>
  <c r="AH198" i="9"/>
  <c r="AD198" i="9"/>
  <c r="Z198" i="9"/>
  <c r="AG198" i="9"/>
  <c r="AC198" i="9"/>
  <c r="AH193" i="9"/>
  <c r="AD193" i="9"/>
  <c r="Z193" i="9"/>
  <c r="AG193" i="9"/>
  <c r="AC193" i="9"/>
  <c r="AF193" i="9"/>
  <c r="AB193" i="9"/>
  <c r="AI193" i="9"/>
  <c r="AE193" i="9"/>
  <c r="AA193" i="9"/>
  <c r="AF190" i="9"/>
  <c r="AB190" i="9"/>
  <c r="AI190" i="9"/>
  <c r="AE190" i="9"/>
  <c r="AA190" i="9"/>
  <c r="AH190" i="9"/>
  <c r="AD190" i="9"/>
  <c r="Z190" i="9"/>
  <c r="AG190" i="9"/>
  <c r="AC190" i="9"/>
  <c r="AF196" i="9"/>
  <c r="AB196" i="9"/>
  <c r="AI196" i="9"/>
  <c r="AE196" i="9"/>
  <c r="AA196" i="9"/>
  <c r="AH196" i="9"/>
  <c r="AD196" i="9"/>
  <c r="Z196" i="9"/>
  <c r="AG196" i="9"/>
  <c r="AC196" i="9"/>
  <c r="AH197" i="9"/>
  <c r="AD197" i="9"/>
  <c r="Z197" i="9"/>
  <c r="AG197" i="9"/>
  <c r="AC197" i="9"/>
  <c r="AF197" i="9"/>
  <c r="AB197" i="9"/>
  <c r="AI197" i="9"/>
  <c r="AE197" i="9"/>
  <c r="AA197" i="9"/>
  <c r="AH199" i="9"/>
  <c r="AD199" i="9"/>
  <c r="Z199" i="9"/>
  <c r="AG199" i="9"/>
  <c r="AC199" i="9"/>
  <c r="AF199" i="9"/>
  <c r="AB199" i="9"/>
  <c r="AI199" i="9"/>
  <c r="AE199" i="9"/>
  <c r="AA199" i="9"/>
  <c r="AH195" i="9"/>
  <c r="AD195" i="9"/>
  <c r="Z195" i="9"/>
  <c r="AG195" i="9"/>
  <c r="AC195" i="9"/>
  <c r="AF195" i="9"/>
  <c r="AB195" i="9"/>
  <c r="AI195" i="9"/>
  <c r="AE195" i="9"/>
  <c r="AA195" i="9"/>
  <c r="AH191" i="9"/>
  <c r="AD191" i="9"/>
  <c r="Z191" i="9"/>
  <c r="AG191" i="9"/>
  <c r="AC191" i="9"/>
  <c r="AF191" i="9"/>
  <c r="AB191" i="9"/>
  <c r="AI191" i="9"/>
  <c r="AE191" i="9"/>
  <c r="AA191" i="9"/>
  <c r="AF194" i="9"/>
  <c r="AB194" i="9"/>
  <c r="AI194" i="9"/>
  <c r="AE194" i="9"/>
  <c r="AA194" i="9"/>
  <c r="AH194" i="9"/>
  <c r="AD194" i="9"/>
  <c r="Z194" i="9"/>
  <c r="AG194" i="9"/>
  <c r="AC194" i="9"/>
  <c r="AF192" i="9"/>
  <c r="AB192" i="9"/>
  <c r="AI192" i="9"/>
  <c r="AE192" i="9"/>
  <c r="AA192" i="9"/>
  <c r="AH192" i="9"/>
  <c r="AD192" i="9"/>
  <c r="Z192" i="9"/>
  <c r="AG192" i="9"/>
  <c r="AC192" i="9"/>
  <c r="AJ198" i="9"/>
  <c r="AJ197" i="9"/>
  <c r="AJ190" i="9"/>
  <c r="AY196" i="9"/>
  <c r="AY197" i="9"/>
  <c r="AY195" i="9"/>
  <c r="T188" i="9"/>
  <c r="AY193" i="9"/>
  <c r="AY192" i="9"/>
  <c r="AY190" i="9"/>
  <c r="AY191" i="9"/>
  <c r="AY199" i="9"/>
  <c r="AY198" i="9"/>
  <c r="AY194" i="9"/>
  <c r="AJ196" i="9"/>
  <c r="AJ193" i="9"/>
  <c r="AJ195" i="9"/>
  <c r="AJ199" i="9"/>
  <c r="AJ191" i="9"/>
  <c r="AJ194" i="9"/>
  <c r="AJ192" i="9"/>
  <c r="AJ200" i="9" l="1"/>
  <c r="AL191" i="9" s="1"/>
  <c r="AL193" i="9" s="1"/>
  <c r="AI200" i="9"/>
  <c r="AL190" i="9" s="1"/>
  <c r="AL194" i="9" l="1"/>
  <c r="AL198" i="9" s="1"/>
  <c r="AL195" i="9"/>
  <c r="AL197" i="9" l="1"/>
  <c r="AL199" i="9" s="1"/>
  <c r="AO190" i="9" s="1"/>
  <c r="AP190" i="9" s="1"/>
  <c r="AO194" i="9" l="1"/>
  <c r="AO195" i="9" s="1"/>
  <c r="AO196" i="9" s="1"/>
  <c r="AO199" i="9" s="1"/>
  <c r="AP199" i="9" s="1"/>
  <c r="AR191" i="9"/>
  <c r="AR192" i="9"/>
  <c r="AS192" i="9" s="1"/>
  <c r="AR190" i="9"/>
  <c r="AO197" i="9" l="1"/>
  <c r="AP197" i="9" s="1"/>
  <c r="AO198" i="9"/>
  <c r="AP198" i="9" s="1"/>
  <c r="AS190" i="9"/>
  <c r="AT190" i="9" s="1"/>
  <c r="AS191" i="9"/>
  <c r="AT192" i="9" l="1"/>
  <c r="AU192" i="9" s="1"/>
  <c r="AT191" i="9"/>
  <c r="AU190" i="9" l="1"/>
  <c r="AU195" i="9" s="1"/>
  <c r="AU191" i="9"/>
  <c r="AZ199" i="9" l="1"/>
  <c r="S199" i="9" s="1"/>
  <c r="AZ191" i="9"/>
  <c r="S191" i="9" s="1"/>
  <c r="AZ192" i="9"/>
  <c r="S192" i="9" s="1"/>
  <c r="AZ196" i="9"/>
  <c r="S196" i="9" s="1"/>
  <c r="AZ198" i="9"/>
  <c r="S198" i="9" s="1"/>
  <c r="AZ193" i="9"/>
  <c r="S193" i="9" s="1"/>
  <c r="AZ194" i="9"/>
  <c r="S194" i="9" s="1"/>
  <c r="AZ195" i="9"/>
  <c r="S195" i="9" s="1"/>
  <c r="AZ190" i="9"/>
  <c r="S190" i="9" s="1"/>
  <c r="AZ197" i="9"/>
  <c r="S197" i="9" s="1"/>
  <c r="S200" i="9" l="1"/>
  <c r="T197" i="9" s="1"/>
  <c r="AG209" i="9" l="1"/>
  <c r="AJ209" i="9"/>
  <c r="T190" i="9"/>
  <c r="T196" i="9"/>
  <c r="AF209" i="9" s="1"/>
  <c r="T198" i="9"/>
  <c r="V199" i="9"/>
  <c r="T192" i="9"/>
  <c r="T194" i="9"/>
  <c r="AD209" i="9" s="1"/>
  <c r="T193" i="9"/>
  <c r="T191" i="9"/>
  <c r="AA209" i="9" s="1"/>
  <c r="T199" i="9"/>
  <c r="AI209" i="9" s="1"/>
  <c r="T195" i="9"/>
  <c r="AF204" i="9" l="1"/>
  <c r="AB204" i="9"/>
  <c r="AI204" i="9"/>
  <c r="AE204" i="9"/>
  <c r="AA204" i="9"/>
  <c r="AH204" i="9"/>
  <c r="AD204" i="9"/>
  <c r="Z204" i="9"/>
  <c r="AG204" i="9"/>
  <c r="AC204" i="9"/>
  <c r="AF202" i="9"/>
  <c r="AB202" i="9"/>
  <c r="AI202" i="9"/>
  <c r="AE202" i="9"/>
  <c r="AA202" i="9"/>
  <c r="AH202" i="9"/>
  <c r="AD202" i="9"/>
  <c r="Z202" i="9"/>
  <c r="AG202" i="9"/>
  <c r="AC202" i="9"/>
  <c r="AB209" i="9"/>
  <c r="Z209" i="9"/>
  <c r="AH211" i="9"/>
  <c r="AD211" i="9"/>
  <c r="Z211" i="9"/>
  <c r="AG211" i="9"/>
  <c r="AC211" i="9"/>
  <c r="AF211" i="9"/>
  <c r="AB211" i="9"/>
  <c r="AI211" i="9"/>
  <c r="AE211" i="9"/>
  <c r="AA211" i="9"/>
  <c r="AH203" i="9"/>
  <c r="AD203" i="9"/>
  <c r="Z203" i="9"/>
  <c r="AG203" i="9"/>
  <c r="AC203" i="9"/>
  <c r="AF203" i="9"/>
  <c r="AB203" i="9"/>
  <c r="AI203" i="9"/>
  <c r="AE203" i="9"/>
  <c r="AA203" i="9"/>
  <c r="AH205" i="9"/>
  <c r="AD205" i="9"/>
  <c r="Z205" i="9"/>
  <c r="AG205" i="9"/>
  <c r="AC205" i="9"/>
  <c r="AF205" i="9"/>
  <c r="AB205" i="9"/>
  <c r="AI205" i="9"/>
  <c r="AE205" i="9"/>
  <c r="AA205" i="9"/>
  <c r="AF210" i="9"/>
  <c r="AB210" i="9"/>
  <c r="AI210" i="9"/>
  <c r="AE210" i="9"/>
  <c r="AA210" i="9"/>
  <c r="AH210" i="9"/>
  <c r="AD210" i="9"/>
  <c r="Z210" i="9"/>
  <c r="AG210" i="9"/>
  <c r="AC210" i="9"/>
  <c r="AH207" i="9"/>
  <c r="AD207" i="9"/>
  <c r="Z207" i="9"/>
  <c r="AG207" i="9"/>
  <c r="AC207" i="9"/>
  <c r="AF207" i="9"/>
  <c r="AB207" i="9"/>
  <c r="AI207" i="9"/>
  <c r="AE207" i="9"/>
  <c r="AA207" i="9"/>
  <c r="AF206" i="9"/>
  <c r="AB206" i="9"/>
  <c r="AI206" i="9"/>
  <c r="AE206" i="9"/>
  <c r="AA206" i="9"/>
  <c r="AH206" i="9"/>
  <c r="AD206" i="9"/>
  <c r="Z206" i="9"/>
  <c r="AG206" i="9"/>
  <c r="AC206" i="9"/>
  <c r="AF208" i="9"/>
  <c r="AB208" i="9"/>
  <c r="AI208" i="9"/>
  <c r="AE208" i="9"/>
  <c r="AA208" i="9"/>
  <c r="AH208" i="9"/>
  <c r="AD208" i="9"/>
  <c r="Z208" i="9"/>
  <c r="AG208" i="9"/>
  <c r="AC208" i="9"/>
  <c r="AE209" i="9"/>
  <c r="AC209" i="9"/>
  <c r="AH209" i="9"/>
  <c r="AJ208" i="9"/>
  <c r="AJ202" i="9"/>
  <c r="AJ204" i="9"/>
  <c r="AJ211" i="9"/>
  <c r="AY211" i="9"/>
  <c r="AY205" i="9"/>
  <c r="AY209" i="9"/>
  <c r="T200" i="9"/>
  <c r="AY206" i="9"/>
  <c r="AJ203" i="9"/>
  <c r="AY208" i="9"/>
  <c r="AY204" i="9"/>
  <c r="AY203" i="9"/>
  <c r="AY210" i="9"/>
  <c r="AY207" i="9"/>
  <c r="AY202" i="9"/>
  <c r="AJ207" i="9"/>
  <c r="AJ206" i="9"/>
  <c r="AJ205" i="9"/>
  <c r="AJ210" i="9"/>
  <c r="AJ212" i="9" l="1"/>
  <c r="AL203" i="9" s="1"/>
  <c r="AL205" i="9" s="1"/>
  <c r="AI212" i="9"/>
  <c r="AL202" i="9" s="1"/>
  <c r="AL206" i="9" l="1"/>
  <c r="AL210" i="9" s="1"/>
  <c r="AL207" i="9"/>
  <c r="AL209" i="9" l="1"/>
  <c r="AL211" i="9" l="1"/>
  <c r="AO206" i="9"/>
  <c r="AO207" i="9" s="1"/>
  <c r="AO208" i="9" s="1"/>
  <c r="AO211" i="9" l="1"/>
  <c r="AP211" i="9" s="1"/>
  <c r="AO210" i="9"/>
  <c r="AP210" i="9" s="1"/>
  <c r="AO209" i="9"/>
  <c r="AP209" i="9" s="1"/>
  <c r="AO202" i="9"/>
  <c r="AP202" i="9" s="1"/>
  <c r="AR204" i="9"/>
  <c r="AS204" i="9" s="1"/>
  <c r="AR203" i="9"/>
  <c r="AR202" i="9" l="1"/>
  <c r="AS202" i="9" l="1"/>
  <c r="AT202" i="9" s="1"/>
  <c r="AS203" i="9"/>
  <c r="AT203" i="9" l="1"/>
  <c r="AU202" i="9" s="1"/>
  <c r="AU207" i="9" s="1"/>
  <c r="AT204" i="9"/>
  <c r="AU204" i="9" s="1"/>
  <c r="AU203" i="9" l="1"/>
  <c r="AZ202" i="9"/>
  <c r="S202" i="9" s="1"/>
  <c r="AZ203" i="9"/>
  <c r="S203" i="9" s="1"/>
  <c r="AZ208" i="9"/>
  <c r="S208" i="9" s="1"/>
  <c r="AZ211" i="9"/>
  <c r="S211" i="9" s="1"/>
  <c r="AZ207" i="9"/>
  <c r="S207" i="9" s="1"/>
  <c r="AZ210" i="9"/>
  <c r="S210" i="9" s="1"/>
  <c r="AZ206" i="9"/>
  <c r="S206" i="9" s="1"/>
  <c r="AZ205" i="9"/>
  <c r="S205" i="9" s="1"/>
  <c r="AZ204" i="9"/>
  <c r="S204" i="9" s="1"/>
  <c r="AZ209" i="9"/>
  <c r="S209" i="9" s="1"/>
  <c r="S212" i="9" l="1"/>
  <c r="T211" i="9" s="1"/>
  <c r="AI223" i="9" l="1"/>
  <c r="AA223" i="9"/>
  <c r="AJ223" i="9"/>
  <c r="T208" i="9"/>
  <c r="T203" i="9"/>
  <c r="T206" i="9"/>
  <c r="AD223" i="9" s="1"/>
  <c r="T204" i="9"/>
  <c r="T202" i="9"/>
  <c r="Z223" i="9" s="1"/>
  <c r="T210" i="9"/>
  <c r="T207" i="9"/>
  <c r="V211" i="9"/>
  <c r="T209" i="9"/>
  <c r="T205" i="9"/>
  <c r="AH221" i="9" l="1"/>
  <c r="AD221" i="9"/>
  <c r="Z221" i="9"/>
  <c r="AG221" i="9"/>
  <c r="AC221" i="9"/>
  <c r="AF221" i="9"/>
  <c r="AB221" i="9"/>
  <c r="AI221" i="9"/>
  <c r="AE221" i="9"/>
  <c r="AA221" i="9"/>
  <c r="AF220" i="9"/>
  <c r="AB220" i="9"/>
  <c r="AI220" i="9"/>
  <c r="AE220" i="9"/>
  <c r="AA220" i="9"/>
  <c r="AH220" i="9"/>
  <c r="AD220" i="9"/>
  <c r="Z220" i="9"/>
  <c r="AG220" i="9"/>
  <c r="AC220" i="9"/>
  <c r="AG223" i="9"/>
  <c r="AF216" i="9"/>
  <c r="AB216" i="9"/>
  <c r="AI216" i="9"/>
  <c r="AE216" i="9"/>
  <c r="AA216" i="9"/>
  <c r="AH216" i="9"/>
  <c r="AD216" i="9"/>
  <c r="Z216" i="9"/>
  <c r="AG216" i="9"/>
  <c r="AC216" i="9"/>
  <c r="AB223" i="9"/>
  <c r="AF214" i="9"/>
  <c r="AB214" i="9"/>
  <c r="AI214" i="9"/>
  <c r="AE214" i="9"/>
  <c r="AA214" i="9"/>
  <c r="AH214" i="9"/>
  <c r="AD214" i="9"/>
  <c r="Z214" i="9"/>
  <c r="AG214" i="9"/>
  <c r="AC214" i="9"/>
  <c r="AF223" i="9"/>
  <c r="AH219" i="9"/>
  <c r="AD219" i="9"/>
  <c r="Z219" i="9"/>
  <c r="AG219" i="9"/>
  <c r="AC219" i="9"/>
  <c r="AF219" i="9"/>
  <c r="AB219" i="9"/>
  <c r="AI219" i="9"/>
  <c r="AE219" i="9"/>
  <c r="AA219" i="9"/>
  <c r="AF218" i="9"/>
  <c r="AB218" i="9"/>
  <c r="AI218" i="9"/>
  <c r="AE218" i="9"/>
  <c r="AA218" i="9"/>
  <c r="AH218" i="9"/>
  <c r="AD218" i="9"/>
  <c r="Z218" i="9"/>
  <c r="AG218" i="9"/>
  <c r="AC218" i="9"/>
  <c r="AH217" i="9"/>
  <c r="AD217" i="9"/>
  <c r="Z217" i="9"/>
  <c r="AG217" i="9"/>
  <c r="AC217" i="9"/>
  <c r="AF217" i="9"/>
  <c r="AB217" i="9"/>
  <c r="AI217" i="9"/>
  <c r="AE217" i="9"/>
  <c r="AA217" i="9"/>
  <c r="AF222" i="9"/>
  <c r="AB222" i="9"/>
  <c r="AI222" i="9"/>
  <c r="AE222" i="9"/>
  <c r="AA222" i="9"/>
  <c r="AH222" i="9"/>
  <c r="AD222" i="9"/>
  <c r="Z222" i="9"/>
  <c r="AG222" i="9"/>
  <c r="AC222" i="9"/>
  <c r="AH215" i="9"/>
  <c r="AD215" i="9"/>
  <c r="Z215" i="9"/>
  <c r="AG215" i="9"/>
  <c r="AC215" i="9"/>
  <c r="AF215" i="9"/>
  <c r="AB215" i="9"/>
  <c r="AI215" i="9"/>
  <c r="AE215" i="9"/>
  <c r="AA215" i="9"/>
  <c r="AE223" i="9"/>
  <c r="AC223" i="9"/>
  <c r="AH223" i="9"/>
  <c r="AJ220" i="9"/>
  <c r="AJ221" i="9"/>
  <c r="AJ216" i="9"/>
  <c r="AY219" i="9"/>
  <c r="AY223" i="9"/>
  <c r="AY217" i="9"/>
  <c r="AY215" i="9"/>
  <c r="AY220" i="9"/>
  <c r="AY222" i="9"/>
  <c r="AJ214" i="9"/>
  <c r="AY221" i="9"/>
  <c r="AY214" i="9"/>
  <c r="AY218" i="9"/>
  <c r="T212" i="9"/>
  <c r="AY216" i="9"/>
  <c r="AJ219" i="9"/>
  <c r="AJ218" i="9"/>
  <c r="AJ217" i="9"/>
  <c r="AJ222" i="9"/>
  <c r="AJ215" i="9"/>
  <c r="AJ224" i="9" l="1"/>
  <c r="AL215" i="9" s="1"/>
  <c r="AL217" i="9" s="1"/>
  <c r="AI224" i="9"/>
  <c r="AL214" i="9" s="1"/>
  <c r="AL219" i="9" l="1"/>
  <c r="AL218" i="9"/>
  <c r="AL221" i="9" l="1"/>
  <c r="AL222" i="9"/>
  <c r="AO218" i="9" l="1"/>
  <c r="AO219" i="9" s="1"/>
  <c r="AO220" i="9" s="1"/>
  <c r="AO223" i="9" s="1"/>
  <c r="AP223" i="9" s="1"/>
  <c r="AL223" i="9"/>
  <c r="AR216" i="9" s="1"/>
  <c r="AS216" i="9" s="1"/>
  <c r="AO222" i="9" l="1"/>
  <c r="AP222" i="9" s="1"/>
  <c r="AO221" i="9"/>
  <c r="AP221" i="9" s="1"/>
  <c r="AO214" i="9"/>
  <c r="AP214" i="9" s="1"/>
  <c r="AR215" i="9"/>
  <c r="AR214" i="9" l="1"/>
  <c r="AS214" i="9" s="1"/>
  <c r="AT214" i="9" s="1"/>
  <c r="AS215" i="9" l="1"/>
  <c r="AT215" i="9" s="1"/>
  <c r="AU215" i="9" s="1"/>
  <c r="AT216" i="9" l="1"/>
  <c r="AU216" i="9" s="1"/>
  <c r="AU214" i="9"/>
  <c r="AU219" i="9" s="1"/>
  <c r="AZ217" i="9" l="1"/>
  <c r="S217" i="9" s="1"/>
  <c r="AZ222" i="9"/>
  <c r="S222" i="9" s="1"/>
  <c r="AZ220" i="9"/>
  <c r="S220" i="9" s="1"/>
  <c r="AZ221" i="9"/>
  <c r="S221" i="9" s="1"/>
  <c r="AZ215" i="9"/>
  <c r="S215" i="9" s="1"/>
  <c r="AZ218" i="9"/>
  <c r="S218" i="9" s="1"/>
  <c r="AZ219" i="9"/>
  <c r="S219" i="9" s="1"/>
  <c r="AZ214" i="9"/>
  <c r="S214" i="9" s="1"/>
  <c r="AZ223" i="9"/>
  <c r="S223" i="9" s="1"/>
  <c r="AZ216" i="9"/>
  <c r="S216" i="9" s="1"/>
  <c r="S224" i="9" l="1"/>
  <c r="V223" i="9" s="1"/>
  <c r="T217" i="9" l="1"/>
  <c r="T215" i="9"/>
  <c r="T223" i="9"/>
  <c r="T222" i="9"/>
  <c r="T218" i="9"/>
  <c r="T216" i="9"/>
  <c r="T220" i="9"/>
  <c r="T219" i="9"/>
  <c r="T221" i="9"/>
  <c r="T214" i="9"/>
  <c r="AJ229" i="9"/>
  <c r="AH231" i="9" l="1"/>
  <c r="AD231" i="9"/>
  <c r="Z231" i="9"/>
  <c r="AG231" i="9"/>
  <c r="AC231" i="9"/>
  <c r="AF231" i="9"/>
  <c r="AB231" i="9"/>
  <c r="AI231" i="9"/>
  <c r="AE231" i="9"/>
  <c r="AA231" i="9"/>
  <c r="AF228" i="9"/>
  <c r="AB228" i="9"/>
  <c r="AI228" i="9"/>
  <c r="AE228" i="9"/>
  <c r="AA228" i="9"/>
  <c r="AH228" i="9"/>
  <c r="AD228" i="9"/>
  <c r="Z228" i="9"/>
  <c r="AG228" i="9"/>
  <c r="AC228" i="9"/>
  <c r="AF234" i="9"/>
  <c r="AB234" i="9"/>
  <c r="AI234" i="9"/>
  <c r="AE234" i="9"/>
  <c r="AA234" i="9"/>
  <c r="AH234" i="9"/>
  <c r="AD234" i="9"/>
  <c r="Z234" i="9"/>
  <c r="AG234" i="9"/>
  <c r="AC234" i="9"/>
  <c r="AJ232" i="9"/>
  <c r="AF232" i="9"/>
  <c r="AB232" i="9"/>
  <c r="AI232" i="9"/>
  <c r="AE232" i="9"/>
  <c r="AA232" i="9"/>
  <c r="AH232" i="9"/>
  <c r="AD232" i="9"/>
  <c r="Z232" i="9"/>
  <c r="AG232" i="9"/>
  <c r="AC232" i="9"/>
  <c r="AH235" i="9"/>
  <c r="AD235" i="9"/>
  <c r="Z235" i="9"/>
  <c r="AG235" i="9"/>
  <c r="AC235" i="9"/>
  <c r="AF235" i="9"/>
  <c r="AB235" i="9"/>
  <c r="AI235" i="9"/>
  <c r="AE235" i="9"/>
  <c r="AA235" i="9"/>
  <c r="AJ226" i="9"/>
  <c r="AF226" i="9"/>
  <c r="AB226" i="9"/>
  <c r="AI226" i="9"/>
  <c r="AE226" i="9"/>
  <c r="AA226" i="9"/>
  <c r="AH226" i="9"/>
  <c r="AD226" i="9"/>
  <c r="Z226" i="9"/>
  <c r="AG226" i="9"/>
  <c r="AC226" i="9"/>
  <c r="AH227" i="9"/>
  <c r="AD227" i="9"/>
  <c r="Z227" i="9"/>
  <c r="AG227" i="9"/>
  <c r="AC227" i="9"/>
  <c r="AF227" i="9"/>
  <c r="AB227" i="9"/>
  <c r="AI227" i="9"/>
  <c r="AE227" i="9"/>
  <c r="AA227" i="9"/>
  <c r="AH233" i="9"/>
  <c r="AD233" i="9"/>
  <c r="Z233" i="9"/>
  <c r="AG233" i="9"/>
  <c r="AC233" i="9"/>
  <c r="AF233" i="9"/>
  <c r="AB233" i="9"/>
  <c r="AI233" i="9"/>
  <c r="AE233" i="9"/>
  <c r="AA233" i="9"/>
  <c r="AF230" i="9"/>
  <c r="AB230" i="9"/>
  <c r="AI230" i="9"/>
  <c r="AE230" i="9"/>
  <c r="AA230" i="9"/>
  <c r="AH230" i="9"/>
  <c r="AD230" i="9"/>
  <c r="Z230" i="9"/>
  <c r="AG230" i="9"/>
  <c r="AC230" i="9"/>
  <c r="AH229" i="9"/>
  <c r="AD229" i="9"/>
  <c r="Z229" i="9"/>
  <c r="AG229" i="9"/>
  <c r="AC229" i="9"/>
  <c r="AF229" i="9"/>
  <c r="AB229" i="9"/>
  <c r="AI229" i="9"/>
  <c r="AE229" i="9"/>
  <c r="AA229" i="9"/>
  <c r="AJ235" i="9"/>
  <c r="AJ228" i="9"/>
  <c r="AJ227" i="9"/>
  <c r="AJ234" i="9"/>
  <c r="AY233" i="9"/>
  <c r="AJ233" i="9"/>
  <c r="AJ230" i="9"/>
  <c r="AY227" i="9"/>
  <c r="AY232" i="9"/>
  <c r="AJ231" i="9"/>
  <c r="AY226" i="9"/>
  <c r="T224" i="9"/>
  <c r="AY231" i="9"/>
  <c r="AY228" i="9"/>
  <c r="AY234" i="9"/>
  <c r="AY230" i="9"/>
  <c r="AY229" i="9"/>
  <c r="AY235" i="9"/>
  <c r="AJ236" i="9" l="1"/>
  <c r="AL227" i="9" s="1"/>
  <c r="AL229" i="9" s="1"/>
  <c r="AI236" i="9"/>
  <c r="AL226" i="9" s="1"/>
  <c r="AL230" i="9" l="1"/>
  <c r="AL234" i="9" s="1"/>
  <c r="AL231" i="9"/>
  <c r="AL233" i="9" l="1"/>
  <c r="AL235" i="9" s="1"/>
  <c r="AR227" i="9" s="1"/>
  <c r="AR228" i="9" l="1"/>
  <c r="AS228" i="9" s="1"/>
  <c r="AO226" i="9"/>
  <c r="AP226" i="9" s="1"/>
  <c r="AO230" i="9"/>
  <c r="AO231" i="9" s="1"/>
  <c r="AO232" i="9" s="1"/>
  <c r="AO235" i="9" s="1"/>
  <c r="AP235" i="9" s="1"/>
  <c r="AR226" i="9"/>
  <c r="AS227" i="9" s="1"/>
  <c r="AO234" i="9" l="1"/>
  <c r="AP234" i="9" s="1"/>
  <c r="AO233" i="9"/>
  <c r="AP233" i="9" s="1"/>
  <c r="AS226" i="9"/>
  <c r="AT226" i="9" s="1"/>
  <c r="AT228" i="9"/>
  <c r="AU228" i="9" s="1"/>
  <c r="AT227" i="9"/>
  <c r="AU226" i="9" l="1"/>
  <c r="AU231" i="9" s="1"/>
  <c r="AU227" i="9"/>
  <c r="AZ232" i="9" l="1"/>
  <c r="S232" i="9" s="1"/>
  <c r="AZ227" i="9"/>
  <c r="S227" i="9" s="1"/>
  <c r="AZ230" i="9"/>
  <c r="S230" i="9" s="1"/>
  <c r="AZ226" i="9"/>
  <c r="S226" i="9" s="1"/>
  <c r="AZ234" i="9"/>
  <c r="S234" i="9" s="1"/>
  <c r="AZ233" i="9"/>
  <c r="S233" i="9" s="1"/>
  <c r="AZ229" i="9"/>
  <c r="S229" i="9" s="1"/>
  <c r="AZ231" i="9"/>
  <c r="S231" i="9" s="1"/>
  <c r="AZ228" i="9"/>
  <c r="S228" i="9" s="1"/>
  <c r="AZ235" i="9"/>
  <c r="S235" i="9" s="1"/>
  <c r="S236" i="9" l="1"/>
  <c r="V235" i="9" s="1"/>
  <c r="T229" i="9" l="1"/>
  <c r="T232" i="9"/>
  <c r="T226" i="9"/>
  <c r="T227" i="9"/>
  <c r="T233" i="9"/>
  <c r="T234" i="9"/>
  <c r="T235" i="9"/>
  <c r="T228" i="9"/>
  <c r="T230" i="9"/>
  <c r="T231" i="9"/>
  <c r="AF240" i="9" l="1"/>
  <c r="AB240" i="9"/>
  <c r="AI240" i="9"/>
  <c r="AE240" i="9"/>
  <c r="AA240" i="9"/>
  <c r="AH240" i="9"/>
  <c r="AD240" i="9"/>
  <c r="Z240" i="9"/>
  <c r="AG240" i="9"/>
  <c r="AC240" i="9"/>
  <c r="AH243" i="9"/>
  <c r="AG243" i="9"/>
  <c r="AF243" i="9"/>
  <c r="AD243" i="9"/>
  <c r="Z243" i="9"/>
  <c r="AC243" i="9"/>
  <c r="AI243" i="9"/>
  <c r="AB243" i="9"/>
  <c r="AE243" i="9"/>
  <c r="AA243" i="9"/>
  <c r="AH239" i="9"/>
  <c r="AD239" i="9"/>
  <c r="Z239" i="9"/>
  <c r="AG239" i="9"/>
  <c r="AC239" i="9"/>
  <c r="AF239" i="9"/>
  <c r="AB239" i="9"/>
  <c r="AI239" i="9"/>
  <c r="AE239" i="9"/>
  <c r="AA239" i="9"/>
  <c r="AH247" i="9"/>
  <c r="AD247" i="9"/>
  <c r="Z247" i="9"/>
  <c r="AG247" i="9"/>
  <c r="AC247" i="9"/>
  <c r="AF247" i="9"/>
  <c r="AB247" i="9"/>
  <c r="AI247" i="9"/>
  <c r="AE247" i="9"/>
  <c r="AA247" i="9"/>
  <c r="AF238" i="9"/>
  <c r="AB238" i="9"/>
  <c r="AI238" i="9"/>
  <c r="AE238" i="9"/>
  <c r="AA238" i="9"/>
  <c r="AH238" i="9"/>
  <c r="AD238" i="9"/>
  <c r="Z238" i="9"/>
  <c r="AG238" i="9"/>
  <c r="AC238" i="9"/>
  <c r="AF246" i="9"/>
  <c r="AB246" i="9"/>
  <c r="AI246" i="9"/>
  <c r="AE246" i="9"/>
  <c r="AA246" i="9"/>
  <c r="AH246" i="9"/>
  <c r="AD246" i="9"/>
  <c r="Z246" i="9"/>
  <c r="AC246" i="9"/>
  <c r="AG246" i="9"/>
  <c r="AF244" i="9"/>
  <c r="AB244" i="9"/>
  <c r="AI244" i="9"/>
  <c r="AE244" i="9"/>
  <c r="AA244" i="9"/>
  <c r="AH244" i="9"/>
  <c r="AD244" i="9"/>
  <c r="Z244" i="9"/>
  <c r="AG244" i="9"/>
  <c r="AC244" i="9"/>
  <c r="AF242" i="9"/>
  <c r="AB242" i="9"/>
  <c r="AI242" i="9"/>
  <c r="AE242" i="9"/>
  <c r="AA242" i="9"/>
  <c r="AH242" i="9"/>
  <c r="AD242" i="9"/>
  <c r="Z242" i="9"/>
  <c r="AG242" i="9"/>
  <c r="AC242" i="9"/>
  <c r="AH245" i="9"/>
  <c r="AD245" i="9"/>
  <c r="Z245" i="9"/>
  <c r="AG245" i="9"/>
  <c r="AC245" i="9"/>
  <c r="AF245" i="9"/>
  <c r="AB245" i="9"/>
  <c r="AI245" i="9"/>
  <c r="AE245" i="9"/>
  <c r="AA245" i="9"/>
  <c r="AH241" i="9"/>
  <c r="AD241" i="9"/>
  <c r="Z241" i="9"/>
  <c r="AG241" i="9"/>
  <c r="AC241" i="9"/>
  <c r="AF241" i="9"/>
  <c r="AB241" i="9"/>
  <c r="AI241" i="9"/>
  <c r="AE241" i="9"/>
  <c r="AA241" i="9"/>
  <c r="AJ240" i="9"/>
  <c r="AJ247" i="9"/>
  <c r="AY245" i="9"/>
  <c r="AY242" i="9"/>
  <c r="AY246" i="9"/>
  <c r="AY240" i="9"/>
  <c r="AJ238" i="9"/>
  <c r="AY241" i="9"/>
  <c r="AY244" i="9"/>
  <c r="AY238" i="9"/>
  <c r="AY247" i="9"/>
  <c r="AY239" i="9"/>
  <c r="T236" i="9"/>
  <c r="AY243" i="9"/>
  <c r="AJ239" i="9"/>
  <c r="AJ243" i="9"/>
  <c r="AJ244" i="9"/>
  <c r="AJ246" i="9"/>
  <c r="AJ242" i="9"/>
  <c r="AJ245" i="9"/>
  <c r="AJ241" i="9"/>
  <c r="AI248" i="9" l="1"/>
  <c r="AL238" i="9" s="1"/>
  <c r="AJ248" i="9"/>
  <c r="AL239" i="9" s="1"/>
  <c r="AL241" i="9" s="1"/>
  <c r="AL242" i="9" l="1"/>
  <c r="AL246" i="9" s="1"/>
  <c r="AL243" i="9"/>
  <c r="AL245" i="9" l="1"/>
  <c r="AL247" i="9" s="1"/>
  <c r="AO238" i="9" s="1"/>
  <c r="AP238" i="9" s="1"/>
  <c r="AO242" i="9" l="1"/>
  <c r="AO243" i="9" s="1"/>
  <c r="AO244" i="9" s="1"/>
  <c r="AO246" i="9" s="1"/>
  <c r="AP246" i="9" s="1"/>
  <c r="AR240" i="9"/>
  <c r="AS240" i="9" s="1"/>
  <c r="AR239" i="9"/>
  <c r="AR238" i="9"/>
  <c r="AO247" i="9" l="1"/>
  <c r="AP247" i="9" s="1"/>
  <c r="AO245" i="9"/>
  <c r="AP245" i="9" s="1"/>
  <c r="AS238" i="9"/>
  <c r="AT238" i="9" s="1"/>
  <c r="AS239" i="9"/>
  <c r="AT239" i="9" l="1"/>
  <c r="AU238" i="9" s="1"/>
  <c r="AU243" i="9" s="1"/>
  <c r="AT240" i="9"/>
  <c r="AU240" i="9" s="1"/>
  <c r="AU239" i="9" l="1"/>
  <c r="AZ240" i="9"/>
  <c r="S240" i="9" s="1"/>
  <c r="AZ242" i="9"/>
  <c r="S242" i="9" s="1"/>
  <c r="AZ244" i="9"/>
  <c r="S244" i="9" s="1"/>
  <c r="AZ245" i="9"/>
  <c r="S245" i="9" s="1"/>
  <c r="AZ243" i="9"/>
  <c r="S243" i="9" s="1"/>
  <c r="AZ239" i="9"/>
  <c r="S239" i="9" s="1"/>
  <c r="AZ247" i="9"/>
  <c r="S247" i="9" s="1"/>
  <c r="AZ241" i="9"/>
  <c r="S241" i="9" s="1"/>
  <c r="AZ246" i="9"/>
  <c r="S246" i="9" s="1"/>
  <c r="AZ238" i="9"/>
  <c r="S238" i="9" s="1"/>
  <c r="S248" i="9" l="1"/>
  <c r="V247" i="9" l="1"/>
  <c r="T244" i="9"/>
  <c r="T242" i="9"/>
  <c r="T246" i="9"/>
  <c r="T240" i="9"/>
  <c r="T247" i="9"/>
  <c r="T238" i="9"/>
  <c r="T239" i="9"/>
  <c r="T243" i="9"/>
  <c r="T245" i="9"/>
  <c r="T241" i="9"/>
  <c r="AH253" i="9" l="1"/>
  <c r="AD253" i="9"/>
  <c r="Z253" i="9"/>
  <c r="AG253" i="9"/>
  <c r="AC253" i="9"/>
  <c r="AF253" i="9"/>
  <c r="AB253" i="9"/>
  <c r="AA253" i="9"/>
  <c r="AI253" i="9"/>
  <c r="AE253" i="9"/>
  <c r="AF258" i="9"/>
  <c r="AB258" i="9"/>
  <c r="AI258" i="9"/>
  <c r="AE258" i="9"/>
  <c r="AA258" i="9"/>
  <c r="AH258" i="9"/>
  <c r="AD258" i="9"/>
  <c r="Z258" i="9"/>
  <c r="AG258" i="9"/>
  <c r="AC258" i="9"/>
  <c r="AF256" i="9"/>
  <c r="AB256" i="9"/>
  <c r="AI256" i="9"/>
  <c r="AE256" i="9"/>
  <c r="AA256" i="9"/>
  <c r="AH256" i="9"/>
  <c r="AD256" i="9"/>
  <c r="Z256" i="9"/>
  <c r="AC256" i="9"/>
  <c r="AG256" i="9"/>
  <c r="AH251" i="9"/>
  <c r="AD251" i="9"/>
  <c r="Z251" i="9"/>
  <c r="AG251" i="9"/>
  <c r="AC251" i="9"/>
  <c r="AF251" i="9"/>
  <c r="AB251" i="9"/>
  <c r="AE251" i="9"/>
  <c r="AA251" i="9"/>
  <c r="AI251" i="9"/>
  <c r="AF250" i="9"/>
  <c r="AB250" i="9"/>
  <c r="AI250" i="9"/>
  <c r="AE250" i="9"/>
  <c r="AA250" i="9"/>
  <c r="AH250" i="9"/>
  <c r="AD250" i="9"/>
  <c r="Z250" i="9"/>
  <c r="AG250" i="9"/>
  <c r="AC250" i="9"/>
  <c r="AF254" i="9"/>
  <c r="AB254" i="9"/>
  <c r="AI254" i="9"/>
  <c r="AE254" i="9"/>
  <c r="AA254" i="9"/>
  <c r="AH254" i="9"/>
  <c r="AD254" i="9"/>
  <c r="Z254" i="9"/>
  <c r="AG254" i="9"/>
  <c r="AC254" i="9"/>
  <c r="AH257" i="9"/>
  <c r="AD257" i="9"/>
  <c r="Z257" i="9"/>
  <c r="AG257" i="9"/>
  <c r="AC257" i="9"/>
  <c r="AF257" i="9"/>
  <c r="AB257" i="9"/>
  <c r="AI257" i="9"/>
  <c r="AE257" i="9"/>
  <c r="AA257" i="9"/>
  <c r="AH259" i="9"/>
  <c r="AD259" i="9"/>
  <c r="Z259" i="9"/>
  <c r="AG259" i="9"/>
  <c r="AC259" i="9"/>
  <c r="AF259" i="9"/>
  <c r="AB259" i="9"/>
  <c r="AI259" i="9"/>
  <c r="AE259" i="9"/>
  <c r="AA259" i="9"/>
  <c r="AH255" i="9"/>
  <c r="AD255" i="9"/>
  <c r="Z255" i="9"/>
  <c r="AG255" i="9"/>
  <c r="AC255" i="9"/>
  <c r="AF255" i="9"/>
  <c r="AB255" i="9"/>
  <c r="AI255" i="9"/>
  <c r="AE255" i="9"/>
  <c r="AA255" i="9"/>
  <c r="AF252" i="9"/>
  <c r="AB252" i="9"/>
  <c r="AI252" i="9"/>
  <c r="AE252" i="9"/>
  <c r="AA252" i="9"/>
  <c r="AH252" i="9"/>
  <c r="AD252" i="9"/>
  <c r="Z252" i="9"/>
  <c r="AG252" i="9"/>
  <c r="AC252" i="9"/>
  <c r="AJ253" i="9"/>
  <c r="AJ254" i="9"/>
  <c r="AJ258" i="9"/>
  <c r="AY256" i="9"/>
  <c r="AY251" i="9"/>
  <c r="AY258" i="9"/>
  <c r="AY253" i="9"/>
  <c r="AY252" i="9"/>
  <c r="T248" i="9"/>
  <c r="AY255" i="9"/>
  <c r="AY250" i="9"/>
  <c r="AY257" i="9"/>
  <c r="AJ250" i="9"/>
  <c r="AY259" i="9"/>
  <c r="AY254" i="9"/>
  <c r="AJ257" i="9"/>
  <c r="AJ259" i="9"/>
  <c r="AJ256" i="9"/>
  <c r="AJ251" i="9"/>
  <c r="AJ255" i="9"/>
  <c r="AJ252" i="9"/>
  <c r="AJ260" i="9" l="1"/>
  <c r="AL251" i="9" s="1"/>
  <c r="AL253" i="9" s="1"/>
  <c r="AI260" i="9"/>
  <c r="AL250" i="9" s="1"/>
  <c r="AL254" i="9" l="1"/>
  <c r="AL255" i="9"/>
  <c r="AL257" i="9" l="1"/>
  <c r="AL258" i="9"/>
  <c r="AO254" i="9" l="1"/>
  <c r="AO255" i="9" s="1"/>
  <c r="AO256" i="9" s="1"/>
  <c r="AO259" i="9" s="1"/>
  <c r="AP259" i="9" s="1"/>
  <c r="AL259" i="9"/>
  <c r="AO250" i="9" l="1"/>
  <c r="AP250" i="9" s="1"/>
  <c r="AR251" i="9"/>
  <c r="AR252" i="9"/>
  <c r="AS252" i="9" s="1"/>
  <c r="AO258" i="9"/>
  <c r="AP258" i="9" s="1"/>
  <c r="AO257" i="9"/>
  <c r="AP257" i="9" s="1"/>
  <c r="AR250" i="9" l="1"/>
  <c r="AS251" i="9" s="1"/>
  <c r="AT251" i="9" l="1"/>
  <c r="AT252" i="9"/>
  <c r="AU252" i="9" s="1"/>
  <c r="AS250" i="9"/>
  <c r="AT250" i="9" s="1"/>
  <c r="AU251" i="9" l="1"/>
  <c r="AU250" i="9"/>
  <c r="AU255" i="9" s="1"/>
  <c r="AZ256" i="9" l="1"/>
  <c r="S256" i="9" s="1"/>
  <c r="AZ259" i="9"/>
  <c r="S259" i="9" s="1"/>
  <c r="AZ257" i="9"/>
  <c r="S257" i="9" s="1"/>
  <c r="AZ252" i="9"/>
  <c r="S252" i="9" s="1"/>
  <c r="AZ258" i="9"/>
  <c r="S258" i="9" s="1"/>
  <c r="AZ250" i="9"/>
  <c r="S250" i="9" s="1"/>
  <c r="AZ254" i="9"/>
  <c r="S254" i="9" s="1"/>
  <c r="AZ253" i="9"/>
  <c r="S253" i="9" s="1"/>
  <c r="AZ251" i="9"/>
  <c r="S251" i="9" s="1"/>
  <c r="AZ255" i="9"/>
  <c r="S255" i="9" s="1"/>
  <c r="S260" i="9" l="1"/>
  <c r="T253" i="9" l="1"/>
  <c r="V259" i="9"/>
  <c r="T255" i="9"/>
  <c r="T258" i="9"/>
  <c r="T259" i="9"/>
  <c r="T252" i="9"/>
  <c r="T251" i="9"/>
  <c r="T257" i="9"/>
  <c r="T256" i="9"/>
  <c r="T250" i="9"/>
  <c r="T254" i="9"/>
  <c r="AF266" i="9" l="1"/>
  <c r="AB266" i="9"/>
  <c r="AI266" i="9"/>
  <c r="AE266" i="9"/>
  <c r="AA266" i="9"/>
  <c r="AH266" i="9"/>
  <c r="AD266" i="9"/>
  <c r="Z266" i="9"/>
  <c r="AG266" i="9"/>
  <c r="AC266" i="9"/>
  <c r="AF270" i="9"/>
  <c r="AB270" i="9"/>
  <c r="AI270" i="9"/>
  <c r="AE270" i="9"/>
  <c r="AA270" i="9"/>
  <c r="AH270" i="9"/>
  <c r="AD270" i="9"/>
  <c r="Z270" i="9"/>
  <c r="AG270" i="9"/>
  <c r="AC270" i="9"/>
  <c r="AF264" i="9"/>
  <c r="AB264" i="9"/>
  <c r="AI264" i="9"/>
  <c r="AE264" i="9"/>
  <c r="AA264" i="9"/>
  <c r="AH264" i="9"/>
  <c r="AD264" i="9"/>
  <c r="Z264" i="9"/>
  <c r="AG264" i="9"/>
  <c r="AC264" i="9"/>
  <c r="AH269" i="9"/>
  <c r="AD269" i="9"/>
  <c r="Z269" i="9"/>
  <c r="AG269" i="9"/>
  <c r="AC269" i="9"/>
  <c r="AF269" i="9"/>
  <c r="AB269" i="9"/>
  <c r="AI269" i="9"/>
  <c r="AE269" i="9"/>
  <c r="AA269" i="9"/>
  <c r="AH263" i="9"/>
  <c r="AD263" i="9"/>
  <c r="Z263" i="9"/>
  <c r="AG263" i="9"/>
  <c r="AC263" i="9"/>
  <c r="AF263" i="9"/>
  <c r="AB263" i="9"/>
  <c r="AI263" i="9"/>
  <c r="AE263" i="9"/>
  <c r="AA263" i="9"/>
  <c r="AH267" i="9"/>
  <c r="AD267" i="9"/>
  <c r="Z267" i="9"/>
  <c r="AG267" i="9"/>
  <c r="AC267" i="9"/>
  <c r="AF267" i="9"/>
  <c r="AB267" i="9"/>
  <c r="AI267" i="9"/>
  <c r="AE267" i="9"/>
  <c r="AA267" i="9"/>
  <c r="AF262" i="9"/>
  <c r="AB262" i="9"/>
  <c r="AI262" i="9"/>
  <c r="AE262" i="9"/>
  <c r="AA262" i="9"/>
  <c r="AH262" i="9"/>
  <c r="AD262" i="9"/>
  <c r="Z262" i="9"/>
  <c r="AG262" i="9"/>
  <c r="AC262" i="9"/>
  <c r="AF268" i="9"/>
  <c r="AB268" i="9"/>
  <c r="AI268" i="9"/>
  <c r="AE268" i="9"/>
  <c r="AA268" i="9"/>
  <c r="AH268" i="9"/>
  <c r="AD268" i="9"/>
  <c r="Z268" i="9"/>
  <c r="AG268" i="9"/>
  <c r="AC268" i="9"/>
  <c r="AH271" i="9"/>
  <c r="AD271" i="9"/>
  <c r="Z271" i="9"/>
  <c r="AG271" i="9"/>
  <c r="AC271" i="9"/>
  <c r="AF271" i="9"/>
  <c r="AB271" i="9"/>
  <c r="AI271" i="9"/>
  <c r="AE271" i="9"/>
  <c r="AA271" i="9"/>
  <c r="AH265" i="9"/>
  <c r="AD265" i="9"/>
  <c r="Z265" i="9"/>
  <c r="AG265" i="9"/>
  <c r="AC265" i="9"/>
  <c r="AF265" i="9"/>
  <c r="AB265" i="9"/>
  <c r="AI265" i="9"/>
  <c r="AE265" i="9"/>
  <c r="AA265" i="9"/>
  <c r="AJ270" i="9"/>
  <c r="AJ263" i="9"/>
  <c r="AJ267" i="9"/>
  <c r="AJ269" i="9"/>
  <c r="AJ266" i="9"/>
  <c r="AY269" i="9"/>
  <c r="AY268" i="9"/>
  <c r="AY266" i="9"/>
  <c r="AY262" i="9"/>
  <c r="T260" i="9"/>
  <c r="AY271" i="9"/>
  <c r="AY267" i="9"/>
  <c r="AY264" i="9"/>
  <c r="AJ262" i="9"/>
  <c r="AY263" i="9"/>
  <c r="AY270" i="9"/>
  <c r="AY265" i="9"/>
  <c r="AJ264" i="9"/>
  <c r="AJ268" i="9"/>
  <c r="AJ271" i="9"/>
  <c r="AJ265" i="9"/>
  <c r="AI272" i="9" l="1"/>
  <c r="AL262" i="9" s="1"/>
  <c r="AJ272" i="9"/>
  <c r="AL263" i="9" s="1"/>
  <c r="AL265" i="9" s="1"/>
  <c r="AL267" i="9" l="1"/>
  <c r="AL266" i="9"/>
  <c r="AL270" i="9" s="1"/>
  <c r="AL269" i="9" l="1"/>
  <c r="AO266" i="9" l="1"/>
  <c r="AO267" i="9" s="1"/>
  <c r="AO268" i="9" s="1"/>
  <c r="AL271" i="9"/>
  <c r="AO262" i="9" s="1"/>
  <c r="AP262" i="9" s="1"/>
  <c r="AO270" i="9" l="1"/>
  <c r="AP270" i="9" s="1"/>
  <c r="AO271" i="9"/>
  <c r="AP271" i="9" s="1"/>
  <c r="AO269" i="9"/>
  <c r="AP269" i="9" s="1"/>
  <c r="AR263" i="9"/>
  <c r="AR264" i="9"/>
  <c r="AS264" i="9" s="1"/>
  <c r="AR262" i="9"/>
  <c r="AS262" i="9" l="1"/>
  <c r="AT262" i="9" s="1"/>
  <c r="AS263" i="9"/>
  <c r="AT264" i="9" l="1"/>
  <c r="AU264" i="9" s="1"/>
  <c r="AT263" i="9"/>
  <c r="AU263" i="9" s="1"/>
  <c r="AU262" i="9" l="1"/>
  <c r="AU267" i="9" s="1"/>
  <c r="AZ268" i="9" l="1"/>
  <c r="S268" i="9" s="1"/>
  <c r="AZ263" i="9"/>
  <c r="S263" i="9" s="1"/>
  <c r="AZ270" i="9"/>
  <c r="S270" i="9" s="1"/>
  <c r="AZ266" i="9"/>
  <c r="S266" i="9" s="1"/>
  <c r="AZ269" i="9"/>
  <c r="S269" i="9" s="1"/>
  <c r="AZ262" i="9"/>
  <c r="S262" i="9" s="1"/>
  <c r="AZ265" i="9"/>
  <c r="S265" i="9" s="1"/>
  <c r="AZ267" i="9"/>
  <c r="S267" i="9" s="1"/>
  <c r="AZ271" i="9"/>
  <c r="S271" i="9" s="1"/>
  <c r="AZ264" i="9"/>
  <c r="S264" i="9" s="1"/>
  <c r="S272" i="9" l="1"/>
  <c r="V271" i="9" s="1"/>
  <c r="T268" i="9" l="1"/>
  <c r="T265" i="9"/>
  <c r="AJ277" i="9" s="1"/>
  <c r="T264" i="9"/>
  <c r="T271" i="9"/>
  <c r="T269" i="9"/>
  <c r="AJ280" i="9"/>
  <c r="T263" i="9"/>
  <c r="T266" i="9"/>
  <c r="AJ281" i="9"/>
  <c r="T262" i="9"/>
  <c r="T270" i="9"/>
  <c r="T267" i="9"/>
  <c r="AH275" i="9" l="1"/>
  <c r="AD275" i="9"/>
  <c r="Z275" i="9"/>
  <c r="AG275" i="9"/>
  <c r="AC275" i="9"/>
  <c r="AF275" i="9"/>
  <c r="AB275" i="9"/>
  <c r="AI275" i="9"/>
  <c r="AE275" i="9"/>
  <c r="AA275" i="9"/>
  <c r="AF276" i="9"/>
  <c r="AB276" i="9"/>
  <c r="AI276" i="9"/>
  <c r="AE276" i="9"/>
  <c r="AA276" i="9"/>
  <c r="AH276" i="9"/>
  <c r="AD276" i="9"/>
  <c r="Z276" i="9"/>
  <c r="AG276" i="9"/>
  <c r="AC276" i="9"/>
  <c r="AF274" i="9"/>
  <c r="AB274" i="9"/>
  <c r="AI274" i="9"/>
  <c r="AE274" i="9"/>
  <c r="AA274" i="9"/>
  <c r="AH274" i="9"/>
  <c r="AD274" i="9"/>
  <c r="Z274" i="9"/>
  <c r="AG274" i="9"/>
  <c r="AC274" i="9"/>
  <c r="AH277" i="9"/>
  <c r="AD277" i="9"/>
  <c r="Z277" i="9"/>
  <c r="AG277" i="9"/>
  <c r="AC277" i="9"/>
  <c r="AF277" i="9"/>
  <c r="AB277" i="9"/>
  <c r="AI277" i="9"/>
  <c r="AE277" i="9"/>
  <c r="AA277" i="9"/>
  <c r="AF282" i="9"/>
  <c r="AB282" i="9"/>
  <c r="AI282" i="9"/>
  <c r="AE282" i="9"/>
  <c r="AA282" i="9"/>
  <c r="AH282" i="9"/>
  <c r="AD282" i="9"/>
  <c r="Z282" i="9"/>
  <c r="AG282" i="9"/>
  <c r="AC282" i="9"/>
  <c r="AH283" i="9"/>
  <c r="AD283" i="9"/>
  <c r="Z283" i="9"/>
  <c r="AG283" i="9"/>
  <c r="AC283" i="9"/>
  <c r="AF283" i="9"/>
  <c r="AB283" i="9"/>
  <c r="AI283" i="9"/>
  <c r="AE283" i="9"/>
  <c r="AA283" i="9"/>
  <c r="AH279" i="9"/>
  <c r="AD279" i="9"/>
  <c r="Z279" i="9"/>
  <c r="AG279" i="9"/>
  <c r="AC279" i="9"/>
  <c r="AF279" i="9"/>
  <c r="AB279" i="9"/>
  <c r="AI279" i="9"/>
  <c r="AE279" i="9"/>
  <c r="AA279" i="9"/>
  <c r="AF278" i="9"/>
  <c r="AB278" i="9"/>
  <c r="AI278" i="9"/>
  <c r="AE278" i="9"/>
  <c r="AA278" i="9"/>
  <c r="AH278" i="9"/>
  <c r="AD278" i="9"/>
  <c r="Z278" i="9"/>
  <c r="AG278" i="9"/>
  <c r="AC278" i="9"/>
  <c r="AH281" i="9"/>
  <c r="AD281" i="9"/>
  <c r="Z281" i="9"/>
  <c r="AG281" i="9"/>
  <c r="AC281" i="9"/>
  <c r="AF281" i="9"/>
  <c r="AB281" i="9"/>
  <c r="AI281" i="9"/>
  <c r="AE281" i="9"/>
  <c r="AA281" i="9"/>
  <c r="AF280" i="9"/>
  <c r="AB280" i="9"/>
  <c r="AI280" i="9"/>
  <c r="AE280" i="9"/>
  <c r="AA280" i="9"/>
  <c r="AH280" i="9"/>
  <c r="AD280" i="9"/>
  <c r="Z280" i="9"/>
  <c r="AG280" i="9"/>
  <c r="AC280" i="9"/>
  <c r="AJ276" i="9"/>
  <c r="AJ283" i="9"/>
  <c r="AJ274" i="9"/>
  <c r="AY276" i="9"/>
  <c r="AY281" i="9"/>
  <c r="AY280" i="9"/>
  <c r="AY282" i="9"/>
  <c r="AY274" i="9"/>
  <c r="AY279" i="9"/>
  <c r="AY277" i="9"/>
  <c r="AY275" i="9"/>
  <c r="AY283" i="9"/>
  <c r="T272" i="9"/>
  <c r="AY278" i="9"/>
  <c r="AJ279" i="9"/>
  <c r="AJ278" i="9"/>
  <c r="AJ282" i="9"/>
  <c r="AJ275" i="9"/>
  <c r="AJ284" i="9" l="1"/>
  <c r="AL275" i="9" s="1"/>
  <c r="AL277" i="9" s="1"/>
  <c r="AI284" i="9"/>
  <c r="AL274" i="9" s="1"/>
  <c r="AL279" i="9" l="1"/>
  <c r="AL278" i="9"/>
  <c r="AL282" i="9" l="1"/>
  <c r="AL281" i="9"/>
  <c r="AO278" i="9" l="1"/>
  <c r="AO279" i="9" s="1"/>
  <c r="AO280" i="9" s="1"/>
  <c r="AO283" i="9" s="1"/>
  <c r="AP283" i="9" s="1"/>
  <c r="AL283" i="9"/>
  <c r="AO274" i="9" s="1"/>
  <c r="AP274" i="9" s="1"/>
  <c r="AO281" i="9" l="1"/>
  <c r="AP281" i="9" s="1"/>
  <c r="AO282" i="9"/>
  <c r="AP282" i="9" s="1"/>
  <c r="AR276" i="9"/>
  <c r="AS276" i="9" s="1"/>
  <c r="AR275" i="9"/>
  <c r="AR274" i="9"/>
  <c r="AS275" i="9" l="1"/>
  <c r="AS274" i="9"/>
  <c r="AT274" i="9" s="1"/>
  <c r="AT275" i="9" l="1"/>
  <c r="AU274" i="9" s="1"/>
  <c r="AU279" i="9" s="1"/>
  <c r="AT276" i="9"/>
  <c r="AU276" i="9" s="1"/>
  <c r="AZ274" i="9" l="1"/>
  <c r="S274" i="9" s="1"/>
  <c r="AZ278" i="9"/>
  <c r="S278" i="9" s="1"/>
  <c r="AZ275" i="9"/>
  <c r="S275" i="9" s="1"/>
  <c r="AZ282" i="9"/>
  <c r="S282" i="9" s="1"/>
  <c r="AZ280" i="9"/>
  <c r="S280" i="9" s="1"/>
  <c r="AZ276" i="9"/>
  <c r="S276" i="9" s="1"/>
  <c r="AZ283" i="9"/>
  <c r="S283" i="9" s="1"/>
  <c r="AZ277" i="9"/>
  <c r="S277" i="9" s="1"/>
  <c r="AZ281" i="9"/>
  <c r="S281" i="9" s="1"/>
  <c r="AZ279" i="9"/>
  <c r="S279" i="9" s="1"/>
  <c r="AU275" i="9"/>
  <c r="S284" i="9" l="1"/>
  <c r="T280" i="9" l="1"/>
  <c r="V283" i="9"/>
  <c r="T274" i="9"/>
  <c r="T276" i="9"/>
  <c r="T282" i="9"/>
  <c r="T278" i="9"/>
  <c r="T283" i="9"/>
  <c r="T277" i="9"/>
  <c r="T275" i="9"/>
  <c r="T281" i="9"/>
  <c r="T279" i="9"/>
  <c r="AH291" i="9" l="1"/>
  <c r="AD291" i="9"/>
  <c r="Z291" i="9"/>
  <c r="AG291" i="9"/>
  <c r="AC291" i="9"/>
  <c r="AF291" i="9"/>
  <c r="AB291" i="9"/>
  <c r="AI291" i="9"/>
  <c r="AE291" i="9"/>
  <c r="AA291" i="9"/>
  <c r="AF288" i="9"/>
  <c r="AB288" i="9"/>
  <c r="AI288" i="9"/>
  <c r="AE288" i="9"/>
  <c r="AA288" i="9"/>
  <c r="AH288" i="9"/>
  <c r="AD288" i="9"/>
  <c r="Z288" i="9"/>
  <c r="AG288" i="9"/>
  <c r="AC288" i="9"/>
  <c r="AF290" i="9"/>
  <c r="AB290" i="9"/>
  <c r="AI290" i="9"/>
  <c r="AE290" i="9"/>
  <c r="AA290" i="9"/>
  <c r="AH290" i="9"/>
  <c r="AD290" i="9"/>
  <c r="Z290" i="9"/>
  <c r="AG290" i="9"/>
  <c r="AC290" i="9"/>
  <c r="AH289" i="9"/>
  <c r="AD289" i="9"/>
  <c r="Z289" i="9"/>
  <c r="AG289" i="9"/>
  <c r="AC289" i="9"/>
  <c r="AF289" i="9"/>
  <c r="AB289" i="9"/>
  <c r="AI289" i="9"/>
  <c r="AE289" i="9"/>
  <c r="AA289" i="9"/>
  <c r="AH295" i="9"/>
  <c r="AD295" i="9"/>
  <c r="Z295" i="9"/>
  <c r="AG295" i="9"/>
  <c r="AC295" i="9"/>
  <c r="AF295" i="9"/>
  <c r="AB295" i="9"/>
  <c r="AI295" i="9"/>
  <c r="AE295" i="9"/>
  <c r="AA295" i="9"/>
  <c r="AF286" i="9"/>
  <c r="AB286" i="9"/>
  <c r="AI286" i="9"/>
  <c r="AE286" i="9"/>
  <c r="AA286" i="9"/>
  <c r="AH286" i="9"/>
  <c r="AD286" i="9"/>
  <c r="Z286" i="9"/>
  <c r="AG286" i="9"/>
  <c r="AC286" i="9"/>
  <c r="AH293" i="9"/>
  <c r="AD293" i="9"/>
  <c r="Z293" i="9"/>
  <c r="AG293" i="9"/>
  <c r="AC293" i="9"/>
  <c r="AF293" i="9"/>
  <c r="AB293" i="9"/>
  <c r="AI293" i="9"/>
  <c r="AE293" i="9"/>
  <c r="AA293" i="9"/>
  <c r="AH287" i="9"/>
  <c r="AD287" i="9"/>
  <c r="Z287" i="9"/>
  <c r="AG287" i="9"/>
  <c r="AC287" i="9"/>
  <c r="AF287" i="9"/>
  <c r="AB287" i="9"/>
  <c r="AI287" i="9"/>
  <c r="AE287" i="9"/>
  <c r="AA287" i="9"/>
  <c r="AF294" i="9"/>
  <c r="AB294" i="9"/>
  <c r="AI294" i="9"/>
  <c r="AE294" i="9"/>
  <c r="AA294" i="9"/>
  <c r="AH294" i="9"/>
  <c r="AD294" i="9"/>
  <c r="Z294" i="9"/>
  <c r="AG294" i="9"/>
  <c r="AC294" i="9"/>
  <c r="AF292" i="9"/>
  <c r="AB292" i="9"/>
  <c r="AI292" i="9"/>
  <c r="AE292" i="9"/>
  <c r="AA292" i="9"/>
  <c r="AH292" i="9"/>
  <c r="AD292" i="9"/>
  <c r="Z292" i="9"/>
  <c r="AG292" i="9"/>
  <c r="AC292" i="9"/>
  <c r="AJ295" i="9"/>
  <c r="AJ289" i="9"/>
  <c r="AJ291" i="9"/>
  <c r="AJ290" i="9"/>
  <c r="AJ288" i="9"/>
  <c r="AY291" i="9"/>
  <c r="AY287" i="9"/>
  <c r="AY286" i="9"/>
  <c r="AY288" i="9"/>
  <c r="AY293" i="9"/>
  <c r="AY289" i="9"/>
  <c r="AY290" i="9"/>
  <c r="AY292" i="9"/>
  <c r="T284" i="9"/>
  <c r="AY294" i="9"/>
  <c r="AJ286" i="9"/>
  <c r="AY295" i="9"/>
  <c r="AJ293" i="9"/>
  <c r="AJ287" i="9"/>
  <c r="AJ294" i="9"/>
  <c r="AJ292" i="9"/>
  <c r="AI296" i="9" l="1"/>
  <c r="AL286" i="9" s="1"/>
  <c r="AJ296" i="9"/>
  <c r="AL287" i="9" s="1"/>
  <c r="AL289" i="9" s="1"/>
  <c r="AL290" i="9" l="1"/>
  <c r="AL294" i="9" s="1"/>
  <c r="AL291" i="9"/>
  <c r="AL293" i="9" l="1"/>
  <c r="AL295" i="9" l="1"/>
  <c r="AO286" i="9" s="1"/>
  <c r="AP286" i="9" s="1"/>
  <c r="AO290" i="9"/>
  <c r="AO291" i="9" s="1"/>
  <c r="AO292" i="9" s="1"/>
  <c r="AO293" i="9" l="1"/>
  <c r="AP293" i="9" s="1"/>
  <c r="AO295" i="9"/>
  <c r="AP295" i="9" s="1"/>
  <c r="AO294" i="9"/>
  <c r="AP294" i="9" s="1"/>
  <c r="AR287" i="9"/>
  <c r="AR288" i="9"/>
  <c r="AS288" i="9" s="1"/>
  <c r="AR286" i="9"/>
  <c r="AS286" i="9" l="1"/>
  <c r="AT286" i="9" s="1"/>
  <c r="AS287" i="9"/>
  <c r="AT288" i="9" l="1"/>
  <c r="AU288" i="9" s="1"/>
  <c r="AT287" i="9"/>
  <c r="AU287" i="9" l="1"/>
  <c r="AU286" i="9"/>
  <c r="AU291" i="9" s="1"/>
  <c r="AZ286" i="9" l="1"/>
  <c r="S286" i="9" s="1"/>
  <c r="AZ294" i="9"/>
  <c r="S294" i="9" s="1"/>
  <c r="AZ292" i="9"/>
  <c r="S292" i="9" s="1"/>
  <c r="AZ288" i="9"/>
  <c r="S288" i="9" s="1"/>
  <c r="AZ287" i="9"/>
  <c r="S287" i="9" s="1"/>
  <c r="AZ289" i="9"/>
  <c r="S289" i="9" s="1"/>
  <c r="AZ293" i="9"/>
  <c r="S293" i="9" s="1"/>
  <c r="AZ295" i="9"/>
  <c r="S295" i="9" s="1"/>
  <c r="AZ290" i="9"/>
  <c r="S290" i="9" s="1"/>
  <c r="AZ291" i="9"/>
  <c r="S291" i="9" s="1"/>
  <c r="S296" i="9" l="1"/>
  <c r="V295" i="9" l="1"/>
  <c r="T286" i="9"/>
  <c r="T288" i="9"/>
  <c r="T293" i="9"/>
  <c r="T291" i="9"/>
  <c r="T289" i="9"/>
  <c r="T294" i="9"/>
  <c r="T292" i="9"/>
  <c r="T287" i="9"/>
  <c r="T290" i="9"/>
  <c r="T295" i="9"/>
  <c r="AH307" i="9" l="1"/>
  <c r="AD307" i="9"/>
  <c r="Z307" i="9"/>
  <c r="AG307" i="9"/>
  <c r="AC307" i="9"/>
  <c r="AF307" i="9"/>
  <c r="AB307" i="9"/>
  <c r="AI307" i="9"/>
  <c r="AE307" i="9"/>
  <c r="AA307" i="9"/>
  <c r="AH305" i="9"/>
  <c r="AD305" i="9"/>
  <c r="Z305" i="9"/>
  <c r="AG305" i="9"/>
  <c r="AC305" i="9"/>
  <c r="AF305" i="9"/>
  <c r="AB305" i="9"/>
  <c r="AI305" i="9"/>
  <c r="AE305" i="9"/>
  <c r="AA305" i="9"/>
  <c r="AF298" i="9"/>
  <c r="AB298" i="9"/>
  <c r="AI298" i="9"/>
  <c r="AE298" i="9"/>
  <c r="AA298" i="9"/>
  <c r="AH298" i="9"/>
  <c r="AD298" i="9"/>
  <c r="Z298" i="9"/>
  <c r="AG298" i="9"/>
  <c r="AC298" i="9"/>
  <c r="AF304" i="9"/>
  <c r="AB304" i="9"/>
  <c r="AI304" i="9"/>
  <c r="AE304" i="9"/>
  <c r="AA304" i="9"/>
  <c r="AH304" i="9"/>
  <c r="AD304" i="9"/>
  <c r="Z304" i="9"/>
  <c r="AG304" i="9"/>
  <c r="AC304" i="9"/>
  <c r="AF306" i="9"/>
  <c r="AB306" i="9"/>
  <c r="AI306" i="9"/>
  <c r="AE306" i="9"/>
  <c r="AA306" i="9"/>
  <c r="AH306" i="9"/>
  <c r="AD306" i="9"/>
  <c r="Z306" i="9"/>
  <c r="AG306" i="9"/>
  <c r="AC306" i="9"/>
  <c r="AF300" i="9"/>
  <c r="AB300" i="9"/>
  <c r="AI300" i="9"/>
  <c r="AE300" i="9"/>
  <c r="AA300" i="9"/>
  <c r="AH300" i="9"/>
  <c r="AD300" i="9"/>
  <c r="Z300" i="9"/>
  <c r="AG300" i="9"/>
  <c r="AC300" i="9"/>
  <c r="AF302" i="9"/>
  <c r="AB302" i="9"/>
  <c r="AI302" i="9"/>
  <c r="AE302" i="9"/>
  <c r="AA302" i="9"/>
  <c r="AH302" i="9"/>
  <c r="AD302" i="9"/>
  <c r="Z302" i="9"/>
  <c r="AG302" i="9"/>
  <c r="AC302" i="9"/>
  <c r="AH301" i="9"/>
  <c r="AD301" i="9"/>
  <c r="Z301" i="9"/>
  <c r="AG301" i="9"/>
  <c r="AC301" i="9"/>
  <c r="AF301" i="9"/>
  <c r="AB301" i="9"/>
  <c r="AI301" i="9"/>
  <c r="AE301" i="9"/>
  <c r="AA301" i="9"/>
  <c r="AH299" i="9"/>
  <c r="AD299" i="9"/>
  <c r="Z299" i="9"/>
  <c r="AG299" i="9"/>
  <c r="AC299" i="9"/>
  <c r="AF299" i="9"/>
  <c r="AB299" i="9"/>
  <c r="AI299" i="9"/>
  <c r="AE299" i="9"/>
  <c r="AA299" i="9"/>
  <c r="AH303" i="9"/>
  <c r="AD303" i="9"/>
  <c r="Z303" i="9"/>
  <c r="AG303" i="9"/>
  <c r="AC303" i="9"/>
  <c r="AF303" i="9"/>
  <c r="AB303" i="9"/>
  <c r="AI303" i="9"/>
  <c r="AE303" i="9"/>
  <c r="AA303" i="9"/>
  <c r="AJ305" i="9"/>
  <c r="AJ304" i="9"/>
  <c r="AJ300" i="9"/>
  <c r="AJ307" i="9"/>
  <c r="AJ302" i="9"/>
  <c r="AJ301" i="9"/>
  <c r="AY299" i="9"/>
  <c r="T296" i="9"/>
  <c r="AY305" i="9"/>
  <c r="AY306" i="9"/>
  <c r="AY300" i="9"/>
  <c r="AY302" i="9"/>
  <c r="AY303" i="9"/>
  <c r="AY298" i="9"/>
  <c r="AY307" i="9"/>
  <c r="AJ298" i="9"/>
  <c r="AY304" i="9"/>
  <c r="AY301" i="9"/>
  <c r="AJ306" i="9"/>
  <c r="AJ299" i="9"/>
  <c r="AJ303" i="9"/>
  <c r="AJ308" i="9" l="1"/>
  <c r="AL299" i="9" s="1"/>
  <c r="AL301" i="9" s="1"/>
  <c r="AI308" i="9"/>
  <c r="AL298" i="9" s="1"/>
  <c r="AL302" i="9" l="1"/>
  <c r="AL306" i="9" s="1"/>
  <c r="AL303" i="9"/>
  <c r="AL305" i="9" l="1"/>
  <c r="AL307" i="9" s="1"/>
  <c r="AO298" i="9" s="1"/>
  <c r="AP298" i="9" s="1"/>
  <c r="AO302" i="9" l="1"/>
  <c r="AO303" i="9" s="1"/>
  <c r="AO304" i="9" s="1"/>
  <c r="AO307" i="9" s="1"/>
  <c r="AP307" i="9" s="1"/>
  <c r="AR300" i="9"/>
  <c r="AS300" i="9" s="1"/>
  <c r="AR299" i="9"/>
  <c r="AR298" i="9"/>
  <c r="AS298" i="9" l="1"/>
  <c r="AT298" i="9" s="1"/>
  <c r="AO306" i="9"/>
  <c r="AP306" i="9" s="1"/>
  <c r="AO305" i="9"/>
  <c r="AP305" i="9" s="1"/>
  <c r="AS299" i="9"/>
  <c r="AT300" i="9" s="1"/>
  <c r="AU300" i="9" s="1"/>
  <c r="AT299" i="9" l="1"/>
  <c r="AU298" i="9" s="1"/>
  <c r="AU303" i="9" s="1"/>
  <c r="AZ304" i="9" s="1"/>
  <c r="S304" i="9" s="1"/>
  <c r="AZ301" i="9" l="1"/>
  <c r="S301" i="9" s="1"/>
  <c r="AZ305" i="9"/>
  <c r="S305" i="9" s="1"/>
  <c r="AZ300" i="9"/>
  <c r="S300" i="9" s="1"/>
  <c r="AZ302" i="9"/>
  <c r="S302" i="9" s="1"/>
  <c r="AZ306" i="9"/>
  <c r="S306" i="9" s="1"/>
  <c r="AU299" i="9"/>
  <c r="AZ303" i="9"/>
  <c r="S303" i="9" s="1"/>
  <c r="AZ307" i="9"/>
  <c r="S307" i="9" s="1"/>
  <c r="AZ299" i="9"/>
  <c r="S299" i="9" s="1"/>
  <c r="AZ298" i="9"/>
  <c r="S298" i="9" s="1"/>
  <c r="S308" i="9" l="1"/>
  <c r="T306" i="9" s="1"/>
  <c r="AH318" i="9" l="1"/>
  <c r="V307" i="9"/>
  <c r="T307" i="9"/>
  <c r="T304" i="9"/>
  <c r="T298" i="9"/>
  <c r="Z318" i="9" s="1"/>
  <c r="T303" i="9"/>
  <c r="AE318" i="9" s="1"/>
  <c r="T301" i="9"/>
  <c r="AC318" i="9" s="1"/>
  <c r="T305" i="9"/>
  <c r="T302" i="9"/>
  <c r="AD318" i="9" s="1"/>
  <c r="T300" i="9"/>
  <c r="AB318" i="9" s="1"/>
  <c r="T299" i="9"/>
  <c r="AJ318" i="9"/>
  <c r="AH319" i="9" l="1"/>
  <c r="AD319" i="9"/>
  <c r="Z319" i="9"/>
  <c r="AG319" i="9"/>
  <c r="AC319" i="9"/>
  <c r="AF319" i="9"/>
  <c r="AB319" i="9"/>
  <c r="AI319" i="9"/>
  <c r="AE319" i="9"/>
  <c r="AA319" i="9"/>
  <c r="AJ319" i="9"/>
  <c r="AJ315" i="9"/>
  <c r="AH315" i="9"/>
  <c r="AD315" i="9"/>
  <c r="Z315" i="9"/>
  <c r="AG315" i="9"/>
  <c r="AC315" i="9"/>
  <c r="AF315" i="9"/>
  <c r="AB315" i="9"/>
  <c r="AI315" i="9"/>
  <c r="AE315" i="9"/>
  <c r="AA315" i="9"/>
  <c r="AI318" i="9"/>
  <c r="AH311" i="9"/>
  <c r="AD311" i="9"/>
  <c r="Z311" i="9"/>
  <c r="AG311" i="9"/>
  <c r="AC311" i="9"/>
  <c r="AF311" i="9"/>
  <c r="AB311" i="9"/>
  <c r="AI311" i="9"/>
  <c r="AE311" i="9"/>
  <c r="AA311" i="9"/>
  <c r="AH313" i="9"/>
  <c r="AD313" i="9"/>
  <c r="Z313" i="9"/>
  <c r="AG313" i="9"/>
  <c r="AC313" i="9"/>
  <c r="AF313" i="9"/>
  <c r="AB313" i="9"/>
  <c r="AI313" i="9"/>
  <c r="AE313" i="9"/>
  <c r="AA313" i="9"/>
  <c r="AF312" i="9"/>
  <c r="AB312" i="9"/>
  <c r="AI312" i="9"/>
  <c r="AE312" i="9"/>
  <c r="AA312" i="9"/>
  <c r="AH312" i="9"/>
  <c r="AD312" i="9"/>
  <c r="Z312" i="9"/>
  <c r="AG312" i="9"/>
  <c r="AC312" i="9"/>
  <c r="AJ312" i="9"/>
  <c r="AF314" i="9"/>
  <c r="AB314" i="9"/>
  <c r="AI314" i="9"/>
  <c r="AE314" i="9"/>
  <c r="AA314" i="9"/>
  <c r="AH314" i="9"/>
  <c r="AD314" i="9"/>
  <c r="Z314" i="9"/>
  <c r="AG314" i="9"/>
  <c r="AC314" i="9"/>
  <c r="AF310" i="9"/>
  <c r="AB310" i="9"/>
  <c r="AI310" i="9"/>
  <c r="AE310" i="9"/>
  <c r="AA310" i="9"/>
  <c r="AH310" i="9"/>
  <c r="AD310" i="9"/>
  <c r="Z310" i="9"/>
  <c r="AG310" i="9"/>
  <c r="AC310" i="9"/>
  <c r="AH317" i="9"/>
  <c r="AD317" i="9"/>
  <c r="Z317" i="9"/>
  <c r="AG317" i="9"/>
  <c r="AC317" i="9"/>
  <c r="AF317" i="9"/>
  <c r="AB317" i="9"/>
  <c r="AI317" i="9"/>
  <c r="AE317" i="9"/>
  <c r="AA317" i="9"/>
  <c r="AF316" i="9"/>
  <c r="AB316" i="9"/>
  <c r="AI316" i="9"/>
  <c r="AE316" i="9"/>
  <c r="AA316" i="9"/>
  <c r="AH316" i="9"/>
  <c r="AD316" i="9"/>
  <c r="Z316" i="9"/>
  <c r="AG316" i="9"/>
  <c r="AC316" i="9"/>
  <c r="AG318" i="9"/>
  <c r="AA318" i="9"/>
  <c r="AF318" i="9"/>
  <c r="AJ314" i="9"/>
  <c r="AJ316" i="9"/>
  <c r="AY311" i="9"/>
  <c r="AJ310" i="9"/>
  <c r="AY317" i="9"/>
  <c r="AY319" i="9"/>
  <c r="AY314" i="9"/>
  <c r="AJ313" i="9"/>
  <c r="AJ317" i="9"/>
  <c r="AY318" i="9"/>
  <c r="AY310" i="9"/>
  <c r="T308" i="9"/>
  <c r="AY315" i="9"/>
  <c r="AY312" i="9"/>
  <c r="AY313" i="9"/>
  <c r="AY316" i="9"/>
  <c r="AJ311" i="9"/>
  <c r="AJ320" i="9" l="1"/>
  <c r="AL311" i="9" s="1"/>
  <c r="AL313" i="9" s="1"/>
  <c r="AI320" i="9"/>
  <c r="AL310" i="9" s="1"/>
  <c r="AL314" i="9" s="1"/>
  <c r="AL318" i="9" s="1"/>
  <c r="AL315" i="9" l="1"/>
  <c r="AL317" i="9" s="1"/>
  <c r="AL319" i="9" s="1"/>
  <c r="AR312" i="9" s="1"/>
  <c r="AS312" i="9" s="1"/>
  <c r="AR311" i="9" l="1"/>
  <c r="AO310" i="9"/>
  <c r="AP310" i="9" s="1"/>
  <c r="AO314" i="9"/>
  <c r="AO315" i="9" s="1"/>
  <c r="AO316" i="9" s="1"/>
  <c r="AO319" i="9" s="1"/>
  <c r="AP319" i="9" s="1"/>
  <c r="AR310" i="9" l="1"/>
  <c r="AS311" i="9" s="1"/>
  <c r="AO317" i="9"/>
  <c r="AP317" i="9" s="1"/>
  <c r="AO318" i="9"/>
  <c r="AP318" i="9" s="1"/>
  <c r="AS310" i="9" l="1"/>
  <c r="AT310" i="9" s="1"/>
  <c r="AT312" i="9"/>
  <c r="AU312" i="9" s="1"/>
  <c r="AT311" i="9"/>
  <c r="AU310" i="9" l="1"/>
  <c r="AU315" i="9" s="1"/>
  <c r="AZ312" i="9" s="1"/>
  <c r="S312" i="9" s="1"/>
  <c r="AU311" i="9"/>
  <c r="AZ315" i="9" l="1"/>
  <c r="S315" i="9" s="1"/>
  <c r="AZ318" i="9"/>
  <c r="S318" i="9" s="1"/>
  <c r="AZ310" i="9"/>
  <c r="S310" i="9" s="1"/>
  <c r="AZ317" i="9"/>
  <c r="S317" i="9" s="1"/>
  <c r="AZ314" i="9"/>
  <c r="S314" i="9" s="1"/>
  <c r="AZ313" i="9"/>
  <c r="S313" i="9" s="1"/>
  <c r="AZ316" i="9"/>
  <c r="S316" i="9" s="1"/>
  <c r="AZ319" i="9"/>
  <c r="S319" i="9" s="1"/>
  <c r="AZ311" i="9"/>
  <c r="S311" i="9" s="1"/>
  <c r="S320" i="9" l="1"/>
  <c r="V319" i="9" s="1"/>
  <c r="T318" i="9"/>
  <c r="T314" i="9"/>
  <c r="T315" i="9"/>
  <c r="T312" i="9"/>
  <c r="T311" i="9"/>
  <c r="T313" i="9"/>
  <c r="T310" i="9"/>
  <c r="T317" i="9" l="1"/>
  <c r="AE330" i="9"/>
  <c r="AA330" i="9"/>
  <c r="AH330" i="9"/>
  <c r="AD330" i="9"/>
  <c r="Z330" i="9"/>
  <c r="AG330" i="9"/>
  <c r="AC330" i="9"/>
  <c r="AB330" i="9"/>
  <c r="AH323" i="9"/>
  <c r="AD323" i="9"/>
  <c r="Z323" i="9"/>
  <c r="AG323" i="9"/>
  <c r="AC323" i="9"/>
  <c r="AB323" i="9"/>
  <c r="AE323" i="9"/>
  <c r="AA323" i="9"/>
  <c r="AJ329" i="9"/>
  <c r="AG329" i="9"/>
  <c r="AC329" i="9"/>
  <c r="AB329" i="9"/>
  <c r="AE329" i="9"/>
  <c r="AA329" i="9"/>
  <c r="AH329" i="9"/>
  <c r="AD329" i="9"/>
  <c r="Z329" i="9"/>
  <c r="AJ325" i="9"/>
  <c r="AH325" i="9"/>
  <c r="AD325" i="9"/>
  <c r="AE325" i="9"/>
  <c r="Z325" i="9"/>
  <c r="AC325" i="9"/>
  <c r="AG325" i="9"/>
  <c r="AB325" i="9"/>
  <c r="AA325" i="9"/>
  <c r="AE326" i="9"/>
  <c r="AA326" i="9"/>
  <c r="AH326" i="9"/>
  <c r="AD326" i="9"/>
  <c r="Z326" i="9"/>
  <c r="AG326" i="9"/>
  <c r="AC326" i="9"/>
  <c r="AB326" i="9"/>
  <c r="AB324" i="9"/>
  <c r="AE324" i="9"/>
  <c r="AA324" i="9"/>
  <c r="AH324" i="9"/>
  <c r="AD324" i="9"/>
  <c r="Z324" i="9"/>
  <c r="AG324" i="9"/>
  <c r="AC324" i="9"/>
  <c r="AB322" i="9"/>
  <c r="AE322" i="9"/>
  <c r="AA322" i="9"/>
  <c r="AH322" i="9"/>
  <c r="AD322" i="9"/>
  <c r="Z322" i="9"/>
  <c r="AG322" i="9"/>
  <c r="AC322" i="9"/>
  <c r="AG327" i="9"/>
  <c r="AC327" i="9"/>
  <c r="AB327" i="9"/>
  <c r="AE327" i="9"/>
  <c r="AA327" i="9"/>
  <c r="AH327" i="9"/>
  <c r="AD327" i="9"/>
  <c r="Z327" i="9"/>
  <c r="T319" i="9"/>
  <c r="AJ331" i="9" s="1"/>
  <c r="T316" i="9"/>
  <c r="AJ322" i="9"/>
  <c r="AJ324" i="9"/>
  <c r="AJ327" i="9"/>
  <c r="AJ330" i="9"/>
  <c r="AJ323" i="9"/>
  <c r="AJ326" i="9"/>
  <c r="AY325" i="9"/>
  <c r="AY326" i="9" l="1"/>
  <c r="T320" i="9"/>
  <c r="AY329" i="9"/>
  <c r="AY323" i="9"/>
  <c r="AY331" i="9"/>
  <c r="AY324" i="9"/>
  <c r="AY328" i="9"/>
  <c r="AY330" i="9"/>
  <c r="AY322" i="9"/>
  <c r="AI328" i="9"/>
  <c r="AE328" i="9"/>
  <c r="AA328" i="9"/>
  <c r="AH328" i="9"/>
  <c r="AD328" i="9"/>
  <c r="Z328" i="9"/>
  <c r="AG328" i="9"/>
  <c r="AC328" i="9"/>
  <c r="AF328" i="9"/>
  <c r="AB328" i="9"/>
  <c r="AF329" i="9"/>
  <c r="AF323" i="9"/>
  <c r="AG331" i="9"/>
  <c r="AC331" i="9"/>
  <c r="AF331" i="9"/>
  <c r="AB331" i="9"/>
  <c r="AI331" i="9"/>
  <c r="AE331" i="9"/>
  <c r="AA331" i="9"/>
  <c r="AH331" i="9"/>
  <c r="AD331" i="9"/>
  <c r="Z331" i="9"/>
  <c r="AF327" i="9"/>
  <c r="AF322" i="9"/>
  <c r="AI324" i="9"/>
  <c r="AF326" i="9"/>
  <c r="AI326" i="9"/>
  <c r="AI329" i="9"/>
  <c r="AI323" i="9"/>
  <c r="AY327" i="9"/>
  <c r="AI327" i="9"/>
  <c r="AI322" i="9"/>
  <c r="AF324" i="9"/>
  <c r="AF325" i="9"/>
  <c r="AI325" i="9"/>
  <c r="AI332" i="9" s="1"/>
  <c r="AL322" i="9" s="1"/>
  <c r="AF330" i="9"/>
  <c r="AI330" i="9"/>
  <c r="AJ328" i="9"/>
  <c r="AJ332" i="9"/>
  <c r="AL323" i="9" s="1"/>
  <c r="AL325" i="9" s="1"/>
  <c r="AL327" i="9" l="1"/>
  <c r="AL326" i="9"/>
  <c r="AL330" i="9" s="1"/>
  <c r="AL329" i="9" l="1"/>
  <c r="AL331" i="9" s="1"/>
  <c r="AO326" i="9" l="1"/>
  <c r="AO327" i="9" s="1"/>
  <c r="AO328" i="9" s="1"/>
  <c r="AO330" i="9" s="1"/>
  <c r="AP330" i="9" s="1"/>
  <c r="AR323" i="9"/>
  <c r="AR324" i="9"/>
  <c r="AS324" i="9" s="1"/>
  <c r="AO322" i="9"/>
  <c r="AO331" i="9" l="1"/>
  <c r="AP331" i="9" s="1"/>
  <c r="AO329" i="9"/>
  <c r="AP329" i="9" s="1"/>
  <c r="AP322" i="9"/>
  <c r="AR322" i="9"/>
  <c r="AS323" i="9" l="1"/>
  <c r="AS322" i="9"/>
  <c r="AT322" i="9" s="1"/>
  <c r="AT323" i="9" l="1"/>
  <c r="AU322" i="9" s="1"/>
  <c r="AU327" i="9" s="1"/>
  <c r="AT324" i="9"/>
  <c r="AU324" i="9" s="1"/>
  <c r="AZ331" i="9" l="1"/>
  <c r="S331" i="9" s="1"/>
  <c r="AZ327" i="9"/>
  <c r="S327" i="9" s="1"/>
  <c r="AZ324" i="9"/>
  <c r="S324" i="9" s="1"/>
  <c r="AZ328" i="9"/>
  <c r="S328" i="9" s="1"/>
  <c r="AZ325" i="9"/>
  <c r="S325" i="9" s="1"/>
  <c r="AZ326" i="9"/>
  <c r="S326" i="9" s="1"/>
  <c r="AZ323" i="9"/>
  <c r="S323" i="9" s="1"/>
  <c r="AZ329" i="9"/>
  <c r="S329" i="9" s="1"/>
  <c r="AZ322" i="9"/>
  <c r="S322" i="9" s="1"/>
  <c r="AZ330" i="9"/>
  <c r="S330" i="9" s="1"/>
  <c r="AU323" i="9"/>
  <c r="S332" i="9" l="1"/>
  <c r="T322" i="9" l="1"/>
  <c r="V331" i="9"/>
  <c r="T324" i="9"/>
  <c r="T327" i="9"/>
  <c r="T328" i="9"/>
  <c r="T323" i="9"/>
  <c r="T331" i="9"/>
  <c r="T326" i="9"/>
  <c r="T325" i="9"/>
  <c r="T330" i="9"/>
  <c r="T329" i="9"/>
  <c r="AI338" i="9" l="1"/>
  <c r="AE338" i="9"/>
  <c r="AA338" i="9"/>
  <c r="AH338" i="9"/>
  <c r="AD338" i="9"/>
  <c r="Z338" i="9"/>
  <c r="AG338" i="9"/>
  <c r="AC338" i="9"/>
  <c r="AF338" i="9"/>
  <c r="AB338" i="9"/>
  <c r="AG341" i="9"/>
  <c r="AC341" i="9"/>
  <c r="AF341" i="9"/>
  <c r="AB341" i="9"/>
  <c r="AI341" i="9"/>
  <c r="AE341" i="9"/>
  <c r="AA341" i="9"/>
  <c r="AH341" i="9"/>
  <c r="AD341" i="9"/>
  <c r="Z341" i="9"/>
  <c r="AG335" i="9"/>
  <c r="AC335" i="9"/>
  <c r="AF335" i="9"/>
  <c r="AB335" i="9"/>
  <c r="AI335" i="9"/>
  <c r="AE335" i="9"/>
  <c r="AA335" i="9"/>
  <c r="AH335" i="9"/>
  <c r="AD335" i="9"/>
  <c r="Z335" i="9"/>
  <c r="AG339" i="9"/>
  <c r="AC339" i="9"/>
  <c r="AF339" i="9"/>
  <c r="AB339" i="9"/>
  <c r="AI339" i="9"/>
  <c r="AE339" i="9"/>
  <c r="AA339" i="9"/>
  <c r="AH339" i="9"/>
  <c r="AD339" i="9"/>
  <c r="Z339" i="9"/>
  <c r="AG343" i="9"/>
  <c r="AC343" i="9"/>
  <c r="AF343" i="9"/>
  <c r="AB343" i="9"/>
  <c r="AI343" i="9"/>
  <c r="AE343" i="9"/>
  <c r="AA343" i="9"/>
  <c r="AH343" i="9"/>
  <c r="AD343" i="9"/>
  <c r="Z343" i="9"/>
  <c r="AI336" i="9"/>
  <c r="AE336" i="9"/>
  <c r="AA336" i="9"/>
  <c r="AH336" i="9"/>
  <c r="AD336" i="9"/>
  <c r="Z336" i="9"/>
  <c r="AG336" i="9"/>
  <c r="AC336" i="9"/>
  <c r="AF336" i="9"/>
  <c r="AB336" i="9"/>
  <c r="AI342" i="9"/>
  <c r="AE342" i="9"/>
  <c r="AA342" i="9"/>
  <c r="AH342" i="9"/>
  <c r="AD342" i="9"/>
  <c r="Z342" i="9"/>
  <c r="AG342" i="9"/>
  <c r="AC342" i="9"/>
  <c r="AF342" i="9"/>
  <c r="AB342" i="9"/>
  <c r="AG337" i="9"/>
  <c r="AC337" i="9"/>
  <c r="AF337" i="9"/>
  <c r="AB337" i="9"/>
  <c r="AI337" i="9"/>
  <c r="AE337" i="9"/>
  <c r="AA337" i="9"/>
  <c r="AH337" i="9"/>
  <c r="AD337" i="9"/>
  <c r="Z337" i="9"/>
  <c r="AI340" i="9"/>
  <c r="AE340" i="9"/>
  <c r="AA340" i="9"/>
  <c r="AH340" i="9"/>
  <c r="AD340" i="9"/>
  <c r="Z340" i="9"/>
  <c r="AG340" i="9"/>
  <c r="AC340" i="9"/>
  <c r="AF340" i="9"/>
  <c r="AB340" i="9"/>
  <c r="AI334" i="9"/>
  <c r="AE334" i="9"/>
  <c r="AA334" i="9"/>
  <c r="AH334" i="9"/>
  <c r="AD334" i="9"/>
  <c r="Z334" i="9"/>
  <c r="AG334" i="9"/>
  <c r="AC334" i="9"/>
  <c r="AF334" i="9"/>
  <c r="AB334" i="9"/>
  <c r="AJ338" i="9"/>
  <c r="AJ336" i="9"/>
  <c r="AJ341" i="9"/>
  <c r="AJ335" i="9"/>
  <c r="AJ339" i="9"/>
  <c r="AJ343" i="9"/>
  <c r="AJ342" i="9"/>
  <c r="AJ337" i="9"/>
  <c r="AJ340" i="9"/>
  <c r="AJ334" i="9"/>
  <c r="AY339" i="9"/>
  <c r="AY340" i="9"/>
  <c r="AY341" i="9"/>
  <c r="AY336" i="9"/>
  <c r="AY338" i="9"/>
  <c r="AY342" i="9"/>
  <c r="AY335" i="9"/>
  <c r="AY334" i="9"/>
  <c r="AY337" i="9"/>
  <c r="AY343" i="9"/>
  <c r="T332" i="9"/>
  <c r="AJ344" i="9" l="1"/>
  <c r="AL335" i="9" s="1"/>
  <c r="AL337" i="9" s="1"/>
  <c r="AI344" i="9"/>
  <c r="AL334" i="9" s="1"/>
  <c r="AL339" i="9" l="1"/>
  <c r="AL338" i="9"/>
  <c r="AL341" i="9" l="1"/>
  <c r="AL342" i="9"/>
  <c r="AL343" i="9" l="1"/>
  <c r="AO338" i="9"/>
  <c r="AO339" i="9" s="1"/>
  <c r="AO340" i="9" s="1"/>
  <c r="AO342" i="9" s="1"/>
  <c r="AP342" i="9" s="1"/>
  <c r="AO343" i="9" l="1"/>
  <c r="AP343" i="9" s="1"/>
  <c r="AR335" i="9"/>
  <c r="AR336" i="9"/>
  <c r="AS336" i="9" s="1"/>
  <c r="AO334" i="9"/>
  <c r="AP334" i="9" s="1"/>
  <c r="AO341" i="9"/>
  <c r="AP341" i="9" s="1"/>
  <c r="AR334" i="9" l="1"/>
  <c r="AS334" i="9" s="1"/>
  <c r="AT334" i="9" s="1"/>
  <c r="AS335" i="9" l="1"/>
  <c r="AT336" i="9" s="1"/>
  <c r="AU336" i="9" s="1"/>
  <c r="AT335" i="9" l="1"/>
  <c r="AU335" i="9" s="1"/>
  <c r="AU334" i="9" l="1"/>
  <c r="AU339" i="9" s="1"/>
  <c r="AZ343" i="9" s="1"/>
  <c r="S343" i="9" s="1"/>
  <c r="AZ339" i="9" l="1"/>
  <c r="S339" i="9" s="1"/>
  <c r="AZ338" i="9"/>
  <c r="S338" i="9" s="1"/>
  <c r="AZ336" i="9"/>
  <c r="S336" i="9" s="1"/>
  <c r="AZ342" i="9"/>
  <c r="S342" i="9" s="1"/>
  <c r="AZ334" i="9"/>
  <c r="S334" i="9" s="1"/>
  <c r="AZ337" i="9"/>
  <c r="S337" i="9" s="1"/>
  <c r="AZ335" i="9"/>
  <c r="S335" i="9" s="1"/>
  <c r="AZ341" i="9"/>
  <c r="S341" i="9" s="1"/>
  <c r="AZ340" i="9"/>
  <c r="S340" i="9" s="1"/>
  <c r="S344" i="9" l="1"/>
  <c r="V343" i="9" s="1"/>
  <c r="T336" i="9" l="1"/>
  <c r="T341" i="9"/>
  <c r="T342" i="9"/>
  <c r="T339" i="9"/>
  <c r="T340" i="9"/>
  <c r="T338" i="9"/>
  <c r="T335" i="9"/>
  <c r="T337" i="9"/>
  <c r="T334" i="9"/>
  <c r="T343" i="9"/>
  <c r="AJ352" i="9"/>
  <c r="AJ346" i="9"/>
  <c r="AJ348" i="9"/>
  <c r="AG349" i="9" l="1"/>
  <c r="AC349" i="9"/>
  <c r="AF349" i="9"/>
  <c r="AB349" i="9"/>
  <c r="AI349" i="9"/>
  <c r="AE349" i="9"/>
  <c r="AA349" i="9"/>
  <c r="AH349" i="9"/>
  <c r="AD349" i="9"/>
  <c r="Z349" i="9"/>
  <c r="AI350" i="9"/>
  <c r="AE350" i="9"/>
  <c r="AA350" i="9"/>
  <c r="AH350" i="9"/>
  <c r="AD350" i="9"/>
  <c r="Z350" i="9"/>
  <c r="AG350" i="9"/>
  <c r="AC350" i="9"/>
  <c r="AF350" i="9"/>
  <c r="AB350" i="9"/>
  <c r="AG351" i="9"/>
  <c r="AC351" i="9"/>
  <c r="AF351" i="9"/>
  <c r="AB351" i="9"/>
  <c r="AI351" i="9"/>
  <c r="AE351" i="9"/>
  <c r="AA351" i="9"/>
  <c r="AH351" i="9"/>
  <c r="AD351" i="9"/>
  <c r="Z351" i="9"/>
  <c r="AG347" i="9"/>
  <c r="AC347" i="9"/>
  <c r="AF347" i="9"/>
  <c r="AB347" i="9"/>
  <c r="AI347" i="9"/>
  <c r="AE347" i="9"/>
  <c r="AA347" i="9"/>
  <c r="AH347" i="9"/>
  <c r="AD347" i="9"/>
  <c r="Z347" i="9"/>
  <c r="AI354" i="9"/>
  <c r="AE354" i="9"/>
  <c r="AA354" i="9"/>
  <c r="AH354" i="9"/>
  <c r="AD354" i="9"/>
  <c r="Z354" i="9"/>
  <c r="AG354" i="9"/>
  <c r="AC354" i="9"/>
  <c r="AF354" i="9"/>
  <c r="AB354" i="9"/>
  <c r="AG355" i="9"/>
  <c r="AC355" i="9"/>
  <c r="AF355" i="9"/>
  <c r="AB355" i="9"/>
  <c r="AI355" i="9"/>
  <c r="AE355" i="9"/>
  <c r="AA355" i="9"/>
  <c r="AH355" i="9"/>
  <c r="AD355" i="9"/>
  <c r="Z355" i="9"/>
  <c r="AG353" i="9"/>
  <c r="AC353" i="9"/>
  <c r="AF353" i="9"/>
  <c r="AB353" i="9"/>
  <c r="AI353" i="9"/>
  <c r="AE353" i="9"/>
  <c r="AA353" i="9"/>
  <c r="AH353" i="9"/>
  <c r="AD353" i="9"/>
  <c r="Z353" i="9"/>
  <c r="AI346" i="9"/>
  <c r="AE346" i="9"/>
  <c r="AA346" i="9"/>
  <c r="AH346" i="9"/>
  <c r="AD346" i="9"/>
  <c r="Z346" i="9"/>
  <c r="AG346" i="9"/>
  <c r="AC346" i="9"/>
  <c r="AF346" i="9"/>
  <c r="AB346" i="9"/>
  <c r="AI352" i="9"/>
  <c r="AE352" i="9"/>
  <c r="AA352" i="9"/>
  <c r="AH352" i="9"/>
  <c r="AD352" i="9"/>
  <c r="Z352" i="9"/>
  <c r="AG352" i="9"/>
  <c r="AC352" i="9"/>
  <c r="AF352" i="9"/>
  <c r="AB352" i="9"/>
  <c r="AI348" i="9"/>
  <c r="AE348" i="9"/>
  <c r="AA348" i="9"/>
  <c r="AH348" i="9"/>
  <c r="AD348" i="9"/>
  <c r="Z348" i="9"/>
  <c r="AG348" i="9"/>
  <c r="AC348" i="9"/>
  <c r="AF348" i="9"/>
  <c r="AB348" i="9"/>
  <c r="AJ350" i="9"/>
  <c r="AJ355" i="9"/>
  <c r="AJ351" i="9"/>
  <c r="AY352" i="9"/>
  <c r="AJ349" i="9"/>
  <c r="AJ347" i="9"/>
  <c r="AY349" i="9"/>
  <c r="AY355" i="9"/>
  <c r="AY350" i="9"/>
  <c r="AJ353" i="9"/>
  <c r="AY346" i="9"/>
  <c r="AY351" i="9"/>
  <c r="T344" i="9"/>
  <c r="AY353" i="9"/>
  <c r="AY348" i="9"/>
  <c r="AY354" i="9"/>
  <c r="AY347" i="9"/>
  <c r="AJ354" i="9"/>
  <c r="AJ356" i="9" l="1"/>
  <c r="AL347" i="9" s="1"/>
  <c r="AL349" i="9" s="1"/>
  <c r="AI356" i="9"/>
  <c r="AL346" i="9" s="1"/>
  <c r="AL350" i="9" l="1"/>
  <c r="AL354" i="9" s="1"/>
  <c r="AL351" i="9"/>
  <c r="AL353" i="9" l="1"/>
  <c r="AL355" i="9" s="1"/>
  <c r="AR347" i="9" s="1"/>
  <c r="AR348" i="9" l="1"/>
  <c r="AS348" i="9" s="1"/>
  <c r="AO346" i="9"/>
  <c r="AP346" i="9" s="1"/>
  <c r="AO350" i="9"/>
  <c r="AO351" i="9" s="1"/>
  <c r="AO352" i="9" s="1"/>
  <c r="AO354" i="9" s="1"/>
  <c r="AP354" i="9" s="1"/>
  <c r="AR346" i="9" l="1"/>
  <c r="AS347" i="9" s="1"/>
  <c r="AO353" i="9"/>
  <c r="AP353" i="9" s="1"/>
  <c r="AO355" i="9"/>
  <c r="AP355" i="9" s="1"/>
  <c r="AS346" i="9" l="1"/>
  <c r="AT346" i="9" s="1"/>
  <c r="AT348" i="9"/>
  <c r="AU348" i="9" s="1"/>
  <c r="AT347" i="9"/>
  <c r="AU346" i="9" l="1"/>
  <c r="AU351" i="9" s="1"/>
  <c r="AZ355" i="9" s="1"/>
  <c r="S355" i="9" s="1"/>
  <c r="AU347" i="9"/>
  <c r="AZ353" i="9" l="1"/>
  <c r="S353" i="9" s="1"/>
  <c r="AZ351" i="9"/>
  <c r="S351" i="9" s="1"/>
  <c r="AZ346" i="9"/>
  <c r="S346" i="9" s="1"/>
  <c r="AZ350" i="9"/>
  <c r="S350" i="9" s="1"/>
  <c r="AZ348" i="9"/>
  <c r="S348" i="9" s="1"/>
  <c r="AZ354" i="9"/>
  <c r="S354" i="9" s="1"/>
  <c r="AZ347" i="9"/>
  <c r="S347" i="9" s="1"/>
  <c r="AZ349" i="9"/>
  <c r="S349" i="9" s="1"/>
  <c r="AZ352" i="9"/>
  <c r="S352" i="9" s="1"/>
  <c r="S356" i="9" l="1"/>
  <c r="V355" i="9" s="1"/>
  <c r="T353" i="9" l="1"/>
  <c r="T350" i="9"/>
  <c r="AJ362" i="9" s="1"/>
  <c r="T348" i="9"/>
  <c r="T352" i="9"/>
  <c r="T347" i="9"/>
  <c r="T349" i="9"/>
  <c r="AJ361" i="9" s="1"/>
  <c r="T351" i="9"/>
  <c r="T355" i="9"/>
  <c r="T346" i="9"/>
  <c r="AJ358" i="9" s="1"/>
  <c r="T354" i="9"/>
  <c r="AJ359" i="9"/>
  <c r="AJ365" i="9"/>
  <c r="AG367" i="9" l="1"/>
  <c r="AC367" i="9"/>
  <c r="AF367" i="9"/>
  <c r="AB367" i="9"/>
  <c r="AI367" i="9"/>
  <c r="AE367" i="9"/>
  <c r="AA367" i="9"/>
  <c r="AH367" i="9"/>
  <c r="AD367" i="9"/>
  <c r="Z367" i="9"/>
  <c r="AG363" i="9"/>
  <c r="AC363" i="9"/>
  <c r="AF363" i="9"/>
  <c r="AB363" i="9"/>
  <c r="AI363" i="9"/>
  <c r="AE363" i="9"/>
  <c r="AA363" i="9"/>
  <c r="AH363" i="9"/>
  <c r="AD363" i="9"/>
  <c r="Z363" i="9"/>
  <c r="AI362" i="9"/>
  <c r="AE362" i="9"/>
  <c r="AA362" i="9"/>
  <c r="AH362" i="9"/>
  <c r="AD362" i="9"/>
  <c r="Z362" i="9"/>
  <c r="AG362" i="9"/>
  <c r="AC362" i="9"/>
  <c r="AF362" i="9"/>
  <c r="AB362" i="9"/>
  <c r="AI364" i="9"/>
  <c r="AE364" i="9"/>
  <c r="AA364" i="9"/>
  <c r="AH364" i="9"/>
  <c r="AD364" i="9"/>
  <c r="Z364" i="9"/>
  <c r="AG364" i="9"/>
  <c r="AC364" i="9"/>
  <c r="AF364" i="9"/>
  <c r="AB364" i="9"/>
  <c r="AI360" i="9"/>
  <c r="AE360" i="9"/>
  <c r="AA360" i="9"/>
  <c r="AH360" i="9"/>
  <c r="AD360" i="9"/>
  <c r="Z360" i="9"/>
  <c r="AG360" i="9"/>
  <c r="AC360" i="9"/>
  <c r="AF360" i="9"/>
  <c r="AB360" i="9"/>
  <c r="AJ366" i="9"/>
  <c r="AI366" i="9"/>
  <c r="AE366" i="9"/>
  <c r="AA366" i="9"/>
  <c r="AH366" i="9"/>
  <c r="AD366" i="9"/>
  <c r="Z366" i="9"/>
  <c r="AG366" i="9"/>
  <c r="AC366" i="9"/>
  <c r="AF366" i="9"/>
  <c r="AB366" i="9"/>
  <c r="AG361" i="9"/>
  <c r="AC361" i="9"/>
  <c r="AF361" i="9"/>
  <c r="AB361" i="9"/>
  <c r="AI361" i="9"/>
  <c r="AE361" i="9"/>
  <c r="AA361" i="9"/>
  <c r="AH361" i="9"/>
  <c r="AD361" i="9"/>
  <c r="Z361" i="9"/>
  <c r="AI358" i="9"/>
  <c r="AE358" i="9"/>
  <c r="AA358" i="9"/>
  <c r="AH358" i="9"/>
  <c r="AD358" i="9"/>
  <c r="Z358" i="9"/>
  <c r="AG358" i="9"/>
  <c r="AC358" i="9"/>
  <c r="AF358" i="9"/>
  <c r="AB358" i="9"/>
  <c r="AG359" i="9"/>
  <c r="AC359" i="9"/>
  <c r="AF359" i="9"/>
  <c r="AB359" i="9"/>
  <c r="AI359" i="9"/>
  <c r="AE359" i="9"/>
  <c r="AA359" i="9"/>
  <c r="AH359" i="9"/>
  <c r="AD359" i="9"/>
  <c r="Z359" i="9"/>
  <c r="AG365" i="9"/>
  <c r="AC365" i="9"/>
  <c r="AF365" i="9"/>
  <c r="AB365" i="9"/>
  <c r="AI365" i="9"/>
  <c r="AE365" i="9"/>
  <c r="AA365" i="9"/>
  <c r="AH365" i="9"/>
  <c r="AD365" i="9"/>
  <c r="Z365" i="9"/>
  <c r="AJ363" i="9"/>
  <c r="AJ360" i="9"/>
  <c r="AJ364" i="9"/>
  <c r="AY362" i="9"/>
  <c r="AY364" i="9"/>
  <c r="AY360" i="9"/>
  <c r="AY359" i="9"/>
  <c r="AY366" i="9"/>
  <c r="T356" i="9"/>
  <c r="AY367" i="9"/>
  <c r="AY363" i="9"/>
  <c r="AJ367" i="9"/>
  <c r="AY361" i="9"/>
  <c r="AY358" i="9"/>
  <c r="AY365" i="9"/>
  <c r="AJ368" i="9" l="1"/>
  <c r="AL359" i="9" s="1"/>
  <c r="AL361" i="9" s="1"/>
  <c r="AI368" i="9"/>
  <c r="AL358" i="9" s="1"/>
  <c r="AL363" i="9" s="1"/>
  <c r="AL362" i="9" l="1"/>
  <c r="AL366" i="9" s="1"/>
  <c r="AL365" i="9" l="1"/>
  <c r="AL367" i="9" s="1"/>
  <c r="AO358" i="9" s="1"/>
  <c r="AP358" i="9" s="1"/>
  <c r="AO362" i="9" l="1"/>
  <c r="AO363" i="9" s="1"/>
  <c r="AO364" i="9" s="1"/>
  <c r="AO366" i="9" s="1"/>
  <c r="AP366" i="9" s="1"/>
  <c r="AR359" i="9"/>
  <c r="AR358" i="9"/>
  <c r="AR360" i="9"/>
  <c r="AS360" i="9" s="1"/>
  <c r="AO365" i="9" l="1"/>
  <c r="AP365" i="9" s="1"/>
  <c r="AO367" i="9"/>
  <c r="AP367" i="9" s="1"/>
  <c r="AS359" i="9"/>
  <c r="AS358" i="9"/>
  <c r="AT358" i="9" s="1"/>
  <c r="AT360" i="9" l="1"/>
  <c r="AU360" i="9" s="1"/>
  <c r="AT359" i="9"/>
  <c r="AU358" i="9" s="1"/>
  <c r="AU363" i="9" s="1"/>
  <c r="AZ359" i="9" l="1"/>
  <c r="S359" i="9" s="1"/>
  <c r="AZ363" i="9"/>
  <c r="S363" i="9" s="1"/>
  <c r="AZ358" i="9"/>
  <c r="S358" i="9" s="1"/>
  <c r="AZ366" i="9"/>
  <c r="S366" i="9" s="1"/>
  <c r="AZ360" i="9"/>
  <c r="S360" i="9" s="1"/>
  <c r="AZ365" i="9"/>
  <c r="S365" i="9" s="1"/>
  <c r="AZ361" i="9"/>
  <c r="S361" i="9" s="1"/>
  <c r="AZ367" i="9"/>
  <c r="S367" i="9" s="1"/>
  <c r="AZ364" i="9"/>
  <c r="S364" i="9" s="1"/>
  <c r="AZ362" i="9"/>
  <c r="S362" i="9" s="1"/>
  <c r="AU359" i="9"/>
  <c r="S368" i="9" l="1"/>
  <c r="T362" i="9" s="1"/>
  <c r="AD374" i="9" l="1"/>
  <c r="T363" i="9"/>
  <c r="AJ374" i="9"/>
  <c r="T358" i="9"/>
  <c r="Z374" i="9" s="1"/>
  <c r="T367" i="9"/>
  <c r="T359" i="9"/>
  <c r="T360" i="9"/>
  <c r="T366" i="9"/>
  <c r="AH374" i="9" s="1"/>
  <c r="T365" i="9"/>
  <c r="AG374" i="9" s="1"/>
  <c r="V367" i="9"/>
  <c r="T361" i="9"/>
  <c r="T364" i="9"/>
  <c r="AG373" i="9" l="1"/>
  <c r="AC373" i="9"/>
  <c r="AF373" i="9"/>
  <c r="AB373" i="9"/>
  <c r="AI373" i="9"/>
  <c r="AE373" i="9"/>
  <c r="AA373" i="9"/>
  <c r="AH373" i="9"/>
  <c r="AD373" i="9"/>
  <c r="Z373" i="9"/>
  <c r="AC374" i="9"/>
  <c r="AI372" i="9"/>
  <c r="AE372" i="9"/>
  <c r="AA372" i="9"/>
  <c r="AH372" i="9"/>
  <c r="AD372" i="9"/>
  <c r="Z372" i="9"/>
  <c r="AG372" i="9"/>
  <c r="AC372" i="9"/>
  <c r="AF372" i="9"/>
  <c r="AB372" i="9"/>
  <c r="AG371" i="9"/>
  <c r="AC371" i="9"/>
  <c r="AF371" i="9"/>
  <c r="AB371" i="9"/>
  <c r="AI371" i="9"/>
  <c r="AE371" i="9"/>
  <c r="AA371" i="9"/>
  <c r="AH371" i="9"/>
  <c r="AD371" i="9"/>
  <c r="Z371" i="9"/>
  <c r="AJ375" i="9"/>
  <c r="AG375" i="9"/>
  <c r="AC375" i="9"/>
  <c r="AF375" i="9"/>
  <c r="AB375" i="9"/>
  <c r="AI375" i="9"/>
  <c r="AE375" i="9"/>
  <c r="AA375" i="9"/>
  <c r="AH375" i="9"/>
  <c r="AD375" i="9"/>
  <c r="Z375" i="9"/>
  <c r="AA374" i="9"/>
  <c r="AB374" i="9"/>
  <c r="AE374" i="9"/>
  <c r="AG377" i="9"/>
  <c r="AC377" i="9"/>
  <c r="AF377" i="9"/>
  <c r="AB377" i="9"/>
  <c r="AI377" i="9"/>
  <c r="AE377" i="9"/>
  <c r="AA377" i="9"/>
  <c r="AH377" i="9"/>
  <c r="AD377" i="9"/>
  <c r="Z377" i="9"/>
  <c r="AG379" i="9"/>
  <c r="AC379" i="9"/>
  <c r="AF379" i="9"/>
  <c r="AB379" i="9"/>
  <c r="AI379" i="9"/>
  <c r="AE379" i="9"/>
  <c r="AA379" i="9"/>
  <c r="AH379" i="9"/>
  <c r="AD379" i="9"/>
  <c r="Z379" i="9"/>
  <c r="AI376" i="9"/>
  <c r="AE376" i="9"/>
  <c r="AA376" i="9"/>
  <c r="AH376" i="9"/>
  <c r="AD376" i="9"/>
  <c r="Z376" i="9"/>
  <c r="AG376" i="9"/>
  <c r="AC376" i="9"/>
  <c r="AF376" i="9"/>
  <c r="AB376" i="9"/>
  <c r="AI378" i="9"/>
  <c r="AE378" i="9"/>
  <c r="AA378" i="9"/>
  <c r="AH378" i="9"/>
  <c r="AD378" i="9"/>
  <c r="Z378" i="9"/>
  <c r="AG378" i="9"/>
  <c r="AC378" i="9"/>
  <c r="AF378" i="9"/>
  <c r="AB378" i="9"/>
  <c r="AI370" i="9"/>
  <c r="AE370" i="9"/>
  <c r="AA370" i="9"/>
  <c r="AH370" i="9"/>
  <c r="AD370" i="9"/>
  <c r="Z370" i="9"/>
  <c r="AG370" i="9"/>
  <c r="AC370" i="9"/>
  <c r="AF370" i="9"/>
  <c r="AB370" i="9"/>
  <c r="AF374" i="9"/>
  <c r="AI374" i="9"/>
  <c r="AJ378" i="9"/>
  <c r="AJ376" i="9"/>
  <c r="AJ373" i="9"/>
  <c r="AJ370" i="9"/>
  <c r="AY374" i="9"/>
  <c r="AY379" i="9"/>
  <c r="AY371" i="9"/>
  <c r="AY377" i="9"/>
  <c r="AY378" i="9"/>
  <c r="AY373" i="9"/>
  <c r="T368" i="9"/>
  <c r="AY375" i="9"/>
  <c r="AY370" i="9"/>
  <c r="AY376" i="9"/>
  <c r="AJ372" i="9"/>
  <c r="AY372" i="9"/>
  <c r="AJ371" i="9"/>
  <c r="AJ377" i="9"/>
  <c r="AJ379" i="9"/>
  <c r="AI380" i="9" l="1"/>
  <c r="AL370" i="9" s="1"/>
  <c r="AJ380" i="9"/>
  <c r="AL371" i="9" s="1"/>
  <c r="AL373" i="9" s="1"/>
  <c r="AL375" i="9" l="1"/>
  <c r="AL374" i="9"/>
  <c r="AL377" i="9" l="1"/>
  <c r="AL378" i="9"/>
  <c r="AO374" i="9" l="1"/>
  <c r="AO375" i="9" s="1"/>
  <c r="AO376" i="9" s="1"/>
  <c r="AO377" i="9" s="1"/>
  <c r="AP377" i="9" s="1"/>
  <c r="AL379" i="9"/>
  <c r="AR372" i="9" l="1"/>
  <c r="AS372" i="9" s="1"/>
  <c r="AR371" i="9"/>
  <c r="AO370" i="9"/>
  <c r="AP370" i="9" s="1"/>
  <c r="AO378" i="9"/>
  <c r="AP378" i="9" s="1"/>
  <c r="AO379" i="9"/>
  <c r="AP379" i="9" s="1"/>
  <c r="AR370" i="9" l="1"/>
  <c r="AS371" i="9" l="1"/>
  <c r="AS370" i="9"/>
  <c r="AT370" i="9" s="1"/>
  <c r="AT371" i="9" l="1"/>
  <c r="AU371" i="9" s="1"/>
  <c r="AT372" i="9"/>
  <c r="AU372" i="9" s="1"/>
  <c r="AU370" i="9" l="1"/>
  <c r="AU375" i="9" s="1"/>
  <c r="AZ372" i="9" l="1"/>
  <c r="S372" i="9" s="1"/>
  <c r="AZ374" i="9"/>
  <c r="S374" i="9" s="1"/>
  <c r="AZ376" i="9"/>
  <c r="S376" i="9" s="1"/>
  <c r="AZ377" i="9"/>
  <c r="S377" i="9" s="1"/>
  <c r="AZ370" i="9"/>
  <c r="S370" i="9" s="1"/>
  <c r="AZ373" i="9"/>
  <c r="S373" i="9" s="1"/>
  <c r="AZ379" i="9"/>
  <c r="S379" i="9" s="1"/>
  <c r="AZ371" i="9"/>
  <c r="S371" i="9" s="1"/>
  <c r="AZ378" i="9"/>
  <c r="S378" i="9" s="1"/>
  <c r="AZ375" i="9"/>
  <c r="S375" i="9" s="1"/>
  <c r="S380" i="9" l="1"/>
  <c r="V379" i="9" s="1"/>
  <c r="T372" i="9" l="1"/>
  <c r="T374" i="9"/>
  <c r="T370" i="9"/>
  <c r="T373" i="9"/>
  <c r="T376" i="9"/>
  <c r="T378" i="9"/>
  <c r="T379" i="9"/>
  <c r="T377" i="9"/>
  <c r="T375" i="9"/>
  <c r="T371" i="9"/>
  <c r="AG391" i="9" l="1"/>
  <c r="AC391" i="9"/>
  <c r="AF391" i="9"/>
  <c r="AB391" i="9"/>
  <c r="AI391" i="9"/>
  <c r="AE391" i="9"/>
  <c r="AA391" i="9"/>
  <c r="AH391" i="9"/>
  <c r="AD391" i="9"/>
  <c r="Z391" i="9"/>
  <c r="AG389" i="9"/>
  <c r="AC389" i="9"/>
  <c r="AF389" i="9"/>
  <c r="AB389" i="9"/>
  <c r="AI389" i="9"/>
  <c r="AE389" i="9"/>
  <c r="AA389" i="9"/>
  <c r="AH389" i="9"/>
  <c r="AD389" i="9"/>
  <c r="Z389" i="9"/>
  <c r="AG385" i="9"/>
  <c r="AC385" i="9"/>
  <c r="AF385" i="9"/>
  <c r="AB385" i="9"/>
  <c r="AI385" i="9"/>
  <c r="AE385" i="9"/>
  <c r="AA385" i="9"/>
  <c r="AH385" i="9"/>
  <c r="AD385" i="9"/>
  <c r="Z385" i="9"/>
  <c r="AI382" i="9"/>
  <c r="AE382" i="9"/>
  <c r="AA382" i="9"/>
  <c r="AH382" i="9"/>
  <c r="AD382" i="9"/>
  <c r="Z382" i="9"/>
  <c r="AG382" i="9"/>
  <c r="AC382" i="9"/>
  <c r="AF382" i="9"/>
  <c r="AB382" i="9"/>
  <c r="AG383" i="9"/>
  <c r="AC383" i="9"/>
  <c r="AF383" i="9"/>
  <c r="AB383" i="9"/>
  <c r="AI383" i="9"/>
  <c r="AE383" i="9"/>
  <c r="AA383" i="9"/>
  <c r="AH383" i="9"/>
  <c r="AD383" i="9"/>
  <c r="Z383" i="9"/>
  <c r="AI390" i="9"/>
  <c r="AE390" i="9"/>
  <c r="AA390" i="9"/>
  <c r="AH390" i="9"/>
  <c r="AD390" i="9"/>
  <c r="Z390" i="9"/>
  <c r="AG390" i="9"/>
  <c r="AC390" i="9"/>
  <c r="AF390" i="9"/>
  <c r="AB390" i="9"/>
  <c r="AI386" i="9"/>
  <c r="AE386" i="9"/>
  <c r="AA386" i="9"/>
  <c r="AH386" i="9"/>
  <c r="AD386" i="9"/>
  <c r="Z386" i="9"/>
  <c r="AG386" i="9"/>
  <c r="AC386" i="9"/>
  <c r="AF386" i="9"/>
  <c r="AB386" i="9"/>
  <c r="AG387" i="9"/>
  <c r="AC387" i="9"/>
  <c r="AF387" i="9"/>
  <c r="AB387" i="9"/>
  <c r="AI387" i="9"/>
  <c r="AE387" i="9"/>
  <c r="AA387" i="9"/>
  <c r="AH387" i="9"/>
  <c r="AD387" i="9"/>
  <c r="Z387" i="9"/>
  <c r="AI388" i="9"/>
  <c r="AE388" i="9"/>
  <c r="AA388" i="9"/>
  <c r="AH388" i="9"/>
  <c r="AD388" i="9"/>
  <c r="Z388" i="9"/>
  <c r="AG388" i="9"/>
  <c r="AC388" i="9"/>
  <c r="AF388" i="9"/>
  <c r="AB388" i="9"/>
  <c r="AJ384" i="9"/>
  <c r="AI384" i="9"/>
  <c r="AE384" i="9"/>
  <c r="AA384" i="9"/>
  <c r="AH384" i="9"/>
  <c r="AD384" i="9"/>
  <c r="Z384" i="9"/>
  <c r="AG384" i="9"/>
  <c r="AC384" i="9"/>
  <c r="AF384" i="9"/>
  <c r="AB384" i="9"/>
  <c r="AJ390" i="9"/>
  <c r="AJ391" i="9"/>
  <c r="AJ382" i="9"/>
  <c r="AJ386" i="9"/>
  <c r="AJ385" i="9"/>
  <c r="AJ388" i="9"/>
  <c r="AY385" i="9"/>
  <c r="AY384" i="9"/>
  <c r="AJ389" i="9"/>
  <c r="AY388" i="9"/>
  <c r="AY389" i="9"/>
  <c r="AY383" i="9"/>
  <c r="AJ383" i="9"/>
  <c r="AJ387" i="9"/>
  <c r="AY382" i="9"/>
  <c r="T380" i="9"/>
  <c r="AY391" i="9"/>
  <c r="AY390" i="9"/>
  <c r="AY386" i="9"/>
  <c r="AY387" i="9"/>
  <c r="AJ392" i="9" l="1"/>
  <c r="AL383" i="9" s="1"/>
  <c r="AL385" i="9" s="1"/>
  <c r="AI392" i="9"/>
  <c r="AL382" i="9" s="1"/>
  <c r="AL386" i="9" s="1"/>
  <c r="AL390" i="9" s="1"/>
  <c r="AL387" i="9" l="1"/>
  <c r="AL389" i="9" s="1"/>
  <c r="AO386" i="9" l="1"/>
  <c r="AO387" i="9" s="1"/>
  <c r="AO388" i="9" s="1"/>
  <c r="AL391" i="9"/>
  <c r="AO382" i="9" s="1"/>
  <c r="AP382" i="9" s="1"/>
  <c r="AR383" i="9" l="1"/>
  <c r="AR382" i="9"/>
  <c r="AR384" i="9"/>
  <c r="AS384" i="9" s="1"/>
  <c r="AO391" i="9"/>
  <c r="AP391" i="9" s="1"/>
  <c r="AO390" i="9"/>
  <c r="AP390" i="9" s="1"/>
  <c r="AO389" i="9"/>
  <c r="AP389" i="9" s="1"/>
  <c r="AS383" i="9" l="1"/>
  <c r="AS382" i="9"/>
  <c r="AT382" i="9" s="1"/>
  <c r="AT383" i="9" l="1"/>
  <c r="AU382" i="9" s="1"/>
  <c r="AU387" i="9" s="1"/>
  <c r="AT384" i="9"/>
  <c r="AU384" i="9" s="1"/>
  <c r="AZ386" i="9" l="1"/>
  <c r="S386" i="9" s="1"/>
  <c r="AZ387" i="9"/>
  <c r="S387" i="9" s="1"/>
  <c r="AZ383" i="9"/>
  <c r="S383" i="9" s="1"/>
  <c r="AZ388" i="9"/>
  <c r="S388" i="9" s="1"/>
  <c r="AZ382" i="9"/>
  <c r="S382" i="9" s="1"/>
  <c r="AZ384" i="9"/>
  <c r="S384" i="9" s="1"/>
  <c r="AZ389" i="9"/>
  <c r="S389" i="9" s="1"/>
  <c r="AZ391" i="9"/>
  <c r="S391" i="9" s="1"/>
  <c r="AZ385" i="9"/>
  <c r="S385" i="9" s="1"/>
  <c r="AZ390" i="9"/>
  <c r="S390" i="9" s="1"/>
  <c r="AU383" i="9"/>
  <c r="S392" i="9" l="1"/>
  <c r="T386" i="9" s="1"/>
  <c r="AD398" i="9" l="1"/>
  <c r="AJ398" i="9"/>
  <c r="T383" i="9"/>
  <c r="AA398" i="9" s="1"/>
  <c r="T382" i="9"/>
  <c r="Z398" i="9" s="1"/>
  <c r="T390" i="9"/>
  <c r="AH398" i="9" s="1"/>
  <c r="T388" i="9"/>
  <c r="V391" i="9"/>
  <c r="T387" i="9"/>
  <c r="AE398" i="9" s="1"/>
  <c r="T389" i="9"/>
  <c r="AG398" i="9" s="1"/>
  <c r="T391" i="9"/>
  <c r="T384" i="9"/>
  <c r="T385" i="9"/>
  <c r="AC398" i="9" s="1"/>
  <c r="AI396" i="9" l="1"/>
  <c r="AE396" i="9"/>
  <c r="AA396" i="9"/>
  <c r="AH396" i="9"/>
  <c r="AD396" i="9"/>
  <c r="Z396" i="9"/>
  <c r="AG396" i="9"/>
  <c r="AC396" i="9"/>
  <c r="AF396" i="9"/>
  <c r="AB396" i="9"/>
  <c r="AH403" i="9"/>
  <c r="AD403" i="9"/>
  <c r="Z403" i="9"/>
  <c r="AG403" i="9"/>
  <c r="AC403" i="9"/>
  <c r="AI403" i="9"/>
  <c r="AE403" i="9"/>
  <c r="AA403" i="9"/>
  <c r="AB403" i="9"/>
  <c r="AF403" i="9"/>
  <c r="AB398" i="9"/>
  <c r="AG395" i="9"/>
  <c r="AC395" i="9"/>
  <c r="AF395" i="9"/>
  <c r="AB395" i="9"/>
  <c r="AI395" i="9"/>
  <c r="AE395" i="9"/>
  <c r="AA395" i="9"/>
  <c r="AH395" i="9"/>
  <c r="AD395" i="9"/>
  <c r="Z395" i="9"/>
  <c r="AF400" i="9"/>
  <c r="AB400" i="9"/>
  <c r="AI400" i="9"/>
  <c r="AE400" i="9"/>
  <c r="AA400" i="9"/>
  <c r="AG400" i="9"/>
  <c r="AC400" i="9"/>
  <c r="Z400" i="9"/>
  <c r="AH400" i="9"/>
  <c r="AD400" i="9"/>
  <c r="AH401" i="9"/>
  <c r="AD401" i="9"/>
  <c r="Z401" i="9"/>
  <c r="AG401" i="9"/>
  <c r="AC401" i="9"/>
  <c r="AI401" i="9"/>
  <c r="AE401" i="9"/>
  <c r="AA401" i="9"/>
  <c r="AF401" i="9"/>
  <c r="AB401" i="9"/>
  <c r="AF402" i="9"/>
  <c r="AB402" i="9"/>
  <c r="AI402" i="9"/>
  <c r="AE402" i="9"/>
  <c r="AA402" i="9"/>
  <c r="AG402" i="9"/>
  <c r="AC402" i="9"/>
  <c r="AH402" i="9"/>
  <c r="AD402" i="9"/>
  <c r="Z402" i="9"/>
  <c r="AG397" i="9"/>
  <c r="AC397" i="9"/>
  <c r="AF397" i="9"/>
  <c r="AB397" i="9"/>
  <c r="AI397" i="9"/>
  <c r="AE397" i="9"/>
  <c r="AA397" i="9"/>
  <c r="AH397" i="9"/>
  <c r="AD397" i="9"/>
  <c r="Z397" i="9"/>
  <c r="AH399" i="9"/>
  <c r="AG399" i="9"/>
  <c r="AI399" i="9"/>
  <c r="AC399" i="9"/>
  <c r="AF399" i="9"/>
  <c r="AB399" i="9"/>
  <c r="AE399" i="9"/>
  <c r="AA399" i="9"/>
  <c r="AD399" i="9"/>
  <c r="Z399" i="9"/>
  <c r="AI394" i="9"/>
  <c r="AE394" i="9"/>
  <c r="AA394" i="9"/>
  <c r="AH394" i="9"/>
  <c r="AD394" i="9"/>
  <c r="Z394" i="9"/>
  <c r="AG394" i="9"/>
  <c r="AC394" i="9"/>
  <c r="AF394" i="9"/>
  <c r="AB394" i="9"/>
  <c r="AF398" i="9"/>
  <c r="AI398" i="9"/>
  <c r="AJ403" i="9"/>
  <c r="AJ402" i="9"/>
  <c r="AJ397" i="9"/>
  <c r="AJ399" i="9"/>
  <c r="AJ394" i="9"/>
  <c r="AY396" i="9"/>
  <c r="AY403" i="9"/>
  <c r="AY394" i="9"/>
  <c r="AY401" i="9"/>
  <c r="AY397" i="9"/>
  <c r="AY395" i="9"/>
  <c r="AY398" i="9"/>
  <c r="AY402" i="9"/>
  <c r="AY399" i="9"/>
  <c r="AY400" i="9"/>
  <c r="T392" i="9"/>
  <c r="AJ400" i="9"/>
  <c r="AJ401" i="9"/>
  <c r="AJ396" i="9"/>
  <c r="AJ395" i="9"/>
  <c r="AI404" i="9" l="1"/>
  <c r="AL394" i="9" s="1"/>
  <c r="AJ404" i="9"/>
  <c r="AL395" i="9" s="1"/>
  <c r="AL397" i="9" s="1"/>
  <c r="AL398" i="9" l="1"/>
  <c r="AL402" i="9" s="1"/>
  <c r="AL399" i="9"/>
  <c r="AL401" i="9" l="1"/>
  <c r="AL403" i="9" l="1"/>
  <c r="AO394" i="9" s="1"/>
  <c r="AP394" i="9" s="1"/>
  <c r="AO398" i="9"/>
  <c r="AO399" i="9" s="1"/>
  <c r="AO400" i="9" s="1"/>
  <c r="AO402" i="9" l="1"/>
  <c r="AP402" i="9" s="1"/>
  <c r="AO401" i="9"/>
  <c r="AP401" i="9" s="1"/>
  <c r="AO403" i="9"/>
  <c r="AP403" i="9" s="1"/>
  <c r="AR394" i="9"/>
  <c r="AR395" i="9"/>
  <c r="AR396" i="9"/>
  <c r="AS396" i="9" s="1"/>
  <c r="AS395" i="9" l="1"/>
  <c r="AS394" i="9"/>
  <c r="AT394" i="9" s="1"/>
  <c r="AT396" i="9" l="1"/>
  <c r="AU396" i="9" s="1"/>
  <c r="AT395" i="9"/>
  <c r="AU394" i="9" s="1"/>
  <c r="AU399" i="9" s="1"/>
  <c r="AZ394" i="9" l="1"/>
  <c r="S394" i="9" s="1"/>
  <c r="AZ397" i="9"/>
  <c r="S397" i="9" s="1"/>
  <c r="AZ400" i="9"/>
  <c r="S400" i="9" s="1"/>
  <c r="AZ403" i="9"/>
  <c r="S403" i="9" s="1"/>
  <c r="AZ402" i="9"/>
  <c r="S402" i="9" s="1"/>
  <c r="AZ396" i="9"/>
  <c r="S396" i="9" s="1"/>
  <c r="AZ395" i="9"/>
  <c r="S395" i="9" s="1"/>
  <c r="AZ399" i="9"/>
  <c r="S399" i="9" s="1"/>
  <c r="AZ401" i="9"/>
  <c r="S401" i="9" s="1"/>
  <c r="AZ398" i="9"/>
  <c r="S398" i="9" s="1"/>
  <c r="AU395" i="9"/>
  <c r="S404" i="9" l="1"/>
  <c r="V403" i="9" s="1"/>
  <c r="T394" i="9" l="1"/>
  <c r="T401" i="9"/>
  <c r="T397" i="9"/>
  <c r="T400" i="9"/>
  <c r="T395" i="9"/>
  <c r="T403" i="9"/>
  <c r="T396" i="9"/>
  <c r="T402" i="9"/>
  <c r="T398" i="9"/>
  <c r="T399" i="9"/>
  <c r="AF414" i="9" l="1"/>
  <c r="AB414" i="9"/>
  <c r="AI414" i="9"/>
  <c r="AE414" i="9"/>
  <c r="AA414" i="9"/>
  <c r="AG414" i="9"/>
  <c r="AC414" i="9"/>
  <c r="AH414" i="9"/>
  <c r="AD414" i="9"/>
  <c r="Z414" i="9"/>
  <c r="AH411" i="9"/>
  <c r="AD411" i="9"/>
  <c r="Z411" i="9"/>
  <c r="AG411" i="9"/>
  <c r="AC411" i="9"/>
  <c r="AI411" i="9"/>
  <c r="AE411" i="9"/>
  <c r="AA411" i="9"/>
  <c r="AF411" i="9"/>
  <c r="AB411" i="9"/>
  <c r="AF412" i="9"/>
  <c r="AB412" i="9"/>
  <c r="AI412" i="9"/>
  <c r="AE412" i="9"/>
  <c r="AA412" i="9"/>
  <c r="AG412" i="9"/>
  <c r="AC412" i="9"/>
  <c r="AH412" i="9"/>
  <c r="AD412" i="9"/>
  <c r="Z412" i="9"/>
  <c r="AF408" i="9"/>
  <c r="AB408" i="9"/>
  <c r="AI408" i="9"/>
  <c r="AE408" i="9"/>
  <c r="AA408" i="9"/>
  <c r="AG408" i="9"/>
  <c r="AC408" i="9"/>
  <c r="AD408" i="9"/>
  <c r="Z408" i="9"/>
  <c r="AH408" i="9"/>
  <c r="AH409" i="9"/>
  <c r="AD409" i="9"/>
  <c r="Z409" i="9"/>
  <c r="AG409" i="9"/>
  <c r="AC409" i="9"/>
  <c r="AI409" i="9"/>
  <c r="AE409" i="9"/>
  <c r="AA409" i="9"/>
  <c r="AF409" i="9"/>
  <c r="AB409" i="9"/>
  <c r="AH415" i="9"/>
  <c r="AD415" i="9"/>
  <c r="Z415" i="9"/>
  <c r="AG415" i="9"/>
  <c r="AC415" i="9"/>
  <c r="AI415" i="9"/>
  <c r="AE415" i="9"/>
  <c r="AA415" i="9"/>
  <c r="AF415" i="9"/>
  <c r="AB415" i="9"/>
  <c r="AH413" i="9"/>
  <c r="AD413" i="9"/>
  <c r="Z413" i="9"/>
  <c r="AG413" i="9"/>
  <c r="AC413" i="9"/>
  <c r="AI413" i="9"/>
  <c r="AE413" i="9"/>
  <c r="AA413" i="9"/>
  <c r="AB413" i="9"/>
  <c r="AF413" i="9"/>
  <c r="AF410" i="9"/>
  <c r="AB410" i="9"/>
  <c r="AI410" i="9"/>
  <c r="AE410" i="9"/>
  <c r="AA410" i="9"/>
  <c r="AG410" i="9"/>
  <c r="AC410" i="9"/>
  <c r="Z410" i="9"/>
  <c r="AH410" i="9"/>
  <c r="AD410" i="9"/>
  <c r="AH407" i="9"/>
  <c r="AD407" i="9"/>
  <c r="Z407" i="9"/>
  <c r="AG407" i="9"/>
  <c r="AC407" i="9"/>
  <c r="AI407" i="9"/>
  <c r="AE407" i="9"/>
  <c r="AA407" i="9"/>
  <c r="AF407" i="9"/>
  <c r="AB407" i="9"/>
  <c r="AF406" i="9"/>
  <c r="AB406" i="9"/>
  <c r="AI406" i="9"/>
  <c r="AE406" i="9"/>
  <c r="AA406" i="9"/>
  <c r="AG406" i="9"/>
  <c r="AC406" i="9"/>
  <c r="AH406" i="9"/>
  <c r="AD406" i="9"/>
  <c r="Z406" i="9"/>
  <c r="AJ409" i="9"/>
  <c r="AJ413" i="9"/>
  <c r="AJ406" i="9"/>
  <c r="AJ412" i="9"/>
  <c r="AJ407" i="9"/>
  <c r="AJ408" i="9"/>
  <c r="AJ415" i="9"/>
  <c r="AY412" i="9"/>
  <c r="AY415" i="9"/>
  <c r="T404" i="9"/>
  <c r="AY406" i="9"/>
  <c r="AY407" i="9"/>
  <c r="AJ411" i="9"/>
  <c r="AJ410" i="9"/>
  <c r="AY408" i="9"/>
  <c r="AY413" i="9"/>
  <c r="AY409" i="9"/>
  <c r="AY414" i="9"/>
  <c r="AJ414" i="9"/>
  <c r="AY411" i="9"/>
  <c r="AY410" i="9"/>
  <c r="AI416" i="9" l="1"/>
  <c r="AL406" i="9" s="1"/>
  <c r="AJ416" i="9"/>
  <c r="AL407" i="9" s="1"/>
  <c r="AL409" i="9" s="1"/>
  <c r="AL410" i="9" l="1"/>
  <c r="AL414" i="9" s="1"/>
  <c r="AL411" i="9"/>
  <c r="AL413" i="9" l="1"/>
  <c r="AL415" i="9" s="1"/>
  <c r="AO406" i="9" s="1"/>
  <c r="AP406" i="9" s="1"/>
  <c r="AR408" i="9" l="1"/>
  <c r="AS408" i="9" s="1"/>
  <c r="AR407" i="9"/>
  <c r="AR406" i="9"/>
  <c r="AO410" i="9"/>
  <c r="AO411" i="9" s="1"/>
  <c r="AO412" i="9" s="1"/>
  <c r="AO415" i="9" s="1"/>
  <c r="AP415" i="9" s="1"/>
  <c r="AS407" i="9" l="1"/>
  <c r="AT407" i="9" s="1"/>
  <c r="AS406" i="9"/>
  <c r="AT406" i="9" s="1"/>
  <c r="AO414" i="9"/>
  <c r="AP414" i="9" s="1"/>
  <c r="AO413" i="9"/>
  <c r="AP413" i="9" s="1"/>
  <c r="AT408" i="9" l="1"/>
  <c r="AU408" i="9" s="1"/>
  <c r="AU406" i="9"/>
  <c r="AU411" i="9" s="1"/>
  <c r="AZ415" i="9" s="1"/>
  <c r="S415" i="9" s="1"/>
  <c r="AU407" i="9"/>
  <c r="AZ406" i="9" l="1"/>
  <c r="S406" i="9" s="1"/>
  <c r="AZ408" i="9"/>
  <c r="S408" i="9" s="1"/>
  <c r="AZ413" i="9"/>
  <c r="S413" i="9" s="1"/>
  <c r="AZ411" i="9"/>
  <c r="S411" i="9" s="1"/>
  <c r="AZ407" i="9"/>
  <c r="S407" i="9" s="1"/>
  <c r="AZ409" i="9"/>
  <c r="S409" i="9" s="1"/>
  <c r="AZ412" i="9"/>
  <c r="S412" i="9" s="1"/>
  <c r="AZ414" i="9"/>
  <c r="S414" i="9" s="1"/>
  <c r="AZ410" i="9"/>
  <c r="S410" i="9" s="1"/>
  <c r="S416" i="9" l="1"/>
  <c r="V415" i="9" s="1"/>
  <c r="T407" i="9" l="1"/>
  <c r="T412" i="9"/>
  <c r="T408" i="9"/>
  <c r="T415" i="9"/>
  <c r="T409" i="9"/>
  <c r="T410" i="9"/>
  <c r="T414" i="9"/>
  <c r="T411" i="9"/>
  <c r="T406" i="9"/>
  <c r="T413" i="9"/>
  <c r="AF426" i="9" l="1"/>
  <c r="AB426" i="9"/>
  <c r="AI426" i="9"/>
  <c r="AE426" i="9"/>
  <c r="AA426" i="9"/>
  <c r="AG426" i="9"/>
  <c r="AC426" i="9"/>
  <c r="AD426" i="9"/>
  <c r="Z426" i="9"/>
  <c r="AH426" i="9"/>
  <c r="AH423" i="9"/>
  <c r="AD423" i="9"/>
  <c r="Z423" i="9"/>
  <c r="AG423" i="9"/>
  <c r="AC423" i="9"/>
  <c r="AI423" i="9"/>
  <c r="AE423" i="9"/>
  <c r="AA423" i="9"/>
  <c r="AB423" i="9"/>
  <c r="AF423" i="9"/>
  <c r="AH427" i="9"/>
  <c r="AD427" i="9"/>
  <c r="Z427" i="9"/>
  <c r="AG427" i="9"/>
  <c r="AC427" i="9"/>
  <c r="AF427" i="9"/>
  <c r="AI427" i="9"/>
  <c r="AE427" i="9"/>
  <c r="AA427" i="9"/>
  <c r="AB427" i="9"/>
  <c r="AF420" i="9"/>
  <c r="AB420" i="9"/>
  <c r="AI420" i="9"/>
  <c r="AE420" i="9"/>
  <c r="AA420" i="9"/>
  <c r="AG420" i="9"/>
  <c r="AC420" i="9"/>
  <c r="Z420" i="9"/>
  <c r="AH420" i="9"/>
  <c r="AD420" i="9"/>
  <c r="AH425" i="9"/>
  <c r="AD425" i="9"/>
  <c r="Z425" i="9"/>
  <c r="AG425" i="9"/>
  <c r="AC425" i="9"/>
  <c r="AI425" i="9"/>
  <c r="AE425" i="9"/>
  <c r="AA425" i="9"/>
  <c r="AF425" i="9"/>
  <c r="AB425" i="9"/>
  <c r="AF422" i="9"/>
  <c r="AB422" i="9"/>
  <c r="AI422" i="9"/>
  <c r="AE422" i="9"/>
  <c r="AA422" i="9"/>
  <c r="AG422" i="9"/>
  <c r="AC422" i="9"/>
  <c r="AH422" i="9"/>
  <c r="AD422" i="9"/>
  <c r="Z422" i="9"/>
  <c r="AJ424" i="9"/>
  <c r="AF424" i="9"/>
  <c r="AB424" i="9"/>
  <c r="AI424" i="9"/>
  <c r="AE424" i="9"/>
  <c r="AA424" i="9"/>
  <c r="AG424" i="9"/>
  <c r="AC424" i="9"/>
  <c r="AH424" i="9"/>
  <c r="AD424" i="9"/>
  <c r="Z424" i="9"/>
  <c r="AF418" i="9"/>
  <c r="AB418" i="9"/>
  <c r="AI418" i="9"/>
  <c r="AE418" i="9"/>
  <c r="AA418" i="9"/>
  <c r="AG418" i="9"/>
  <c r="AC418" i="9"/>
  <c r="AD418" i="9"/>
  <c r="Z418" i="9"/>
  <c r="AH418" i="9"/>
  <c r="AH421" i="9"/>
  <c r="AD421" i="9"/>
  <c r="Z421" i="9"/>
  <c r="AG421" i="9"/>
  <c r="AC421" i="9"/>
  <c r="AI421" i="9"/>
  <c r="AE421" i="9"/>
  <c r="AA421" i="9"/>
  <c r="AF421" i="9"/>
  <c r="AB421" i="9"/>
  <c r="AH419" i="9"/>
  <c r="AD419" i="9"/>
  <c r="Z419" i="9"/>
  <c r="AG419" i="9"/>
  <c r="AC419" i="9"/>
  <c r="AI419" i="9"/>
  <c r="AE419" i="9"/>
  <c r="AA419" i="9"/>
  <c r="AF419" i="9"/>
  <c r="AB419" i="9"/>
  <c r="AJ427" i="9"/>
  <c r="AJ420" i="9"/>
  <c r="AJ426" i="9"/>
  <c r="AJ419" i="9"/>
  <c r="AJ421" i="9"/>
  <c r="AJ422" i="9"/>
  <c r="AY422" i="9"/>
  <c r="AY419" i="9"/>
  <c r="T416" i="9"/>
  <c r="AY421" i="9"/>
  <c r="AY420" i="9"/>
  <c r="AY423" i="9"/>
  <c r="AY426" i="9"/>
  <c r="AY425" i="9"/>
  <c r="AY427" i="9"/>
  <c r="AY418" i="9"/>
  <c r="AJ425" i="9"/>
  <c r="AY424" i="9"/>
  <c r="AJ418" i="9"/>
  <c r="AJ423" i="9"/>
  <c r="AI428" i="9" l="1"/>
  <c r="AL418" i="9" s="1"/>
  <c r="AJ428" i="9"/>
  <c r="AL419" i="9" s="1"/>
  <c r="AL421" i="9" s="1"/>
  <c r="AL423" i="9" l="1"/>
  <c r="AL422" i="9"/>
  <c r="AL426" i="9" s="1"/>
  <c r="AL425" i="9" l="1"/>
  <c r="AL427" i="9" s="1"/>
  <c r="AO422" i="9" l="1"/>
  <c r="AO423" i="9" s="1"/>
  <c r="AO424" i="9" s="1"/>
  <c r="AO425" i="9" s="1"/>
  <c r="AP425" i="9" s="1"/>
  <c r="AR419" i="9"/>
  <c r="AR420" i="9"/>
  <c r="AS420" i="9" s="1"/>
  <c r="AO418" i="9"/>
  <c r="AP418" i="9" s="1"/>
  <c r="AO426" i="9" l="1"/>
  <c r="AP426" i="9" s="1"/>
  <c r="AO427" i="9"/>
  <c r="AP427" i="9" s="1"/>
  <c r="AR418" i="9"/>
  <c r="AS419" i="9" s="1"/>
  <c r="AS418" i="9" l="1"/>
  <c r="AT418" i="9" s="1"/>
  <c r="AT420" i="9"/>
  <c r="AU420" i="9" s="1"/>
  <c r="AT419" i="9"/>
  <c r="AU419" i="9" l="1"/>
  <c r="AU418" i="9"/>
  <c r="AU423" i="9" s="1"/>
  <c r="AZ427" i="9" l="1"/>
  <c r="S427" i="9" s="1"/>
  <c r="AZ424" i="9"/>
  <c r="S424" i="9" s="1"/>
  <c r="AZ420" i="9"/>
  <c r="S420" i="9" s="1"/>
  <c r="AZ421" i="9"/>
  <c r="S421" i="9" s="1"/>
  <c r="AZ422" i="9"/>
  <c r="S422" i="9" s="1"/>
  <c r="AZ425" i="9"/>
  <c r="S425" i="9" s="1"/>
  <c r="AZ419" i="9"/>
  <c r="S419" i="9" s="1"/>
  <c r="AZ426" i="9"/>
  <c r="S426" i="9" s="1"/>
  <c r="AZ418" i="9"/>
  <c r="S418" i="9" s="1"/>
  <c r="AZ423" i="9"/>
  <c r="S423" i="9" s="1"/>
  <c r="S428" i="9" l="1"/>
  <c r="T418" i="9" l="1"/>
  <c r="V427" i="9"/>
  <c r="T425" i="9"/>
  <c r="T420" i="9"/>
  <c r="T424" i="9"/>
  <c r="T419" i="9"/>
  <c r="T427" i="9"/>
  <c r="T421" i="9"/>
  <c r="T422" i="9"/>
  <c r="T423" i="9"/>
  <c r="T426" i="9"/>
  <c r="AF438" i="9" l="1"/>
  <c r="AB438" i="9"/>
  <c r="AI438" i="9"/>
  <c r="AE438" i="9"/>
  <c r="AA438" i="9"/>
  <c r="AH438" i="9"/>
  <c r="AD438" i="9"/>
  <c r="Z438" i="9"/>
  <c r="AG438" i="9"/>
  <c r="AC438" i="9"/>
  <c r="AH433" i="9"/>
  <c r="AD433" i="9"/>
  <c r="Z433" i="9"/>
  <c r="AG433" i="9"/>
  <c r="AC433" i="9"/>
  <c r="AF433" i="9"/>
  <c r="AB433" i="9"/>
  <c r="AI433" i="9"/>
  <c r="AE433" i="9"/>
  <c r="AA433" i="9"/>
  <c r="AH439" i="9"/>
  <c r="AD439" i="9"/>
  <c r="Z439" i="9"/>
  <c r="AG439" i="9"/>
  <c r="AC439" i="9"/>
  <c r="AF439" i="9"/>
  <c r="AB439" i="9"/>
  <c r="AI439" i="9"/>
  <c r="AE439" i="9"/>
  <c r="AA439" i="9"/>
  <c r="AH431" i="9"/>
  <c r="AD431" i="9"/>
  <c r="Z431" i="9"/>
  <c r="AG431" i="9"/>
  <c r="AC431" i="9"/>
  <c r="AF431" i="9"/>
  <c r="AB431" i="9"/>
  <c r="AI431" i="9"/>
  <c r="AE431" i="9"/>
  <c r="AA431" i="9"/>
  <c r="AF432" i="9"/>
  <c r="AB432" i="9"/>
  <c r="AI432" i="9"/>
  <c r="AE432" i="9"/>
  <c r="AA432" i="9"/>
  <c r="AH432" i="9"/>
  <c r="AD432" i="9"/>
  <c r="Z432" i="9"/>
  <c r="AG432" i="9"/>
  <c r="AC432" i="9"/>
  <c r="AH437" i="9"/>
  <c r="AD437" i="9"/>
  <c r="Z437" i="9"/>
  <c r="AG437" i="9"/>
  <c r="AC437" i="9"/>
  <c r="AF437" i="9"/>
  <c r="AB437" i="9"/>
  <c r="AI437" i="9"/>
  <c r="AE437" i="9"/>
  <c r="AA437" i="9"/>
  <c r="AH435" i="9"/>
  <c r="AD435" i="9"/>
  <c r="Z435" i="9"/>
  <c r="AG435" i="9"/>
  <c r="AC435" i="9"/>
  <c r="AF435" i="9"/>
  <c r="AB435" i="9"/>
  <c r="AI435" i="9"/>
  <c r="AE435" i="9"/>
  <c r="AA435" i="9"/>
  <c r="AF434" i="9"/>
  <c r="AB434" i="9"/>
  <c r="AI434" i="9"/>
  <c r="AE434" i="9"/>
  <c r="AA434" i="9"/>
  <c r="AH434" i="9"/>
  <c r="AD434" i="9"/>
  <c r="Z434" i="9"/>
  <c r="AG434" i="9"/>
  <c r="AC434" i="9"/>
  <c r="AF436" i="9"/>
  <c r="AB436" i="9"/>
  <c r="AI436" i="9"/>
  <c r="AE436" i="9"/>
  <c r="AA436" i="9"/>
  <c r="AH436" i="9"/>
  <c r="AD436" i="9"/>
  <c r="Z436" i="9"/>
  <c r="AG436" i="9"/>
  <c r="AC436" i="9"/>
  <c r="AF430" i="9"/>
  <c r="AB430" i="9"/>
  <c r="AI430" i="9"/>
  <c r="AE430" i="9"/>
  <c r="AA430" i="9"/>
  <c r="AH430" i="9"/>
  <c r="AD430" i="9"/>
  <c r="Z430" i="9"/>
  <c r="AG430" i="9"/>
  <c r="AC430" i="9"/>
  <c r="AJ433" i="9"/>
  <c r="AJ438" i="9"/>
  <c r="AJ437" i="9"/>
  <c r="AJ432" i="9"/>
  <c r="AJ431" i="9"/>
  <c r="AJ439" i="9"/>
  <c r="AJ435" i="9"/>
  <c r="AJ434" i="9"/>
  <c r="AJ436" i="9"/>
  <c r="AJ430" i="9"/>
  <c r="AY435" i="9"/>
  <c r="AY430" i="9"/>
  <c r="AY431" i="9"/>
  <c r="AY439" i="9"/>
  <c r="T428" i="9"/>
  <c r="AY438" i="9"/>
  <c r="AY432" i="9"/>
  <c r="AY433" i="9"/>
  <c r="AY436" i="9"/>
  <c r="AY434" i="9"/>
  <c r="AY437" i="9"/>
  <c r="AJ440" i="9" l="1"/>
  <c r="AL431" i="9" s="1"/>
  <c r="AL433" i="9" s="1"/>
  <c r="AI440" i="9"/>
  <c r="AL430" i="9" s="1"/>
  <c r="AL434" i="9" l="1"/>
  <c r="AL438" i="9" s="1"/>
  <c r="AL435" i="9"/>
  <c r="AL437" i="9" l="1"/>
  <c r="AL439" i="9" s="1"/>
  <c r="AO434" i="9" l="1"/>
  <c r="AO435" i="9" s="1"/>
  <c r="AO436" i="9" s="1"/>
  <c r="AO439" i="9" s="1"/>
  <c r="AP439" i="9" s="1"/>
  <c r="AO430" i="9"/>
  <c r="AP430" i="9" s="1"/>
  <c r="AR432" i="9"/>
  <c r="AS432" i="9" s="1"/>
  <c r="AR431" i="9"/>
  <c r="AO437" i="9" l="1"/>
  <c r="AP437" i="9" s="1"/>
  <c r="AO438" i="9"/>
  <c r="AP438" i="9" s="1"/>
  <c r="AR430" i="9"/>
  <c r="AS431" i="9" l="1"/>
  <c r="AS430" i="9"/>
  <c r="AT430" i="9" s="1"/>
  <c r="AT431" i="9" l="1"/>
  <c r="AU430" i="9" s="1"/>
  <c r="AU435" i="9" s="1"/>
  <c r="AT432" i="9"/>
  <c r="AU432" i="9" s="1"/>
  <c r="AZ439" i="9" l="1"/>
  <c r="S439" i="9" s="1"/>
  <c r="AZ437" i="9"/>
  <c r="S437" i="9" s="1"/>
  <c r="AZ433" i="9"/>
  <c r="S433" i="9" s="1"/>
  <c r="AZ430" i="9"/>
  <c r="S430" i="9" s="1"/>
  <c r="AZ438" i="9"/>
  <c r="S438" i="9" s="1"/>
  <c r="AZ434" i="9"/>
  <c r="S434" i="9" s="1"/>
  <c r="AZ431" i="9"/>
  <c r="S431" i="9" s="1"/>
  <c r="AZ432" i="9"/>
  <c r="S432" i="9" s="1"/>
  <c r="AZ435" i="9"/>
  <c r="S435" i="9" s="1"/>
  <c r="AZ436" i="9"/>
  <c r="S436" i="9" s="1"/>
  <c r="AU431" i="9"/>
  <c r="S440" i="9" l="1"/>
  <c r="T433" i="9" s="1"/>
  <c r="AC445" i="9" l="1"/>
  <c r="T435" i="9"/>
  <c r="AJ445" i="9"/>
  <c r="T430" i="9"/>
  <c r="Z445" i="9" s="1"/>
  <c r="V439" i="9"/>
  <c r="T437" i="9"/>
  <c r="AG445" i="9" s="1"/>
  <c r="T431" i="9"/>
  <c r="T439" i="9"/>
  <c r="AI445" i="9" s="1"/>
  <c r="T434" i="9"/>
  <c r="AD445" i="9" s="1"/>
  <c r="T438" i="9"/>
  <c r="T436" i="9"/>
  <c r="T432" i="9"/>
  <c r="AB445" i="9" s="1"/>
  <c r="AH443" i="9" l="1"/>
  <c r="AD443" i="9"/>
  <c r="Z443" i="9"/>
  <c r="AG443" i="9"/>
  <c r="AC443" i="9"/>
  <c r="AF443" i="9"/>
  <c r="AB443" i="9"/>
  <c r="AI443" i="9"/>
  <c r="AE443" i="9"/>
  <c r="AA443" i="9"/>
  <c r="AF448" i="9"/>
  <c r="AB448" i="9"/>
  <c r="AI448" i="9"/>
  <c r="AE448" i="9"/>
  <c r="AA448" i="9"/>
  <c r="AH448" i="9"/>
  <c r="AD448" i="9"/>
  <c r="Z448" i="9"/>
  <c r="AG448" i="9"/>
  <c r="AC448" i="9"/>
  <c r="AH449" i="9"/>
  <c r="AD449" i="9"/>
  <c r="Z449" i="9"/>
  <c r="AG449" i="9"/>
  <c r="AC449" i="9"/>
  <c r="AF449" i="9"/>
  <c r="AB449" i="9"/>
  <c r="AI449" i="9"/>
  <c r="AE449" i="9"/>
  <c r="AA449" i="9"/>
  <c r="AH447" i="9"/>
  <c r="AD447" i="9"/>
  <c r="Z447" i="9"/>
  <c r="AG447" i="9"/>
  <c r="AC447" i="9"/>
  <c r="AF447" i="9"/>
  <c r="AB447" i="9"/>
  <c r="AI447" i="9"/>
  <c r="AE447" i="9"/>
  <c r="AA447" i="9"/>
  <c r="AA445" i="9"/>
  <c r="AF445" i="9"/>
  <c r="AF450" i="9"/>
  <c r="AB450" i="9"/>
  <c r="AI450" i="9"/>
  <c r="AE450" i="9"/>
  <c r="AA450" i="9"/>
  <c r="AH450" i="9"/>
  <c r="AD450" i="9"/>
  <c r="Z450" i="9"/>
  <c r="AG450" i="9"/>
  <c r="AC450" i="9"/>
  <c r="AF446" i="9"/>
  <c r="AB446" i="9"/>
  <c r="AI446" i="9"/>
  <c r="AE446" i="9"/>
  <c r="AA446" i="9"/>
  <c r="AH446" i="9"/>
  <c r="AD446" i="9"/>
  <c r="Z446" i="9"/>
  <c r="AG446" i="9"/>
  <c r="AC446" i="9"/>
  <c r="AF444" i="9"/>
  <c r="AB444" i="9"/>
  <c r="AI444" i="9"/>
  <c r="AE444" i="9"/>
  <c r="AA444" i="9"/>
  <c r="AH444" i="9"/>
  <c r="AD444" i="9"/>
  <c r="Z444" i="9"/>
  <c r="AG444" i="9"/>
  <c r="AC444" i="9"/>
  <c r="AH451" i="9"/>
  <c r="AD451" i="9"/>
  <c r="Z451" i="9"/>
  <c r="AG451" i="9"/>
  <c r="AC451" i="9"/>
  <c r="AF451" i="9"/>
  <c r="AB451" i="9"/>
  <c r="AI451" i="9"/>
  <c r="AE451" i="9"/>
  <c r="AA451" i="9"/>
  <c r="AF442" i="9"/>
  <c r="AB442" i="9"/>
  <c r="AI442" i="9"/>
  <c r="AE442" i="9"/>
  <c r="AA442" i="9"/>
  <c r="AH442" i="9"/>
  <c r="AD442" i="9"/>
  <c r="Z442" i="9"/>
  <c r="AG442" i="9"/>
  <c r="AC442" i="9"/>
  <c r="AE445" i="9"/>
  <c r="AH445" i="9"/>
  <c r="AJ447" i="9"/>
  <c r="AJ446" i="9"/>
  <c r="AJ442" i="9"/>
  <c r="AY444" i="9"/>
  <c r="AY450" i="9"/>
  <c r="AY443" i="9"/>
  <c r="T440" i="9"/>
  <c r="AY449" i="9"/>
  <c r="AY442" i="9"/>
  <c r="AY451" i="9"/>
  <c r="AY445" i="9"/>
  <c r="AY447" i="9"/>
  <c r="AY446" i="9"/>
  <c r="AY448" i="9"/>
  <c r="AJ444" i="9"/>
  <c r="AJ451" i="9"/>
  <c r="AJ448" i="9"/>
  <c r="AJ443" i="9"/>
  <c r="AJ450" i="9"/>
  <c r="AJ449" i="9"/>
  <c r="AJ452" i="9" l="1"/>
  <c r="AL443" i="9" s="1"/>
  <c r="AL445" i="9" s="1"/>
  <c r="AI452" i="9"/>
  <c r="AL442" i="9" s="1"/>
  <c r="AL447" i="9" l="1"/>
  <c r="AL446" i="9"/>
  <c r="AL450" i="9" s="1"/>
  <c r="AL449" i="9" l="1"/>
  <c r="AL451" i="9" s="1"/>
  <c r="AO442" i="9" s="1"/>
  <c r="AP442" i="9" s="1"/>
  <c r="AO446" i="9" l="1"/>
  <c r="AO447" i="9" s="1"/>
  <c r="AO448" i="9" s="1"/>
  <c r="AO449" i="9" s="1"/>
  <c r="AP449" i="9" s="1"/>
  <c r="AR444" i="9"/>
  <c r="AS444" i="9" s="1"/>
  <c r="AR443" i="9"/>
  <c r="AR442" i="9"/>
  <c r="AO450" i="9" l="1"/>
  <c r="AP450" i="9" s="1"/>
  <c r="AO451" i="9"/>
  <c r="AP451" i="9" s="1"/>
  <c r="AS443" i="9"/>
  <c r="AS442" i="9"/>
  <c r="AT442" i="9" s="1"/>
  <c r="AT443" i="9" l="1"/>
  <c r="AU442" i="9" s="1"/>
  <c r="AU447" i="9" s="1"/>
  <c r="AT444" i="9"/>
  <c r="AU444" i="9" s="1"/>
  <c r="AZ451" i="9" l="1"/>
  <c r="S451" i="9" s="1"/>
  <c r="AZ447" i="9"/>
  <c r="S447" i="9" s="1"/>
  <c r="AZ442" i="9"/>
  <c r="S442" i="9" s="1"/>
  <c r="AZ448" i="9"/>
  <c r="S448" i="9" s="1"/>
  <c r="AZ444" i="9"/>
  <c r="S444" i="9" s="1"/>
  <c r="AZ449" i="9"/>
  <c r="S449" i="9" s="1"/>
  <c r="AZ445" i="9"/>
  <c r="S445" i="9" s="1"/>
  <c r="AZ446" i="9"/>
  <c r="S446" i="9" s="1"/>
  <c r="AZ443" i="9"/>
  <c r="S443" i="9" s="1"/>
  <c r="AZ450" i="9"/>
  <c r="S450" i="9" s="1"/>
  <c r="AU443" i="9"/>
  <c r="S452" i="9" l="1"/>
  <c r="T448" i="9" s="1"/>
  <c r="AF460" i="9" l="1"/>
  <c r="AJ460" i="9"/>
  <c r="T449" i="9"/>
  <c r="T447" i="9"/>
  <c r="AE460" i="9" s="1"/>
  <c r="T444" i="9"/>
  <c r="AB460" i="9" s="1"/>
  <c r="V451" i="9"/>
  <c r="T445" i="9"/>
  <c r="T451" i="9"/>
  <c r="AI460" i="9" s="1"/>
  <c r="T450" i="9"/>
  <c r="AH460" i="9" s="1"/>
  <c r="T443" i="9"/>
  <c r="T442" i="9"/>
  <c r="T446" i="9"/>
  <c r="AD460" i="9" s="1"/>
  <c r="AF454" i="9" l="1"/>
  <c r="AB454" i="9"/>
  <c r="AI454" i="9"/>
  <c r="AE454" i="9"/>
  <c r="AA454" i="9"/>
  <c r="AH454" i="9"/>
  <c r="AD454" i="9"/>
  <c r="Z454" i="9"/>
  <c r="AG454" i="9"/>
  <c r="AC454" i="9"/>
  <c r="AH461" i="9"/>
  <c r="AD461" i="9"/>
  <c r="Z461" i="9"/>
  <c r="AG461" i="9"/>
  <c r="AC461" i="9"/>
  <c r="AF461" i="9"/>
  <c r="AB461" i="9"/>
  <c r="AI461" i="9"/>
  <c r="AE461" i="9"/>
  <c r="AA461" i="9"/>
  <c r="Z460" i="9"/>
  <c r="AH457" i="9"/>
  <c r="AD457" i="9"/>
  <c r="Z457" i="9"/>
  <c r="AG457" i="9"/>
  <c r="AC457" i="9"/>
  <c r="AF457" i="9"/>
  <c r="AB457" i="9"/>
  <c r="AI457" i="9"/>
  <c r="AE457" i="9"/>
  <c r="AA457" i="9"/>
  <c r="AC460" i="9"/>
  <c r="AH455" i="9"/>
  <c r="AD455" i="9"/>
  <c r="Z455" i="9"/>
  <c r="AG455" i="9"/>
  <c r="AC455" i="9"/>
  <c r="AF455" i="9"/>
  <c r="AB455" i="9"/>
  <c r="AI455" i="9"/>
  <c r="AE455" i="9"/>
  <c r="AA455" i="9"/>
  <c r="AF462" i="9"/>
  <c r="AB462" i="9"/>
  <c r="AI462" i="9"/>
  <c r="AE462" i="9"/>
  <c r="AA462" i="9"/>
  <c r="AH462" i="9"/>
  <c r="AD462" i="9"/>
  <c r="Z462" i="9"/>
  <c r="AG462" i="9"/>
  <c r="AC462" i="9"/>
  <c r="AF456" i="9"/>
  <c r="AB456" i="9"/>
  <c r="AI456" i="9"/>
  <c r="AE456" i="9"/>
  <c r="AA456" i="9"/>
  <c r="AH456" i="9"/>
  <c r="AD456" i="9"/>
  <c r="Z456" i="9"/>
  <c r="AG456" i="9"/>
  <c r="AC456" i="9"/>
  <c r="AF458" i="9"/>
  <c r="AB458" i="9"/>
  <c r="AI458" i="9"/>
  <c r="AE458" i="9"/>
  <c r="AA458" i="9"/>
  <c r="AH458" i="9"/>
  <c r="AD458" i="9"/>
  <c r="Z458" i="9"/>
  <c r="AG458" i="9"/>
  <c r="AC458" i="9"/>
  <c r="AH463" i="9"/>
  <c r="AD463" i="9"/>
  <c r="Z463" i="9"/>
  <c r="AG463" i="9"/>
  <c r="AC463" i="9"/>
  <c r="AF463" i="9"/>
  <c r="AB463" i="9"/>
  <c r="AI463" i="9"/>
  <c r="AE463" i="9"/>
  <c r="AA463" i="9"/>
  <c r="AH459" i="9"/>
  <c r="AD459" i="9"/>
  <c r="Z459" i="9"/>
  <c r="AG459" i="9"/>
  <c r="AC459" i="9"/>
  <c r="AF459" i="9"/>
  <c r="AB459" i="9"/>
  <c r="AI459" i="9"/>
  <c r="AE459" i="9"/>
  <c r="AA459" i="9"/>
  <c r="AG460" i="9"/>
  <c r="AA460" i="9"/>
  <c r="AJ457" i="9"/>
  <c r="AJ461" i="9"/>
  <c r="AJ455" i="9"/>
  <c r="AY460" i="9"/>
  <c r="T452" i="9"/>
  <c r="AY455" i="9"/>
  <c r="AY463" i="9"/>
  <c r="AY459" i="9"/>
  <c r="AY458" i="9"/>
  <c r="AY456" i="9"/>
  <c r="AY462" i="9"/>
  <c r="AY461" i="9"/>
  <c r="AJ454" i="9"/>
  <c r="AY457" i="9"/>
  <c r="AY454" i="9"/>
  <c r="AJ462" i="9"/>
  <c r="AJ456" i="9"/>
  <c r="AJ458" i="9"/>
  <c r="AJ463" i="9"/>
  <c r="AJ459" i="9"/>
  <c r="AI464" i="9" l="1"/>
  <c r="AL454" i="9" s="1"/>
  <c r="AJ464" i="9"/>
  <c r="AL455" i="9" s="1"/>
  <c r="AL457" i="9" s="1"/>
  <c r="AL458" i="9" l="1"/>
  <c r="AL459" i="9"/>
  <c r="AL461" i="9" l="1"/>
  <c r="AL462" i="9"/>
  <c r="AL463" i="9" l="1"/>
  <c r="AO458" i="9"/>
  <c r="AO459" i="9" s="1"/>
  <c r="AO460" i="9" s="1"/>
  <c r="AO463" i="9" s="1"/>
  <c r="AP463" i="9" s="1"/>
  <c r="AR456" i="9" l="1"/>
  <c r="AS456" i="9" s="1"/>
  <c r="AR455" i="9"/>
  <c r="AO454" i="9"/>
  <c r="AP454" i="9" s="1"/>
  <c r="AO462" i="9"/>
  <c r="AP462" i="9" s="1"/>
  <c r="AO461" i="9"/>
  <c r="AP461" i="9" s="1"/>
  <c r="AR454" i="9" l="1"/>
  <c r="AS455" i="9" l="1"/>
  <c r="AS454" i="9"/>
  <c r="AT454" i="9" s="1"/>
  <c r="AT456" i="9" l="1"/>
  <c r="AU456" i="9" s="1"/>
  <c r="AT455" i="9"/>
  <c r="AU454" i="9" s="1"/>
  <c r="AU459" i="9" s="1"/>
  <c r="AZ463" i="9" l="1"/>
  <c r="S463" i="9" s="1"/>
  <c r="AZ461" i="9"/>
  <c r="S461" i="9" s="1"/>
  <c r="AZ457" i="9"/>
  <c r="S457" i="9" s="1"/>
  <c r="AZ456" i="9"/>
  <c r="S456" i="9" s="1"/>
  <c r="AZ458" i="9"/>
  <c r="S458" i="9" s="1"/>
  <c r="AZ459" i="9"/>
  <c r="S459" i="9" s="1"/>
  <c r="AZ454" i="9"/>
  <c r="S454" i="9" s="1"/>
  <c r="AZ462" i="9"/>
  <c r="S462" i="9" s="1"/>
  <c r="AZ455" i="9"/>
  <c r="S455" i="9" s="1"/>
  <c r="AZ460" i="9"/>
  <c r="S460" i="9" s="1"/>
  <c r="AU455" i="9"/>
  <c r="S464" i="9" l="1"/>
  <c r="V463" i="9" s="1"/>
  <c r="T463" i="9" l="1"/>
  <c r="T461" i="9"/>
  <c r="T454" i="9"/>
  <c r="T459" i="9"/>
  <c r="T456" i="9"/>
  <c r="T458" i="9"/>
  <c r="T460" i="9"/>
  <c r="T455" i="9"/>
  <c r="T457" i="9"/>
  <c r="T462" i="9"/>
  <c r="AH471" i="9" l="1"/>
  <c r="AD471" i="9"/>
  <c r="Z471" i="9"/>
  <c r="AG471" i="9"/>
  <c r="AC471" i="9"/>
  <c r="AF471" i="9"/>
  <c r="AB471" i="9"/>
  <c r="AI471" i="9"/>
  <c r="AE471" i="9"/>
  <c r="AA471" i="9"/>
  <c r="AF470" i="9"/>
  <c r="AB470" i="9"/>
  <c r="AI470" i="9"/>
  <c r="AE470" i="9"/>
  <c r="AA470" i="9"/>
  <c r="AH470" i="9"/>
  <c r="AD470" i="9"/>
  <c r="Z470" i="9"/>
  <c r="AG470" i="9"/>
  <c r="AC470" i="9"/>
  <c r="AH467" i="9"/>
  <c r="AD467" i="9"/>
  <c r="Z467" i="9"/>
  <c r="AG467" i="9"/>
  <c r="AC467" i="9"/>
  <c r="AF467" i="9"/>
  <c r="AB467" i="9"/>
  <c r="AI467" i="9"/>
  <c r="AE467" i="9"/>
  <c r="AA467" i="9"/>
  <c r="AF472" i="9"/>
  <c r="AB472" i="9"/>
  <c r="AI472" i="9"/>
  <c r="AE472" i="9"/>
  <c r="AA472" i="9"/>
  <c r="AH472" i="9"/>
  <c r="AD472" i="9"/>
  <c r="Z472" i="9"/>
  <c r="AG472" i="9"/>
  <c r="AC472" i="9"/>
  <c r="AF466" i="9"/>
  <c r="AB466" i="9"/>
  <c r="AI466" i="9"/>
  <c r="AE466" i="9"/>
  <c r="AA466" i="9"/>
  <c r="AH466" i="9"/>
  <c r="AD466" i="9"/>
  <c r="Z466" i="9"/>
  <c r="AG466" i="9"/>
  <c r="AC466" i="9"/>
  <c r="AF474" i="9"/>
  <c r="AB474" i="9"/>
  <c r="AI474" i="9"/>
  <c r="AE474" i="9"/>
  <c r="AA474" i="9"/>
  <c r="AH474" i="9"/>
  <c r="AD474" i="9"/>
  <c r="Z474" i="9"/>
  <c r="AG474" i="9"/>
  <c r="AC474" i="9"/>
  <c r="AJ473" i="9"/>
  <c r="AH473" i="9"/>
  <c r="AD473" i="9"/>
  <c r="Z473" i="9"/>
  <c r="AG473" i="9"/>
  <c r="AC473" i="9"/>
  <c r="AF473" i="9"/>
  <c r="AB473" i="9"/>
  <c r="AI473" i="9"/>
  <c r="AE473" i="9"/>
  <c r="AA473" i="9"/>
  <c r="AH469" i="9"/>
  <c r="AD469" i="9"/>
  <c r="Z469" i="9"/>
  <c r="AG469" i="9"/>
  <c r="AC469" i="9"/>
  <c r="AF469" i="9"/>
  <c r="AB469" i="9"/>
  <c r="AI469" i="9"/>
  <c r="AE469" i="9"/>
  <c r="AA469" i="9"/>
  <c r="AF468" i="9"/>
  <c r="AB468" i="9"/>
  <c r="AI468" i="9"/>
  <c r="AE468" i="9"/>
  <c r="AA468" i="9"/>
  <c r="AH468" i="9"/>
  <c r="AD468" i="9"/>
  <c r="Z468" i="9"/>
  <c r="AG468" i="9"/>
  <c r="AC468" i="9"/>
  <c r="AH475" i="9"/>
  <c r="AD475" i="9"/>
  <c r="Z475" i="9"/>
  <c r="AG475" i="9"/>
  <c r="AC475" i="9"/>
  <c r="AF475" i="9"/>
  <c r="AB475" i="9"/>
  <c r="AI475" i="9"/>
  <c r="AE475" i="9"/>
  <c r="AA475" i="9"/>
  <c r="AJ475" i="9"/>
  <c r="AJ466" i="9"/>
  <c r="AY467" i="9"/>
  <c r="AY474" i="9"/>
  <c r="AY471" i="9"/>
  <c r="AY469" i="9"/>
  <c r="AJ472" i="9"/>
  <c r="AJ474" i="9"/>
  <c r="AJ470" i="9"/>
  <c r="AJ469" i="9"/>
  <c r="AJ468" i="9"/>
  <c r="AY468" i="9"/>
  <c r="AY472" i="9"/>
  <c r="AJ467" i="9"/>
  <c r="AJ471" i="9"/>
  <c r="AY470" i="9"/>
  <c r="T464" i="9"/>
  <c r="AY466" i="9"/>
  <c r="AY473" i="9"/>
  <c r="AY475" i="9"/>
  <c r="AJ476" i="9" l="1"/>
  <c r="AL467" i="9" s="1"/>
  <c r="AL469" i="9" s="1"/>
  <c r="AI476" i="9"/>
  <c r="AL466" i="9" s="1"/>
  <c r="AL470" i="9" s="1"/>
  <c r="AL474" i="9" l="1"/>
  <c r="AL471" i="9"/>
  <c r="AL473" i="9" s="1"/>
  <c r="AO470" i="9" l="1"/>
  <c r="AO471" i="9" s="1"/>
  <c r="AO472" i="9" s="1"/>
  <c r="AO475" i="9" s="1"/>
  <c r="AP475" i="9" s="1"/>
  <c r="AL475" i="9"/>
  <c r="AO466" i="9" s="1"/>
  <c r="AO474" i="9" l="1"/>
  <c r="AP474" i="9" s="1"/>
  <c r="AO473" i="9"/>
  <c r="AP473" i="9" s="1"/>
  <c r="AP466" i="9"/>
  <c r="AR466" i="9"/>
  <c r="AR468" i="9"/>
  <c r="AS468" i="9" s="1"/>
  <c r="AR467" i="9"/>
  <c r="AS467" i="9" l="1"/>
  <c r="AT468" i="9" s="1"/>
  <c r="AU468" i="9" s="1"/>
  <c r="AS466" i="9"/>
  <c r="AT466" i="9" s="1"/>
  <c r="AT467" i="9" l="1"/>
  <c r="AU466" i="9" s="1"/>
  <c r="AU471" i="9" s="1"/>
  <c r="AU467" i="9" l="1"/>
  <c r="AZ475" i="9"/>
  <c r="S475" i="9" s="1"/>
  <c r="AZ471" i="9"/>
  <c r="S471" i="9" s="1"/>
  <c r="AZ466" i="9"/>
  <c r="S466" i="9" s="1"/>
  <c r="AZ472" i="9"/>
  <c r="S472" i="9" s="1"/>
  <c r="AZ467" i="9"/>
  <c r="S467" i="9" s="1"/>
  <c r="AZ469" i="9"/>
  <c r="S469" i="9" s="1"/>
  <c r="AZ468" i="9"/>
  <c r="S468" i="9" s="1"/>
  <c r="AZ473" i="9"/>
  <c r="S473" i="9" s="1"/>
  <c r="AZ470" i="9"/>
  <c r="S470" i="9" s="1"/>
  <c r="AZ474" i="9"/>
  <c r="S474" i="9" s="1"/>
  <c r="S476" i="9" l="1"/>
  <c r="V475" i="9" s="1"/>
  <c r="T469" i="9" l="1"/>
  <c r="T471" i="9"/>
  <c r="T475" i="9"/>
  <c r="T467" i="9"/>
  <c r="T472" i="9"/>
  <c r="T468" i="9"/>
  <c r="T474" i="9"/>
  <c r="T470" i="9"/>
  <c r="T466" i="9"/>
  <c r="T473" i="9"/>
  <c r="AF482" i="9" l="1"/>
  <c r="AB482" i="9"/>
  <c r="AI482" i="9"/>
  <c r="AE482" i="9"/>
  <c r="AA482" i="9"/>
  <c r="AH482" i="9"/>
  <c r="AD482" i="9"/>
  <c r="Z482" i="9"/>
  <c r="AG482" i="9"/>
  <c r="AC482" i="9"/>
  <c r="AH479" i="9"/>
  <c r="AD479" i="9"/>
  <c r="Z479" i="9"/>
  <c r="AG479" i="9"/>
  <c r="AC479" i="9"/>
  <c r="AF479" i="9"/>
  <c r="AB479" i="9"/>
  <c r="AI479" i="9"/>
  <c r="AE479" i="9"/>
  <c r="AA479" i="9"/>
  <c r="AF480" i="9"/>
  <c r="AB480" i="9"/>
  <c r="AI480" i="9"/>
  <c r="AE480" i="9"/>
  <c r="AA480" i="9"/>
  <c r="AH480" i="9"/>
  <c r="AD480" i="9"/>
  <c r="Z480" i="9"/>
  <c r="AG480" i="9"/>
  <c r="AC480" i="9"/>
  <c r="AF486" i="9"/>
  <c r="AB486" i="9"/>
  <c r="AI486" i="9"/>
  <c r="AE486" i="9"/>
  <c r="AA486" i="9"/>
  <c r="AH486" i="9"/>
  <c r="AD486" i="9"/>
  <c r="Z486" i="9"/>
  <c r="AG486" i="9"/>
  <c r="AC486" i="9"/>
  <c r="AH487" i="9"/>
  <c r="AD487" i="9"/>
  <c r="Z487" i="9"/>
  <c r="AG487" i="9"/>
  <c r="AC487" i="9"/>
  <c r="AF487" i="9"/>
  <c r="AB487" i="9"/>
  <c r="AI487" i="9"/>
  <c r="AE487" i="9"/>
  <c r="AA487" i="9"/>
  <c r="AH485" i="9"/>
  <c r="AD485" i="9"/>
  <c r="Z485" i="9"/>
  <c r="AG485" i="9"/>
  <c r="AC485" i="9"/>
  <c r="AF485" i="9"/>
  <c r="AB485" i="9"/>
  <c r="AI485" i="9"/>
  <c r="AE485" i="9"/>
  <c r="AA485" i="9"/>
  <c r="AH483" i="9"/>
  <c r="AD483" i="9"/>
  <c r="Z483" i="9"/>
  <c r="AG483" i="9"/>
  <c r="AC483" i="9"/>
  <c r="AF483" i="9"/>
  <c r="AB483" i="9"/>
  <c r="AI483" i="9"/>
  <c r="AE483" i="9"/>
  <c r="AA483" i="9"/>
  <c r="AF478" i="9"/>
  <c r="AB478" i="9"/>
  <c r="AI478" i="9"/>
  <c r="AE478" i="9"/>
  <c r="AA478" i="9"/>
  <c r="AH478" i="9"/>
  <c r="AD478" i="9"/>
  <c r="Z478" i="9"/>
  <c r="AG478" i="9"/>
  <c r="AC478" i="9"/>
  <c r="AF484" i="9"/>
  <c r="AB484" i="9"/>
  <c r="AI484" i="9"/>
  <c r="AE484" i="9"/>
  <c r="AA484" i="9"/>
  <c r="AH484" i="9"/>
  <c r="AD484" i="9"/>
  <c r="Z484" i="9"/>
  <c r="AG484" i="9"/>
  <c r="AC484" i="9"/>
  <c r="AH481" i="9"/>
  <c r="AI481" i="9"/>
  <c r="AE481" i="9"/>
  <c r="AD481" i="9"/>
  <c r="Z481" i="9"/>
  <c r="AC481" i="9"/>
  <c r="AG481" i="9"/>
  <c r="AB481" i="9"/>
  <c r="AF481" i="9"/>
  <c r="AA481" i="9"/>
  <c r="AJ482" i="9"/>
  <c r="AJ487" i="9"/>
  <c r="AJ485" i="9"/>
  <c r="AJ483" i="9"/>
  <c r="AJ479" i="9"/>
  <c r="AJ486" i="9"/>
  <c r="AJ480" i="9"/>
  <c r="AY485" i="9"/>
  <c r="AY483" i="9"/>
  <c r="AY482" i="9"/>
  <c r="AY480" i="9"/>
  <c r="AY481" i="9"/>
  <c r="AY487" i="9"/>
  <c r="AJ478" i="9"/>
  <c r="AY486" i="9"/>
  <c r="AY484" i="9"/>
  <c r="T476" i="9"/>
  <c r="AY479" i="9"/>
  <c r="AY478" i="9"/>
  <c r="AJ484" i="9"/>
  <c r="AJ481" i="9"/>
  <c r="AJ488" i="9" l="1"/>
  <c r="AL479" i="9" s="1"/>
  <c r="AL481" i="9" s="1"/>
  <c r="AI488" i="9"/>
  <c r="AL478" i="9" s="1"/>
  <c r="AL483" i="9" l="1"/>
  <c r="AL482" i="9"/>
  <c r="AL486" i="9" s="1"/>
  <c r="AL485" i="9" l="1"/>
  <c r="AL487" i="9" s="1"/>
  <c r="AO482" i="9" l="1"/>
  <c r="AO483" i="9" s="1"/>
  <c r="AO484" i="9" s="1"/>
  <c r="AO487" i="9" s="1"/>
  <c r="AP487" i="9" s="1"/>
  <c r="AO478" i="9"/>
  <c r="AP478" i="9" s="1"/>
  <c r="AR480" i="9"/>
  <c r="AS480" i="9" s="1"/>
  <c r="AR479" i="9"/>
  <c r="AO485" i="9" l="1"/>
  <c r="AP485" i="9" s="1"/>
  <c r="AO486" i="9"/>
  <c r="AP486" i="9" s="1"/>
  <c r="AR478" i="9"/>
  <c r="AS478" i="9" s="1"/>
  <c r="AT478" i="9" s="1"/>
  <c r="AS479" i="9" l="1"/>
  <c r="AT479" i="9" s="1"/>
  <c r="AU478" i="9" s="1"/>
  <c r="AU483" i="9" s="1"/>
  <c r="AT480" i="9" l="1"/>
  <c r="AU480" i="9" s="1"/>
  <c r="AU479" i="9"/>
  <c r="AZ487" i="9"/>
  <c r="S487" i="9" s="1"/>
  <c r="AZ483" i="9"/>
  <c r="S483" i="9" s="1"/>
  <c r="AZ479" i="9"/>
  <c r="S479" i="9" s="1"/>
  <c r="AZ478" i="9"/>
  <c r="S478" i="9" s="1"/>
  <c r="AZ481" i="9"/>
  <c r="S481" i="9" s="1"/>
  <c r="AZ484" i="9"/>
  <c r="S484" i="9" s="1"/>
  <c r="AZ482" i="9"/>
  <c r="S482" i="9" s="1"/>
  <c r="AZ485" i="9"/>
  <c r="S485" i="9" s="1"/>
  <c r="AZ480" i="9"/>
  <c r="S480" i="9" s="1"/>
  <c r="AZ486" i="9"/>
  <c r="S486" i="9" s="1"/>
  <c r="S488" i="9" l="1"/>
  <c r="T479" i="9" s="1"/>
  <c r="AA491" i="9" l="1"/>
  <c r="AJ491" i="9"/>
  <c r="T478" i="9"/>
  <c r="V487" i="9"/>
  <c r="T480" i="9"/>
  <c r="AB491" i="9" s="1"/>
  <c r="T487" i="9"/>
  <c r="AI491" i="9" s="1"/>
  <c r="T485" i="9"/>
  <c r="AG491" i="9" s="1"/>
  <c r="T483" i="9"/>
  <c r="T484" i="9"/>
  <c r="T481" i="9"/>
  <c r="T482" i="9"/>
  <c r="T486" i="9"/>
  <c r="AF494" i="9" l="1"/>
  <c r="AB494" i="9"/>
  <c r="AI494" i="9"/>
  <c r="AE494" i="9"/>
  <c r="AA494" i="9"/>
  <c r="AH494" i="9"/>
  <c r="AD494" i="9"/>
  <c r="Z494" i="9"/>
  <c r="AG494" i="9"/>
  <c r="AC494" i="9"/>
  <c r="AH497" i="9"/>
  <c r="AD497" i="9"/>
  <c r="Z497" i="9"/>
  <c r="AG497" i="9"/>
  <c r="AC497" i="9"/>
  <c r="AF497" i="9"/>
  <c r="AB497" i="9"/>
  <c r="AI497" i="9"/>
  <c r="AE497" i="9"/>
  <c r="AA497" i="9"/>
  <c r="AF490" i="9"/>
  <c r="AB490" i="9"/>
  <c r="AI490" i="9"/>
  <c r="AE490" i="9"/>
  <c r="AA490" i="9"/>
  <c r="AH490" i="9"/>
  <c r="AD490" i="9"/>
  <c r="Z490" i="9"/>
  <c r="AG490" i="9"/>
  <c r="AC490" i="9"/>
  <c r="AH493" i="9"/>
  <c r="AD493" i="9"/>
  <c r="Z493" i="9"/>
  <c r="AG493" i="9"/>
  <c r="AC493" i="9"/>
  <c r="AF493" i="9"/>
  <c r="AB493" i="9"/>
  <c r="AI493" i="9"/>
  <c r="AE493" i="9"/>
  <c r="AA493" i="9"/>
  <c r="AH499" i="9"/>
  <c r="AD499" i="9"/>
  <c r="Z499" i="9"/>
  <c r="AG499" i="9"/>
  <c r="AC499" i="9"/>
  <c r="AF499" i="9"/>
  <c r="AB499" i="9"/>
  <c r="AI499" i="9"/>
  <c r="AE499" i="9"/>
  <c r="AA499" i="9"/>
  <c r="Z491" i="9"/>
  <c r="AF496" i="9"/>
  <c r="AB496" i="9"/>
  <c r="AI496" i="9"/>
  <c r="AE496" i="9"/>
  <c r="AA496" i="9"/>
  <c r="AH496" i="9"/>
  <c r="AD496" i="9"/>
  <c r="Z496" i="9"/>
  <c r="AG496" i="9"/>
  <c r="AC496" i="9"/>
  <c r="AF492" i="9"/>
  <c r="AB492" i="9"/>
  <c r="AI492" i="9"/>
  <c r="AE492" i="9"/>
  <c r="AA492" i="9"/>
  <c r="AH492" i="9"/>
  <c r="AD492" i="9"/>
  <c r="Z492" i="9"/>
  <c r="AG492" i="9"/>
  <c r="AC492" i="9"/>
  <c r="AF491" i="9"/>
  <c r="AD491" i="9"/>
  <c r="AF498" i="9"/>
  <c r="AB498" i="9"/>
  <c r="AI498" i="9"/>
  <c r="AE498" i="9"/>
  <c r="AA498" i="9"/>
  <c r="AH498" i="9"/>
  <c r="AD498" i="9"/>
  <c r="Z498" i="9"/>
  <c r="AG498" i="9"/>
  <c r="AC498" i="9"/>
  <c r="AH495" i="9"/>
  <c r="AD495" i="9"/>
  <c r="Z495" i="9"/>
  <c r="AG495" i="9"/>
  <c r="AC495" i="9"/>
  <c r="AF495" i="9"/>
  <c r="AB495" i="9"/>
  <c r="AI495" i="9"/>
  <c r="AE495" i="9"/>
  <c r="AA495" i="9"/>
  <c r="AE491" i="9"/>
  <c r="AC491" i="9"/>
  <c r="AH491" i="9"/>
  <c r="AJ494" i="9"/>
  <c r="AJ497" i="9"/>
  <c r="AJ490" i="9"/>
  <c r="AY493" i="9"/>
  <c r="AY497" i="9"/>
  <c r="AY495" i="9"/>
  <c r="AY490" i="9"/>
  <c r="AY499" i="9"/>
  <c r="AY496" i="9"/>
  <c r="AY492" i="9"/>
  <c r="AY494" i="9"/>
  <c r="AY491" i="9"/>
  <c r="T488" i="9"/>
  <c r="AY498" i="9"/>
  <c r="AJ493" i="9"/>
  <c r="AJ499" i="9"/>
  <c r="AJ496" i="9"/>
  <c r="AJ492" i="9"/>
  <c r="AJ498" i="9"/>
  <c r="AJ495" i="9"/>
  <c r="AI500" i="9" l="1"/>
  <c r="AL490" i="9" s="1"/>
  <c r="AJ500" i="9"/>
  <c r="AL491" i="9" s="1"/>
  <c r="AL493" i="9" s="1"/>
  <c r="AL494" i="9" l="1"/>
  <c r="AL498" i="9" s="1"/>
  <c r="AL495" i="9"/>
  <c r="AL497" i="9" l="1"/>
  <c r="AO494" i="9" s="1"/>
  <c r="AO495" i="9" s="1"/>
  <c r="AO496" i="9" s="1"/>
  <c r="AO498" i="9" s="1"/>
  <c r="AP498" i="9" s="1"/>
  <c r="AL499" i="9" l="1"/>
  <c r="AO490" i="9" s="1"/>
  <c r="AP490" i="9" s="1"/>
  <c r="AO497" i="9"/>
  <c r="AP497" i="9" s="1"/>
  <c r="AO499" i="9"/>
  <c r="AP499" i="9" s="1"/>
  <c r="AR491" i="9" l="1"/>
  <c r="AR492" i="9"/>
  <c r="AS492" i="9" s="1"/>
  <c r="AR490" i="9"/>
  <c r="AS491" i="9" l="1"/>
  <c r="AT491" i="9" s="1"/>
  <c r="AS490" i="9"/>
  <c r="AT490" i="9" s="1"/>
  <c r="AT492" i="9" l="1"/>
  <c r="AU492" i="9" s="1"/>
  <c r="AU490" i="9"/>
  <c r="AU495" i="9" s="1"/>
  <c r="AZ499" i="9" s="1"/>
  <c r="S499" i="9" s="1"/>
  <c r="AU491" i="9"/>
  <c r="AZ492" i="9" l="1"/>
  <c r="S492" i="9" s="1"/>
  <c r="AZ491" i="9"/>
  <c r="S491" i="9" s="1"/>
  <c r="AZ494" i="9"/>
  <c r="S494" i="9" s="1"/>
  <c r="AZ498" i="9"/>
  <c r="S498" i="9" s="1"/>
  <c r="AZ496" i="9"/>
  <c r="S496" i="9" s="1"/>
  <c r="AZ490" i="9"/>
  <c r="S490" i="9" s="1"/>
  <c r="AZ497" i="9"/>
  <c r="S497" i="9" s="1"/>
  <c r="AZ493" i="9"/>
  <c r="S493" i="9" s="1"/>
  <c r="AZ495" i="9"/>
  <c r="S495" i="9" s="1"/>
  <c r="S500" i="9" l="1"/>
  <c r="T494" i="9" s="1"/>
  <c r="AJ506" i="9" l="1"/>
  <c r="AD506" i="9"/>
  <c r="T499" i="9"/>
  <c r="AI506" i="9" s="1"/>
  <c r="V499" i="9"/>
  <c r="T495" i="9"/>
  <c r="T490" i="9"/>
  <c r="T493" i="9"/>
  <c r="T492" i="9"/>
  <c r="AB506" i="9" s="1"/>
  <c r="T497" i="9"/>
  <c r="AG506" i="9" s="1"/>
  <c r="T498" i="9"/>
  <c r="AH506" i="9" s="1"/>
  <c r="T496" i="9"/>
  <c r="AF506" i="9" s="1"/>
  <c r="T491" i="9"/>
  <c r="AA506" i="9" s="1"/>
  <c r="AJ505" i="9" l="1"/>
  <c r="AH505" i="9"/>
  <c r="AD505" i="9"/>
  <c r="Z505" i="9"/>
  <c r="AG505" i="9"/>
  <c r="AC505" i="9"/>
  <c r="AF505" i="9"/>
  <c r="AB505" i="9"/>
  <c r="AI505" i="9"/>
  <c r="AE505" i="9"/>
  <c r="AA505" i="9"/>
  <c r="AH511" i="9"/>
  <c r="AD511" i="9"/>
  <c r="Z511" i="9"/>
  <c r="AG511" i="9"/>
  <c r="AC511" i="9"/>
  <c r="AF511" i="9"/>
  <c r="AB511" i="9"/>
  <c r="AI511" i="9"/>
  <c r="AE511" i="9"/>
  <c r="AA511" i="9"/>
  <c r="AC506" i="9"/>
  <c r="AF508" i="9"/>
  <c r="AB508" i="9"/>
  <c r="AI508" i="9"/>
  <c r="AE508" i="9"/>
  <c r="AA508" i="9"/>
  <c r="AH508" i="9"/>
  <c r="AD508" i="9"/>
  <c r="Z508" i="9"/>
  <c r="AG508" i="9"/>
  <c r="AC508" i="9"/>
  <c r="AF510" i="9"/>
  <c r="AB510" i="9"/>
  <c r="AI510" i="9"/>
  <c r="AE510" i="9"/>
  <c r="AA510" i="9"/>
  <c r="AH510" i="9"/>
  <c r="AD510" i="9"/>
  <c r="Z510" i="9"/>
  <c r="AG510" i="9"/>
  <c r="AC510" i="9"/>
  <c r="AF502" i="9"/>
  <c r="AB502" i="9"/>
  <c r="AI502" i="9"/>
  <c r="AE502" i="9"/>
  <c r="AA502" i="9"/>
  <c r="AH502" i="9"/>
  <c r="AD502" i="9"/>
  <c r="Z502" i="9"/>
  <c r="AG502" i="9"/>
  <c r="AC502" i="9"/>
  <c r="AJ511" i="9"/>
  <c r="AH509" i="9"/>
  <c r="AD509" i="9"/>
  <c r="Z509" i="9"/>
  <c r="AG509" i="9"/>
  <c r="AC509" i="9"/>
  <c r="AF509" i="9"/>
  <c r="AB509" i="9"/>
  <c r="AI509" i="9"/>
  <c r="AE509" i="9"/>
  <c r="AA509" i="9"/>
  <c r="AH507" i="9"/>
  <c r="AD507" i="9"/>
  <c r="Z507" i="9"/>
  <c r="AG507" i="9"/>
  <c r="AC507" i="9"/>
  <c r="AF507" i="9"/>
  <c r="AB507" i="9"/>
  <c r="AI507" i="9"/>
  <c r="AE507" i="9"/>
  <c r="AA507" i="9"/>
  <c r="AJ503" i="9"/>
  <c r="AH503" i="9"/>
  <c r="AD503" i="9"/>
  <c r="Z503" i="9"/>
  <c r="AG503" i="9"/>
  <c r="AC503" i="9"/>
  <c r="AF503" i="9"/>
  <c r="AB503" i="9"/>
  <c r="AI503" i="9"/>
  <c r="AE503" i="9"/>
  <c r="AA503" i="9"/>
  <c r="AF504" i="9"/>
  <c r="AB504" i="9"/>
  <c r="AI504" i="9"/>
  <c r="AE504" i="9"/>
  <c r="AA504" i="9"/>
  <c r="AH504" i="9"/>
  <c r="AD504" i="9"/>
  <c r="Z504" i="9"/>
  <c r="AG504" i="9"/>
  <c r="AC504" i="9"/>
  <c r="Z506" i="9"/>
  <c r="AE506" i="9"/>
  <c r="AJ508" i="9"/>
  <c r="AJ507" i="9"/>
  <c r="AJ510" i="9"/>
  <c r="AJ509" i="9"/>
  <c r="AJ502" i="9"/>
  <c r="AY504" i="9"/>
  <c r="AY506" i="9"/>
  <c r="AY507" i="9"/>
  <c r="AY502" i="9"/>
  <c r="AY509" i="9"/>
  <c r="AY510" i="9"/>
  <c r="AY505" i="9"/>
  <c r="T500" i="9"/>
  <c r="AY503" i="9"/>
  <c r="AY511" i="9"/>
  <c r="AY508" i="9"/>
  <c r="AJ504" i="9"/>
  <c r="AJ512" i="9" l="1"/>
  <c r="AL503" i="9" s="1"/>
  <c r="AL505" i="9" s="1"/>
  <c r="AI512" i="9"/>
  <c r="AL502" i="9" s="1"/>
  <c r="AL506" i="9" l="1"/>
  <c r="AL510" i="9" s="1"/>
  <c r="AL507" i="9"/>
  <c r="AL509" i="9" l="1"/>
  <c r="AO506" i="9" s="1"/>
  <c r="AO507" i="9" s="1"/>
  <c r="AO508" i="9" s="1"/>
  <c r="AO510" i="9" s="1"/>
  <c r="AP510" i="9" s="1"/>
  <c r="AL511" i="9" l="1"/>
  <c r="AO502" i="9" s="1"/>
  <c r="AP502" i="9" s="1"/>
  <c r="AO509" i="9"/>
  <c r="AP509" i="9" s="1"/>
  <c r="AO511" i="9"/>
  <c r="AP511" i="9" s="1"/>
  <c r="AR504" i="9" l="1"/>
  <c r="AS504" i="9" s="1"/>
  <c r="AR503" i="9"/>
  <c r="AR502" i="9"/>
  <c r="AS503" i="9" s="1"/>
  <c r="AS502" i="9" l="1"/>
  <c r="AT502" i="9" s="1"/>
  <c r="AT503" i="9"/>
  <c r="AT504" i="9"/>
  <c r="AU504" i="9" s="1"/>
  <c r="AU502" i="9" l="1"/>
  <c r="AU507" i="9" s="1"/>
  <c r="AU503" i="9"/>
  <c r="AZ511" i="9" l="1"/>
  <c r="S511" i="9" s="1"/>
  <c r="AZ507" i="9"/>
  <c r="S507" i="9" s="1"/>
  <c r="AZ505" i="9"/>
  <c r="S505" i="9" s="1"/>
  <c r="AZ503" i="9"/>
  <c r="S503" i="9" s="1"/>
  <c r="AZ508" i="9"/>
  <c r="S508" i="9" s="1"/>
  <c r="AZ502" i="9"/>
  <c r="S502" i="9" s="1"/>
  <c r="AZ506" i="9"/>
  <c r="S506" i="9" s="1"/>
  <c r="AZ509" i="9"/>
  <c r="S509" i="9" s="1"/>
  <c r="AZ504" i="9"/>
  <c r="S504" i="9" s="1"/>
  <c r="AZ510" i="9"/>
  <c r="S510" i="9" s="1"/>
  <c r="S512" i="9" l="1"/>
  <c r="T506" i="9" s="1"/>
  <c r="AD518" i="9" l="1"/>
  <c r="T508" i="9"/>
  <c r="AJ520" i="9" s="1"/>
  <c r="T505" i="9"/>
  <c r="T504" i="9"/>
  <c r="AB518" i="9" s="1"/>
  <c r="T510" i="9"/>
  <c r="AH518" i="9" s="1"/>
  <c r="T507" i="9"/>
  <c r="AE518" i="9" s="1"/>
  <c r="T511" i="9"/>
  <c r="AI518" i="9" s="1"/>
  <c r="T502" i="9"/>
  <c r="Z518" i="9" s="1"/>
  <c r="AJ518" i="9"/>
  <c r="T503" i="9"/>
  <c r="V511" i="9"/>
  <c r="T509" i="9"/>
  <c r="AJ519" i="9" l="1"/>
  <c r="AH521" i="9"/>
  <c r="AI521" i="9"/>
  <c r="AD521" i="9"/>
  <c r="Z521" i="9"/>
  <c r="AG521" i="9"/>
  <c r="AC521" i="9"/>
  <c r="AF521" i="9"/>
  <c r="AB521" i="9"/>
  <c r="AE521" i="9"/>
  <c r="AA521" i="9"/>
  <c r="AH519" i="9"/>
  <c r="AD519" i="9"/>
  <c r="Z519" i="9"/>
  <c r="AG519" i="9"/>
  <c r="AC519" i="9"/>
  <c r="AF519" i="9"/>
  <c r="AB519" i="9"/>
  <c r="AI519" i="9"/>
  <c r="AE519" i="9"/>
  <c r="AA519" i="9"/>
  <c r="AF520" i="9"/>
  <c r="AB520" i="9"/>
  <c r="AI520" i="9"/>
  <c r="AE520" i="9"/>
  <c r="AA520" i="9"/>
  <c r="AH520" i="9"/>
  <c r="AD520" i="9"/>
  <c r="Z520" i="9"/>
  <c r="AG520" i="9"/>
  <c r="AC520" i="9"/>
  <c r="AG523" i="9"/>
  <c r="AC523" i="9"/>
  <c r="AF523" i="9"/>
  <c r="AB523" i="9"/>
  <c r="AI523" i="9"/>
  <c r="AE523" i="9"/>
  <c r="AA523" i="9"/>
  <c r="AH523" i="9"/>
  <c r="AD523" i="9"/>
  <c r="Z523" i="9"/>
  <c r="AH517" i="9"/>
  <c r="AD517" i="9"/>
  <c r="Z517" i="9"/>
  <c r="AG517" i="9"/>
  <c r="AC517" i="9"/>
  <c r="AF517" i="9"/>
  <c r="AB517" i="9"/>
  <c r="AI517" i="9"/>
  <c r="AE517" i="9"/>
  <c r="AA517" i="9"/>
  <c r="AC518" i="9"/>
  <c r="AI522" i="9"/>
  <c r="AE522" i="9"/>
  <c r="AH522" i="9"/>
  <c r="AD522" i="9"/>
  <c r="AG522" i="9"/>
  <c r="AC522" i="9"/>
  <c r="AF522" i="9"/>
  <c r="AB522" i="9"/>
  <c r="AA522" i="9"/>
  <c r="Z522" i="9"/>
  <c r="AH515" i="9"/>
  <c r="AD515" i="9"/>
  <c r="Z515" i="9"/>
  <c r="AG515" i="9"/>
  <c r="AC515" i="9"/>
  <c r="AF515" i="9"/>
  <c r="AB515" i="9"/>
  <c r="AI515" i="9"/>
  <c r="AE515" i="9"/>
  <c r="AA515" i="9"/>
  <c r="AF514" i="9"/>
  <c r="AB514" i="9"/>
  <c r="AI514" i="9"/>
  <c r="AE514" i="9"/>
  <c r="AA514" i="9"/>
  <c r="AH514" i="9"/>
  <c r="AD514" i="9"/>
  <c r="Z514" i="9"/>
  <c r="AG514" i="9"/>
  <c r="AC514" i="9"/>
  <c r="AF516" i="9"/>
  <c r="AB516" i="9"/>
  <c r="AI516" i="9"/>
  <c r="AE516" i="9"/>
  <c r="AA516" i="9"/>
  <c r="AH516" i="9"/>
  <c r="AD516" i="9"/>
  <c r="Z516" i="9"/>
  <c r="AG516" i="9"/>
  <c r="AC516" i="9"/>
  <c r="AG518" i="9"/>
  <c r="AA518" i="9"/>
  <c r="AF518" i="9"/>
  <c r="AJ516" i="9"/>
  <c r="AJ514" i="9"/>
  <c r="AJ517" i="9"/>
  <c r="AJ523" i="9"/>
  <c r="AJ522" i="9"/>
  <c r="AY515" i="9"/>
  <c r="AY521" i="9"/>
  <c r="AY516" i="9"/>
  <c r="AY523" i="9"/>
  <c r="AJ515" i="9"/>
  <c r="AY520" i="9"/>
  <c r="AY517" i="9"/>
  <c r="AY518" i="9"/>
  <c r="AY514" i="9"/>
  <c r="AJ521" i="9"/>
  <c r="AY519" i="9"/>
  <c r="AY522" i="9"/>
  <c r="T512" i="9"/>
  <c r="AJ524" i="9" l="1"/>
  <c r="AL515" i="9" s="1"/>
  <c r="AL517" i="9" s="1"/>
  <c r="AI524" i="9"/>
  <c r="AL514" i="9" s="1"/>
  <c r="AL518" i="9" s="1"/>
  <c r="AL522" i="9" s="1"/>
  <c r="AL519" i="9" l="1"/>
  <c r="AL521" i="9" s="1"/>
  <c r="AL523" i="9" l="1"/>
  <c r="AO518" i="9"/>
  <c r="AO519" i="9" s="1"/>
  <c r="AO520" i="9" s="1"/>
  <c r="AO522" i="9" l="1"/>
  <c r="AP522" i="9" s="1"/>
  <c r="AO521" i="9"/>
  <c r="AP521" i="9" s="1"/>
  <c r="AO523" i="9"/>
  <c r="AP523" i="9" s="1"/>
  <c r="AO514" i="9"/>
  <c r="AP514" i="9" s="1"/>
  <c r="AR516" i="9"/>
  <c r="AS516" i="9" s="1"/>
  <c r="AR515" i="9"/>
  <c r="AR514" i="9" l="1"/>
  <c r="AS515" i="9" l="1"/>
  <c r="AS514" i="9"/>
  <c r="AT514" i="9" s="1"/>
  <c r="AT515" i="9" l="1"/>
  <c r="AU514" i="9" s="1"/>
  <c r="AU519" i="9" s="1"/>
  <c r="AT516" i="9"/>
  <c r="AU516" i="9" s="1"/>
  <c r="AZ523" i="9" l="1"/>
  <c r="S523" i="9" s="1"/>
  <c r="AZ520" i="9"/>
  <c r="S520" i="9" s="1"/>
  <c r="AZ515" i="9"/>
  <c r="S515" i="9" s="1"/>
  <c r="AZ517" i="9"/>
  <c r="S517" i="9" s="1"/>
  <c r="AZ518" i="9"/>
  <c r="S518" i="9" s="1"/>
  <c r="AZ521" i="9"/>
  <c r="S521" i="9" s="1"/>
  <c r="AZ516" i="9"/>
  <c r="S516" i="9" s="1"/>
  <c r="AZ514" i="9"/>
  <c r="S514" i="9" s="1"/>
  <c r="AZ522" i="9"/>
  <c r="S522" i="9" s="1"/>
  <c r="AZ519" i="9"/>
  <c r="S519" i="9" s="1"/>
  <c r="AU515" i="9"/>
  <c r="S524" i="9" l="1"/>
  <c r="V523" i="9" s="1"/>
  <c r="T518" i="9" l="1"/>
  <c r="T522" i="9"/>
  <c r="T515" i="9"/>
  <c r="T520" i="9"/>
  <c r="T516" i="9"/>
  <c r="T519" i="9"/>
  <c r="T523" i="9"/>
  <c r="T521" i="9"/>
  <c r="T517" i="9"/>
  <c r="T514" i="9"/>
  <c r="AG533" i="9" l="1"/>
  <c r="AC533" i="9"/>
  <c r="AF533" i="9"/>
  <c r="AB533" i="9"/>
  <c r="AI533" i="9"/>
  <c r="AE533" i="9"/>
  <c r="AA533" i="9"/>
  <c r="AH533" i="9"/>
  <c r="AD533" i="9"/>
  <c r="Z533" i="9"/>
  <c r="AG535" i="9"/>
  <c r="AC535" i="9"/>
  <c r="AF535" i="9"/>
  <c r="AB535" i="9"/>
  <c r="AI535" i="9"/>
  <c r="AE535" i="9"/>
  <c r="AA535" i="9"/>
  <c r="AH535" i="9"/>
  <c r="AD535" i="9"/>
  <c r="Z535" i="9"/>
  <c r="AJ534" i="9"/>
  <c r="AI534" i="9"/>
  <c r="AE534" i="9"/>
  <c r="AA534" i="9"/>
  <c r="AH534" i="9"/>
  <c r="AD534" i="9"/>
  <c r="Z534" i="9"/>
  <c r="AG534" i="9"/>
  <c r="AC534" i="9"/>
  <c r="AF534" i="9"/>
  <c r="AB534" i="9"/>
  <c r="AI532" i="9"/>
  <c r="AE532" i="9"/>
  <c r="AA532" i="9"/>
  <c r="AH532" i="9"/>
  <c r="AD532" i="9"/>
  <c r="Z532" i="9"/>
  <c r="AG532" i="9"/>
  <c r="AC532" i="9"/>
  <c r="AF532" i="9"/>
  <c r="AB532" i="9"/>
  <c r="AG527" i="9"/>
  <c r="AC527" i="9"/>
  <c r="AF527" i="9"/>
  <c r="AB527" i="9"/>
  <c r="AI527" i="9"/>
  <c r="AE527" i="9"/>
  <c r="AA527" i="9"/>
  <c r="AH527" i="9"/>
  <c r="AD527" i="9"/>
  <c r="Z527" i="9"/>
  <c r="AI526" i="9"/>
  <c r="AE526" i="9"/>
  <c r="AA526" i="9"/>
  <c r="AH526" i="9"/>
  <c r="AD526" i="9"/>
  <c r="Z526" i="9"/>
  <c r="AG526" i="9"/>
  <c r="AC526" i="9"/>
  <c r="AF526" i="9"/>
  <c r="AB526" i="9"/>
  <c r="AG531" i="9"/>
  <c r="AC531" i="9"/>
  <c r="AF531" i="9"/>
  <c r="AB531" i="9"/>
  <c r="AI531" i="9"/>
  <c r="AE531" i="9"/>
  <c r="AA531" i="9"/>
  <c r="AH531" i="9"/>
  <c r="AD531" i="9"/>
  <c r="Z531" i="9"/>
  <c r="AG529" i="9"/>
  <c r="AC529" i="9"/>
  <c r="AF529" i="9"/>
  <c r="AB529" i="9"/>
  <c r="AI529" i="9"/>
  <c r="AE529" i="9"/>
  <c r="AA529" i="9"/>
  <c r="AH529" i="9"/>
  <c r="AD529" i="9"/>
  <c r="Z529" i="9"/>
  <c r="AJ528" i="9"/>
  <c r="AI528" i="9"/>
  <c r="AE528" i="9"/>
  <c r="AA528" i="9"/>
  <c r="AH528" i="9"/>
  <c r="AD528" i="9"/>
  <c r="Z528" i="9"/>
  <c r="AG528" i="9"/>
  <c r="AC528" i="9"/>
  <c r="AF528" i="9"/>
  <c r="AB528" i="9"/>
  <c r="AJ530" i="9"/>
  <c r="AI530" i="9"/>
  <c r="AE530" i="9"/>
  <c r="AA530" i="9"/>
  <c r="AH530" i="9"/>
  <c r="AD530" i="9"/>
  <c r="Z530" i="9"/>
  <c r="AG530" i="9"/>
  <c r="AC530" i="9"/>
  <c r="AF530" i="9"/>
  <c r="AB530" i="9"/>
  <c r="AJ529" i="9"/>
  <c r="AJ527" i="9"/>
  <c r="AJ535" i="9"/>
  <c r="AJ531" i="9"/>
  <c r="AJ526" i="9"/>
  <c r="AY530" i="9"/>
  <c r="T524" i="9"/>
  <c r="AY527" i="9"/>
  <c r="AY529" i="9"/>
  <c r="AY532" i="9"/>
  <c r="AY535" i="9"/>
  <c r="AY528" i="9"/>
  <c r="AY526" i="9"/>
  <c r="AY534" i="9"/>
  <c r="AY531" i="9"/>
  <c r="AJ533" i="9"/>
  <c r="AY533" i="9"/>
  <c r="AJ532" i="9"/>
  <c r="AJ536" i="9" l="1"/>
  <c r="AL527" i="9" s="1"/>
  <c r="AL529" i="9" s="1"/>
  <c r="AI536" i="9"/>
  <c r="AL526" i="9" s="1"/>
  <c r="AL531" i="9" s="1"/>
  <c r="AL530" i="9" l="1"/>
  <c r="AL534" i="9" s="1"/>
  <c r="AL533" i="9" l="1"/>
  <c r="AL535" i="9" s="1"/>
  <c r="AO526" i="9" s="1"/>
  <c r="AP526" i="9" s="1"/>
  <c r="AO530" i="9" l="1"/>
  <c r="AO531" i="9" s="1"/>
  <c r="AO532" i="9" s="1"/>
  <c r="AO534" i="9" s="1"/>
  <c r="AP534" i="9" s="1"/>
  <c r="AR527" i="9"/>
  <c r="AR528" i="9"/>
  <c r="AS528" i="9" s="1"/>
  <c r="AR526" i="9"/>
  <c r="AO535" i="9" l="1"/>
  <c r="AP535" i="9" s="1"/>
  <c r="AO533" i="9"/>
  <c r="AP533" i="9" s="1"/>
  <c r="AS527" i="9"/>
  <c r="AS526" i="9"/>
  <c r="AT526" i="9" s="1"/>
  <c r="AT527" i="9" l="1"/>
  <c r="AU526" i="9" s="1"/>
  <c r="AU531" i="9" s="1"/>
  <c r="AT528" i="9"/>
  <c r="AU528" i="9" s="1"/>
  <c r="AZ535" i="9" l="1"/>
  <c r="S535" i="9" s="1"/>
  <c r="AZ531" i="9"/>
  <c r="S531" i="9" s="1"/>
  <c r="AZ528" i="9"/>
  <c r="S528" i="9" s="1"/>
  <c r="AZ532" i="9"/>
  <c r="S532" i="9" s="1"/>
  <c r="AZ526" i="9"/>
  <c r="S526" i="9" s="1"/>
  <c r="AZ527" i="9"/>
  <c r="S527" i="9" s="1"/>
  <c r="AZ530" i="9"/>
  <c r="S530" i="9" s="1"/>
  <c r="AZ529" i="9"/>
  <c r="S529" i="9" s="1"/>
  <c r="AZ533" i="9"/>
  <c r="S533" i="9" s="1"/>
  <c r="AZ534" i="9"/>
  <c r="S534" i="9" s="1"/>
  <c r="AU527" i="9"/>
  <c r="S536" i="9" l="1"/>
  <c r="T526" i="9" l="1"/>
  <c r="T532" i="9"/>
  <c r="T534" i="9"/>
  <c r="T531" i="9"/>
  <c r="T527" i="9"/>
  <c r="T533" i="9"/>
  <c r="T530" i="9"/>
  <c r="T535" i="9"/>
  <c r="T529" i="9"/>
  <c r="T528" i="9"/>
  <c r="V535" i="9"/>
  <c r="AG547" i="9" l="1"/>
  <c r="AC547" i="9"/>
  <c r="AF547" i="9"/>
  <c r="AB547" i="9"/>
  <c r="AI547" i="9"/>
  <c r="AE547" i="9"/>
  <c r="AA547" i="9"/>
  <c r="AH547" i="9"/>
  <c r="AD547" i="9"/>
  <c r="Z547" i="9"/>
  <c r="AG545" i="9"/>
  <c r="AC545" i="9"/>
  <c r="AF545" i="9"/>
  <c r="AB545" i="9"/>
  <c r="AI545" i="9"/>
  <c r="AE545" i="9"/>
  <c r="AA545" i="9"/>
  <c r="AH545" i="9"/>
  <c r="AD545" i="9"/>
  <c r="Z545" i="9"/>
  <c r="AG543" i="9"/>
  <c r="AC543" i="9"/>
  <c r="AF543" i="9"/>
  <c r="AB543" i="9"/>
  <c r="AI543" i="9"/>
  <c r="AE543" i="9"/>
  <c r="AA543" i="9"/>
  <c r="AH543" i="9"/>
  <c r="AD543" i="9"/>
  <c r="Z543" i="9"/>
  <c r="AI542" i="9"/>
  <c r="AE542" i="9"/>
  <c r="AA542" i="9"/>
  <c r="AH542" i="9"/>
  <c r="AD542" i="9"/>
  <c r="Z542" i="9"/>
  <c r="AG542" i="9"/>
  <c r="AC542" i="9"/>
  <c r="AF542" i="9"/>
  <c r="AB542" i="9"/>
  <c r="AI546" i="9"/>
  <c r="AE546" i="9"/>
  <c r="AA546" i="9"/>
  <c r="AH546" i="9"/>
  <c r="AD546" i="9"/>
  <c r="Z546" i="9"/>
  <c r="AG546" i="9"/>
  <c r="AC546" i="9"/>
  <c r="AF546" i="9"/>
  <c r="AB546" i="9"/>
  <c r="AI540" i="9"/>
  <c r="AE540" i="9"/>
  <c r="AA540" i="9"/>
  <c r="AH540" i="9"/>
  <c r="AD540" i="9"/>
  <c r="Z540" i="9"/>
  <c r="AG540" i="9"/>
  <c r="AC540" i="9"/>
  <c r="AF540" i="9"/>
  <c r="AB540" i="9"/>
  <c r="AI544" i="9"/>
  <c r="AE544" i="9"/>
  <c r="AA544" i="9"/>
  <c r="AH544" i="9"/>
  <c r="AD544" i="9"/>
  <c r="Z544" i="9"/>
  <c r="AG544" i="9"/>
  <c r="AC544" i="9"/>
  <c r="AF544" i="9"/>
  <c r="AB544" i="9"/>
  <c r="AG541" i="9"/>
  <c r="AC541" i="9"/>
  <c r="AF541" i="9"/>
  <c r="AB541" i="9"/>
  <c r="AI541" i="9"/>
  <c r="AE541" i="9"/>
  <c r="AA541" i="9"/>
  <c r="AH541" i="9"/>
  <c r="AD541" i="9"/>
  <c r="Z541" i="9"/>
  <c r="AG539" i="9"/>
  <c r="AC539" i="9"/>
  <c r="AF539" i="9"/>
  <c r="AB539" i="9"/>
  <c r="AI539" i="9"/>
  <c r="AE539" i="9"/>
  <c r="AA539" i="9"/>
  <c r="AH539" i="9"/>
  <c r="AD539" i="9"/>
  <c r="Z539" i="9"/>
  <c r="AI538" i="9"/>
  <c r="AE538" i="9"/>
  <c r="AA538" i="9"/>
  <c r="AH538" i="9"/>
  <c r="AD538" i="9"/>
  <c r="Z538" i="9"/>
  <c r="AG538" i="9"/>
  <c r="AC538" i="9"/>
  <c r="AF538" i="9"/>
  <c r="AB538" i="9"/>
  <c r="AJ546" i="9"/>
  <c r="AJ540" i="9"/>
  <c r="AJ545" i="9"/>
  <c r="AJ544" i="9"/>
  <c r="AJ547" i="9"/>
  <c r="AJ543" i="9"/>
  <c r="AJ542" i="9"/>
  <c r="AJ541" i="9"/>
  <c r="AJ539" i="9"/>
  <c r="AJ538" i="9"/>
  <c r="AY544" i="9"/>
  <c r="AY542" i="9"/>
  <c r="AY539" i="9"/>
  <c r="AY540" i="9"/>
  <c r="AY543" i="9"/>
  <c r="AY541" i="9"/>
  <c r="AY545" i="9"/>
  <c r="AY547" i="9"/>
  <c r="T536" i="9"/>
  <c r="AY546" i="9"/>
  <c r="AY538" i="9"/>
  <c r="AJ548" i="9" l="1"/>
  <c r="AL539" i="9" s="1"/>
  <c r="AL541" i="9" s="1"/>
  <c r="AI548" i="9"/>
  <c r="AL538" i="9" s="1"/>
  <c r="AL543" i="9" l="1"/>
  <c r="AL542" i="9"/>
  <c r="AL546" i="9" l="1"/>
  <c r="AL545" i="9"/>
  <c r="AL547" i="9" l="1"/>
  <c r="AO542" i="9"/>
  <c r="AO543" i="9" s="1"/>
  <c r="AO544" i="9" s="1"/>
  <c r="AR539" i="9" l="1"/>
  <c r="AR540" i="9"/>
  <c r="AS540" i="9" s="1"/>
  <c r="AO545" i="9"/>
  <c r="AP545" i="9" s="1"/>
  <c r="AO546" i="9"/>
  <c r="AP546" i="9" s="1"/>
  <c r="AO547" i="9"/>
  <c r="AP547" i="9" s="1"/>
  <c r="AO538" i="9"/>
  <c r="AP538" i="9" s="1"/>
  <c r="AR538" i="9" l="1"/>
  <c r="AS539" i="9" l="1"/>
  <c r="AS538" i="9"/>
  <c r="AT538" i="9" s="1"/>
  <c r="AT540" i="9" l="1"/>
  <c r="AU540" i="9" s="1"/>
  <c r="AT539" i="9"/>
  <c r="AU538" i="9" s="1"/>
  <c r="AU543" i="9" s="1"/>
  <c r="AZ547" i="9" l="1"/>
  <c r="S547" i="9" s="1"/>
  <c r="AZ543" i="9"/>
  <c r="S543" i="9" s="1"/>
  <c r="AZ539" i="9"/>
  <c r="S539" i="9" s="1"/>
  <c r="AZ544" i="9"/>
  <c r="S544" i="9" s="1"/>
  <c r="AZ540" i="9"/>
  <c r="S540" i="9" s="1"/>
  <c r="AZ541" i="9"/>
  <c r="S541" i="9" s="1"/>
  <c r="AZ542" i="9"/>
  <c r="S542" i="9" s="1"/>
  <c r="AZ538" i="9"/>
  <c r="S538" i="9" s="1"/>
  <c r="AZ545" i="9"/>
  <c r="S545" i="9" s="1"/>
  <c r="AZ546" i="9"/>
  <c r="S546" i="9" s="1"/>
  <c r="AU539" i="9"/>
  <c r="S548" i="9" l="1"/>
  <c r="T538" i="9" l="1"/>
  <c r="T545" i="9"/>
  <c r="V547" i="9"/>
  <c r="T541" i="9"/>
  <c r="T539" i="9"/>
  <c r="T543" i="9"/>
  <c r="T540" i="9"/>
  <c r="T544" i="9"/>
  <c r="T547" i="9"/>
  <c r="T542" i="9"/>
  <c r="T546" i="9"/>
  <c r="AI558" i="9" l="1"/>
  <c r="AE558" i="9"/>
  <c r="AA558" i="9"/>
  <c r="AH558" i="9"/>
  <c r="AD558" i="9"/>
  <c r="Z558" i="9"/>
  <c r="AG558" i="9"/>
  <c r="AC558" i="9"/>
  <c r="AF558" i="9"/>
  <c r="AB558" i="9"/>
  <c r="AI556" i="9"/>
  <c r="AE556" i="9"/>
  <c r="AA556" i="9"/>
  <c r="AH556" i="9"/>
  <c r="AD556" i="9"/>
  <c r="Z556" i="9"/>
  <c r="AG556" i="9"/>
  <c r="AC556" i="9"/>
  <c r="AF556" i="9"/>
  <c r="AB556" i="9"/>
  <c r="AI552" i="9"/>
  <c r="AE552" i="9"/>
  <c r="AA552" i="9"/>
  <c r="AH552" i="9"/>
  <c r="AD552" i="9"/>
  <c r="Z552" i="9"/>
  <c r="AG552" i="9"/>
  <c r="AC552" i="9"/>
  <c r="AF552" i="9"/>
  <c r="AB552" i="9"/>
  <c r="AG557" i="9"/>
  <c r="AC557" i="9"/>
  <c r="AF557" i="9"/>
  <c r="AB557" i="9"/>
  <c r="AI557" i="9"/>
  <c r="AE557" i="9"/>
  <c r="AA557" i="9"/>
  <c r="AH557" i="9"/>
  <c r="AD557" i="9"/>
  <c r="Z557" i="9"/>
  <c r="AG553" i="9"/>
  <c r="AC553" i="9"/>
  <c r="AF553" i="9"/>
  <c r="AB553" i="9"/>
  <c r="AI553" i="9"/>
  <c r="AE553" i="9"/>
  <c r="AA553" i="9"/>
  <c r="AH553" i="9"/>
  <c r="AD553" i="9"/>
  <c r="Z553" i="9"/>
  <c r="AI554" i="9"/>
  <c r="AE554" i="9"/>
  <c r="AA554" i="9"/>
  <c r="AH554" i="9"/>
  <c r="AD554" i="9"/>
  <c r="Z554" i="9"/>
  <c r="AG554" i="9"/>
  <c r="AC554" i="9"/>
  <c r="AF554" i="9"/>
  <c r="AB554" i="9"/>
  <c r="AG555" i="9"/>
  <c r="AC555" i="9"/>
  <c r="AF555" i="9"/>
  <c r="AB555" i="9"/>
  <c r="AI555" i="9"/>
  <c r="AE555" i="9"/>
  <c r="AA555" i="9"/>
  <c r="AH555" i="9"/>
  <c r="AD555" i="9"/>
  <c r="Z555" i="9"/>
  <c r="AG559" i="9"/>
  <c r="AC559" i="9"/>
  <c r="AF559" i="9"/>
  <c r="AB559" i="9"/>
  <c r="AI559" i="9"/>
  <c r="AE559" i="9"/>
  <c r="AA559" i="9"/>
  <c r="AH559" i="9"/>
  <c r="AD559" i="9"/>
  <c r="Z559" i="9"/>
  <c r="AG551" i="9"/>
  <c r="AC551" i="9"/>
  <c r="AF551" i="9"/>
  <c r="AB551" i="9"/>
  <c r="AI551" i="9"/>
  <c r="AE551" i="9"/>
  <c r="AA551" i="9"/>
  <c r="AH551" i="9"/>
  <c r="AD551" i="9"/>
  <c r="Z551" i="9"/>
  <c r="AI550" i="9"/>
  <c r="AE550" i="9"/>
  <c r="AA550" i="9"/>
  <c r="AH550" i="9"/>
  <c r="AD550" i="9"/>
  <c r="Z550" i="9"/>
  <c r="AG550" i="9"/>
  <c r="AC550" i="9"/>
  <c r="AF550" i="9"/>
  <c r="AB550" i="9"/>
  <c r="AJ552" i="9"/>
  <c r="AJ555" i="9"/>
  <c r="AJ557" i="9"/>
  <c r="AJ556" i="9"/>
  <c r="AJ553" i="9"/>
  <c r="AJ558" i="9"/>
  <c r="AJ554" i="9"/>
  <c r="AJ559" i="9"/>
  <c r="AJ551" i="9"/>
  <c r="AY559" i="9"/>
  <c r="AY552" i="9"/>
  <c r="AY556" i="9"/>
  <c r="AY554" i="9"/>
  <c r="AJ550" i="9"/>
  <c r="AY557" i="9"/>
  <c r="AY553" i="9"/>
  <c r="AY558" i="9"/>
  <c r="AY551" i="9"/>
  <c r="AY550" i="9"/>
  <c r="T548" i="9"/>
  <c r="AY555" i="9"/>
  <c r="AJ560" i="9" l="1"/>
  <c r="AL551" i="9" s="1"/>
  <c r="AL553" i="9" s="1"/>
  <c r="AI560" i="9"/>
  <c r="AL550" i="9" s="1"/>
  <c r="AL555" i="9" l="1"/>
  <c r="AL554" i="9"/>
  <c r="AL558" i="9" l="1"/>
  <c r="AL557" i="9"/>
  <c r="AO554" i="9" l="1"/>
  <c r="AO555" i="9" s="1"/>
  <c r="AO556" i="9" s="1"/>
  <c r="AO557" i="9" s="1"/>
  <c r="AP557" i="9" s="1"/>
  <c r="AL559" i="9"/>
  <c r="AO550" i="9" s="1"/>
  <c r="AP550" i="9" s="1"/>
  <c r="AO558" i="9" l="1"/>
  <c r="AP558" i="9" s="1"/>
  <c r="AO559" i="9"/>
  <c r="AP559" i="9" s="1"/>
  <c r="AR551" i="9"/>
  <c r="AR552" i="9"/>
  <c r="AS552" i="9" s="1"/>
  <c r="AR550" i="9"/>
  <c r="AS550" i="9" l="1"/>
  <c r="AT550" i="9" s="1"/>
  <c r="AS551" i="9"/>
  <c r="AT551" i="9" l="1"/>
  <c r="AT552" i="9"/>
  <c r="AU552" i="9" s="1"/>
  <c r="AU550" i="9" l="1"/>
  <c r="AU555" i="9" s="1"/>
  <c r="AU551" i="9"/>
  <c r="AZ559" i="9" l="1"/>
  <c r="S559" i="9" s="1"/>
  <c r="AZ555" i="9"/>
  <c r="S555" i="9" s="1"/>
  <c r="AZ556" i="9"/>
  <c r="S556" i="9" s="1"/>
  <c r="AZ553" i="9"/>
  <c r="S553" i="9" s="1"/>
  <c r="AZ554" i="9"/>
  <c r="S554" i="9" s="1"/>
  <c r="AZ552" i="9"/>
  <c r="S552" i="9" s="1"/>
  <c r="AZ551" i="9"/>
  <c r="S551" i="9" s="1"/>
  <c r="AZ557" i="9"/>
  <c r="S557" i="9" s="1"/>
  <c r="AZ550" i="9"/>
  <c r="S550" i="9" s="1"/>
  <c r="AZ558" i="9"/>
  <c r="S558" i="9" s="1"/>
  <c r="S560" i="9" l="1"/>
  <c r="T550" i="9" l="1"/>
  <c r="V559" i="9"/>
  <c r="T556" i="9"/>
  <c r="T555" i="9"/>
  <c r="T552" i="9"/>
  <c r="T553" i="9"/>
  <c r="T551" i="9"/>
  <c r="T559" i="9"/>
  <c r="T554" i="9"/>
  <c r="T558" i="9"/>
  <c r="T557" i="9"/>
  <c r="AF569" i="9" l="1"/>
  <c r="AB569" i="9"/>
  <c r="AI569" i="9"/>
  <c r="AE569" i="9"/>
  <c r="AA569" i="9"/>
  <c r="AH569" i="9"/>
  <c r="AD569" i="9"/>
  <c r="Z569" i="9"/>
  <c r="AG569" i="9"/>
  <c r="AC569" i="9"/>
  <c r="AF567" i="9"/>
  <c r="AB567" i="9"/>
  <c r="AI567" i="9"/>
  <c r="AE567" i="9"/>
  <c r="AA567" i="9"/>
  <c r="AH567" i="9"/>
  <c r="AD567" i="9"/>
  <c r="Z567" i="9"/>
  <c r="AG567" i="9"/>
  <c r="AC567" i="9"/>
  <c r="AF571" i="9"/>
  <c r="AB571" i="9"/>
  <c r="AI571" i="9"/>
  <c r="AE571" i="9"/>
  <c r="AA571" i="9"/>
  <c r="AH571" i="9"/>
  <c r="AD571" i="9"/>
  <c r="Z571" i="9"/>
  <c r="AG571" i="9"/>
  <c r="AC571" i="9"/>
  <c r="AG563" i="9"/>
  <c r="AC563" i="9"/>
  <c r="AF563" i="9"/>
  <c r="AB563" i="9"/>
  <c r="AI563" i="9"/>
  <c r="AE563" i="9"/>
  <c r="AA563" i="9"/>
  <c r="AH563" i="9"/>
  <c r="AD563" i="9"/>
  <c r="Z563" i="9"/>
  <c r="AH568" i="9"/>
  <c r="AD568" i="9"/>
  <c r="Z568" i="9"/>
  <c r="AG568" i="9"/>
  <c r="AC568" i="9"/>
  <c r="AF568" i="9"/>
  <c r="AB568" i="9"/>
  <c r="AI568" i="9"/>
  <c r="AE568" i="9"/>
  <c r="AA568" i="9"/>
  <c r="AH570" i="9"/>
  <c r="AD570" i="9"/>
  <c r="Z570" i="9"/>
  <c r="AG570" i="9"/>
  <c r="AC570" i="9"/>
  <c r="AF570" i="9"/>
  <c r="AB570" i="9"/>
  <c r="AI570" i="9"/>
  <c r="AE570" i="9"/>
  <c r="AA570" i="9"/>
  <c r="AF565" i="9"/>
  <c r="AB565" i="9"/>
  <c r="AI565" i="9"/>
  <c r="AE565" i="9"/>
  <c r="AA565" i="9"/>
  <c r="AH565" i="9"/>
  <c r="AD565" i="9"/>
  <c r="Z565" i="9"/>
  <c r="AG565" i="9"/>
  <c r="AC565" i="9"/>
  <c r="AH566" i="9"/>
  <c r="AD566" i="9"/>
  <c r="Z566" i="9"/>
  <c r="AG566" i="9"/>
  <c r="AC566" i="9"/>
  <c r="AF566" i="9"/>
  <c r="AB566" i="9"/>
  <c r="AI566" i="9"/>
  <c r="AE566" i="9"/>
  <c r="AA566" i="9"/>
  <c r="AH564" i="9"/>
  <c r="AD564" i="9"/>
  <c r="AG564" i="9"/>
  <c r="AF564" i="9"/>
  <c r="AI564" i="9"/>
  <c r="AE564" i="9"/>
  <c r="AA564" i="9"/>
  <c r="Z564" i="9"/>
  <c r="AC564" i="9"/>
  <c r="AB564" i="9"/>
  <c r="AI562" i="9"/>
  <c r="AE562" i="9"/>
  <c r="AA562" i="9"/>
  <c r="AH562" i="9"/>
  <c r="AD562" i="9"/>
  <c r="Z562" i="9"/>
  <c r="AG562" i="9"/>
  <c r="AC562" i="9"/>
  <c r="AF562" i="9"/>
  <c r="AB562" i="9"/>
  <c r="AJ571" i="9"/>
  <c r="AJ568" i="9"/>
  <c r="AJ569" i="9"/>
  <c r="AJ570" i="9"/>
  <c r="AJ567" i="9"/>
  <c r="AJ563" i="9"/>
  <c r="AJ565" i="9"/>
  <c r="AJ566" i="9"/>
  <c r="AJ564" i="9"/>
  <c r="AJ562" i="9"/>
  <c r="AY567" i="9"/>
  <c r="T560" i="9"/>
  <c r="AY562" i="9"/>
  <c r="AY564" i="9"/>
  <c r="AY570" i="9"/>
  <c r="AY569" i="9"/>
  <c r="AY565" i="9"/>
  <c r="AY566" i="9"/>
  <c r="AY563" i="9"/>
  <c r="AY568" i="9"/>
  <c r="AY571" i="9"/>
  <c r="AJ572" i="9" l="1"/>
  <c r="AL563" i="9" s="1"/>
  <c r="AL565" i="9" s="1"/>
  <c r="AI572" i="9"/>
  <c r="AL562" i="9" s="1"/>
  <c r="AL566" i="9" l="1"/>
  <c r="AL570" i="9" s="1"/>
  <c r="AL567" i="9"/>
  <c r="AL569" i="9" l="1"/>
  <c r="AO566" i="9" s="1"/>
  <c r="AO567" i="9" s="1"/>
  <c r="AO568" i="9" s="1"/>
  <c r="AL571" i="9" l="1"/>
  <c r="AR563" i="9" s="1"/>
  <c r="AO569" i="9"/>
  <c r="AP569" i="9" s="1"/>
  <c r="AO570" i="9"/>
  <c r="AP570" i="9" s="1"/>
  <c r="AO571" i="9"/>
  <c r="AP571" i="9" s="1"/>
  <c r="AO562" i="9" l="1"/>
  <c r="AP562" i="9" s="1"/>
  <c r="AR564" i="9"/>
  <c r="AS564" i="9" s="1"/>
  <c r="AR562" i="9" l="1"/>
  <c r="AS563" i="9" s="1"/>
  <c r="AS562" i="9" l="1"/>
  <c r="AT562" i="9" s="1"/>
  <c r="AT563" i="9"/>
  <c r="AT564" i="9"/>
  <c r="AU564" i="9" s="1"/>
  <c r="AU562" i="9" l="1"/>
  <c r="AU567" i="9" s="1"/>
  <c r="AZ571" i="9" s="1"/>
  <c r="S571" i="9" s="1"/>
  <c r="AU563" i="9"/>
  <c r="AZ565" i="9" l="1"/>
  <c r="S565" i="9" s="1"/>
  <c r="AZ569" i="9"/>
  <c r="S569" i="9" s="1"/>
  <c r="AZ563" i="9"/>
  <c r="S563" i="9" s="1"/>
  <c r="AZ566" i="9"/>
  <c r="S566" i="9" s="1"/>
  <c r="AZ568" i="9"/>
  <c r="S568" i="9" s="1"/>
  <c r="AZ564" i="9"/>
  <c r="S564" i="9" s="1"/>
  <c r="AZ567" i="9"/>
  <c r="S567" i="9" s="1"/>
  <c r="AZ570" i="9"/>
  <c r="S570" i="9" s="1"/>
  <c r="AZ562" i="9"/>
  <c r="S562" i="9" s="1"/>
  <c r="S572" i="9" l="1"/>
  <c r="T565" i="9" s="1"/>
  <c r="AJ577" i="9" l="1"/>
  <c r="AC577" i="9"/>
  <c r="T566" i="9"/>
  <c r="T564" i="9"/>
  <c r="AB577" i="9" s="1"/>
  <c r="T569" i="9"/>
  <c r="AG577" i="9" s="1"/>
  <c r="T562" i="9"/>
  <c r="T563" i="9"/>
  <c r="AA577" i="9" s="1"/>
  <c r="T570" i="9"/>
  <c r="AH577" i="9" s="1"/>
  <c r="V571" i="9"/>
  <c r="T568" i="9"/>
  <c r="AF577" i="9" s="1"/>
  <c r="T567" i="9"/>
  <c r="T571" i="9"/>
  <c r="AI577" i="9" s="1"/>
  <c r="AJ578" i="9" l="1"/>
  <c r="AH578" i="9"/>
  <c r="AD578" i="9"/>
  <c r="Z578" i="9"/>
  <c r="AG578" i="9"/>
  <c r="AC578" i="9"/>
  <c r="AF578" i="9"/>
  <c r="AB578" i="9"/>
  <c r="AI578" i="9"/>
  <c r="AE578" i="9"/>
  <c r="AA578" i="9"/>
  <c r="AF579" i="9"/>
  <c r="AB579" i="9"/>
  <c r="AI579" i="9"/>
  <c r="AE579" i="9"/>
  <c r="AA579" i="9"/>
  <c r="AH579" i="9"/>
  <c r="AD579" i="9"/>
  <c r="Z579" i="9"/>
  <c r="AG579" i="9"/>
  <c r="AC579" i="9"/>
  <c r="AH574" i="9"/>
  <c r="AD574" i="9"/>
  <c r="Z574" i="9"/>
  <c r="AG574" i="9"/>
  <c r="AC574" i="9"/>
  <c r="AF574" i="9"/>
  <c r="AB574" i="9"/>
  <c r="AI574" i="9"/>
  <c r="AE574" i="9"/>
  <c r="AA574" i="9"/>
  <c r="AJ575" i="9"/>
  <c r="AF581" i="9"/>
  <c r="AB581" i="9"/>
  <c r="AI581" i="9"/>
  <c r="AE581" i="9"/>
  <c r="AA581" i="9"/>
  <c r="AH581" i="9"/>
  <c r="AD581" i="9"/>
  <c r="Z581" i="9"/>
  <c r="AG581" i="9"/>
  <c r="AC581" i="9"/>
  <c r="AF575" i="9"/>
  <c r="AB575" i="9"/>
  <c r="AI575" i="9"/>
  <c r="AE575" i="9"/>
  <c r="AA575" i="9"/>
  <c r="AH575" i="9"/>
  <c r="AD575" i="9"/>
  <c r="Z575" i="9"/>
  <c r="AG575" i="9"/>
  <c r="AC575" i="9"/>
  <c r="AD577" i="9"/>
  <c r="AH580" i="9"/>
  <c r="AD580" i="9"/>
  <c r="Z580" i="9"/>
  <c r="AG580" i="9"/>
  <c r="AC580" i="9"/>
  <c r="AF580" i="9"/>
  <c r="AB580" i="9"/>
  <c r="AI580" i="9"/>
  <c r="AE580" i="9"/>
  <c r="AA580" i="9"/>
  <c r="AF583" i="9"/>
  <c r="AB583" i="9"/>
  <c r="AI583" i="9"/>
  <c r="AE583" i="9"/>
  <c r="AA583" i="9"/>
  <c r="AH583" i="9"/>
  <c r="AD583" i="9"/>
  <c r="Z583" i="9"/>
  <c r="AG583" i="9"/>
  <c r="AC583" i="9"/>
  <c r="AH582" i="9"/>
  <c r="AD582" i="9"/>
  <c r="Z582" i="9"/>
  <c r="AG582" i="9"/>
  <c r="AC582" i="9"/>
  <c r="AF582" i="9"/>
  <c r="AB582" i="9"/>
  <c r="AI582" i="9"/>
  <c r="AE582" i="9"/>
  <c r="AA582" i="9"/>
  <c r="AH576" i="9"/>
  <c r="AD576" i="9"/>
  <c r="Z576" i="9"/>
  <c r="AG576" i="9"/>
  <c r="AC576" i="9"/>
  <c r="AF576" i="9"/>
  <c r="AB576" i="9"/>
  <c r="AI576" i="9"/>
  <c r="AE576" i="9"/>
  <c r="AA576" i="9"/>
  <c r="Z577" i="9"/>
  <c r="AE577" i="9"/>
  <c r="AJ576" i="9"/>
  <c r="AJ582" i="9"/>
  <c r="AJ574" i="9"/>
  <c r="AJ581" i="9"/>
  <c r="AJ580" i="9"/>
  <c r="AY579" i="9"/>
  <c r="AY578" i="9"/>
  <c r="AY583" i="9"/>
  <c r="AJ579" i="9"/>
  <c r="AY575" i="9"/>
  <c r="T572" i="9"/>
  <c r="AY582" i="9"/>
  <c r="AY577" i="9"/>
  <c r="AY574" i="9"/>
  <c r="AY581" i="9"/>
  <c r="AY576" i="9"/>
  <c r="AY580" i="9"/>
  <c r="AJ583" i="9"/>
  <c r="AJ584" i="9" l="1"/>
  <c r="AL575" i="9" s="1"/>
  <c r="AL577" i="9" s="1"/>
  <c r="AI584" i="9"/>
  <c r="AL574" i="9" s="1"/>
  <c r="AL579" i="9" s="1"/>
  <c r="AL578" i="9" l="1"/>
  <c r="AL582" i="9" s="1"/>
  <c r="AL581" i="9" l="1"/>
  <c r="AL583" i="9" s="1"/>
  <c r="AO574" i="9" s="1"/>
  <c r="AP574" i="9" s="1"/>
  <c r="AR574" i="9" l="1"/>
  <c r="AR575" i="9"/>
  <c r="AR576" i="9"/>
  <c r="AS576" i="9" s="1"/>
  <c r="AO578" i="9"/>
  <c r="AO579" i="9" s="1"/>
  <c r="AO580" i="9" s="1"/>
  <c r="AO581" i="9" s="1"/>
  <c r="AP581" i="9" s="1"/>
  <c r="AS575" i="9" l="1"/>
  <c r="AT576" i="9" s="1"/>
  <c r="AU576" i="9" s="1"/>
  <c r="AS574" i="9"/>
  <c r="AT574" i="9" s="1"/>
  <c r="AO582" i="9"/>
  <c r="AP582" i="9" s="1"/>
  <c r="AO583" i="9"/>
  <c r="AP583" i="9" s="1"/>
  <c r="AT575" i="9"/>
  <c r="AU574" i="9" l="1"/>
  <c r="AU579" i="9" s="1"/>
  <c r="AZ583" i="9" s="1"/>
  <c r="S583" i="9" s="1"/>
  <c r="AU575" i="9"/>
  <c r="AZ577" i="9" l="1"/>
  <c r="S577" i="9" s="1"/>
  <c r="AZ582" i="9"/>
  <c r="S582" i="9" s="1"/>
  <c r="AZ580" i="9"/>
  <c r="S580" i="9" s="1"/>
  <c r="AZ576" i="9"/>
  <c r="S576" i="9" s="1"/>
  <c r="AZ581" i="9"/>
  <c r="S581" i="9" s="1"/>
  <c r="AZ579" i="9"/>
  <c r="S579" i="9" s="1"/>
  <c r="AZ574" i="9"/>
  <c r="S574" i="9" s="1"/>
  <c r="AZ575" i="9"/>
  <c r="S575" i="9" s="1"/>
  <c r="AZ578" i="9"/>
  <c r="S578" i="9" s="1"/>
  <c r="S584" i="9" l="1"/>
  <c r="V583" i="9" s="1"/>
  <c r="T575" i="9" l="1"/>
  <c r="T579" i="9"/>
  <c r="T582" i="9"/>
  <c r="T577" i="9"/>
  <c r="T576" i="9"/>
  <c r="T581" i="9"/>
  <c r="T578" i="9"/>
  <c r="T580" i="9"/>
  <c r="T574" i="9"/>
  <c r="T583" i="9"/>
  <c r="AJ587" i="9"/>
  <c r="AJ593" i="9"/>
  <c r="AH592" i="9" l="1"/>
  <c r="AD592" i="9"/>
  <c r="Z592" i="9"/>
  <c r="AG592" i="9"/>
  <c r="AC592" i="9"/>
  <c r="AF592" i="9"/>
  <c r="AB592" i="9"/>
  <c r="AI592" i="9"/>
  <c r="AE592" i="9"/>
  <c r="AA592" i="9"/>
  <c r="AF593" i="9"/>
  <c r="AB593" i="9"/>
  <c r="AI593" i="9"/>
  <c r="AE593" i="9"/>
  <c r="AA593" i="9"/>
  <c r="AH593" i="9"/>
  <c r="AD593" i="9"/>
  <c r="Z593" i="9"/>
  <c r="AG593" i="9"/>
  <c r="AC593" i="9"/>
  <c r="AF589" i="9"/>
  <c r="AB589" i="9"/>
  <c r="AI589" i="9"/>
  <c r="AE589" i="9"/>
  <c r="AA589" i="9"/>
  <c r="AH589" i="9"/>
  <c r="AD589" i="9"/>
  <c r="Z589" i="9"/>
  <c r="AG589" i="9"/>
  <c r="AC589" i="9"/>
  <c r="AH590" i="9"/>
  <c r="AD590" i="9"/>
  <c r="Z590" i="9"/>
  <c r="AG590" i="9"/>
  <c r="AC590" i="9"/>
  <c r="AF590" i="9"/>
  <c r="AB590" i="9"/>
  <c r="AI590" i="9"/>
  <c r="AE590" i="9"/>
  <c r="AA590" i="9"/>
  <c r="AH594" i="9"/>
  <c r="AD594" i="9"/>
  <c r="Z594" i="9"/>
  <c r="AG594" i="9"/>
  <c r="AC594" i="9"/>
  <c r="AF594" i="9"/>
  <c r="AB594" i="9"/>
  <c r="AI594" i="9"/>
  <c r="AE594" i="9"/>
  <c r="AA594" i="9"/>
  <c r="AF595" i="9"/>
  <c r="AB595" i="9"/>
  <c r="AI595" i="9"/>
  <c r="AE595" i="9"/>
  <c r="AA595" i="9"/>
  <c r="AH595" i="9"/>
  <c r="AD595" i="9"/>
  <c r="Z595" i="9"/>
  <c r="AG595" i="9"/>
  <c r="AC595" i="9"/>
  <c r="AF591" i="9"/>
  <c r="AB591" i="9"/>
  <c r="AI591" i="9"/>
  <c r="AE591" i="9"/>
  <c r="AA591" i="9"/>
  <c r="AH591" i="9"/>
  <c r="AD591" i="9"/>
  <c r="Z591" i="9"/>
  <c r="AG591" i="9"/>
  <c r="AC591" i="9"/>
  <c r="AH586" i="9"/>
  <c r="AD586" i="9"/>
  <c r="Z586" i="9"/>
  <c r="AG586" i="9"/>
  <c r="AC586" i="9"/>
  <c r="AF586" i="9"/>
  <c r="AB586" i="9"/>
  <c r="AI586" i="9"/>
  <c r="AE586" i="9"/>
  <c r="AA586" i="9"/>
  <c r="AH588" i="9"/>
  <c r="AD588" i="9"/>
  <c r="Z588" i="9"/>
  <c r="AG588" i="9"/>
  <c r="AC588" i="9"/>
  <c r="AF588" i="9"/>
  <c r="AB588" i="9"/>
  <c r="AI588" i="9"/>
  <c r="AE588" i="9"/>
  <c r="AA588" i="9"/>
  <c r="AF587" i="9"/>
  <c r="AB587" i="9"/>
  <c r="AI587" i="9"/>
  <c r="AE587" i="9"/>
  <c r="AA587" i="9"/>
  <c r="AH587" i="9"/>
  <c r="AD587" i="9"/>
  <c r="Z587" i="9"/>
  <c r="AG587" i="9"/>
  <c r="AC587" i="9"/>
  <c r="AJ591" i="9"/>
  <c r="AJ590" i="9"/>
  <c r="AJ594" i="9"/>
  <c r="AJ592" i="9"/>
  <c r="AY588" i="9"/>
  <c r="AY593" i="9"/>
  <c r="AY590" i="9"/>
  <c r="AJ588" i="9"/>
  <c r="AY586" i="9"/>
  <c r="AY592" i="9"/>
  <c r="AY587" i="9"/>
  <c r="AY589" i="9"/>
  <c r="T584" i="9"/>
  <c r="AY595" i="9"/>
  <c r="AJ589" i="9"/>
  <c r="AY594" i="9"/>
  <c r="AY591" i="9"/>
  <c r="AJ586" i="9"/>
  <c r="AJ595" i="9"/>
  <c r="AJ596" i="9" l="1"/>
  <c r="AL587" i="9" s="1"/>
  <c r="AL589" i="9" s="1"/>
  <c r="AI596" i="9"/>
  <c r="AL586" i="9" s="1"/>
  <c r="AL591" i="9" s="1"/>
  <c r="AL590" i="9" l="1"/>
  <c r="AL593" i="9" s="1"/>
  <c r="AL594" i="9" l="1"/>
  <c r="AO590" i="9" s="1"/>
  <c r="AO591" i="9" s="1"/>
  <c r="AO592" i="9" s="1"/>
  <c r="AO594" i="9" s="1"/>
  <c r="AP594" i="9" s="1"/>
  <c r="AL595" i="9" l="1"/>
  <c r="AO586" i="9" s="1"/>
  <c r="AP586" i="9" s="1"/>
  <c r="AO595" i="9"/>
  <c r="AP595" i="9" s="1"/>
  <c r="AO593" i="9"/>
  <c r="AP593" i="9" s="1"/>
  <c r="AR588" i="9" l="1"/>
  <c r="AS588" i="9" s="1"/>
  <c r="AR587" i="9"/>
  <c r="AR586" i="9"/>
  <c r="AS586" i="9" l="1"/>
  <c r="AT586" i="9" s="1"/>
  <c r="AS587" i="9"/>
  <c r="AT587" i="9" s="1"/>
  <c r="AU586" i="9" l="1"/>
  <c r="AU591" i="9" s="1"/>
  <c r="AZ587" i="9" s="1"/>
  <c r="S587" i="9" s="1"/>
  <c r="AT588" i="9"/>
  <c r="AU588" i="9" s="1"/>
  <c r="AZ594" i="9"/>
  <c r="S594" i="9" s="1"/>
  <c r="AU587" i="9"/>
  <c r="AZ590" i="9" l="1"/>
  <c r="S590" i="9" s="1"/>
  <c r="AZ593" i="9"/>
  <c r="S593" i="9" s="1"/>
  <c r="AZ592" i="9"/>
  <c r="S592" i="9" s="1"/>
  <c r="AZ591" i="9"/>
  <c r="S591" i="9" s="1"/>
  <c r="AZ595" i="9"/>
  <c r="S595" i="9" s="1"/>
  <c r="AZ589" i="9"/>
  <c r="S589" i="9" s="1"/>
  <c r="AZ586" i="9"/>
  <c r="S586" i="9" s="1"/>
  <c r="AZ588" i="9"/>
  <c r="S588" i="9" s="1"/>
  <c r="S596" i="9" l="1"/>
  <c r="T587" i="9" s="1"/>
  <c r="AA599" i="9" l="1"/>
  <c r="T593" i="9"/>
  <c r="T588" i="9"/>
  <c r="T595" i="9"/>
  <c r="AI599" i="9" s="1"/>
  <c r="T590" i="9"/>
  <c r="AD599" i="9" s="1"/>
  <c r="T586" i="9"/>
  <c r="Z599" i="9" s="1"/>
  <c r="T594" i="9"/>
  <c r="T592" i="9"/>
  <c r="V595" i="9"/>
  <c r="T591" i="9"/>
  <c r="AE599" i="9" s="1"/>
  <c r="T589" i="9"/>
  <c r="AJ601" i="9" s="1"/>
  <c r="AJ600" i="9"/>
  <c r="AJ606" i="9"/>
  <c r="AJ599" i="9"/>
  <c r="AJ598" i="9" l="1"/>
  <c r="AJ603" i="9"/>
  <c r="AF601" i="9"/>
  <c r="AB601" i="9"/>
  <c r="AI601" i="9"/>
  <c r="AE601" i="9"/>
  <c r="AA601" i="9"/>
  <c r="AH601" i="9"/>
  <c r="AD601" i="9"/>
  <c r="Z601" i="9"/>
  <c r="AG601" i="9"/>
  <c r="AC601" i="9"/>
  <c r="AG606" i="9"/>
  <c r="AC606" i="9"/>
  <c r="AF606" i="9"/>
  <c r="AB606" i="9"/>
  <c r="AI606" i="9"/>
  <c r="AE606" i="9"/>
  <c r="AA606" i="9"/>
  <c r="AH606" i="9"/>
  <c r="AD606" i="9"/>
  <c r="Z606" i="9"/>
  <c r="AH600" i="9"/>
  <c r="AD600" i="9"/>
  <c r="Z600" i="9"/>
  <c r="AG600" i="9"/>
  <c r="AC600" i="9"/>
  <c r="AF600" i="9"/>
  <c r="AB600" i="9"/>
  <c r="AI600" i="9"/>
  <c r="AE600" i="9"/>
  <c r="AA600" i="9"/>
  <c r="AF603" i="9"/>
  <c r="AB603" i="9"/>
  <c r="AI603" i="9"/>
  <c r="AE603" i="9"/>
  <c r="AA603" i="9"/>
  <c r="AH603" i="9"/>
  <c r="AD603" i="9"/>
  <c r="Z603" i="9"/>
  <c r="AG603" i="9"/>
  <c r="AC603" i="9"/>
  <c r="AH598" i="9"/>
  <c r="AD598" i="9"/>
  <c r="Z598" i="9"/>
  <c r="AG598" i="9"/>
  <c r="AC598" i="9"/>
  <c r="AF598" i="9"/>
  <c r="AB598" i="9"/>
  <c r="AI598" i="9"/>
  <c r="AE598" i="9"/>
  <c r="AA598" i="9"/>
  <c r="AI605" i="9"/>
  <c r="AE605" i="9"/>
  <c r="AA605" i="9"/>
  <c r="AH605" i="9"/>
  <c r="AD605" i="9"/>
  <c r="Z605" i="9"/>
  <c r="AG605" i="9"/>
  <c r="AC605" i="9"/>
  <c r="AF605" i="9"/>
  <c r="AB605" i="9"/>
  <c r="AH602" i="9"/>
  <c r="AD602" i="9"/>
  <c r="Z602" i="9"/>
  <c r="AG602" i="9"/>
  <c r="AC602" i="9"/>
  <c r="AF602" i="9"/>
  <c r="AB602" i="9"/>
  <c r="AI602" i="9"/>
  <c r="AE602" i="9"/>
  <c r="AA602" i="9"/>
  <c r="AC599" i="9"/>
  <c r="AH599" i="9"/>
  <c r="AB599" i="9"/>
  <c r="AJ605" i="9"/>
  <c r="AG604" i="9"/>
  <c r="AF604" i="9"/>
  <c r="AI604" i="9"/>
  <c r="AE604" i="9"/>
  <c r="AH604" i="9"/>
  <c r="AD604" i="9"/>
  <c r="Z604" i="9"/>
  <c r="AA604" i="9"/>
  <c r="AC604" i="9"/>
  <c r="AB604" i="9"/>
  <c r="AI607" i="9"/>
  <c r="AE607" i="9"/>
  <c r="AA607" i="9"/>
  <c r="AH607" i="9"/>
  <c r="AD607" i="9"/>
  <c r="Z607" i="9"/>
  <c r="AG607" i="9"/>
  <c r="AC607" i="9"/>
  <c r="AF607" i="9"/>
  <c r="AB607" i="9"/>
  <c r="AG599" i="9"/>
  <c r="AF599" i="9"/>
  <c r="AY600" i="9"/>
  <c r="AY607" i="9"/>
  <c r="T596" i="9"/>
  <c r="AJ604" i="9"/>
  <c r="AJ607" i="9"/>
  <c r="AY606" i="9"/>
  <c r="AY603" i="9"/>
  <c r="AY602" i="9"/>
  <c r="AY601" i="9"/>
  <c r="AY599" i="9"/>
  <c r="AY604" i="9"/>
  <c r="AY598" i="9"/>
  <c r="AY605" i="9"/>
  <c r="AJ602" i="9"/>
  <c r="AJ608" i="9" l="1"/>
  <c r="AL599" i="9" s="1"/>
  <c r="AL601" i="9" s="1"/>
  <c r="AI608" i="9"/>
  <c r="AL598" i="9" s="1"/>
  <c r="AL602" i="9" s="1"/>
  <c r="AL603" i="9" l="1"/>
  <c r="AL605" i="9" s="1"/>
  <c r="AL606" i="9"/>
  <c r="AO602" i="9" l="1"/>
  <c r="AO603" i="9" s="1"/>
  <c r="AO604" i="9" s="1"/>
  <c r="AL607" i="9"/>
  <c r="AO598" i="9" l="1"/>
  <c r="AP598" i="9" s="1"/>
  <c r="AR600" i="9"/>
  <c r="AS600" i="9" s="1"/>
  <c r="AR599" i="9"/>
  <c r="AO605" i="9"/>
  <c r="AP605" i="9" s="1"/>
  <c r="AO607" i="9"/>
  <c r="AP607" i="9" s="1"/>
  <c r="AO606" i="9"/>
  <c r="AP606" i="9" s="1"/>
  <c r="AR598" i="9" l="1"/>
  <c r="AS598" i="9" s="1"/>
  <c r="AT598" i="9" s="1"/>
  <c r="AS599" i="9" l="1"/>
  <c r="AT600" i="9" s="1"/>
  <c r="AU600" i="9" s="1"/>
  <c r="AT599" i="9" l="1"/>
  <c r="AU599" i="9" s="1"/>
  <c r="AU598" i="9" l="1"/>
  <c r="AU603" i="9" s="1"/>
  <c r="AZ607" i="9" s="1"/>
  <c r="S607" i="9" s="1"/>
  <c r="AZ605" i="9" l="1"/>
  <c r="S605" i="9" s="1"/>
  <c r="AZ604" i="9"/>
  <c r="S604" i="9" s="1"/>
  <c r="AZ600" i="9"/>
  <c r="S600" i="9" s="1"/>
  <c r="AZ606" i="9"/>
  <c r="S606" i="9" s="1"/>
  <c r="AZ599" i="9"/>
  <c r="S599" i="9" s="1"/>
  <c r="AZ603" i="9"/>
  <c r="S603" i="9" s="1"/>
  <c r="AZ602" i="9"/>
  <c r="S602" i="9" s="1"/>
  <c r="AZ598" i="9"/>
  <c r="S598" i="9" s="1"/>
  <c r="AZ601" i="9"/>
  <c r="S601" i="9" s="1"/>
  <c r="S608" i="9" l="1"/>
  <c r="T598" i="9" s="1"/>
  <c r="Z610" i="9" l="1"/>
  <c r="V607" i="9"/>
  <c r="T604" i="9"/>
  <c r="AF610" i="9" s="1"/>
  <c r="T606" i="9"/>
  <c r="AH610" i="9" s="1"/>
  <c r="T600" i="9"/>
  <c r="AB610" i="9" s="1"/>
  <c r="T602" i="9"/>
  <c r="T601" i="9"/>
  <c r="AC610" i="9" s="1"/>
  <c r="T603" i="9"/>
  <c r="AE610" i="9" s="1"/>
  <c r="T599" i="9"/>
  <c r="AA610" i="9" s="1"/>
  <c r="T607" i="9"/>
  <c r="T605" i="9"/>
  <c r="AJ610" i="9"/>
  <c r="AI619" i="9" l="1"/>
  <c r="AE619" i="9"/>
  <c r="AA619" i="9"/>
  <c r="AH619" i="9"/>
  <c r="AD619" i="9"/>
  <c r="Z619" i="9"/>
  <c r="AG619" i="9"/>
  <c r="AC619" i="9"/>
  <c r="AF619" i="9"/>
  <c r="AB619" i="9"/>
  <c r="AG614" i="9"/>
  <c r="AC614" i="9"/>
  <c r="AF614" i="9"/>
  <c r="AB614" i="9"/>
  <c r="AI614" i="9"/>
  <c r="AE614" i="9"/>
  <c r="AA614" i="9"/>
  <c r="AH614" i="9"/>
  <c r="AD614" i="9"/>
  <c r="Z614" i="9"/>
  <c r="AI617" i="9"/>
  <c r="AE617" i="9"/>
  <c r="AA617" i="9"/>
  <c r="AH617" i="9"/>
  <c r="AD617" i="9"/>
  <c r="Z617" i="9"/>
  <c r="AG617" i="9"/>
  <c r="AC617" i="9"/>
  <c r="AF617" i="9"/>
  <c r="AB617" i="9"/>
  <c r="AI613" i="9"/>
  <c r="AE613" i="9"/>
  <c r="AA613" i="9"/>
  <c r="AH613" i="9"/>
  <c r="AD613" i="9"/>
  <c r="Z613" i="9"/>
  <c r="AG613" i="9"/>
  <c r="AC613" i="9"/>
  <c r="AF613" i="9"/>
  <c r="AB613" i="9"/>
  <c r="AJ616" i="9"/>
  <c r="AG616" i="9"/>
  <c r="AC616" i="9"/>
  <c r="AF616" i="9"/>
  <c r="AB616" i="9"/>
  <c r="AI616" i="9"/>
  <c r="AE616" i="9"/>
  <c r="AA616" i="9"/>
  <c r="AH616" i="9"/>
  <c r="AD616" i="9"/>
  <c r="Z616" i="9"/>
  <c r="AI611" i="9"/>
  <c r="AE611" i="9"/>
  <c r="AA611" i="9"/>
  <c r="AH611" i="9"/>
  <c r="AD611" i="9"/>
  <c r="Z611" i="9"/>
  <c r="AG611" i="9"/>
  <c r="AC611" i="9"/>
  <c r="AF611" i="9"/>
  <c r="AB611" i="9"/>
  <c r="AG612" i="9"/>
  <c r="AC612" i="9"/>
  <c r="AF612" i="9"/>
  <c r="AB612" i="9"/>
  <c r="AI612" i="9"/>
  <c r="AE612" i="9"/>
  <c r="AA612" i="9"/>
  <c r="AH612" i="9"/>
  <c r="AD612" i="9"/>
  <c r="Z612" i="9"/>
  <c r="AI615" i="9"/>
  <c r="AE615" i="9"/>
  <c r="AA615" i="9"/>
  <c r="AH615" i="9"/>
  <c r="AD615" i="9"/>
  <c r="Z615" i="9"/>
  <c r="AG615" i="9"/>
  <c r="AC615" i="9"/>
  <c r="AF615" i="9"/>
  <c r="AB615" i="9"/>
  <c r="AG618" i="9"/>
  <c r="AC618" i="9"/>
  <c r="AF618" i="9"/>
  <c r="AB618" i="9"/>
  <c r="AI618" i="9"/>
  <c r="AE618" i="9"/>
  <c r="AA618" i="9"/>
  <c r="AH618" i="9"/>
  <c r="AD618" i="9"/>
  <c r="Z618" i="9"/>
  <c r="AD610" i="9"/>
  <c r="AI610" i="9"/>
  <c r="AG610" i="9"/>
  <c r="AJ612" i="9"/>
  <c r="AJ618" i="9"/>
  <c r="AJ614" i="9"/>
  <c r="AY619" i="9"/>
  <c r="AJ615" i="9"/>
  <c r="AJ617" i="9"/>
  <c r="AJ613" i="9"/>
  <c r="AY618" i="9"/>
  <c r="AY611" i="9"/>
  <c r="T608" i="9"/>
  <c r="AY617" i="9"/>
  <c r="AY613" i="9"/>
  <c r="AY616" i="9"/>
  <c r="AY612" i="9"/>
  <c r="AY610" i="9"/>
  <c r="AY614" i="9"/>
  <c r="AY615" i="9"/>
  <c r="AJ611" i="9"/>
  <c r="AJ619" i="9"/>
  <c r="AJ620" i="9" l="1"/>
  <c r="AL611" i="9" s="1"/>
  <c r="AL613" i="9" s="1"/>
  <c r="AI620" i="9"/>
  <c r="AL610" i="9" s="1"/>
  <c r="AL615" i="9" l="1"/>
  <c r="AL614" i="9"/>
  <c r="AL617" i="9" l="1"/>
  <c r="AL618" i="9"/>
  <c r="AL619" i="9" l="1"/>
  <c r="AO610" i="9" s="1"/>
  <c r="AP610" i="9" s="1"/>
  <c r="AO614" i="9"/>
  <c r="AO615" i="9" s="1"/>
  <c r="AO616" i="9" s="1"/>
  <c r="AO618" i="9" s="1"/>
  <c r="AP618" i="9" s="1"/>
  <c r="AR611" i="9" l="1"/>
  <c r="AR612" i="9"/>
  <c r="AS612" i="9" s="1"/>
  <c r="AR610" i="9"/>
  <c r="AS610" i="9" s="1"/>
  <c r="AT610" i="9" s="1"/>
  <c r="AO617" i="9"/>
  <c r="AP617" i="9" s="1"/>
  <c r="AO619" i="9"/>
  <c r="AP619" i="9" s="1"/>
  <c r="AS611" i="9" l="1"/>
  <c r="AT612" i="9" s="1"/>
  <c r="AU612" i="9" s="1"/>
  <c r="AT611" i="9" l="1"/>
  <c r="AU611" i="9" s="1"/>
  <c r="AU610" i="9" l="1"/>
  <c r="AU615" i="9" s="1"/>
  <c r="AZ619" i="9" s="1"/>
  <c r="S619" i="9" s="1"/>
  <c r="AZ615" i="9" l="1"/>
  <c r="S615" i="9" s="1"/>
  <c r="AZ614" i="9"/>
  <c r="S614" i="9" s="1"/>
  <c r="AZ616" i="9"/>
  <c r="S616" i="9" s="1"/>
  <c r="AZ617" i="9"/>
  <c r="S617" i="9" s="1"/>
  <c r="AZ618" i="9"/>
  <c r="S618" i="9" s="1"/>
  <c r="AZ613" i="9"/>
  <c r="S613" i="9" s="1"/>
  <c r="AZ612" i="9"/>
  <c r="S612" i="9" s="1"/>
  <c r="AZ611" i="9"/>
  <c r="S611" i="9" s="1"/>
  <c r="AZ610" i="9"/>
  <c r="S610" i="9" s="1"/>
  <c r="S620" i="9" l="1"/>
  <c r="T611" i="9" s="1"/>
  <c r="T615" i="9"/>
  <c r="T618" i="9"/>
  <c r="T616" i="9"/>
  <c r="T612" i="9"/>
  <c r="T619" i="9"/>
  <c r="T614" i="9"/>
  <c r="T617" i="9"/>
  <c r="V619" i="9"/>
  <c r="AJ623" i="9"/>
  <c r="AG628" i="9" l="1"/>
  <c r="AF628" i="9"/>
  <c r="AB628" i="9"/>
  <c r="AI628" i="9"/>
  <c r="AE628" i="9"/>
  <c r="AA628" i="9"/>
  <c r="AH628" i="9"/>
  <c r="AD628" i="9"/>
  <c r="AJ629" i="9"/>
  <c r="AI629" i="9"/>
  <c r="AE629" i="9"/>
  <c r="AA629" i="9"/>
  <c r="AH629" i="9"/>
  <c r="AD629" i="9"/>
  <c r="AG629" i="9"/>
  <c r="AF629" i="9"/>
  <c r="AB629" i="9"/>
  <c r="AG630" i="9"/>
  <c r="AF630" i="9"/>
  <c r="AB630" i="9"/>
  <c r="AI630" i="9"/>
  <c r="AE630" i="9"/>
  <c r="AA630" i="9"/>
  <c r="AH630" i="9"/>
  <c r="AD630" i="9"/>
  <c r="AJ628" i="9"/>
  <c r="AI631" i="9"/>
  <c r="AE631" i="9"/>
  <c r="AA631" i="9"/>
  <c r="AH631" i="9"/>
  <c r="AD631" i="9"/>
  <c r="AG631" i="9"/>
  <c r="AF631" i="9"/>
  <c r="AB631" i="9"/>
  <c r="AI627" i="9"/>
  <c r="AE627" i="9"/>
  <c r="AA627" i="9"/>
  <c r="AH627" i="9"/>
  <c r="AD627" i="9"/>
  <c r="AG627" i="9"/>
  <c r="AF627" i="9"/>
  <c r="AB627" i="9"/>
  <c r="AG626" i="9"/>
  <c r="AF626" i="9"/>
  <c r="AB626" i="9"/>
  <c r="AI626" i="9"/>
  <c r="AE626" i="9"/>
  <c r="AA626" i="9"/>
  <c r="AH626" i="9"/>
  <c r="AD626" i="9"/>
  <c r="AG624" i="9"/>
  <c r="AF624" i="9"/>
  <c r="AB624" i="9"/>
  <c r="AI624" i="9"/>
  <c r="AE624" i="9"/>
  <c r="AA624" i="9"/>
  <c r="AH624" i="9"/>
  <c r="AD624" i="9"/>
  <c r="AI623" i="9"/>
  <c r="AE623" i="9"/>
  <c r="AA623" i="9"/>
  <c r="AH623" i="9"/>
  <c r="AD623" i="9"/>
  <c r="AG623" i="9"/>
  <c r="AF623" i="9"/>
  <c r="AB623" i="9"/>
  <c r="T610" i="9"/>
  <c r="Z623" i="9" s="1"/>
  <c r="T613" i="9"/>
  <c r="AC629" i="9" s="1"/>
  <c r="AJ624" i="9"/>
  <c r="AJ627" i="9"/>
  <c r="AJ630" i="9"/>
  <c r="AJ631" i="9"/>
  <c r="AJ626" i="9"/>
  <c r="AY628" i="9" l="1"/>
  <c r="AY625" i="9"/>
  <c r="AC623" i="9"/>
  <c r="Z624" i="9"/>
  <c r="Z627" i="9"/>
  <c r="AC631" i="9"/>
  <c r="AY627" i="9"/>
  <c r="AY630" i="9"/>
  <c r="AG622" i="9"/>
  <c r="AC622" i="9"/>
  <c r="AF622" i="9"/>
  <c r="AB622" i="9"/>
  <c r="AI622" i="9"/>
  <c r="AE622" i="9"/>
  <c r="AA622" i="9"/>
  <c r="AH622" i="9"/>
  <c r="AD622" i="9"/>
  <c r="Z622" i="9"/>
  <c r="Z630" i="9"/>
  <c r="AC630" i="9"/>
  <c r="AI625" i="9"/>
  <c r="AE625" i="9"/>
  <c r="AA625" i="9"/>
  <c r="AH625" i="9"/>
  <c r="AD625" i="9"/>
  <c r="Z625" i="9"/>
  <c r="AG625" i="9"/>
  <c r="AC625" i="9"/>
  <c r="AF625" i="9"/>
  <c r="AB625" i="9"/>
  <c r="AY623" i="9"/>
  <c r="AY631" i="9"/>
  <c r="Z626" i="9"/>
  <c r="AC626" i="9"/>
  <c r="AC627" i="9"/>
  <c r="Z631" i="9"/>
  <c r="Z628" i="9"/>
  <c r="AC628" i="9"/>
  <c r="AC624" i="9"/>
  <c r="AY626" i="9"/>
  <c r="T620" i="9"/>
  <c r="AY629" i="9"/>
  <c r="AY622" i="9"/>
  <c r="AY624" i="9"/>
  <c r="AJ625" i="9"/>
  <c r="Z629" i="9"/>
  <c r="AJ622" i="9"/>
  <c r="AJ632" i="9" l="1"/>
  <c r="AL623" i="9" s="1"/>
  <c r="AL625" i="9" s="1"/>
  <c r="AI632" i="9"/>
  <c r="AL622" i="9" s="1"/>
  <c r="AL627" i="9" s="1"/>
  <c r="AL626" i="9" l="1"/>
  <c r="AL630" i="9" s="1"/>
  <c r="AL629" i="9" l="1"/>
  <c r="AO626" i="9" s="1"/>
  <c r="AO627" i="9" s="1"/>
  <c r="AO628" i="9" s="1"/>
  <c r="AO629" i="9" s="1"/>
  <c r="AP629" i="9" s="1"/>
  <c r="AL631" i="9"/>
  <c r="AO622" i="9" s="1"/>
  <c r="AP622" i="9" s="1"/>
  <c r="AO631" i="9" l="1"/>
  <c r="AP631" i="9" s="1"/>
  <c r="AO630" i="9"/>
  <c r="AP630" i="9" s="1"/>
  <c r="AR622" i="9"/>
  <c r="AR623" i="9"/>
  <c r="AR624" i="9"/>
  <c r="AS624" i="9" s="1"/>
  <c r="AS622" i="9" l="1"/>
  <c r="AT622" i="9" s="1"/>
  <c r="AS623" i="9"/>
  <c r="AT623" i="9" s="1"/>
  <c r="AU622" i="9" l="1"/>
  <c r="AU627" i="9" s="1"/>
  <c r="AZ631" i="9" s="1"/>
  <c r="S631" i="9" s="1"/>
  <c r="AT624" i="9"/>
  <c r="AU624" i="9" s="1"/>
  <c r="AU623" i="9"/>
  <c r="AZ622" i="9" l="1"/>
  <c r="S622" i="9" s="1"/>
  <c r="AZ627" i="9"/>
  <c r="S627" i="9" s="1"/>
  <c r="AZ625" i="9"/>
  <c r="S625" i="9" s="1"/>
  <c r="AZ624" i="9"/>
  <c r="S624" i="9" s="1"/>
  <c r="AZ623" i="9"/>
  <c r="S623" i="9" s="1"/>
  <c r="AZ630" i="9"/>
  <c r="S630" i="9" s="1"/>
  <c r="AZ626" i="9"/>
  <c r="S626" i="9" s="1"/>
  <c r="AZ629" i="9"/>
  <c r="S629" i="9" s="1"/>
  <c r="AZ628" i="9"/>
  <c r="S628" i="9" s="1"/>
  <c r="S632" i="9" l="1"/>
  <c r="T622" i="9" s="1"/>
  <c r="AJ634" i="9" l="1"/>
  <c r="Z634" i="9"/>
  <c r="T629" i="9"/>
  <c r="AJ641" i="9" s="1"/>
  <c r="T631" i="9"/>
  <c r="AI634" i="9" s="1"/>
  <c r="V631" i="9"/>
  <c r="T628" i="9"/>
  <c r="AF634" i="9" s="1"/>
  <c r="T627" i="9"/>
  <c r="T625" i="9"/>
  <c r="AC634" i="9" s="1"/>
  <c r="T630" i="9"/>
  <c r="T626" i="9"/>
  <c r="T624" i="9"/>
  <c r="T623" i="9"/>
  <c r="AA634" i="9" s="1"/>
  <c r="AJ640" i="9" l="1"/>
  <c r="AG636" i="9"/>
  <c r="AC636" i="9"/>
  <c r="AF636" i="9"/>
  <c r="AB636" i="9"/>
  <c r="AI636" i="9"/>
  <c r="AE636" i="9"/>
  <c r="AA636" i="9"/>
  <c r="AH636" i="9"/>
  <c r="AD636" i="9"/>
  <c r="Z636" i="9"/>
  <c r="AI639" i="9"/>
  <c r="AE639" i="9"/>
  <c r="AA639" i="9"/>
  <c r="AH639" i="9"/>
  <c r="AD639" i="9"/>
  <c r="Z639" i="9"/>
  <c r="AG639" i="9"/>
  <c r="AC639" i="9"/>
  <c r="AF639" i="9"/>
  <c r="AB639" i="9"/>
  <c r="AI641" i="9"/>
  <c r="AE641" i="9"/>
  <c r="AA641" i="9"/>
  <c r="AH641" i="9"/>
  <c r="AD641" i="9"/>
  <c r="Z641" i="9"/>
  <c r="AG641" i="9"/>
  <c r="AC641" i="9"/>
  <c r="AF641" i="9"/>
  <c r="AB641" i="9"/>
  <c r="AG638" i="9"/>
  <c r="AC638" i="9"/>
  <c r="AF638" i="9"/>
  <c r="AB638" i="9"/>
  <c r="AI638" i="9"/>
  <c r="AE638" i="9"/>
  <c r="AA638" i="9"/>
  <c r="AH638" i="9"/>
  <c r="AD638" i="9"/>
  <c r="Z638" i="9"/>
  <c r="AE634" i="9"/>
  <c r="AG640" i="9"/>
  <c r="AC640" i="9"/>
  <c r="AF640" i="9"/>
  <c r="AB640" i="9"/>
  <c r="AI640" i="9"/>
  <c r="AE640" i="9"/>
  <c r="AA640" i="9"/>
  <c r="AH640" i="9"/>
  <c r="AD640" i="9"/>
  <c r="Z640" i="9"/>
  <c r="AD634" i="9"/>
  <c r="AG634" i="9"/>
  <c r="AJ638" i="9"/>
  <c r="AG642" i="9"/>
  <c r="AC642" i="9"/>
  <c r="AF642" i="9"/>
  <c r="AB642" i="9"/>
  <c r="AI642" i="9"/>
  <c r="AE642" i="9"/>
  <c r="AA642" i="9"/>
  <c r="AH642" i="9"/>
  <c r="AD642" i="9"/>
  <c r="Z642" i="9"/>
  <c r="AI635" i="9"/>
  <c r="AE635" i="9"/>
  <c r="AA635" i="9"/>
  <c r="AH635" i="9"/>
  <c r="AD635" i="9"/>
  <c r="Z635" i="9"/>
  <c r="AG635" i="9"/>
  <c r="AC635" i="9"/>
  <c r="AF635" i="9"/>
  <c r="AB635" i="9"/>
  <c r="AI637" i="9"/>
  <c r="AE637" i="9"/>
  <c r="AA637" i="9"/>
  <c r="AH637" i="9"/>
  <c r="AD637" i="9"/>
  <c r="Z637" i="9"/>
  <c r="AG637" i="9"/>
  <c r="AC637" i="9"/>
  <c r="AF637" i="9"/>
  <c r="AB637" i="9"/>
  <c r="AI643" i="9"/>
  <c r="AE643" i="9"/>
  <c r="AA643" i="9"/>
  <c r="AH643" i="9"/>
  <c r="AD643" i="9"/>
  <c r="Z643" i="9"/>
  <c r="AG643" i="9"/>
  <c r="AC643" i="9"/>
  <c r="AF643" i="9"/>
  <c r="AB643" i="9"/>
  <c r="AH634" i="9"/>
  <c r="AB634" i="9"/>
  <c r="AJ637" i="9"/>
  <c r="AJ639" i="9"/>
  <c r="AJ636" i="9"/>
  <c r="AJ643" i="9"/>
  <c r="AY641" i="9"/>
  <c r="AY637" i="9"/>
  <c r="T632" i="9"/>
  <c r="AY640" i="9"/>
  <c r="AY642" i="9"/>
  <c r="AJ642" i="9"/>
  <c r="AY643" i="9"/>
  <c r="AY635" i="9"/>
  <c r="AY636" i="9"/>
  <c r="AY639" i="9"/>
  <c r="AY638" i="9"/>
  <c r="AY634" i="9"/>
  <c r="AJ635" i="9"/>
  <c r="AJ644" i="9" l="1"/>
  <c r="AL635" i="9" s="1"/>
  <c r="AL637" i="9" s="1"/>
  <c r="AI644" i="9"/>
  <c r="AL634" i="9" s="1"/>
  <c r="AL639" i="9" s="1"/>
  <c r="AL638" i="9" l="1"/>
  <c r="AL641" i="9" s="1"/>
  <c r="AL642" i="9" l="1"/>
  <c r="AO638" i="9" s="1"/>
  <c r="AO639" i="9" s="1"/>
  <c r="AO640" i="9" s="1"/>
  <c r="AO643" i="9" s="1"/>
  <c r="AP643" i="9" s="1"/>
  <c r="AL643" i="9" l="1"/>
  <c r="AR636" i="9" s="1"/>
  <c r="AS636" i="9" s="1"/>
  <c r="AO641" i="9"/>
  <c r="AP641" i="9" s="1"/>
  <c r="AO642" i="9"/>
  <c r="AP642" i="9" s="1"/>
  <c r="AR635" i="9" l="1"/>
  <c r="AO634" i="9"/>
  <c r="AP634" i="9" s="1"/>
  <c r="AR634" i="9" l="1"/>
  <c r="AS635" i="9" s="1"/>
  <c r="AT635" i="9" s="1"/>
  <c r="AT636" i="9" l="1"/>
  <c r="AU636" i="9" s="1"/>
  <c r="AS634" i="9"/>
  <c r="AT634" i="9" s="1"/>
  <c r="AU634" i="9" s="1"/>
  <c r="AU639" i="9" s="1"/>
  <c r="AZ643" i="9" s="1"/>
  <c r="S643" i="9" s="1"/>
  <c r="I18" i="9" s="1"/>
  <c r="AU635" i="9" l="1"/>
  <c r="AZ636" i="9"/>
  <c r="S636" i="9" s="1"/>
  <c r="I11" i="9" s="1"/>
  <c r="AZ635" i="9"/>
  <c r="S635" i="9" s="1"/>
  <c r="AZ639" i="9"/>
  <c r="S639" i="9" s="1"/>
  <c r="I14" i="9" s="1"/>
  <c r="AZ640" i="9"/>
  <c r="S640" i="9" s="1"/>
  <c r="I15" i="9" s="1"/>
  <c r="AZ638" i="9"/>
  <c r="S638" i="9" s="1"/>
  <c r="I13" i="9" s="1"/>
  <c r="AZ642" i="9"/>
  <c r="S642" i="9" s="1"/>
  <c r="I17" i="9" s="1"/>
  <c r="AZ634" i="9"/>
  <c r="S634" i="9" s="1"/>
  <c r="I9" i="9" s="1"/>
  <c r="AZ637" i="9"/>
  <c r="S637" i="9" s="1"/>
  <c r="I12" i="9" s="1"/>
  <c r="AZ641" i="9"/>
  <c r="S641" i="9" s="1"/>
  <c r="I16" i="9" s="1"/>
  <c r="S644" i="9" l="1"/>
  <c r="T635" i="9" s="1"/>
  <c r="I10" i="9"/>
  <c r="T639" i="9" l="1"/>
  <c r="T637" i="9"/>
  <c r="T636" i="9"/>
  <c r="T642" i="9"/>
  <c r="T640" i="9"/>
  <c r="T638" i="9"/>
  <c r="V643" i="9"/>
  <c r="G31" i="9" s="1"/>
  <c r="T641" i="9"/>
  <c r="I19" i="9"/>
  <c r="T643" i="9"/>
  <c r="T634" i="9"/>
  <c r="T644" i="9" l="1"/>
</calcChain>
</file>

<file path=xl/sharedStrings.xml><?xml version="1.0" encoding="utf-8"?>
<sst xmlns="http://schemas.openxmlformats.org/spreadsheetml/2006/main" count="2080" uniqueCount="610">
  <si>
    <t>Description</t>
  </si>
  <si>
    <t>Date</t>
  </si>
  <si>
    <t xml:space="preserve">User Input </t>
  </si>
  <si>
    <t>By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</si>
  <si>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</si>
  <si>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</si>
  <si>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</si>
  <si>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</si>
  <si>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</si>
  <si>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</si>
  <si>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</si>
  <si>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</si>
  <si>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</si>
  <si>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</si>
  <si>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</si>
  <si>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</si>
  <si>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</si>
  <si>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</si>
  <si>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</si>
  <si>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</si>
  <si>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</si>
  <si>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</si>
  <si>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</si>
  <si>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</si>
  <si>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</si>
  <si>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</si>
  <si>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</si>
  <si>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</si>
  <si>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</si>
  <si>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</si>
  <si>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</si>
  <si>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</si>
  <si>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</si>
  <si>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</si>
  <si>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</si>
  <si>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</si>
  <si>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</si>
  <si>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</si>
  <si>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</si>
  <si>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</si>
  <si>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</si>
  <si>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</si>
  <si>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</si>
  <si>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</si>
  <si>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</si>
  <si>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</si>
  <si>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</si>
  <si>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</si>
  <si>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</si>
  <si>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</si>
  <si>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</si>
  <si>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</si>
  <si>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</si>
  <si>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</si>
  <si>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</si>
  <si>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</si>
  <si>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</si>
  <si>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</si>
  <si>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</si>
  <si>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</si>
  <si>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</si>
  <si>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</si>
  <si>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</si>
  <si>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</si>
  <si>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</si>
  <si>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</si>
  <si>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</si>
  <si>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</si>
  <si>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</si>
  <si>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</si>
  <si>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</si>
  <si>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</si>
  <si>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</si>
  <si>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</si>
  <si>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</si>
  <si>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</si>
  <si>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</si>
  <si>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</si>
  <si>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</si>
  <si>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</si>
  <si>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</si>
  <si>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</si>
  <si>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</si>
  <si>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</si>
  <si>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</si>
  <si>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</si>
  <si>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</si>
  <si>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</si>
  <si>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</si>
  <si>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</si>
  <si>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</si>
  <si>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</si>
  <si>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</si>
  <si>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</si>
  <si>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</si>
  <si>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</si>
  <si>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</si>
  <si>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</si>
  <si>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</si>
  <si>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</si>
  <si>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</si>
  <si>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</si>
  <si>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</si>
  <si>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</si>
  <si>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</si>
  <si>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</si>
  <si>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</si>
  <si>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</si>
  <si>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</si>
  <si>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</si>
  <si>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</si>
  <si>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</si>
  <si>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</si>
  <si>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</si>
  <si>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</si>
  <si>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</si>
  <si>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</si>
  <si>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</si>
  <si>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</si>
  <si>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</si>
  <si>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</si>
  <si>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</si>
  <si>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</si>
  <si>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</si>
  <si>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</si>
  <si>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</si>
  <si>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</si>
  <si>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</si>
  <si>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</si>
  <si>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</si>
  <si>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</si>
  <si>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</si>
  <si>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</si>
  <si>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</si>
  <si>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</si>
  <si>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</si>
  <si>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</si>
  <si>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</si>
  <si>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</si>
  <si>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</si>
  <si>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</si>
  <si>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</si>
  <si>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</si>
  <si>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</si>
  <si>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</si>
  <si>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</si>
  <si>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</si>
  <si>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</si>
  <si>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</si>
  <si>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</si>
  <si>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</si>
  <si>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</si>
  <si>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</si>
  <si>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</si>
  <si>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</si>
  <si>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</si>
  <si>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</si>
  <si>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</si>
  <si>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</si>
  <si>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</si>
  <si>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</si>
  <si>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</si>
  <si>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</si>
  <si>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</si>
  <si>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</si>
  <si>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</si>
  <si>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</si>
  <si>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</si>
  <si>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</si>
  <si>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</si>
  <si>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</si>
  <si>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</si>
  <si>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</si>
  <si>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</si>
  <si>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</si>
  <si>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</si>
  <si>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</si>
  <si>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</si>
  <si>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</si>
  <si>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</si>
  <si>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</si>
  <si>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</si>
  <si>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</si>
  <si>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</si>
  <si>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</si>
  <si>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</si>
  <si>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</si>
  <si>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</si>
  <si>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</si>
  <si>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</si>
  <si>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</si>
  <si>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</si>
  <si>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</si>
  <si>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</si>
  <si>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</si>
  <si>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</si>
  <si>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</si>
  <si>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</si>
  <si>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</si>
  <si>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</si>
  <si>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</si>
  <si>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</si>
  <si>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</si>
  <si>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</si>
  <si>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</si>
  <si>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</si>
  <si>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</si>
  <si>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</si>
  <si>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</si>
  <si>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</si>
  <si>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</si>
  <si>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</si>
  <si>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</si>
  <si>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</si>
  <si>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</si>
  <si>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</si>
  <si>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</si>
  <si>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</si>
  <si>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</si>
  <si>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</si>
  <si>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</si>
  <si>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</si>
  <si>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</si>
  <si>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</si>
  <si>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</si>
  <si>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</si>
  <si>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</si>
  <si>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</si>
  <si>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</si>
  <si>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</si>
  <si>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</si>
  <si>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</si>
  <si>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</si>
  <si>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</si>
  <si>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</si>
  <si>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</si>
  <si>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</si>
  <si>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</si>
  <si>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</si>
  <si>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</si>
  <si>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</si>
  <si>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</si>
  <si>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</si>
  <si>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</si>
  <si>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</si>
  <si>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</si>
  <si>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</si>
  <si>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</si>
  <si>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</si>
  <si>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</si>
  <si>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</si>
  <si>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</si>
  <si>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</si>
  <si>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</si>
  <si>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</si>
  <si>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</si>
  <si>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</si>
  <si>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</si>
  <si>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</si>
  <si>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</si>
  <si>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</si>
  <si>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</si>
  <si>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</si>
  <si>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</si>
  <si>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</si>
  <si>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</si>
  <si>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</si>
  <si>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</si>
  <si>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</si>
  <si>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</si>
  <si>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</si>
  <si>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</si>
  <si>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</si>
  <si>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</si>
  <si>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</si>
  <si>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</si>
  <si>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</si>
  <si>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</si>
  <si>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</si>
  <si>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</si>
  <si>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</si>
  <si>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</si>
  <si>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</si>
  <si>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</si>
  <si>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</si>
  <si>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</si>
  <si>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</si>
  <si>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</si>
  <si>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</si>
  <si>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</si>
  <si>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</si>
  <si>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</si>
  <si>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</si>
  <si>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</si>
  <si>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</si>
  <si>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</si>
  <si>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</si>
  <si>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</si>
  <si>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</si>
  <si>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</si>
  <si>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</si>
  <si>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</si>
  <si>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</si>
  <si>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</si>
  <si>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</si>
  <si>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</si>
  <si>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</si>
  <si>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</si>
  <si>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</si>
  <si>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</si>
  <si>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</si>
  <si>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</si>
  <si>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</si>
  <si>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</si>
  <si>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</si>
  <si>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</si>
  <si>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</si>
  <si>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</si>
  <si>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</si>
  <si>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</si>
  <si>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</si>
  <si>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</si>
  <si>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</si>
  <si>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</si>
  <si>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</si>
  <si>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</si>
  <si>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</si>
  <si>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</si>
  <si>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</si>
  <si>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</si>
  <si>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</si>
  <si>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</si>
  <si>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</si>
  <si>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</si>
  <si>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</si>
  <si>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</si>
  <si>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</si>
  <si>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</si>
  <si>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</si>
  <si>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</si>
  <si>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</si>
  <si>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</si>
  <si>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</si>
  <si>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</si>
  <si>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</si>
  <si>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</si>
  <si>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</si>
  <si>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</si>
  <si>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</si>
  <si>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</si>
  <si>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</si>
  <si>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</si>
  <si>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</si>
  <si>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</si>
  <si>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</si>
  <si>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</si>
  <si>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</si>
  <si>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</si>
  <si>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</si>
  <si>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</si>
  <si>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</si>
  <si>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</si>
  <si>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</si>
  <si>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</si>
  <si>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</si>
  <si>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</si>
  <si>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</si>
  <si>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</si>
  <si>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</si>
  <si>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</si>
  <si>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</si>
  <si>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</si>
  <si>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</si>
  <si>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</si>
  <si>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</si>
  <si>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</si>
  <si>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</si>
  <si>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</si>
  <si>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</si>
  <si>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</si>
  <si>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</si>
  <si>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</si>
  <si>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</si>
  <si>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</si>
  <si>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</si>
  <si>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</si>
  <si>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</si>
  <si>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</si>
  <si>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</si>
  <si>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</si>
  <si>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</si>
  <si>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</si>
  <si>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</si>
  <si>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</si>
  <si>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</si>
  <si>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</si>
  <si>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</si>
  <si>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</si>
  <si>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</si>
  <si>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</si>
  <si>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</si>
  <si>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</si>
  <si>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</si>
  <si>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</si>
  <si>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</si>
  <si>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</si>
  <si>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</si>
  <si>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</si>
  <si>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</si>
  <si>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</si>
  <si>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</si>
  <si>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</si>
  <si>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</si>
  <si>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</si>
  <si>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</si>
  <si>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</si>
  <si>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</si>
  <si>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</si>
  <si>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</si>
  <si>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</si>
  <si>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</si>
  <si>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</si>
  <si>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</si>
  <si>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</si>
  <si>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</si>
  <si>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</si>
  <si>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</si>
  <si>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</si>
  <si>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</si>
  <si>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</si>
  <si>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</si>
  <si>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</si>
  <si>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</si>
  <si>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</si>
  <si>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</si>
  <si>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</si>
  <si>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</si>
  <si>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</si>
  <si>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</si>
  <si>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</si>
  <si>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</si>
  <si>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</si>
  <si>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</si>
  <si>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</si>
  <si>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</si>
  <si>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</si>
  <si>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</si>
  <si>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</si>
  <si>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</si>
  <si>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</si>
  <si>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</si>
  <si>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</si>
  <si>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</si>
  <si>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</si>
  <si>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</si>
  <si>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</si>
  <si>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</si>
  <si>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</si>
  <si>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</si>
  <si>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</si>
  <si>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</si>
  <si>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</si>
  <si>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</si>
  <si>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</si>
  <si>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</si>
  <si>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</si>
  <si>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</si>
  <si>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</si>
  <si>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</si>
  <si>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</si>
  <si>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</si>
  <si>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</si>
  <si>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</si>
  <si>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</si>
  <si>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</si>
  <si>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</si>
  <si>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</si>
  <si>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</si>
  <si>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</si>
  <si>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</si>
  <si>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</si>
  <si>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</si>
  <si>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</si>
  <si>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</si>
  <si>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</si>
  <si>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</si>
  <si>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</si>
  <si>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</si>
  <si>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</si>
  <si>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</si>
  <si>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</si>
  <si>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</si>
  <si>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</si>
  <si>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</si>
  <si>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</si>
  <si>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</si>
  <si>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</si>
  <si>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</si>
  <si>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</si>
  <si>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</si>
  <si>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</si>
  <si>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</si>
  <si>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</si>
  <si>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</si>
  <si>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</si>
  <si>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</si>
  <si>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</si>
  <si>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</si>
  <si>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</si>
  <si>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</si>
  <si>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</si>
  <si>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</si>
  <si>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</si>
  <si>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</si>
  <si>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</si>
  <si>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</si>
  <si>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</si>
  <si>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</si>
  <si>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</si>
  <si>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</si>
  <si>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</si>
  <si>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</si>
  <si>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</si>
  <si>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</si>
  <si>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</si>
  <si>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</si>
  <si>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</si>
  <si>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</si>
  <si>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</si>
  <si>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</si>
  <si>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</si>
  <si>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</si>
  <si>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</si>
  <si>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</si>
  <si>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</si>
  <si>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</si>
  <si>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</si>
  <si>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</si>
  <si>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</si>
  <si>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</si>
  <si>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</si>
  <si>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</si>
  <si>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Mols</t>
  </si>
  <si>
    <t>Mass</t>
  </si>
  <si>
    <t>MW</t>
  </si>
  <si>
    <t>Xi</t>
  </si>
  <si>
    <t>Pc</t>
  </si>
  <si>
    <t>Tc</t>
  </si>
  <si>
    <t>ω</t>
  </si>
  <si>
    <t>Zc</t>
  </si>
  <si>
    <t>Chemical Engineer's Guide</t>
  </si>
  <si>
    <t>CheGuide.com</t>
  </si>
  <si>
    <t>Liquid Phase Composition</t>
  </si>
  <si>
    <t>Temperature</t>
  </si>
  <si>
    <t>°K</t>
  </si>
  <si>
    <t>°C</t>
  </si>
  <si>
    <t>P1</t>
  </si>
  <si>
    <t>Comp.</t>
  </si>
  <si>
    <t>Yi</t>
  </si>
  <si>
    <t>Gas Constant, R</t>
  </si>
  <si>
    <t>κ</t>
  </si>
  <si>
    <t>α</t>
  </si>
  <si>
    <t>ai</t>
  </si>
  <si>
    <t>bi</t>
  </si>
  <si>
    <t>Initialize : P, Yi</t>
  </si>
  <si>
    <t>Iteration 1</t>
  </si>
  <si>
    <t>a</t>
  </si>
  <si>
    <t>b</t>
  </si>
  <si>
    <t>C2</t>
  </si>
  <si>
    <t>C1</t>
  </si>
  <si>
    <t>C0</t>
  </si>
  <si>
    <t>Z1</t>
  </si>
  <si>
    <t>Z2</t>
  </si>
  <si>
    <t>Z3</t>
  </si>
  <si>
    <t>Fugacity Calculation</t>
  </si>
  <si>
    <t>A'i</t>
  </si>
  <si>
    <t>PhiL</t>
  </si>
  <si>
    <t>ZL</t>
  </si>
  <si>
    <t>Ki</t>
  </si>
  <si>
    <t>P</t>
  </si>
  <si>
    <t>Q1</t>
  </si>
  <si>
    <t>D&gt;=0</t>
  </si>
  <si>
    <t>D&lt;0</t>
  </si>
  <si>
    <t>t1</t>
  </si>
  <si>
    <t>t2</t>
  </si>
  <si>
    <t>phi</t>
  </si>
  <si>
    <r>
      <t>kPa.m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( Kg-mol.K)</t>
    </r>
  </si>
  <si>
    <t>ZV</t>
  </si>
  <si>
    <t>PhiV</t>
  </si>
  <si>
    <t>Bar A</t>
  </si>
  <si>
    <t>Difference</t>
  </si>
  <si>
    <t>CheGuide</t>
  </si>
  <si>
    <t>Result</t>
  </si>
  <si>
    <t>Calculation</t>
  </si>
  <si>
    <t>Liquid</t>
  </si>
  <si>
    <t>Vapor</t>
  </si>
  <si>
    <t>Summation Error</t>
  </si>
  <si>
    <t>phase composition is similar to liquid phase )</t>
  </si>
  <si>
    <t>Binary Interaction Parameters, kij</t>
  </si>
  <si>
    <t>BUBBLE T CALCULATION ( Using Peng Robinson EOS)</t>
  </si>
  <si>
    <t>BUBBLE T ( Bubble Point Temperature at Given Pressure )</t>
  </si>
  <si>
    <t>Bubble Point Temperature</t>
  </si>
  <si>
    <t>Pressure</t>
  </si>
  <si>
    <t>T1</t>
  </si>
  <si>
    <t>(Provide Initial Guess of Temperature in above Cell, if summation is already 1 or vapor</t>
  </si>
  <si>
    <t>Use Goal Seek to make summation in above cell equal to 1 by changing Temperature</t>
  </si>
  <si>
    <t>BUBBLE T Calculation</t>
  </si>
  <si>
    <t>9-Jan-16</t>
  </si>
  <si>
    <t>Rev 1</t>
  </si>
  <si>
    <t>Formula for binary interaction corrected to aij = sqrt(ai.aj)(1-kij)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</si>
</sst>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E+00"/>
    <numFmt numFmtId="170" formatCode="0E+00"/>
    <numFmt numFmtId="171" formatCode="0.00000"/>
    <numFmt numFmtId="172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38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5" fontId="4" fillId="2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0" fontId="1" fillId="3" borderId="0" xfId="0" applyFont="1" applyFill="1"/>
    <xf numFmtId="0" fontId="0" fillId="3" borderId="0" xfId="0" applyFill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2" borderId="3" xfId="0" applyFill="1" applyBorder="1" applyProtection="1">
      <protection locked="0"/>
    </xf>
    <xf numFmtId="0" fontId="9" fillId="0" borderId="0" xfId="0" applyFont="1"/>
    <xf numFmtId="0" fontId="0" fillId="0" borderId="0" xfId="0" applyFill="1" applyBorder="1" applyProtection="1">
      <protection locked="0"/>
    </xf>
    <xf numFmtId="166" fontId="0" fillId="4" borderId="10" xfId="0" applyNumberFormat="1" applyFill="1" applyBorder="1"/>
    <xf numFmtId="164" fontId="0" fillId="4" borderId="11" xfId="0" applyNumberFormat="1" applyFill="1" applyBorder="1"/>
    <xf numFmtId="164" fontId="0" fillId="5" borderId="0" xfId="0" applyNumberFormat="1" applyFill="1" applyProtection="1"/>
    <xf numFmtId="1" fontId="0" fillId="0" borderId="0" xfId="0" applyNumberFormat="1" applyAlignment="1" applyProtection="1">
      <alignment horizontal="center"/>
    </xf>
    <xf numFmtId="0" fontId="10" fillId="0" borderId="0" xfId="0" applyFont="1"/>
    <xf numFmtId="0" fontId="0" fillId="5" borderId="0" xfId="0" applyFill="1"/>
    <xf numFmtId="167" fontId="0" fillId="5" borderId="0" xfId="0" applyNumberFormat="1" applyFill="1"/>
    <xf numFmtId="167" fontId="0" fillId="0" borderId="0" xfId="0" applyNumberFormat="1"/>
    <xf numFmtId="164" fontId="0" fillId="5" borderId="0" xfId="0" applyNumberFormat="1" applyFill="1"/>
    <xf numFmtId="164" fontId="0" fillId="4" borderId="12" xfId="0" applyNumberFormat="1" applyFill="1" applyBorder="1"/>
    <xf numFmtId="164" fontId="3" fillId="0" borderId="0" xfId="1" applyNumberFormat="1" applyProtection="1"/>
    <xf numFmtId="164" fontId="0" fillId="0" borderId="0" xfId="0" applyNumberFormat="1" applyFill="1" applyProtection="1"/>
    <xf numFmtId="0" fontId="0" fillId="0" borderId="0" xfId="0" applyFill="1"/>
    <xf numFmtId="0" fontId="0" fillId="0" borderId="0" xfId="0" applyFont="1"/>
    <xf numFmtId="0" fontId="11" fillId="5" borderId="0" xfId="0" applyFont="1" applyFill="1"/>
    <xf numFmtId="0" fontId="0" fillId="0" borderId="0" xfId="0" applyAlignment="1">
      <alignment horizontal="center"/>
    </xf>
    <xf numFmtId="0" fontId="12" fillId="0" borderId="0" xfId="0" applyFont="1"/>
    <xf numFmtId="2" fontId="0" fillId="0" borderId="0" xfId="0" applyNumberFormat="1"/>
    <xf numFmtId="11" fontId="0" fillId="0" borderId="0" xfId="0" applyNumberFormat="1" applyBorder="1"/>
    <xf numFmtId="2" fontId="0" fillId="0" borderId="0" xfId="0" applyNumberFormat="1" applyAlignment="1">
      <alignment horizontal="left"/>
    </xf>
    <xf numFmtId="171" fontId="0" fillId="5" borderId="0" xfId="0" applyNumberFormat="1" applyFill="1"/>
    <xf numFmtId="2" fontId="0" fillId="5" borderId="0" xfId="0" applyNumberFormat="1" applyFill="1"/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164" fontId="0" fillId="6" borderId="0" xfId="0" applyNumberFormat="1" applyFill="1" applyBorder="1"/>
    <xf numFmtId="11" fontId="0" fillId="0" borderId="19" xfId="0" applyNumberFormat="1" applyBorder="1"/>
    <xf numFmtId="11" fontId="0" fillId="0" borderId="0" xfId="0" applyNumberFormat="1" applyBorder="1" applyAlignment="1">
      <alignment horizontal="right"/>
    </xf>
    <xf numFmtId="0" fontId="0" fillId="0" borderId="20" xfId="0" applyBorder="1"/>
    <xf numFmtId="2" fontId="0" fillId="0" borderId="21" xfId="0" applyNumberFormat="1" applyFill="1" applyBorder="1"/>
    <xf numFmtId="170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1" xfId="0" applyNumberFormat="1" applyBorder="1" applyAlignment="1">
      <alignment horizontal="right"/>
    </xf>
    <xf numFmtId="11" fontId="0" fillId="0" borderId="21" xfId="0" applyNumberFormat="1" applyBorder="1"/>
    <xf numFmtId="164" fontId="0" fillId="0" borderId="22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3" xfId="0" applyBorder="1" applyAlignment="1">
      <alignment horizontal="center"/>
    </xf>
    <xf numFmtId="169" fontId="0" fillId="0" borderId="24" xfId="0" applyNumberFormat="1" applyBorder="1"/>
    <xf numFmtId="169" fontId="0" fillId="0" borderId="2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2" xfId="0" applyNumberFormat="1" applyBorder="1"/>
    <xf numFmtId="169" fontId="0" fillId="0" borderId="19" xfId="0" applyNumberFormat="1" applyBorder="1"/>
    <xf numFmtId="0" fontId="0" fillId="0" borderId="17" xfId="0" applyBorder="1" applyAlignment="1">
      <alignment horizontal="center"/>
    </xf>
    <xf numFmtId="169" fontId="0" fillId="0" borderId="22" xfId="0" applyNumberFormat="1" applyBorder="1"/>
    <xf numFmtId="0" fontId="0" fillId="7" borderId="14" xfId="0" applyFill="1" applyBorder="1" applyAlignment="1">
      <alignment horizontal="center"/>
    </xf>
    <xf numFmtId="2" fontId="0" fillId="0" borderId="25" xfId="0" applyNumberFormat="1" applyBorder="1"/>
    <xf numFmtId="164" fontId="0" fillId="0" borderId="21" xfId="0" applyNumberFormat="1" applyFill="1" applyBorder="1"/>
    <xf numFmtId="165" fontId="4" fillId="2" borderId="2" xfId="0" applyNumberFormat="1" applyFont="1" applyFill="1" applyBorder="1" applyAlignment="1" applyProtection="1">
      <alignment horizontal="left"/>
      <protection locked="0"/>
    </xf>
    <xf numFmtId="168" fontId="0" fillId="0" borderId="0" xfId="0" applyNumberFormat="1" applyBorder="1"/>
    <xf numFmtId="164" fontId="0" fillId="0" borderId="14" xfId="0" applyNumberFormat="1" applyBorder="1"/>
    <xf numFmtId="0" fontId="9" fillId="0" borderId="0" xfId="0" applyFont="1" applyFill="1"/>
    <xf numFmtId="166" fontId="0" fillId="0" borderId="0" xfId="0" applyNumberFormat="1" applyFill="1"/>
    <xf numFmtId="0" fontId="11" fillId="0" borderId="0" xfId="0" applyFont="1" applyFill="1"/>
    <xf numFmtId="0" fontId="4" fillId="0" borderId="0" xfId="0" applyFont="1"/>
    <xf numFmtId="165" fontId="4" fillId="2" borderId="1" xfId="0" applyNumberFormat="1" applyFont="1" applyFill="1" applyBorder="1" applyAlignment="1" applyProtection="1">
      <protection locked="0"/>
    </xf>
    <xf numFmtId="165" fontId="4" fillId="2" borderId="2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164" fontId="4" fillId="2" borderId="5" xfId="0" applyNumberFormat="1" applyFont="1" applyFill="1" applyBorder="1" applyAlignment="1" applyProtection="1">
      <protection locked="0"/>
    </xf>
    <xf numFmtId="164" fontId="2" fillId="0" borderId="0" xfId="0" applyNumberFormat="1" applyFont="1" applyAlignment="1" applyProtection="1">
      <alignment vertical="center"/>
    </xf>
    <xf numFmtId="0" fontId="1" fillId="3" borderId="0" xfId="0" applyFont="1" applyFill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168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64" fontId="0" fillId="0" borderId="28" xfId="0" applyNumberFormat="1" applyBorder="1"/>
    <xf numFmtId="164" fontId="0" fillId="7" borderId="3" xfId="0" applyNumberFormat="1" applyFill="1" applyBorder="1" applyProtection="1">
      <protection locked="0"/>
    </xf>
    <xf numFmtId="169" fontId="4" fillId="0" borderId="0" xfId="0" applyNumberFormat="1" applyFont="1"/>
    <xf numFmtId="166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72" fontId="0" fillId="0" borderId="0" xfId="0" applyNumberFormat="1" applyBorder="1"/>
    <xf numFmtId="164" fontId="0" fillId="2" borderId="3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4" fillId="0" borderId="0" xfId="0" applyFont="1"/>
    <xf numFmtId="0" fontId="14" fillId="0" borderId="0" xfId="0" quotePrefix="1" applyFont="1"/>
    <xf numFmtId="0" fontId="15" fillId="0" borderId="0" xfId="0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291353</xdr:colOff>
      <xdr:row>19</xdr:row>
      <xdr:rowOff>56029</xdr:rowOff>
    </xdr:from>
    <xdr:to>
      <xdr:col>8</xdr:col>
      <xdr:colOff>291353</xdr:colOff>
      <xdr:row>21</xdr:row>
      <xdr:rowOff>100852</xdr:rowOff>
    </xdr:to>
    <xdr:cxnSp macro="">
      <xdr:nvCxnSpPr>
        <xdr:cNvPr id="3" name="Straight Arrow Connector 2"/>
        <xdr:cNvCxnSpPr/>
      </xdr:nvCxnSpPr>
      <xdr:spPr>
        <a:xfrm flipV="1">
          <a:off x="4751294" y="3720353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123265</xdr:colOff>
      <xdr:row>26</xdr:row>
      <xdr:rowOff>89649</xdr:rowOff>
    </xdr:from>
    <xdr:to>
      <xdr:col>7</xdr:col>
      <xdr:colOff>549088</xdr:colOff>
      <xdr:row>26</xdr:row>
      <xdr:rowOff>89649</xdr:rowOff>
    </xdr:to>
    <xdr:cxnSp macro="">
      <xdr:nvCxnSpPr>
        <xdr:cNvPr id="4" name="Straight Arrow Connector 3"/>
        <xdr:cNvCxnSpPr/>
      </xdr:nvCxnSpPr>
      <xdr:spPr>
        <a:xfrm rot="5400000" flipV="1">
          <a:off x="4191001" y="4874561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4"/>
  <sheetViews>
    <sheetView tabSelected="1" zoomScale="85" zoomScaleNormal="85" workbookViewId="0"/>
  </sheetViews>
  <sheetFormatPr defaultRowHeight="15" x14ac:dyDescent="0.25"/>
  <cols>
    <col min="1" max="1" width="2.7109375" customWidth="1"/>
    <col min="7" max="7" width="9.7109375" bestFit="1" customWidth="1"/>
    <col min="13" max="13" width="9.7109375" bestFit="1" customWidth="1"/>
    <col min="18" max="18" width="9.7109375" bestFit="1" customWidth="1"/>
    <col min="19" max="19" width="11.7109375" bestFit="1" customWidth="1"/>
    <col min="21" max="21" width="10.7109375" bestFit="1" customWidth="1"/>
    <col min="22" max="22" width="9.7109375" bestFit="1" customWidth="1"/>
    <col min="36" max="36" width="9.140625" customWidth="1"/>
    <col min="38" max="38" width="9.140625" customWidth="1"/>
    <col min="39" max="39" width="9.7109375" bestFit="1" customWidth="1"/>
    <col min="42" max="42" width="9.140625" customWidth="1"/>
    <col min="61" max="61" width="9.7109375" bestFit="1" customWidth="1"/>
    <col min="62" max="62" width="10.42578125" bestFit="1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32" ht="18.75" x14ac:dyDescent="0.25">
      <c r="A2" s="3"/>
      <c r="B2" s="126" t="s">
        <v>599</v>
      </c>
      <c r="C2" s="126"/>
      <c r="D2" s="126"/>
      <c r="E2" s="126"/>
      <c r="F2" s="126"/>
      <c r="G2" s="126"/>
      <c r="H2" s="126"/>
      <c r="I2" s="126"/>
      <c r="J2" s="126"/>
      <c r="K2" s="106"/>
    </row>
    <row r="3" spans="1:32" x14ac:dyDescent="0.25">
      <c r="A3" s="4"/>
      <c r="B3" s="42" t="s">
        <v>551</v>
      </c>
      <c r="C3" s="5"/>
      <c r="D3" s="5"/>
      <c r="E3" s="5"/>
      <c r="F3" s="5"/>
      <c r="G3" s="6" t="s">
        <v>0</v>
      </c>
      <c r="I3" s="102"/>
      <c r="J3" s="103"/>
      <c r="P3" s="34" t="s">
        <v>542</v>
      </c>
      <c r="R3" t="s">
        <v>559</v>
      </c>
      <c r="T3" s="39">
        <v>8.31447</v>
      </c>
      <c r="U3" t="s">
        <v>586</v>
      </c>
      <c r="AB3" s="43"/>
      <c r="AC3" s="43"/>
    </row>
    <row r="4" spans="1:32" x14ac:dyDescent="0.25">
      <c r="A4" s="4"/>
      <c r="B4" s="7" t="s">
        <v>550</v>
      </c>
      <c r="C4" s="5"/>
      <c r="D4" s="5"/>
      <c r="E4" s="5"/>
      <c r="F4" s="5"/>
      <c r="G4" s="6" t="s">
        <v>1</v>
      </c>
      <c r="I4" s="11" t="s">
        <v>607</v>
      </c>
      <c r="J4" s="95"/>
      <c r="P4" s="34" t="s">
        <v>543</v>
      </c>
      <c r="AB4" s="44"/>
      <c r="AC4" s="44"/>
    </row>
    <row r="5" spans="1:32" x14ac:dyDescent="0.25">
      <c r="A5" s="4"/>
      <c r="B5" s="5"/>
      <c r="C5" s="5"/>
      <c r="D5" s="5"/>
      <c r="E5" s="5"/>
      <c r="F5" s="5"/>
      <c r="G5" s="6" t="s">
        <v>3</v>
      </c>
      <c r="I5" s="104" t="s">
        <v>591</v>
      </c>
      <c r="J5" s="105"/>
      <c r="AB5" s="44"/>
      <c r="AC5" s="44"/>
    </row>
    <row r="6" spans="1:32" ht="15" customHeight="1" x14ac:dyDescent="0.25">
      <c r="A6" s="4"/>
      <c r="B6" s="8" t="s">
        <v>2</v>
      </c>
      <c r="C6" s="9"/>
      <c r="D6" s="10"/>
      <c r="E6" s="10"/>
      <c r="F6" s="10"/>
      <c r="G6" s="10"/>
      <c r="Q6" t="s">
        <v>69</v>
      </c>
      <c r="R6" t="s">
        <v>65</v>
      </c>
      <c r="S6" t="s">
        <v>66</v>
      </c>
      <c r="T6" t="s">
        <v>544</v>
      </c>
      <c r="U6" t="s">
        <v>546</v>
      </c>
      <c r="V6" t="s">
        <v>547</v>
      </c>
      <c r="W6" s="36" t="s">
        <v>548</v>
      </c>
      <c r="X6" s="36" t="s">
        <v>549</v>
      </c>
      <c r="Y6" t="s">
        <v>542</v>
      </c>
      <c r="Z6" t="s">
        <v>545</v>
      </c>
      <c r="AA6" t="s">
        <v>557</v>
      </c>
      <c r="AB6" s="44"/>
      <c r="AC6" s="44"/>
    </row>
    <row r="7" spans="1:32" x14ac:dyDescent="0.25">
      <c r="P7" s="35">
        <v>1</v>
      </c>
      <c r="Q7" s="37">
        <f>IF(ISNUMBER(VLOOKUP(B9,Dbk!$B$15:$AE$483,21)),VLOOKUP(B9,Dbk!$B$15:$AE$483,21),0)</f>
        <v>15.224299999999999</v>
      </c>
      <c r="R7" s="37">
        <f>IF(ISNUMBER(VLOOKUP(B9,Dbk!$B$15:$AE$483,22)),VLOOKUP(B9,Dbk!$B$15:$AE$483,22),0)</f>
        <v>897.84</v>
      </c>
      <c r="S7" s="37">
        <f>IF(ISNUMBER(VLOOKUP(B9,Dbk!$B$15:$AE$483,23)),VLOOKUP(B9,Dbk!$B$15:$AE$483,23),0)</f>
        <v>-7.16</v>
      </c>
      <c r="T7" s="37">
        <f>IF(ISNUMBER(VLOOKUP(B9,Dbk!$B$15:$AE$483,2)),VLOOKUP(B9,Dbk!$B$15:$AE$483,2),0)</f>
        <v>16.042999999999999</v>
      </c>
      <c r="U7" s="52">
        <f>IF(ISNUMBER(VLOOKUP(B9,Dbk!$B$15:$AE$483,6)),VLOOKUP(B9,Dbk!$B$15:$AE$483,6),0)*1.01325</f>
        <v>46.001549999999995</v>
      </c>
      <c r="V7" s="37">
        <f>IF(ISNUMBER(VLOOKUP(B9,Dbk!$B$15:$AE$483,5)),VLOOKUP(B9,Dbk!$B$15:$AE$483,5),0)</f>
        <v>190.6</v>
      </c>
      <c r="W7" s="37">
        <f>IF(ISNUMBER(VLOOKUP(B9,Dbk!$B$15:$AE$483,9)),VLOOKUP(B9,Dbk!$B$15:$AE$483,9),0)</f>
        <v>8.0000000000000002E-3</v>
      </c>
      <c r="X7" s="37">
        <f>IF(ISNUMBER(VLOOKUP(B9,Dbk!$B$15:$AE$483,8)),VLOOKUP(B9,Dbk!$B$15:$AE$483,8),0)</f>
        <v>0.28799999999999998</v>
      </c>
      <c r="Y7" s="38">
        <f>IF(B9="",0,IF($F$8=$P$3,F9,F9/T7))</f>
        <v>2</v>
      </c>
      <c r="Z7" s="40">
        <f>Y7/$Y$17</f>
        <v>0.1</v>
      </c>
      <c r="AA7" t="b">
        <f>IF(AND(U7&lt;&gt;0,V7&lt;&gt;0,W7&lt;&gt;0,Z7&lt;&gt;0),TRUE,FALSE)</f>
        <v>1</v>
      </c>
      <c r="AB7" s="44"/>
      <c r="AC7" s="44"/>
    </row>
    <row r="8" spans="1:32" x14ac:dyDescent="0.25">
      <c r="B8" s="25" t="s">
        <v>552</v>
      </c>
      <c r="C8" s="26"/>
      <c r="D8" s="26"/>
      <c r="E8" s="26"/>
      <c r="F8" s="27" t="s">
        <v>542</v>
      </c>
      <c r="G8" s="28" t="s">
        <v>594</v>
      </c>
      <c r="I8" s="107" t="s">
        <v>595</v>
      </c>
      <c r="P8" s="35">
        <v>2</v>
      </c>
      <c r="Q8" s="37">
        <f>IF(ISNUMBER(VLOOKUP(B10,Dbk!$B$15:$AE$483,21)),VLOOKUP(B10,Dbk!$B$15:$AE$483,21),0)</f>
        <v>15.6637</v>
      </c>
      <c r="R8" s="37">
        <f>IF(ISNUMBER(VLOOKUP(B10,Dbk!$B$15:$AE$483,22)),VLOOKUP(B10,Dbk!$B$15:$AE$483,22),0)</f>
        <v>1511.42</v>
      </c>
      <c r="S8" s="37">
        <f>IF(ISNUMBER(VLOOKUP(B10,Dbk!$B$15:$AE$483,23)),VLOOKUP(B10,Dbk!$B$15:$AE$483,23),0)</f>
        <v>-17.16</v>
      </c>
      <c r="T8" s="37">
        <f>IF(ISNUMBER(VLOOKUP(B10,Dbk!$B$15:$AE$483,2)),VLOOKUP(B10,Dbk!$B$15:$AE$483,2),0)</f>
        <v>30.07</v>
      </c>
      <c r="U8" s="52">
        <f>IF(ISNUMBER(VLOOKUP(B10,Dbk!$B$15:$AE$483,6)),VLOOKUP(B10,Dbk!$B$15:$AE$483,6),0)*1.01325</f>
        <v>48.838650000000001</v>
      </c>
      <c r="V8" s="37">
        <f>IF(ISNUMBER(VLOOKUP(B10,Dbk!$B$15:$AE$483,5)),VLOOKUP(B10,Dbk!$B$15:$AE$483,5),0)</f>
        <v>305.39999999999998</v>
      </c>
      <c r="W8" s="37">
        <f>IF(ISNUMBER(VLOOKUP(B10,Dbk!$B$15:$AE$483,9)),VLOOKUP(B10,Dbk!$B$15:$AE$483,9),0)</f>
        <v>9.8000000000000004E-2</v>
      </c>
      <c r="X8" s="37">
        <f>IF(ISNUMBER(VLOOKUP(B10,Dbk!$B$15:$AE$483,8)),VLOOKUP(B10,Dbk!$B$15:$AE$483,8),0)</f>
        <v>0.28499999999999998</v>
      </c>
      <c r="Y8" s="38">
        <f t="shared" ref="Y8:Y16" si="0">IF(B10="",0,IF($F$8=$P$3,F10,F10/T8))</f>
        <v>2</v>
      </c>
      <c r="Z8" s="40">
        <f t="shared" ref="Z8:Z16" si="1">Y8/$Y$17</f>
        <v>0.1</v>
      </c>
      <c r="AA8" t="b">
        <f t="shared" ref="AA8:AA16" si="2">IF(AND(U8&lt;&gt;0,V8&lt;&gt;0,W8&lt;&gt;0,Z8&lt;&gt;0),TRUE,FALSE)</f>
        <v>1</v>
      </c>
    </row>
    <row r="9" spans="1:32" x14ac:dyDescent="0.25">
      <c r="B9" s="123" t="s">
        <v>370</v>
      </c>
      <c r="C9" s="124"/>
      <c r="D9" s="124"/>
      <c r="E9" s="125"/>
      <c r="F9" s="119">
        <v>2</v>
      </c>
      <c r="G9" s="41">
        <f>IF(Z7=0,"",Z7)</f>
        <v>0.1</v>
      </c>
      <c r="I9" s="108">
        <f>IF(AA7,S634,"")</f>
        <v>0.19626138314243224</v>
      </c>
      <c r="P9" s="35">
        <v>3</v>
      </c>
      <c r="Q9" s="37">
        <f>IF(ISNUMBER(VLOOKUP(B11,Dbk!$B$15:$AE$483,21)),VLOOKUP(B11,Dbk!$B$15:$AE$483,21),0)</f>
        <v>15.726000000000001</v>
      </c>
      <c r="R9" s="37">
        <f>IF(ISNUMBER(VLOOKUP(B11,Dbk!$B$15:$AE$483,22)),VLOOKUP(B11,Dbk!$B$15:$AE$483,22),0)</f>
        <v>1872.46</v>
      </c>
      <c r="S9" s="37">
        <f>IF(ISNUMBER(VLOOKUP(B11,Dbk!$B$15:$AE$483,23)),VLOOKUP(B11,Dbk!$B$15:$AE$483,23),0)</f>
        <v>-25.16</v>
      </c>
      <c r="T9" s="37">
        <f>IF(ISNUMBER(VLOOKUP(B11,Dbk!$B$15:$AE$483,2)),VLOOKUP(B11,Dbk!$B$15:$AE$483,2),0)</f>
        <v>44.097000000000001</v>
      </c>
      <c r="U9" s="37">
        <f>IF(ISNUMBER(VLOOKUP(B11,Dbk!$B$15:$AE$483,6)),VLOOKUP(B11,Dbk!$B$15:$AE$483,6),0)*1.01325</f>
        <v>42.455174999999997</v>
      </c>
      <c r="V9" s="37">
        <f>IF(ISNUMBER(VLOOKUP(B11,Dbk!$B$15:$AE$483,5)),VLOOKUP(B11,Dbk!$B$15:$AE$483,5),0)</f>
        <v>369.8</v>
      </c>
      <c r="W9" s="37">
        <f>IF(ISNUMBER(VLOOKUP(B11,Dbk!$B$15:$AE$483,9)),VLOOKUP(B11,Dbk!$B$15:$AE$483,9),0)</f>
        <v>0.152</v>
      </c>
      <c r="X9" s="37">
        <f>IF(ISNUMBER(VLOOKUP(B11,Dbk!$B$15:$AE$483,8)),VLOOKUP(B11,Dbk!$B$15:$AE$483,8),0)</f>
        <v>0.28100000000000003</v>
      </c>
      <c r="Y9" s="38">
        <f t="shared" si="0"/>
        <v>2</v>
      </c>
      <c r="Z9" s="40">
        <f t="shared" si="1"/>
        <v>0.1</v>
      </c>
      <c r="AA9" t="b">
        <f t="shared" si="2"/>
        <v>1</v>
      </c>
      <c r="AB9" s="37" t="s">
        <v>553</v>
      </c>
      <c r="AC9" s="37"/>
      <c r="AD9" s="46"/>
      <c r="AE9" s="53">
        <f>G27+273.15</f>
        <v>297.91359839288259</v>
      </c>
      <c r="AF9" s="46" t="s">
        <v>554</v>
      </c>
    </row>
    <row r="10" spans="1:32" x14ac:dyDescent="0.25">
      <c r="B10" s="123" t="s">
        <v>306</v>
      </c>
      <c r="C10" s="124"/>
      <c r="D10" s="124"/>
      <c r="E10" s="125"/>
      <c r="F10" s="119">
        <v>2</v>
      </c>
      <c r="G10" s="41">
        <f t="shared" ref="G10:G18" si="3">IF(Z8=0,"",Z8)</f>
        <v>0.1</v>
      </c>
      <c r="I10" s="109">
        <f t="shared" ref="I10:I18" si="4">IF(AA8,S635,"")</f>
        <v>7.7393120047930183E-2</v>
      </c>
      <c r="P10" s="35">
        <v>4</v>
      </c>
      <c r="Q10" s="37">
        <f>IF(ISNUMBER(VLOOKUP(B12,Dbk!$B$15:$AE$483,21)),VLOOKUP(B12,Dbk!$B$15:$AE$483,21),0)</f>
        <v>15.6782</v>
      </c>
      <c r="R10" s="37">
        <f>IF(ISNUMBER(VLOOKUP(B12,Dbk!$B$15:$AE$483,22)),VLOOKUP(B12,Dbk!$B$15:$AE$483,22),0)</f>
        <v>2154.9</v>
      </c>
      <c r="S10" s="37">
        <f>IF(ISNUMBER(VLOOKUP(B12,Dbk!$B$15:$AE$483,23)),VLOOKUP(B12,Dbk!$B$15:$AE$483,23),0)</f>
        <v>-34.42</v>
      </c>
      <c r="T10" s="37">
        <f>IF(ISNUMBER(VLOOKUP(B12,Dbk!$B$15:$AE$483,2)),VLOOKUP(B12,Dbk!$B$15:$AE$483,2),0)</f>
        <v>58.124000000000002</v>
      </c>
      <c r="U10" s="37">
        <f>IF(ISNUMBER(VLOOKUP(B12,Dbk!$B$15:$AE$483,6)),VLOOKUP(B12,Dbk!$B$15:$AE$483,6),0)*1.01325</f>
        <v>37.996875000000003</v>
      </c>
      <c r="V10" s="37">
        <f>IF(ISNUMBER(VLOOKUP(B12,Dbk!$B$15:$AE$483,5)),VLOOKUP(B12,Dbk!$B$15:$AE$483,5),0)</f>
        <v>425.2</v>
      </c>
      <c r="W10" s="37">
        <f>IF(ISNUMBER(VLOOKUP(B12,Dbk!$B$15:$AE$483,9)),VLOOKUP(B12,Dbk!$B$15:$AE$483,9),0)</f>
        <v>0.193</v>
      </c>
      <c r="X10" s="37">
        <f>IF(ISNUMBER(VLOOKUP(B12,Dbk!$B$15:$AE$483,8)),VLOOKUP(B12,Dbk!$B$15:$AE$483,8),0)</f>
        <v>0.27400000000000002</v>
      </c>
      <c r="Y10" s="38">
        <f t="shared" si="0"/>
        <v>2</v>
      </c>
      <c r="Z10" s="40">
        <f t="shared" si="1"/>
        <v>0.1</v>
      </c>
      <c r="AA10" t="b">
        <f t="shared" si="2"/>
        <v>1</v>
      </c>
      <c r="AB10" s="44"/>
      <c r="AC10" s="44"/>
      <c r="AD10" s="98"/>
      <c r="AE10" s="99"/>
      <c r="AF10" s="100"/>
    </row>
    <row r="11" spans="1:32" x14ac:dyDescent="0.25">
      <c r="B11" s="123" t="s">
        <v>485</v>
      </c>
      <c r="C11" s="124"/>
      <c r="D11" s="124"/>
      <c r="E11" s="125"/>
      <c r="F11" s="119">
        <v>2</v>
      </c>
      <c r="G11" s="41">
        <f t="shared" si="3"/>
        <v>0.1</v>
      </c>
      <c r="I11" s="109">
        <f t="shared" si="4"/>
        <v>3.6374802781774331E-2</v>
      </c>
      <c r="P11" s="35">
        <v>5</v>
      </c>
      <c r="Q11" s="37">
        <f>IF(ISNUMBER(VLOOKUP(B13,Dbk!$B$15:$AE$483,21)),VLOOKUP(B13,Dbk!$B$15:$AE$483,21),0)</f>
        <v>15.5381</v>
      </c>
      <c r="R11" s="37">
        <f>IF(ISNUMBER(VLOOKUP(B13,Dbk!$B$15:$AE$483,22)),VLOOKUP(B13,Dbk!$B$15:$AE$483,22),0)</f>
        <v>2032.73</v>
      </c>
      <c r="S11" s="37">
        <f>IF(ISNUMBER(VLOOKUP(B13,Dbk!$B$15:$AE$483,23)),VLOOKUP(B13,Dbk!$B$15:$AE$483,23),0)</f>
        <v>-33.15</v>
      </c>
      <c r="T11" s="37">
        <f>IF(ISNUMBER(VLOOKUP(B13,Dbk!$B$15:$AE$483,2)),VLOOKUP(B13,Dbk!$B$15:$AE$483,2),0)</f>
        <v>58.124000000000002</v>
      </c>
      <c r="U11" s="37">
        <f>IF(ISNUMBER(VLOOKUP(B13,Dbk!$B$15:$AE$483,6)),VLOOKUP(B13,Dbk!$B$15:$AE$483,6),0)*1.01325</f>
        <v>36.476999999999997</v>
      </c>
      <c r="V11" s="37">
        <f>IF(ISNUMBER(VLOOKUP(B13,Dbk!$B$15:$AE$483,5)),VLOOKUP(B13,Dbk!$B$15:$AE$483,5),0)</f>
        <v>408.1</v>
      </c>
      <c r="W11" s="37">
        <f>IF(ISNUMBER(VLOOKUP(B13,Dbk!$B$15:$AE$483,9)),VLOOKUP(B13,Dbk!$B$15:$AE$483,9),0)</f>
        <v>0.17599999999999999</v>
      </c>
      <c r="X11" s="37">
        <f>IF(ISNUMBER(VLOOKUP(B13,Dbk!$B$15:$AE$483,8)),VLOOKUP(B13,Dbk!$B$15:$AE$483,8),0)</f>
        <v>0.28299999999999997</v>
      </c>
      <c r="Y11" s="38">
        <f t="shared" si="0"/>
        <v>2</v>
      </c>
      <c r="Z11" s="40">
        <f t="shared" si="1"/>
        <v>0.1</v>
      </c>
      <c r="AA11" t="b">
        <f t="shared" si="2"/>
        <v>1</v>
      </c>
    </row>
    <row r="12" spans="1:32" x14ac:dyDescent="0.25">
      <c r="B12" s="123" t="s">
        <v>408</v>
      </c>
      <c r="C12" s="124"/>
      <c r="D12" s="124"/>
      <c r="E12" s="125"/>
      <c r="F12" s="119">
        <v>2</v>
      </c>
      <c r="G12" s="41">
        <f t="shared" si="3"/>
        <v>0.1</v>
      </c>
      <c r="I12" s="109">
        <f t="shared" si="4"/>
        <v>2.0526110715850331E-2</v>
      </c>
      <c r="P12" s="35">
        <v>6</v>
      </c>
      <c r="Q12" s="37">
        <f>IF(ISNUMBER(VLOOKUP(B14,Dbk!$B$15:$AE$483,21)),VLOOKUP(B14,Dbk!$B$15:$AE$483,21),0)</f>
        <v>15.833299999999999</v>
      </c>
      <c r="R12" s="37">
        <f>IF(ISNUMBER(VLOOKUP(B14,Dbk!$B$15:$AE$483,22)),VLOOKUP(B14,Dbk!$B$15:$AE$483,22),0)</f>
        <v>2477.0700000000002</v>
      </c>
      <c r="S12" s="37">
        <f>IF(ISNUMBER(VLOOKUP(B14,Dbk!$B$15:$AE$483,23)),VLOOKUP(B14,Dbk!$B$15:$AE$483,23),0)</f>
        <v>-39.94</v>
      </c>
      <c r="T12" s="37">
        <f>IF(ISNUMBER(VLOOKUP(B14,Dbk!$B$15:$AE$483,2)),VLOOKUP(B14,Dbk!$B$15:$AE$483,2),0)</f>
        <v>72.150999999999996</v>
      </c>
      <c r="U12" s="37">
        <f>IF(ISNUMBER(VLOOKUP(B14,Dbk!$B$15:$AE$483,6)),VLOOKUP(B14,Dbk!$B$15:$AE$483,6),0)*1.01325</f>
        <v>33.741225</v>
      </c>
      <c r="V12" s="37">
        <f>IF(ISNUMBER(VLOOKUP(B14,Dbk!$B$15:$AE$483,5)),VLOOKUP(B14,Dbk!$B$15:$AE$483,5),0)</f>
        <v>469.6</v>
      </c>
      <c r="W12" s="37">
        <f>IF(ISNUMBER(VLOOKUP(B14,Dbk!$B$15:$AE$483,9)),VLOOKUP(B14,Dbk!$B$15:$AE$483,9),0)</f>
        <v>0.251</v>
      </c>
      <c r="X12" s="37">
        <f>IF(ISNUMBER(VLOOKUP(B14,Dbk!$B$15:$AE$483,8)),VLOOKUP(B14,Dbk!$B$15:$AE$483,8),0)</f>
        <v>0.26200000000000001</v>
      </c>
      <c r="Y12" s="38">
        <f t="shared" si="0"/>
        <v>2</v>
      </c>
      <c r="Z12" s="40">
        <f t="shared" si="1"/>
        <v>0.1</v>
      </c>
      <c r="AA12" t="b">
        <f t="shared" si="2"/>
        <v>1</v>
      </c>
    </row>
    <row r="13" spans="1:32" x14ac:dyDescent="0.25">
      <c r="B13" s="123" t="s">
        <v>349</v>
      </c>
      <c r="C13" s="124"/>
      <c r="D13" s="124"/>
      <c r="E13" s="125"/>
      <c r="F13" s="119">
        <v>2</v>
      </c>
      <c r="G13" s="41">
        <f t="shared" si="3"/>
        <v>0.1</v>
      </c>
      <c r="I13" s="109">
        <f t="shared" si="4"/>
        <v>2.0845438813248577E-2</v>
      </c>
      <c r="P13" s="35">
        <v>7</v>
      </c>
      <c r="Q13" s="37">
        <f>IF(ISNUMBER(VLOOKUP(B15,Dbk!$B$15:$AE$483,21)),VLOOKUP(B15,Dbk!$B$15:$AE$483,21),0)</f>
        <v>14.934200000000001</v>
      </c>
      <c r="R13" s="37">
        <f>IF(ISNUMBER(VLOOKUP(B15,Dbk!$B$15:$AE$483,22)),VLOOKUP(B15,Dbk!$B$15:$AE$483,22),0)</f>
        <v>588.72</v>
      </c>
      <c r="S13" s="37">
        <f>IF(ISNUMBER(VLOOKUP(B15,Dbk!$B$15:$AE$483,23)),VLOOKUP(B15,Dbk!$B$15:$AE$483,23),0)</f>
        <v>-6.6</v>
      </c>
      <c r="T13" s="37">
        <f>IF(ISNUMBER(VLOOKUP(B15,Dbk!$B$15:$AE$483,2)),VLOOKUP(B15,Dbk!$B$15:$AE$483,2),0)</f>
        <v>28.013000000000002</v>
      </c>
      <c r="U13" s="37">
        <f>IF(ISNUMBER(VLOOKUP(B15,Dbk!$B$15:$AE$483,6)),VLOOKUP(B15,Dbk!$B$15:$AE$483,6),0)*1.01325</f>
        <v>33.943874999999998</v>
      </c>
      <c r="V13" s="37">
        <f>IF(ISNUMBER(VLOOKUP(B15,Dbk!$B$15:$AE$483,5)),VLOOKUP(B15,Dbk!$B$15:$AE$483,5),0)</f>
        <v>126.2</v>
      </c>
      <c r="W13" s="37">
        <f>IF(ISNUMBER(VLOOKUP(B15,Dbk!$B$15:$AE$483,9)),VLOOKUP(B15,Dbk!$B$15:$AE$483,9),0)</f>
        <v>0.04</v>
      </c>
      <c r="X13" s="37">
        <f>IF(ISNUMBER(VLOOKUP(B15,Dbk!$B$15:$AE$483,8)),VLOOKUP(B15,Dbk!$B$15:$AE$483,8),0)</f>
        <v>0.28999999999999998</v>
      </c>
      <c r="Y13" s="38">
        <f t="shared" si="0"/>
        <v>2</v>
      </c>
      <c r="Z13" s="40">
        <f t="shared" si="1"/>
        <v>0.1</v>
      </c>
      <c r="AA13" t="b">
        <f t="shared" si="2"/>
        <v>1</v>
      </c>
    </row>
    <row r="14" spans="1:32" x14ac:dyDescent="0.25">
      <c r="B14" s="123" t="s">
        <v>446</v>
      </c>
      <c r="C14" s="124"/>
      <c r="D14" s="124"/>
      <c r="E14" s="125"/>
      <c r="F14" s="119">
        <v>2</v>
      </c>
      <c r="G14" s="41">
        <f t="shared" si="3"/>
        <v>0.1</v>
      </c>
      <c r="I14" s="109">
        <f t="shared" si="4"/>
        <v>1.0316492458094146E-2</v>
      </c>
      <c r="P14" s="35">
        <v>8</v>
      </c>
      <c r="Q14" s="37">
        <f>IF(ISNUMBER(VLOOKUP(B16,Dbk!$B$15:$AE$483,21)),VLOOKUP(B16,Dbk!$B$15:$AE$483,21),0)</f>
        <v>22.5898</v>
      </c>
      <c r="R14" s="37">
        <f>IF(ISNUMBER(VLOOKUP(B16,Dbk!$B$15:$AE$483,22)),VLOOKUP(B16,Dbk!$B$15:$AE$483,22),0)</f>
        <v>3103.39</v>
      </c>
      <c r="S14" s="37">
        <f>IF(ISNUMBER(VLOOKUP(B16,Dbk!$B$15:$AE$483,23)),VLOOKUP(B16,Dbk!$B$15:$AE$483,23),0)</f>
        <v>-0.16</v>
      </c>
      <c r="T14" s="37">
        <f>IF(ISNUMBER(VLOOKUP(B16,Dbk!$B$15:$AE$483,2)),VLOOKUP(B16,Dbk!$B$15:$AE$483,2),0)</f>
        <v>44.01</v>
      </c>
      <c r="U14" s="37">
        <f>IF(ISNUMBER(VLOOKUP(B16,Dbk!$B$15:$AE$483,6)),VLOOKUP(B16,Dbk!$B$15:$AE$483,6),0)*1.01325</f>
        <v>73.764600000000002</v>
      </c>
      <c r="V14" s="37">
        <f>IF(ISNUMBER(VLOOKUP(B16,Dbk!$B$15:$AE$483,5)),VLOOKUP(B16,Dbk!$B$15:$AE$483,5),0)</f>
        <v>304.2</v>
      </c>
      <c r="W14" s="37">
        <f>IF(ISNUMBER(VLOOKUP(B16,Dbk!$B$15:$AE$483,9)),VLOOKUP(B16,Dbk!$B$15:$AE$483,9),0)</f>
        <v>0.22500000000000001</v>
      </c>
      <c r="X14" s="37">
        <f>IF(ISNUMBER(VLOOKUP(B16,Dbk!$B$15:$AE$483,8)),VLOOKUP(B16,Dbk!$B$15:$AE$483,8),0)</f>
        <v>0.27400000000000002</v>
      </c>
      <c r="Y14" s="38">
        <f t="shared" si="0"/>
        <v>2</v>
      </c>
      <c r="Z14" s="40">
        <f t="shared" si="1"/>
        <v>0.1</v>
      </c>
      <c r="AA14" t="b">
        <f t="shared" si="2"/>
        <v>1</v>
      </c>
    </row>
    <row r="15" spans="1:32" x14ac:dyDescent="0.25">
      <c r="B15" s="123" t="s">
        <v>432</v>
      </c>
      <c r="C15" s="124"/>
      <c r="D15" s="124"/>
      <c r="E15" s="125"/>
      <c r="F15" s="119">
        <v>2</v>
      </c>
      <c r="G15" s="41">
        <f t="shared" si="3"/>
        <v>0.1</v>
      </c>
      <c r="I15" s="109">
        <f t="shared" si="4"/>
        <v>0.37188820683629098</v>
      </c>
      <c r="P15" s="35">
        <v>9</v>
      </c>
      <c r="Q15" s="37">
        <f>IF(ISNUMBER(VLOOKUP(B17,Dbk!$B$15:$AE$483,21)),VLOOKUP(B17,Dbk!$B$15:$AE$483,21),0)</f>
        <v>16.103999999999999</v>
      </c>
      <c r="R15" s="37">
        <f>IF(ISNUMBER(VLOOKUP(B17,Dbk!$B$15:$AE$483,22)),VLOOKUP(B17,Dbk!$B$15:$AE$483,22),0)</f>
        <v>1768.69</v>
      </c>
      <c r="S15" s="37">
        <f>IF(ISNUMBER(VLOOKUP(B17,Dbk!$B$15:$AE$483,23)),VLOOKUP(B17,Dbk!$B$15:$AE$483,23),0)</f>
        <v>-26.06</v>
      </c>
      <c r="T15" s="37">
        <f>IF(ISNUMBER(VLOOKUP(B17,Dbk!$B$15:$AE$483,2)),VLOOKUP(B17,Dbk!$B$15:$AE$483,2),0)</f>
        <v>34.08</v>
      </c>
      <c r="U15" s="37">
        <f>IF(ISNUMBER(VLOOKUP(B17,Dbk!$B$15:$AE$483,6)),VLOOKUP(B17,Dbk!$B$15:$AE$483,6),0)*1.01325</f>
        <v>89.368650000000002</v>
      </c>
      <c r="V15" s="37">
        <f>IF(ISNUMBER(VLOOKUP(B17,Dbk!$B$15:$AE$483,5)),VLOOKUP(B17,Dbk!$B$15:$AE$483,5),0)</f>
        <v>373.2</v>
      </c>
      <c r="W15" s="37">
        <f>IF(ISNUMBER(VLOOKUP(B17,Dbk!$B$15:$AE$483,9)),VLOOKUP(B17,Dbk!$B$15:$AE$483,9),0)</f>
        <v>0.1</v>
      </c>
      <c r="X15" s="37">
        <f>IF(ISNUMBER(VLOOKUP(B17,Dbk!$B$15:$AE$483,8)),VLOOKUP(B17,Dbk!$B$15:$AE$483,8),0)</f>
        <v>0.28399999999999997</v>
      </c>
      <c r="Y15" s="38">
        <f t="shared" si="0"/>
        <v>2</v>
      </c>
      <c r="Z15" s="40">
        <f t="shared" si="1"/>
        <v>0.1</v>
      </c>
      <c r="AA15" t="b">
        <f t="shared" si="2"/>
        <v>1</v>
      </c>
    </row>
    <row r="16" spans="1:32" x14ac:dyDescent="0.25">
      <c r="B16" s="123" t="s">
        <v>251</v>
      </c>
      <c r="C16" s="124"/>
      <c r="D16" s="124"/>
      <c r="E16" s="125"/>
      <c r="F16" s="119">
        <v>2</v>
      </c>
      <c r="G16" s="41">
        <f t="shared" si="3"/>
        <v>0.1</v>
      </c>
      <c r="I16" s="109">
        <f t="shared" si="4"/>
        <v>0.11479510588022969</v>
      </c>
      <c r="P16" s="35">
        <v>10</v>
      </c>
      <c r="Q16" s="37">
        <f>IF(ISNUMBER(VLOOKUP(B18,Dbk!$B$15:$AE$483,21)),VLOOKUP(B18,Dbk!$B$15:$AE$483,21),0)</f>
        <v>15.536799999999999</v>
      </c>
      <c r="R16" s="37">
        <f>IF(ISNUMBER(VLOOKUP(B18,Dbk!$B$15:$AE$483,22)),VLOOKUP(B18,Dbk!$B$15:$AE$483,22),0)</f>
        <v>1347.01</v>
      </c>
      <c r="S16" s="37">
        <f>IF(ISNUMBER(VLOOKUP(B18,Dbk!$B$15:$AE$483,23)),VLOOKUP(B18,Dbk!$B$15:$AE$483,23),0)</f>
        <v>-18.149999999999999</v>
      </c>
      <c r="T16" s="37">
        <f>IF(ISNUMBER(VLOOKUP(B18,Dbk!$B$15:$AE$483,2)),VLOOKUP(B18,Dbk!$B$15:$AE$483,2),0)</f>
        <v>28.053999999999998</v>
      </c>
      <c r="U16" s="37">
        <f>IF(ISNUMBER(VLOOKUP(B18,Dbk!$B$15:$AE$483,6)),VLOOKUP(B18,Dbk!$B$15:$AE$483,6),0)*1.01325</f>
        <v>50.358525</v>
      </c>
      <c r="V16" s="37">
        <f>IF(ISNUMBER(VLOOKUP(B18,Dbk!$B$15:$AE$483,5)),VLOOKUP(B18,Dbk!$B$15:$AE$483,5),0)</f>
        <v>282.39999999999998</v>
      </c>
      <c r="W16" s="37">
        <f>IF(ISNUMBER(VLOOKUP(B18,Dbk!$B$15:$AE$483,9)),VLOOKUP(B18,Dbk!$B$15:$AE$483,9),0)</f>
        <v>8.5000000000000006E-2</v>
      </c>
      <c r="X16" s="37">
        <f>IF(ISNUMBER(VLOOKUP(B18,Dbk!$B$15:$AE$483,8)),VLOOKUP(B18,Dbk!$B$15:$AE$483,8),0)</f>
        <v>0.27600000000000002</v>
      </c>
      <c r="Y16" s="38">
        <f t="shared" si="0"/>
        <v>2</v>
      </c>
      <c r="Z16" s="40">
        <f t="shared" si="1"/>
        <v>0.1</v>
      </c>
      <c r="AA16" t="b">
        <f t="shared" si="2"/>
        <v>1</v>
      </c>
    </row>
    <row r="17" spans="2:49" x14ac:dyDescent="0.25">
      <c r="B17" s="123" t="s">
        <v>346</v>
      </c>
      <c r="C17" s="124"/>
      <c r="D17" s="124"/>
      <c r="E17" s="125"/>
      <c r="F17" s="119">
        <v>2</v>
      </c>
      <c r="G17" s="41">
        <f t="shared" si="3"/>
        <v>0.1</v>
      </c>
      <c r="I17" s="109">
        <f t="shared" si="4"/>
        <v>5.9246970471396203E-2</v>
      </c>
      <c r="Y17" s="39">
        <f>SUM(Y7:Y16)</f>
        <v>20</v>
      </c>
    </row>
    <row r="18" spans="2:49" x14ac:dyDescent="0.25">
      <c r="B18" s="123" t="s">
        <v>326</v>
      </c>
      <c r="C18" s="124"/>
      <c r="D18" s="124"/>
      <c r="E18" s="125"/>
      <c r="F18" s="120">
        <v>2</v>
      </c>
      <c r="G18" s="41">
        <f t="shared" si="3"/>
        <v>0.1</v>
      </c>
      <c r="I18" s="116">
        <f t="shared" si="4"/>
        <v>9.2083112558264832E-2</v>
      </c>
      <c r="P18" s="48" t="s">
        <v>598</v>
      </c>
    </row>
    <row r="19" spans="2:49" x14ac:dyDescent="0.25">
      <c r="D19" s="30"/>
      <c r="E19" s="31"/>
      <c r="F19" s="32">
        <f>SUM(F9:F18)</f>
        <v>20</v>
      </c>
      <c r="G19" s="33">
        <f>SUM(G9:G18)</f>
        <v>0.99999999999999989</v>
      </c>
      <c r="I19" s="97">
        <f>S644</f>
        <v>0.99973074370551152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</row>
    <row r="20" spans="2:49" x14ac:dyDescent="0.25">
      <c r="P20" s="47">
        <v>1</v>
      </c>
      <c r="Q20" s="29">
        <v>0</v>
      </c>
      <c r="R20" s="29">
        <v>-2.5999999999999999E-3</v>
      </c>
      <c r="S20" s="29">
        <v>1.4E-2</v>
      </c>
      <c r="T20" s="29">
        <v>1.3299999999999999E-2</v>
      </c>
      <c r="U20" s="29">
        <v>2.5600000000000001E-2</v>
      </c>
      <c r="V20" s="29">
        <v>2.3E-2</v>
      </c>
      <c r="W20" s="29">
        <v>3.1099999999999999E-2</v>
      </c>
      <c r="X20" s="29">
        <v>9.1899999999999996E-2</v>
      </c>
      <c r="Y20" s="29">
        <v>8.4000000000000005E-2</v>
      </c>
      <c r="Z20" s="29">
        <v>2.1499999999999998E-2</v>
      </c>
    </row>
    <row r="21" spans="2:49" x14ac:dyDescent="0.25">
      <c r="B21" s="25" t="s">
        <v>593</v>
      </c>
      <c r="C21" s="26"/>
      <c r="D21" s="26"/>
      <c r="E21" s="26"/>
      <c r="F21" s="26"/>
      <c r="G21" s="26"/>
      <c r="P21" s="47">
        <v>2</v>
      </c>
      <c r="Q21" s="29">
        <v>-2.5999999999999999E-3</v>
      </c>
      <c r="R21" s="29">
        <v>0</v>
      </c>
      <c r="S21" s="29">
        <v>1.1000000000000001E-3</v>
      </c>
      <c r="T21" s="29">
        <v>9.6000000000000002E-2</v>
      </c>
      <c r="U21" s="29">
        <v>-6.7000000000000002E-3</v>
      </c>
      <c r="V21" s="29">
        <v>7.7999999999999996E-3</v>
      </c>
      <c r="W21" s="29">
        <v>5.1499999999999997E-2</v>
      </c>
      <c r="X21" s="29">
        <v>0.13220000000000001</v>
      </c>
      <c r="Y21" s="29">
        <v>8.3299999999999999E-2</v>
      </c>
      <c r="Z21" s="29">
        <v>8.8999999999999999E-3</v>
      </c>
    </row>
    <row r="22" spans="2:49" x14ac:dyDescent="0.25">
      <c r="B22" s="133" t="s">
        <v>600</v>
      </c>
      <c r="C22" s="134"/>
      <c r="D22" s="134"/>
      <c r="E22" s="134"/>
      <c r="F22" s="134"/>
      <c r="G22" s="134"/>
      <c r="P22" s="47">
        <v>3</v>
      </c>
      <c r="Q22" s="29">
        <v>1.4E-2</v>
      </c>
      <c r="R22" s="29">
        <v>1.1000000000000001E-3</v>
      </c>
      <c r="S22" s="29">
        <v>0</v>
      </c>
      <c r="T22" s="29">
        <v>3.3E-3</v>
      </c>
      <c r="U22" s="29">
        <v>-7.7999999999999996E-3</v>
      </c>
      <c r="V22" s="29">
        <v>2.6700000000000002E-2</v>
      </c>
      <c r="W22" s="29">
        <v>8.5199999999999998E-2</v>
      </c>
      <c r="X22" s="29">
        <v>0.1241</v>
      </c>
      <c r="Y22" s="29">
        <v>8.7800000000000003E-2</v>
      </c>
      <c r="Z22" s="29">
        <v>0</v>
      </c>
    </row>
    <row r="23" spans="2:49" ht="15" customHeight="1" x14ac:dyDescent="0.25">
      <c r="B23" s="45" t="s">
        <v>602</v>
      </c>
      <c r="F23" s="100" t="s">
        <v>589</v>
      </c>
      <c r="G23" s="122">
        <v>87.692999999999998</v>
      </c>
      <c r="I23" s="127" t="s">
        <v>605</v>
      </c>
      <c r="J23" s="128"/>
      <c r="P23" s="47">
        <v>4</v>
      </c>
      <c r="Q23" s="29">
        <v>1.3299999999999999E-2</v>
      </c>
      <c r="R23" s="29">
        <v>9.6000000000000002E-2</v>
      </c>
      <c r="S23" s="29">
        <v>3.3E-3</v>
      </c>
      <c r="T23" s="29">
        <v>0</v>
      </c>
      <c r="U23" s="29">
        <v>-4.0000000000000002E-4</v>
      </c>
      <c r="V23" s="29">
        <v>7.3999999999999996E-2</v>
      </c>
      <c r="W23" s="29">
        <v>0.08</v>
      </c>
      <c r="X23" s="29">
        <v>0.1333</v>
      </c>
      <c r="Y23" s="29">
        <v>0</v>
      </c>
      <c r="Z23" s="29">
        <v>9.2200000000000004E-2</v>
      </c>
    </row>
    <row r="24" spans="2:49" x14ac:dyDescent="0.25">
      <c r="B24" s="45" t="str">
        <f>IF(OR(B22=AB3,B22=AB6,B22=AB7),"Temperature","")</f>
        <v/>
      </c>
      <c r="F24" s="30" t="str">
        <f>IF(B24="","",AD9)</f>
        <v/>
      </c>
      <c r="I24" s="129"/>
      <c r="J24" s="130"/>
      <c r="P24" s="47">
        <v>5</v>
      </c>
      <c r="Q24" s="29">
        <v>2.5600000000000001E-2</v>
      </c>
      <c r="R24" s="29">
        <v>-6.7000000000000002E-3</v>
      </c>
      <c r="S24" s="29">
        <v>-7.7999999999999996E-3</v>
      </c>
      <c r="T24" s="29">
        <v>-4.0000000000000002E-4</v>
      </c>
      <c r="U24" s="29">
        <v>0</v>
      </c>
      <c r="V24" s="29">
        <v>0</v>
      </c>
      <c r="W24" s="29">
        <v>0.1033</v>
      </c>
      <c r="X24" s="29">
        <v>0.12</v>
      </c>
      <c r="Y24" s="29">
        <v>4.7399999999999998E-2</v>
      </c>
      <c r="Z24" s="29">
        <v>0</v>
      </c>
    </row>
    <row r="25" spans="2:49" x14ac:dyDescent="0.25">
      <c r="I25" s="129"/>
      <c r="J25" s="130"/>
      <c r="P25" s="47">
        <v>6</v>
      </c>
      <c r="Q25" s="29">
        <v>2.3E-2</v>
      </c>
      <c r="R25" s="29">
        <v>7.7999999999999996E-3</v>
      </c>
      <c r="S25" s="29">
        <v>2.6700000000000002E-2</v>
      </c>
      <c r="T25" s="29">
        <v>7.3999999999999996E-2</v>
      </c>
      <c r="U25" s="29">
        <v>0</v>
      </c>
      <c r="V25" s="29">
        <v>0</v>
      </c>
      <c r="W25" s="29">
        <v>0.01</v>
      </c>
      <c r="X25" s="29">
        <v>0.1222</v>
      </c>
      <c r="Y25" s="29">
        <v>6.3E-2</v>
      </c>
      <c r="Z25" s="29">
        <v>0</v>
      </c>
    </row>
    <row r="26" spans="2:49" x14ac:dyDescent="0.25">
      <c r="B26" s="25" t="s">
        <v>592</v>
      </c>
      <c r="C26" s="26"/>
      <c r="D26" s="26"/>
      <c r="E26" s="26"/>
      <c r="F26" s="26"/>
      <c r="G26" s="26"/>
      <c r="I26" s="129"/>
      <c r="J26" s="130"/>
      <c r="P26" s="47">
        <v>7</v>
      </c>
      <c r="Q26" s="29">
        <v>3.1099999999999999E-2</v>
      </c>
      <c r="R26" s="29">
        <v>5.1499999999999997E-2</v>
      </c>
      <c r="S26" s="29">
        <v>8.5199999999999998E-2</v>
      </c>
      <c r="T26" s="29">
        <v>0.08</v>
      </c>
      <c r="U26" s="29">
        <v>0.1033</v>
      </c>
      <c r="V26" s="29">
        <v>0.01</v>
      </c>
      <c r="W26" s="29">
        <v>0</v>
      </c>
      <c r="X26" s="29">
        <v>-1.7000000000000001E-2</v>
      </c>
      <c r="Y26" s="29">
        <v>0.1767</v>
      </c>
      <c r="Z26" s="29">
        <v>8.5599999999999996E-2</v>
      </c>
    </row>
    <row r="27" spans="2:49" x14ac:dyDescent="0.25">
      <c r="B27" t="s">
        <v>601</v>
      </c>
      <c r="F27" s="100" t="s">
        <v>555</v>
      </c>
      <c r="G27" s="117">
        <v>24.763598392882624</v>
      </c>
      <c r="I27" s="131"/>
      <c r="J27" s="132"/>
      <c r="P27" s="47">
        <v>8</v>
      </c>
      <c r="Q27" s="29">
        <v>9.1899999999999996E-2</v>
      </c>
      <c r="R27" s="29">
        <v>0.13220000000000001</v>
      </c>
      <c r="S27" s="29">
        <v>0.1241</v>
      </c>
      <c r="T27" s="29">
        <v>0.1333</v>
      </c>
      <c r="U27" s="29">
        <v>0.12</v>
      </c>
      <c r="V27" s="29">
        <v>0.1222</v>
      </c>
      <c r="W27" s="29">
        <v>-1.7000000000000001E-2</v>
      </c>
      <c r="X27" s="29">
        <v>0</v>
      </c>
      <c r="Y27" s="29">
        <v>9.74E-2</v>
      </c>
      <c r="Z27" s="29">
        <v>5.5199999999999999E-2</v>
      </c>
    </row>
    <row r="28" spans="2:49" x14ac:dyDescent="0.25">
      <c r="B28" s="101" t="s">
        <v>604</v>
      </c>
      <c r="D28" s="49"/>
      <c r="I28" s="65"/>
      <c r="J28" s="65"/>
      <c r="K28" s="65"/>
      <c r="P28" s="47">
        <v>9</v>
      </c>
      <c r="Q28" s="29">
        <v>8.4000000000000005E-2</v>
      </c>
      <c r="R28" s="29">
        <v>8.3299999999999999E-2</v>
      </c>
      <c r="S28" s="29">
        <v>8.7800000000000003E-2</v>
      </c>
      <c r="T28" s="29">
        <v>0</v>
      </c>
      <c r="U28" s="29">
        <v>4.7399999999999998E-2</v>
      </c>
      <c r="V28" s="29">
        <v>6.3E-2</v>
      </c>
      <c r="W28" s="29">
        <v>0.1767</v>
      </c>
      <c r="X28" s="29">
        <v>9.74E-2</v>
      </c>
      <c r="Y28" s="29">
        <v>0</v>
      </c>
      <c r="Z28" s="29">
        <v>0</v>
      </c>
    </row>
    <row r="29" spans="2:49" x14ac:dyDescent="0.25">
      <c r="B29" s="101" t="s">
        <v>597</v>
      </c>
      <c r="I29" s="113"/>
      <c r="J29" s="113"/>
      <c r="K29" s="113"/>
      <c r="L29" s="44"/>
      <c r="M29" s="44"/>
      <c r="P29" s="47">
        <v>10</v>
      </c>
      <c r="Q29" s="29">
        <v>2.1499999999999998E-2</v>
      </c>
      <c r="R29" s="29">
        <v>8.8999999999999999E-3</v>
      </c>
      <c r="S29" s="29">
        <v>0</v>
      </c>
      <c r="T29" s="29">
        <v>9.2200000000000004E-2</v>
      </c>
      <c r="U29" s="29">
        <v>0</v>
      </c>
      <c r="V29" s="29">
        <v>0</v>
      </c>
      <c r="W29" s="29">
        <v>8.5599999999999996E-2</v>
      </c>
      <c r="X29" s="29">
        <v>5.5199999999999999E-2</v>
      </c>
      <c r="Y29" s="29">
        <v>0</v>
      </c>
      <c r="Z29" s="29">
        <v>0</v>
      </c>
    </row>
    <row r="30" spans="2:49" x14ac:dyDescent="0.25">
      <c r="I30" s="113"/>
      <c r="J30" s="114"/>
      <c r="K30" s="113"/>
      <c r="L30" s="44"/>
      <c r="M30" s="44"/>
    </row>
    <row r="31" spans="2:49" x14ac:dyDescent="0.25">
      <c r="B31" s="101" t="s">
        <v>596</v>
      </c>
      <c r="G31" s="118">
        <f>V643</f>
        <v>1.1102230246251565E-16</v>
      </c>
      <c r="I31" s="113"/>
      <c r="J31" s="113"/>
      <c r="K31" s="113"/>
      <c r="L31" s="44"/>
      <c r="M31" s="44"/>
      <c r="P31" s="48" t="s">
        <v>606</v>
      </c>
    </row>
    <row r="32" spans="2:49" x14ac:dyDescent="0.25">
      <c r="I32" s="115"/>
      <c r="J32" s="114"/>
      <c r="K32" s="113"/>
      <c r="L32" s="44"/>
      <c r="M32" s="112"/>
      <c r="Q32" t="s">
        <v>564</v>
      </c>
      <c r="S32" t="s">
        <v>579</v>
      </c>
      <c r="T32" s="51">
        <f>Q44</f>
        <v>87.692999999999998</v>
      </c>
      <c r="U32" t="s">
        <v>565</v>
      </c>
      <c r="V32" s="47"/>
      <c r="W32" s="47"/>
      <c r="X32" t="s">
        <v>566</v>
      </c>
      <c r="AW32" t="s">
        <v>574</v>
      </c>
    </row>
    <row r="33" spans="2:62" x14ac:dyDescent="0.25">
      <c r="B33" s="135" t="s">
        <v>608</v>
      </c>
      <c r="C33" s="136" t="s">
        <v>607</v>
      </c>
      <c r="D33" s="137"/>
      <c r="E33" s="135" t="s">
        <v>609</v>
      </c>
      <c r="I33" s="115"/>
      <c r="J33" s="114"/>
      <c r="K33" s="113"/>
      <c r="L33" s="44"/>
      <c r="M33" s="44"/>
      <c r="P33" s="92">
        <v>0</v>
      </c>
      <c r="Q33" s="57" t="s">
        <v>603</v>
      </c>
      <c r="R33" s="57" t="s">
        <v>578</v>
      </c>
      <c r="S33" s="55"/>
      <c r="T33" s="55" t="s">
        <v>558</v>
      </c>
      <c r="U33" s="56" t="s">
        <v>560</v>
      </c>
      <c r="V33" s="56" t="s">
        <v>561</v>
      </c>
      <c r="W33" s="57" t="s">
        <v>562</v>
      </c>
      <c r="X33" s="57" t="s">
        <v>563</v>
      </c>
      <c r="Y33" s="57"/>
      <c r="Z33" s="54">
        <v>1</v>
      </c>
      <c r="AA33" s="55">
        <v>2</v>
      </c>
      <c r="AB33" s="55">
        <v>3</v>
      </c>
      <c r="AC33" s="55">
        <v>4</v>
      </c>
      <c r="AD33" s="55">
        <v>5</v>
      </c>
      <c r="AE33" s="55">
        <v>6</v>
      </c>
      <c r="AF33" s="55">
        <v>7</v>
      </c>
      <c r="AG33" s="55">
        <v>8</v>
      </c>
      <c r="AH33" s="55">
        <v>9</v>
      </c>
      <c r="AI33" s="58">
        <v>10</v>
      </c>
      <c r="AJ33" s="83" t="s">
        <v>567</v>
      </c>
      <c r="AK33" s="54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8"/>
      <c r="AW33" s="55"/>
      <c r="AX33" s="55">
        <v>1</v>
      </c>
      <c r="AY33" s="55">
        <v>2</v>
      </c>
      <c r="AZ33" s="55">
        <v>3</v>
      </c>
      <c r="BA33" s="55">
        <v>4</v>
      </c>
      <c r="BB33" s="55">
        <v>5</v>
      </c>
      <c r="BC33" s="55">
        <v>6</v>
      </c>
      <c r="BD33" s="55">
        <v>7</v>
      </c>
      <c r="BE33" s="55">
        <v>8</v>
      </c>
      <c r="BF33" s="55">
        <v>9</v>
      </c>
      <c r="BG33" s="55">
        <v>10</v>
      </c>
      <c r="BH33" s="55" t="s">
        <v>563</v>
      </c>
      <c r="BI33" s="55" t="s">
        <v>575</v>
      </c>
      <c r="BJ33" s="58" t="s">
        <v>576</v>
      </c>
    </row>
    <row r="34" spans="2:62" x14ac:dyDescent="0.25">
      <c r="I34" s="110"/>
      <c r="J34" s="111"/>
      <c r="K34" s="44"/>
      <c r="L34" s="44"/>
      <c r="M34" s="44"/>
      <c r="O34" s="39"/>
      <c r="P34" s="78">
        <v>1</v>
      </c>
      <c r="Q34" s="60">
        <f>IF(AA7,Z7*V7/(1 - LN($Q$44/U7)*3/(LN(10)*(7+7*W7))),0)</f>
        <v>21.637685540822797</v>
      </c>
      <c r="R34" s="60">
        <f>IF(AA7,EXP(LN(U7/$T$32)+LN(10)*(1-V7/$AE$9)*(7+7*W7)/3),0)</f>
        <v>3.6901019204846599</v>
      </c>
      <c r="S34" s="60">
        <f>IF(AA7,R34*Z7,0)</f>
        <v>0.36901019204846602</v>
      </c>
      <c r="T34" s="121">
        <f>S34/$S$44</f>
        <v>0.23372847168570085</v>
      </c>
      <c r="U34" s="62">
        <f>IF(AA7,0.37464 + 1.54226*W7 - 0.26992*W7^2,0)</f>
        <v>0.38696080511999997</v>
      </c>
      <c r="V34" s="62">
        <f>IF(AA7,(1+U34*(1-($AE$9/V7)^0.5))^2,0)</f>
        <v>0.81572996628448902</v>
      </c>
      <c r="W34" s="60">
        <f>IF(AA7,0.45724*V34*$T$3^2*V7^2/(U7*100000),0)</f>
        <v>0.20362593961857736</v>
      </c>
      <c r="X34" s="63">
        <f>IF(AA7,0.0778*$T$3*V7/(U7*100000),0)</f>
        <v>2.6801839285763202E-5</v>
      </c>
      <c r="Y34" s="61"/>
      <c r="Z34" s="86">
        <f>SQRT($W$34*VLOOKUP(Z33,$P$34:$W$43,8))*(1-Q20)*$Z$7*VLOOKUP(Z33,$P$7:$Z$16,11)</f>
        <v>2.0362593961857738E-3</v>
      </c>
      <c r="AA34" s="60">
        <f t="shared" ref="AA34:AI34" si="5">SQRT($W$34*VLOOKUP(AA33,$P$34:$W$43,8))*(1-R20)*$Z$7*VLOOKUP(AA33,$P$7:$Z$16,11)</f>
        <v>3.5377844051945879E-3</v>
      </c>
      <c r="AB34" s="60">
        <f t="shared" si="5"/>
        <v>4.7667941069919218E-3</v>
      </c>
      <c r="AC34" s="60">
        <f t="shared" si="5"/>
        <v>6.0497092034851371E-3</v>
      </c>
      <c r="AD34" s="60">
        <f t="shared" si="5"/>
        <v>5.7726922417207227E-3</v>
      </c>
      <c r="AE34" s="60">
        <f t="shared" si="5"/>
        <v>7.297137767251537E-3</v>
      </c>
      <c r="AF34" s="60">
        <f t="shared" si="5"/>
        <v>1.2900428808672098E-3</v>
      </c>
      <c r="AG34" s="60">
        <f t="shared" si="5"/>
        <v>2.5994055611557564E-3</v>
      </c>
      <c r="AH34" s="60">
        <f t="shared" si="5"/>
        <v>3.0637672835174472E-3</v>
      </c>
      <c r="AI34" s="87">
        <f t="shared" si="5"/>
        <v>3.081357990384186E-3</v>
      </c>
      <c r="AJ34" s="84">
        <f>X34*Z7</f>
        <v>2.6801839285763203E-6</v>
      </c>
      <c r="AK34" s="59" t="s">
        <v>69</v>
      </c>
      <c r="AL34" s="60">
        <f>$Q$44*AI44*100000/($T$3*$AE$9)^2</f>
        <v>1.1150545519284338</v>
      </c>
      <c r="AM34" s="65" t="s">
        <v>581</v>
      </c>
      <c r="AN34" s="66" t="s">
        <v>571</v>
      </c>
      <c r="AO34" s="61">
        <f>(AL41+SQRT(AL43))^(1/3)+(AL41-SQRT(AL43))^(1/3)-AL37/3</f>
        <v>0.28452811208628237</v>
      </c>
      <c r="AP34" s="63">
        <f>AO34^3+AL37*AO34^2+AL38*AO34+AL39</f>
        <v>0</v>
      </c>
      <c r="AQ34" s="65" t="s">
        <v>571</v>
      </c>
      <c r="AR34" s="61">
        <f>IF(AL43&gt;=0,AO34,AO41)</f>
        <v>0.28452811208628237</v>
      </c>
      <c r="AS34" s="61">
        <f>IF(AR34&lt;AR35,AR35,AR34)</f>
        <v>0.28452811208628237</v>
      </c>
      <c r="AT34" s="61">
        <f>AS34</f>
        <v>0.28452811208628237</v>
      </c>
      <c r="AU34" s="67">
        <f>IF(AT34&lt;AT35,AT35,AT34)</f>
        <v>0.28452811208628237</v>
      </c>
      <c r="AV34" s="81"/>
      <c r="AW34" s="64">
        <v>1</v>
      </c>
      <c r="AX34" s="61">
        <f>SQRT($W$34*VLOOKUP(AX33,$P$34:$W$43,8))*(1-Q20)*$Q$44*100000/($T$3*$AE$9)^2</f>
        <v>0.29103701890949579</v>
      </c>
      <c r="AY34" s="61">
        <f t="shared" ref="AY34:BG34" si="6">SQRT($W$34*VLOOKUP(AY33,$P$34:$W$43,8))*(1-R20)*$Q$44*100000/($T$3*$AE$9)^2</f>
        <v>0.50564590580207236</v>
      </c>
      <c r="AZ34" s="61">
        <f t="shared" si="6"/>
        <v>0.68130492080376992</v>
      </c>
      <c r="BA34" s="61">
        <f t="shared" si="6"/>
        <v>0.8646684873006335</v>
      </c>
      <c r="BB34" s="61">
        <f t="shared" si="6"/>
        <v>0.82507520616449814</v>
      </c>
      <c r="BC34" s="61">
        <f t="shared" si="6"/>
        <v>1.0429600601627018</v>
      </c>
      <c r="BD34" s="61">
        <f t="shared" si="6"/>
        <v>0.1843823213369998</v>
      </c>
      <c r="BE34" s="61">
        <f t="shared" si="6"/>
        <v>0.37152596907477531</v>
      </c>
      <c r="BF34" s="61">
        <f t="shared" si="6"/>
        <v>0.43789592745285594</v>
      </c>
      <c r="BG34" s="61">
        <f t="shared" si="6"/>
        <v>0.44041011935620389</v>
      </c>
      <c r="BH34" s="61">
        <f>X34*$Q$44*100000/($T$3*$AE$9)</f>
        <v>9.4886543912142504E-2</v>
      </c>
      <c r="BI34" s="61">
        <f>SUMPRODUCT($Z$7:$Z$16,AX34:AX43)</f>
        <v>0.56449059363640075</v>
      </c>
      <c r="BJ34" s="68">
        <f>IF(AA7,EXP((BH34/$AL$35)*($AU$39-1)-LN($AU$39-$AL$35)-$AL$34*(2*BI34/$AL$34-BH34/$AL$35)*LN(($AU$39+2.41421536*$AL$35)/($AU$39-0.41421536*$AL$35))/($AL$35*2.82842713)      ),1)</f>
        <v>1.6778952511755931</v>
      </c>
    </row>
    <row r="35" spans="2:62" x14ac:dyDescent="0.25">
      <c r="F35" s="100"/>
      <c r="I35" s="110"/>
      <c r="J35" s="111"/>
      <c r="K35" s="44"/>
      <c r="L35" s="44"/>
      <c r="M35" s="44"/>
      <c r="O35" s="39"/>
      <c r="P35" s="78">
        <v>2</v>
      </c>
      <c r="Q35" s="60">
        <f t="shared" ref="Q35:Q43" si="7">IF(AA8,Z8*V8/(1 - LN($Q$44/U8)*3/(LN(10)*(7+7*W8))),0)</f>
        <v>33.903944577293757</v>
      </c>
      <c r="R35" s="60">
        <f t="shared" ref="R35:R43" si="8">IF(AA8,EXP(LN(U8/$T$32)+LN(10)*(1-V8/$AE$9)*(7+7*W8)/3),0)</f>
        <v>0.4801944101362382</v>
      </c>
      <c r="S35" s="60">
        <f t="shared" ref="S35:S43" si="9">IF(AA8,R35*Z8,0)</f>
        <v>4.801944101362382E-2</v>
      </c>
      <c r="T35" s="121">
        <f t="shared" ref="T35:T43" si="10">S35/$S$44</f>
        <v>3.0415177686587733E-2</v>
      </c>
      <c r="U35" s="62">
        <f t="shared" ref="U35:U43" si="11">IF(AA8,0.37464 + 1.54226*W8 - 0.26992*W8^2,0)</f>
        <v>0.52318916832000006</v>
      </c>
      <c r="V35" s="62">
        <f t="shared" ref="V35:V43" si="12">IF(AA8,(1+U35*(1-($AE$9/V8)^0.5))^2,0)</f>
        <v>1.0129463697919125</v>
      </c>
      <c r="W35" s="60">
        <f t="shared" ref="W35:W43" si="13">IF(AA8,0.45724*V35*$T$3^2*V8^2/(U8*100000),0)</f>
        <v>0.61146869060650832</v>
      </c>
      <c r="X35" s="63">
        <f t="shared" ref="X35:X43" si="14">IF(AA8,0.0778*$T$3*V8/(U8*100000),0)</f>
        <v>4.0450095352021398E-5</v>
      </c>
      <c r="Y35" s="61"/>
      <c r="Z35" s="86">
        <f>SQRT($W$35*VLOOKUP(Z33,$P$34:$W$43,8))*(1-Q21)*$Z$8*VLOOKUP(Z33,$P$7:$Z$16,11)</f>
        <v>3.5377844051945879E-3</v>
      </c>
      <c r="AA35" s="60">
        <f t="shared" ref="AA35:AI35" si="15">SQRT($W$35*VLOOKUP(AA33,$P$34:$W$43,8))*(1-R21)*$Z$8*VLOOKUP(AA33,$P$7:$Z$16,11)</f>
        <v>6.1146869060650843E-3</v>
      </c>
      <c r="AB35" s="60">
        <f t="shared" si="15"/>
        <v>8.3683927305435776E-3</v>
      </c>
      <c r="AC35" s="60">
        <f t="shared" si="15"/>
        <v>9.6048008269804704E-3</v>
      </c>
      <c r="AD35" s="60">
        <f t="shared" si="15"/>
        <v>1.0335030427357042E-2</v>
      </c>
      <c r="AE35" s="60">
        <f t="shared" si="15"/>
        <v>1.284185512741454E-2</v>
      </c>
      <c r="AF35" s="60">
        <f t="shared" si="15"/>
        <v>2.1884321550960429E-3</v>
      </c>
      <c r="AG35" s="60">
        <f t="shared" si="15"/>
        <v>4.3045779373568505E-3</v>
      </c>
      <c r="AH35" s="60">
        <f t="shared" si="15"/>
        <v>5.3132236060466111E-3</v>
      </c>
      <c r="AI35" s="87">
        <f t="shared" si="15"/>
        <v>5.4084069854786858E-3</v>
      </c>
      <c r="AJ35" s="84">
        <f t="shared" ref="AJ35:AJ43" si="16">X35*Z8</f>
        <v>4.04500953520214E-6</v>
      </c>
      <c r="AK35" s="59" t="s">
        <v>65</v>
      </c>
      <c r="AL35" s="60">
        <f>AJ44*$Q$44*100000/($T$3*$AE$9)</f>
        <v>0.16724244033378619</v>
      </c>
      <c r="AM35" s="61"/>
      <c r="AN35" s="66" t="s">
        <v>572</v>
      </c>
      <c r="AO35" s="66" t="e">
        <f>1/0</f>
        <v>#DIV/0!</v>
      </c>
      <c r="AP35" s="61"/>
      <c r="AQ35" s="65" t="s">
        <v>572</v>
      </c>
      <c r="AR35" s="66">
        <f>IF(AL43&gt;=0,0,AO42)</f>
        <v>0</v>
      </c>
      <c r="AS35" s="61">
        <f>IF(AR34&lt;AR35,AR34,AR35)</f>
        <v>0</v>
      </c>
      <c r="AT35" s="61">
        <f>IF(AS35&lt;AS36,AS36,AS35)</f>
        <v>0</v>
      </c>
      <c r="AU35" s="67">
        <f>IF(AT34&lt;AT35,AT34,AT35)</f>
        <v>0</v>
      </c>
      <c r="AV35" s="81"/>
      <c r="AW35" s="64">
        <v>2</v>
      </c>
      <c r="AX35" s="61">
        <f t="shared" ref="AX35:BG35" si="17">SQRT($W$35*VLOOKUP(AX33,$P$34:$W$43,8))*(1-Q21)*$Q$44*100000/($T$3*$AE$9)^2</f>
        <v>0.50564590580207236</v>
      </c>
      <c r="AY35" s="61">
        <f t="shared" si="17"/>
        <v>0.87395557365607468</v>
      </c>
      <c r="AZ35" s="61">
        <f t="shared" si="17"/>
        <v>1.19607161932482</v>
      </c>
      <c r="BA35" s="61">
        <f t="shared" si="17"/>
        <v>1.3727880667561216</v>
      </c>
      <c r="BB35" s="61">
        <f t="shared" si="17"/>
        <v>1.4771577980443651</v>
      </c>
      <c r="BC35" s="61">
        <f t="shared" si="17"/>
        <v>1.8354514363696381</v>
      </c>
      <c r="BD35" s="61">
        <f t="shared" si="17"/>
        <v>0.31278665758295565</v>
      </c>
      <c r="BE35" s="61">
        <f t="shared" si="17"/>
        <v>0.61524162044314923</v>
      </c>
      <c r="BF35" s="61">
        <f t="shared" si="17"/>
        <v>0.75940460336237514</v>
      </c>
      <c r="BG35" s="61">
        <f t="shared" si="17"/>
        <v>0.77300890498108465</v>
      </c>
      <c r="BH35" s="61">
        <f t="shared" ref="BH35:BH43" si="18">X35*$Q$44*100000/($T$3*$AE$9)</f>
        <v>0.14320546093673198</v>
      </c>
      <c r="BI35" s="61">
        <f>SUMPRODUCT($Z$7:$Z$16,AY34:AY43)</f>
        <v>0.97215121863226561</v>
      </c>
      <c r="BJ35" s="68">
        <f t="shared" ref="BJ35:BJ43" si="19">IF(AA8,EXP((BH35/$AL$35)*($AU$39-1)-LN($AU$39-$AL$35)-$AL$34*(2*BI35/$AL$34-BH35/$AL$35)*LN(($AU$39+2.41421536*$AL$35)/($AU$39-0.41421536*$AL$35))/($AL$35*2.82842713)      ),1)</f>
        <v>0.40615124822116694</v>
      </c>
    </row>
    <row r="36" spans="2:62" x14ac:dyDescent="0.25">
      <c r="I36" s="110"/>
      <c r="J36" s="111"/>
      <c r="K36" s="44"/>
      <c r="L36" s="44"/>
      <c r="M36" s="44"/>
      <c r="O36" s="39"/>
      <c r="P36" s="78">
        <v>3</v>
      </c>
      <c r="Q36" s="60">
        <f t="shared" si="7"/>
        <v>41.889454902983267</v>
      </c>
      <c r="R36" s="60">
        <f t="shared" si="8"/>
        <v>0.10873081874627484</v>
      </c>
      <c r="S36" s="60">
        <f t="shared" si="9"/>
        <v>1.0873081874627485E-2</v>
      </c>
      <c r="T36" s="121">
        <f t="shared" si="10"/>
        <v>6.8869339216961114E-3</v>
      </c>
      <c r="U36" s="62">
        <f t="shared" si="11"/>
        <v>0.60282728831999999</v>
      </c>
      <c r="V36" s="62">
        <f t="shared" si="12"/>
        <v>1.1273254737015386</v>
      </c>
      <c r="W36" s="60">
        <f t="shared" si="13"/>
        <v>1.1477990377300449</v>
      </c>
      <c r="X36" s="63">
        <f t="shared" si="14"/>
        <v>5.6344358553886541E-5</v>
      </c>
      <c r="Y36" s="61"/>
      <c r="Z36" s="86">
        <f>SQRT($W$36*VLOOKUP(Z33,$P$34:$W$43,8))*(1-Q22)*$Z$9*VLOOKUP(Z33,$P$7:$Z$16,11)</f>
        <v>4.7667941069919218E-3</v>
      </c>
      <c r="AA36" s="60">
        <f t="shared" ref="AA36:AI36" si="20">SQRT($W$36*VLOOKUP(AA33,$P$34:$W$43,8))*(1-R22)*$Z$9*VLOOKUP(AA33,$P$7:$Z$16,11)</f>
        <v>8.3683927305435776E-3</v>
      </c>
      <c r="AB36" s="60">
        <f t="shared" si="20"/>
        <v>1.147799037730045E-2</v>
      </c>
      <c r="AC36" s="60">
        <f t="shared" si="20"/>
        <v>1.450875700381926E-2</v>
      </c>
      <c r="AD36" s="60">
        <f t="shared" si="20"/>
        <v>1.4175287009356319E-2</v>
      </c>
      <c r="AE36" s="60">
        <f t="shared" si="20"/>
        <v>1.7259216746853549E-2</v>
      </c>
      <c r="AF36" s="60">
        <f t="shared" si="20"/>
        <v>2.8917964746732823E-3</v>
      </c>
      <c r="AG36" s="60">
        <f t="shared" si="20"/>
        <v>5.9526626639893557E-3</v>
      </c>
      <c r="AH36" s="60">
        <f t="shared" si="20"/>
        <v>7.2438049194946735E-3</v>
      </c>
      <c r="AI36" s="87">
        <f t="shared" si="20"/>
        <v>7.4764891057099202E-3</v>
      </c>
      <c r="AJ36" s="84">
        <f t="shared" si="16"/>
        <v>5.6344358553886542E-6</v>
      </c>
      <c r="AK36" s="82"/>
      <c r="AL36" s="65"/>
      <c r="AM36" s="61"/>
      <c r="AN36" s="66" t="s">
        <v>573</v>
      </c>
      <c r="AO36" s="66" t="e">
        <f>1/0</f>
        <v>#DIV/0!</v>
      </c>
      <c r="AP36" s="61"/>
      <c r="AQ36" s="65" t="s">
        <v>573</v>
      </c>
      <c r="AR36" s="66">
        <f>IF(AL43&gt;=0,0,AO43)</f>
        <v>0</v>
      </c>
      <c r="AS36" s="61">
        <f>AR36</f>
        <v>0</v>
      </c>
      <c r="AT36" s="61">
        <f>IF(AS35&lt;AS36,AS35,AS36)</f>
        <v>0</v>
      </c>
      <c r="AU36" s="67">
        <f>AT36</f>
        <v>0</v>
      </c>
      <c r="AV36" s="81"/>
      <c r="AW36" s="64">
        <v>3</v>
      </c>
      <c r="AX36" s="61">
        <f t="shared" ref="AX36:BG36" si="21">SQRT($W$36*VLOOKUP(AX33,$P$34:$W$43,8))*(1-Q22)*$Q$44*100000/($T$3*$AE$9)^2</f>
        <v>0.68130492080376992</v>
      </c>
      <c r="AY36" s="61">
        <f t="shared" si="21"/>
        <v>1.19607161932482</v>
      </c>
      <c r="AZ36" s="61">
        <f t="shared" si="21"/>
        <v>1.6405179559827732</v>
      </c>
      <c r="BA36" s="61">
        <f t="shared" si="21"/>
        <v>2.0736971892595681</v>
      </c>
      <c r="BB36" s="61">
        <f t="shared" si="21"/>
        <v>2.0260352296555744</v>
      </c>
      <c r="BC36" s="61">
        <f t="shared" si="21"/>
        <v>2.4668129218340678</v>
      </c>
      <c r="BD36" s="61">
        <f t="shared" si="21"/>
        <v>0.41331660733322306</v>
      </c>
      <c r="BE36" s="61">
        <f t="shared" si="21"/>
        <v>0.85079788927994904</v>
      </c>
      <c r="BF36" s="61">
        <f t="shared" si="21"/>
        <v>1.0353373412447751</v>
      </c>
      <c r="BG36" s="61">
        <f t="shared" si="21"/>
        <v>1.068594259312442</v>
      </c>
      <c r="BH36" s="61">
        <f t="shared" si="18"/>
        <v>0.19947591637730461</v>
      </c>
      <c r="BI36" s="61">
        <f>SUMPRODUCT($Z$7:$Z$16,AZ34:AZ43)</f>
        <v>1.3452485934030962</v>
      </c>
      <c r="BJ36" s="68">
        <f t="shared" si="19"/>
        <v>0.12828814449540418</v>
      </c>
    </row>
    <row r="37" spans="2:62" x14ac:dyDescent="0.25">
      <c r="I37" s="110"/>
      <c r="J37" s="111"/>
      <c r="K37" s="44"/>
      <c r="L37" s="44"/>
      <c r="M37" s="44"/>
      <c r="O37" s="39"/>
      <c r="P37" s="78">
        <v>4</v>
      </c>
      <c r="Q37" s="60">
        <f t="shared" si="7"/>
        <v>48.900628102379308</v>
      </c>
      <c r="R37" s="60">
        <f t="shared" si="8"/>
        <v>2.8017865771113537E-2</v>
      </c>
      <c r="S37" s="60">
        <f t="shared" si="9"/>
        <v>2.8017865771113541E-3</v>
      </c>
      <c r="T37" s="121">
        <f t="shared" si="10"/>
        <v>1.7746319987057119E-3</v>
      </c>
      <c r="U37" s="62">
        <f t="shared" si="11"/>
        <v>0.66224192991999997</v>
      </c>
      <c r="V37" s="62">
        <f t="shared" si="12"/>
        <v>1.2274778173924528</v>
      </c>
      <c r="W37" s="60">
        <f t="shared" si="13"/>
        <v>1.8461442898845521</v>
      </c>
      <c r="X37" s="63">
        <f t="shared" si="14"/>
        <v>7.2386827522842332E-5</v>
      </c>
      <c r="Y37" s="61"/>
      <c r="Z37" s="86">
        <f>SQRT($W$37*VLOOKUP(Z33,$P$34:$W$43,8))*(1-Q23)*$Z$10*VLOOKUP(Z33,$P$7:$Z$16,11)</f>
        <v>6.0497092034851371E-3</v>
      </c>
      <c r="AA37" s="60">
        <f t="shared" ref="AA37:AI37" si="22">SQRT($W$37*VLOOKUP(AA33,$P$34:$W$43,8))*(1-R23)*$Z$10*VLOOKUP(AA33,$P$7:$Z$16,11)</f>
        <v>9.6048008269804704E-3</v>
      </c>
      <c r="AB37" s="60">
        <f t="shared" si="22"/>
        <v>1.450875700381926E-2</v>
      </c>
      <c r="AC37" s="60">
        <f t="shared" si="22"/>
        <v>1.8461442898845524E-2</v>
      </c>
      <c r="AD37" s="60">
        <f t="shared" si="22"/>
        <v>1.7845597048579076E-2</v>
      </c>
      <c r="AE37" s="60">
        <f t="shared" si="22"/>
        <v>2.0825010958710848E-2</v>
      </c>
      <c r="AF37" s="60">
        <f t="shared" si="22"/>
        <v>3.6883258965847879E-3</v>
      </c>
      <c r="AG37" s="60">
        <f t="shared" si="22"/>
        <v>7.4700831262505792E-3</v>
      </c>
      <c r="AH37" s="60">
        <f t="shared" si="22"/>
        <v>1.0071092168892702E-2</v>
      </c>
      <c r="AI37" s="87">
        <f t="shared" si="22"/>
        <v>8.6077129506966239E-3</v>
      </c>
      <c r="AJ37" s="84">
        <f t="shared" si="16"/>
        <v>7.2386827522842337E-6</v>
      </c>
      <c r="AK37" s="59" t="s">
        <v>568</v>
      </c>
      <c r="AL37" s="60">
        <f>AL35-1</f>
        <v>-0.83275755966621379</v>
      </c>
      <c r="AM37" s="61"/>
      <c r="AN37" s="66"/>
      <c r="AO37" s="61"/>
      <c r="AP37" s="61"/>
      <c r="AQ37" s="50"/>
      <c r="AR37" s="65"/>
      <c r="AS37" s="65"/>
      <c r="AT37" s="65"/>
      <c r="AU37" s="65"/>
      <c r="AV37" s="81"/>
      <c r="AW37" s="64">
        <v>4</v>
      </c>
      <c r="AX37" s="61">
        <f t="shared" ref="AX37:BG37" si="23">SQRT($W$37*VLOOKUP(AX33,$P$34:$W$43,8))*(1-Q23)*$Q$44*100000/($T$3*$AE$9)^2</f>
        <v>0.8646684873006335</v>
      </c>
      <c r="AY37" s="61">
        <f t="shared" si="23"/>
        <v>1.3727880667561216</v>
      </c>
      <c r="AZ37" s="61">
        <f t="shared" si="23"/>
        <v>2.0736971892595681</v>
      </c>
      <c r="BA37" s="61">
        <f t="shared" si="23"/>
        <v>2.6386438368865313</v>
      </c>
      <c r="BB37" s="61">
        <f t="shared" si="23"/>
        <v>2.5506226639922214</v>
      </c>
      <c r="BC37" s="61">
        <f t="shared" si="23"/>
        <v>2.9764621931438042</v>
      </c>
      <c r="BD37" s="61">
        <f t="shared" si="23"/>
        <v>0.52716239184430358</v>
      </c>
      <c r="BE37" s="61">
        <f t="shared" si="23"/>
        <v>1.0676786700861705</v>
      </c>
      <c r="BF37" s="61">
        <f t="shared" si="23"/>
        <v>1.4394338204099273</v>
      </c>
      <c r="BG37" s="61">
        <f t="shared" si="23"/>
        <v>1.2302770076798468</v>
      </c>
      <c r="BH37" s="61">
        <f t="shared" si="18"/>
        <v>0.25627106465246752</v>
      </c>
      <c r="BI37" s="61">
        <f>SUMPRODUCT($Z$7:$Z$16,BA34:BA43)</f>
        <v>1.674143432735913</v>
      </c>
      <c r="BJ37" s="68">
        <f t="shared" si="19"/>
        <v>5.0674483283477775E-2</v>
      </c>
    </row>
    <row r="38" spans="2:62" x14ac:dyDescent="0.25">
      <c r="I38" s="110"/>
      <c r="J38" s="111"/>
      <c r="K38" s="44"/>
      <c r="L38" s="44"/>
      <c r="M38" s="44"/>
      <c r="O38" s="39"/>
      <c r="P38" s="78">
        <v>5</v>
      </c>
      <c r="Q38" s="60">
        <f t="shared" si="7"/>
        <v>47.388942956107222</v>
      </c>
      <c r="R38" s="60">
        <f t="shared" si="8"/>
        <v>4.0193666630449036E-2</v>
      </c>
      <c r="S38" s="60">
        <f t="shared" si="9"/>
        <v>4.0193666630449036E-3</v>
      </c>
      <c r="T38" s="121">
        <f t="shared" si="10"/>
        <v>2.5458386991504939E-3</v>
      </c>
      <c r="U38" s="62">
        <f t="shared" si="11"/>
        <v>0.63771671807999997</v>
      </c>
      <c r="V38" s="62">
        <f t="shared" si="12"/>
        <v>1.1943228013254397</v>
      </c>
      <c r="W38" s="60">
        <f t="shared" si="13"/>
        <v>1.7236502925500539</v>
      </c>
      <c r="X38" s="63">
        <f t="shared" si="14"/>
        <v>7.2370512680483611E-5</v>
      </c>
      <c r="Y38" s="61"/>
      <c r="Z38" s="86">
        <f>SQRT($W$38*VLOOKUP(Z33,$P$34:$W$43,8))*(1-Q24)*$Z$11*VLOOKUP(Z33,$P$7:$Z$16,11)</f>
        <v>5.7726922417207227E-3</v>
      </c>
      <c r="AA38" s="60">
        <f t="shared" ref="AA38:AI38" si="24">SQRT($W$38*VLOOKUP(AA33,$P$34:$W$43,8))*(1-R24)*$Z$11*VLOOKUP(AA33,$P$7:$Z$16,11)</f>
        <v>1.0335030427357042E-2</v>
      </c>
      <c r="AB38" s="60">
        <f t="shared" si="24"/>
        <v>1.4175287009356319E-2</v>
      </c>
      <c r="AC38" s="60">
        <f t="shared" si="24"/>
        <v>1.7845597048579076E-2</v>
      </c>
      <c r="AD38" s="60">
        <f>SQRT($W$38*VLOOKUP(AD33,$P$34:$W$43,8))*(1-U24)*$Z$11*VLOOKUP(AD33,$P$7:$Z$16,11)</f>
        <v>1.7236502925500542E-2</v>
      </c>
      <c r="AE38" s="60">
        <f t="shared" si="24"/>
        <v>2.1730314405541237E-2</v>
      </c>
      <c r="AF38" s="60">
        <f t="shared" si="24"/>
        <v>3.4736046566914134E-3</v>
      </c>
      <c r="AG38" s="60">
        <f t="shared" si="24"/>
        <v>7.3287695927701617E-3</v>
      </c>
      <c r="AH38" s="60">
        <f t="shared" si="24"/>
        <v>9.2699823186022812E-3</v>
      </c>
      <c r="AI38" s="87">
        <f t="shared" si="24"/>
        <v>9.1619803368210625E-3</v>
      </c>
      <c r="AJ38" s="84">
        <f t="shared" si="16"/>
        <v>7.2370512680483617E-6</v>
      </c>
      <c r="AK38" s="59" t="s">
        <v>569</v>
      </c>
      <c r="AL38" s="60">
        <f>AL34-3*AL35*AL35-2*AL35</f>
        <v>0.6966595697144613</v>
      </c>
      <c r="AM38" s="61" t="s">
        <v>582</v>
      </c>
      <c r="AN38" s="66" t="s">
        <v>583</v>
      </c>
      <c r="AO38" s="61">
        <f>AL41^2/AL42^3</f>
        <v>-6.9900071976495193E-4</v>
      </c>
      <c r="AP38" s="61"/>
      <c r="AQ38" s="50"/>
      <c r="AR38" s="65"/>
      <c r="AS38" s="65"/>
      <c r="AT38" s="65"/>
      <c r="AU38" s="65"/>
      <c r="AV38" s="81"/>
      <c r="AW38" s="64">
        <v>5</v>
      </c>
      <c r="AX38" s="61">
        <f t="shared" ref="AX38:BG38" si="25">SQRT($W$38*VLOOKUP(AX33,$P$34:$W$43,8))*(1-Q24)*$Q$44*100000/($T$3*$AE$9)^2</f>
        <v>0.82507520616449814</v>
      </c>
      <c r="AY38" s="61">
        <f t="shared" si="25"/>
        <v>1.4771577980443651</v>
      </c>
      <c r="AZ38" s="61">
        <f t="shared" si="25"/>
        <v>2.0260352296555744</v>
      </c>
      <c r="BA38" s="61">
        <f t="shared" si="25"/>
        <v>2.5506226639922214</v>
      </c>
      <c r="BB38" s="61">
        <f t="shared" si="25"/>
        <v>2.4635664971069406</v>
      </c>
      <c r="BC38" s="61">
        <f t="shared" si="25"/>
        <v>3.1058547532800715</v>
      </c>
      <c r="BD38" s="61">
        <f t="shared" si="25"/>
        <v>0.49647286885318803</v>
      </c>
      <c r="BE38" s="61">
        <f t="shared" si="25"/>
        <v>1.0474811109771756</v>
      </c>
      <c r="BF38" s="61">
        <f t="shared" si="25"/>
        <v>1.3249333677248289</v>
      </c>
      <c r="BG38" s="61">
        <f t="shared" si="25"/>
        <v>1.3094969381261239</v>
      </c>
      <c r="BH38" s="61">
        <f t="shared" si="18"/>
        <v>0.25621330522075891</v>
      </c>
      <c r="BI38" s="61">
        <f>SUMPRODUCT($Z$7:$Z$16,BB34:BB43)</f>
        <v>1.662669643392499</v>
      </c>
      <c r="BJ38" s="68">
        <f t="shared" si="19"/>
        <v>5.3576610808634545E-2</v>
      </c>
    </row>
    <row r="39" spans="2:62" x14ac:dyDescent="0.25">
      <c r="I39" s="110"/>
      <c r="J39" s="111"/>
      <c r="K39" s="44"/>
      <c r="L39" s="44"/>
      <c r="M39" s="44"/>
      <c r="O39" s="39"/>
      <c r="P39" s="78">
        <v>6</v>
      </c>
      <c r="Q39" s="60">
        <f t="shared" si="7"/>
        <v>54.738624482330628</v>
      </c>
      <c r="R39" s="60">
        <f t="shared" si="8"/>
        <v>7.9981220381010031E-3</v>
      </c>
      <c r="S39" s="60">
        <f t="shared" si="9"/>
        <v>7.9981220381010031E-4</v>
      </c>
      <c r="T39" s="121">
        <f t="shared" si="10"/>
        <v>5.0659544928654534E-4</v>
      </c>
      <c r="U39" s="62">
        <f t="shared" si="11"/>
        <v>0.74474203007999995</v>
      </c>
      <c r="V39" s="62">
        <f t="shared" si="12"/>
        <v>1.3260935863256935</v>
      </c>
      <c r="W39" s="60">
        <f t="shared" si="13"/>
        <v>2.7395729064337466</v>
      </c>
      <c r="X39" s="63">
        <f t="shared" si="14"/>
        <v>9.0028789326291502E-5</v>
      </c>
      <c r="Y39" s="61"/>
      <c r="Z39" s="86">
        <f>SQRT($W$39*VLOOKUP(Z33,$P$34:$W$43,8))*(1-Q25)*$Z$12*VLOOKUP(Z33,$P$7:$Z$16,11)</f>
        <v>7.297137767251537E-3</v>
      </c>
      <c r="AA39" s="60">
        <f t="shared" ref="AA39:AI39" si="26">SQRT($W$39*VLOOKUP(AA33,$P$34:$W$43,8))*(1-R25)*$Z$12*VLOOKUP(AA33,$P$7:$Z$16,11)</f>
        <v>1.284185512741454E-2</v>
      </c>
      <c r="AB39" s="60">
        <f t="shared" si="26"/>
        <v>1.7259216746853549E-2</v>
      </c>
      <c r="AC39" s="60">
        <f t="shared" si="26"/>
        <v>2.0825010958710848E-2</v>
      </c>
      <c r="AD39" s="60">
        <f t="shared" si="26"/>
        <v>2.1730314405541237E-2</v>
      </c>
      <c r="AE39" s="60">
        <f t="shared" si="26"/>
        <v>2.7395729064337467E-2</v>
      </c>
      <c r="AF39" s="60">
        <f t="shared" si="26"/>
        <v>4.8348751705480459E-3</v>
      </c>
      <c r="AG39" s="60">
        <f t="shared" si="26"/>
        <v>9.2163895991339076E-3</v>
      </c>
      <c r="AH39" s="60">
        <f t="shared" si="26"/>
        <v>1.1495418111086725E-2</v>
      </c>
      <c r="AI39" s="87">
        <f t="shared" si="26"/>
        <v>1.15506442436163E-2</v>
      </c>
      <c r="AJ39" s="84">
        <f t="shared" si="16"/>
        <v>9.0028789326291499E-6</v>
      </c>
      <c r="AK39" s="59" t="s">
        <v>570</v>
      </c>
      <c r="AL39" s="60">
        <f>-1*AL34*AL35+AL35^2+AL35^3</f>
        <v>-0.15383663380391585</v>
      </c>
      <c r="AM39" s="61"/>
      <c r="AN39" s="66" t="s">
        <v>584</v>
      </c>
      <c r="AO39" s="61" t="e">
        <f>SQRT(1-AO38)/SQRT(AO38)*AL41/ABS(AL41)</f>
        <v>#NUM!</v>
      </c>
      <c r="AP39" s="61"/>
      <c r="AQ39" s="50"/>
      <c r="AR39" s="65"/>
      <c r="AS39" s="65"/>
      <c r="AT39" s="65" t="s">
        <v>577</v>
      </c>
      <c r="AU39" s="61">
        <f>IF(AL43&gt;=0,AU34,AU36)</f>
        <v>0.28452811208628237</v>
      </c>
      <c r="AV39" s="81"/>
      <c r="AW39" s="64">
        <v>6</v>
      </c>
      <c r="AX39" s="61">
        <f t="shared" ref="AX39:BG39" si="27">SQRT($W$39*VLOOKUP(AX33,$P$34:$W$43,8))*(1-Q25)*$Q$44*100000/($T$3*$AE$9)^2</f>
        <v>1.0429600601627018</v>
      </c>
      <c r="AY39" s="61">
        <f t="shared" si="27"/>
        <v>1.8354514363696381</v>
      </c>
      <c r="AZ39" s="61">
        <f t="shared" si="27"/>
        <v>2.4668129218340678</v>
      </c>
      <c r="BA39" s="61">
        <f t="shared" si="27"/>
        <v>2.9764621931438042</v>
      </c>
      <c r="BB39" s="61">
        <f t="shared" si="27"/>
        <v>3.1058547532800715</v>
      </c>
      <c r="BC39" s="61">
        <f t="shared" si="27"/>
        <v>3.9155970662048167</v>
      </c>
      <c r="BD39" s="61">
        <f t="shared" si="27"/>
        <v>0.69103556210550066</v>
      </c>
      <c r="BE39" s="61">
        <f t="shared" si="27"/>
        <v>1.3172735060497669</v>
      </c>
      <c r="BF39" s="61">
        <f t="shared" si="27"/>
        <v>1.6430088545868542</v>
      </c>
      <c r="BG39" s="61">
        <f t="shared" si="27"/>
        <v>1.650902175549505</v>
      </c>
      <c r="BH39" s="61">
        <f t="shared" si="18"/>
        <v>0.31872889694939199</v>
      </c>
      <c r="BI39" s="61">
        <f>SUMPRODUCT($Z$7:$Z$16,BC34:BC43)</f>
        <v>2.0645358529286728</v>
      </c>
      <c r="BJ39" s="68">
        <f t="shared" si="19"/>
        <v>1.5845393098359712E-2</v>
      </c>
    </row>
    <row r="40" spans="2:62" x14ac:dyDescent="0.25">
      <c r="I40" s="110"/>
      <c r="J40" s="111"/>
      <c r="K40" s="44"/>
      <c r="L40" s="44"/>
      <c r="M40" s="44"/>
      <c r="O40" s="39"/>
      <c r="P40" s="78">
        <v>7</v>
      </c>
      <c r="Q40" s="60">
        <f t="shared" si="7"/>
        <v>15.20232981413143</v>
      </c>
      <c r="R40" s="60">
        <f t="shared" si="8"/>
        <v>9.693848044797587</v>
      </c>
      <c r="S40" s="60">
        <f t="shared" si="9"/>
        <v>0.96938480447975872</v>
      </c>
      <c r="T40" s="121">
        <f t="shared" si="10"/>
        <v>0.61400154713514721</v>
      </c>
      <c r="U40" s="62">
        <f t="shared" si="11"/>
        <v>0.43589852799999995</v>
      </c>
      <c r="V40" s="62">
        <f t="shared" si="12"/>
        <v>0.58701153040043363</v>
      </c>
      <c r="W40" s="60">
        <f t="shared" si="13"/>
        <v>8.7059722738182063E-2</v>
      </c>
      <c r="X40" s="63">
        <f t="shared" si="14"/>
        <v>2.4049835108454766E-5</v>
      </c>
      <c r="Y40" s="61"/>
      <c r="Z40" s="86">
        <f>SQRT($W$40*VLOOKUP(Z33,$P$34:$W$43,8))*(1-Q26)*$Z$13*VLOOKUP(Z33,$P$7:$Z$16,11)</f>
        <v>1.2900428808672098E-3</v>
      </c>
      <c r="AA40" s="60">
        <f t="shared" ref="AA40:AI40" si="28">SQRT($W$40*VLOOKUP(AA33,$P$34:$W$43,8))*(1-R26)*$Z$13*VLOOKUP(AA33,$P$7:$Z$16,11)</f>
        <v>2.1884321550960429E-3</v>
      </c>
      <c r="AB40" s="60">
        <f t="shared" si="28"/>
        <v>2.8917964746732823E-3</v>
      </c>
      <c r="AC40" s="60">
        <f t="shared" si="28"/>
        <v>3.6883258965847879E-3</v>
      </c>
      <c r="AD40" s="60">
        <f t="shared" si="28"/>
        <v>3.4736046566914134E-3</v>
      </c>
      <c r="AE40" s="60">
        <f t="shared" si="28"/>
        <v>4.8348751705480459E-3</v>
      </c>
      <c r="AF40" s="60">
        <f t="shared" si="28"/>
        <v>8.705972273818207E-4</v>
      </c>
      <c r="AG40" s="60">
        <f t="shared" si="28"/>
        <v>1.9035023186366224E-3</v>
      </c>
      <c r="AH40" s="60">
        <f t="shared" si="28"/>
        <v>1.8005720532708821E-3</v>
      </c>
      <c r="AI40" s="87">
        <f t="shared" si="28"/>
        <v>1.8828236027381943E-3</v>
      </c>
      <c r="AJ40" s="84">
        <f t="shared" si="16"/>
        <v>2.4049835108454769E-6</v>
      </c>
      <c r="AK40" s="82"/>
      <c r="AL40" s="65"/>
      <c r="AM40" s="61"/>
      <c r="AN40" s="66" t="s">
        <v>585</v>
      </c>
      <c r="AO40" s="61" t="e">
        <f>IF(ATAN(AO39)&lt;0,ATAN(AO39)+PI(),ATAN(AO39))</f>
        <v>#NUM!</v>
      </c>
      <c r="AP40" s="61"/>
      <c r="AQ40" s="50"/>
      <c r="AR40" s="65"/>
      <c r="AS40" s="65"/>
      <c r="AT40" s="65"/>
      <c r="AU40" s="65"/>
      <c r="AV40" s="81"/>
      <c r="AW40" s="64">
        <v>7</v>
      </c>
      <c r="AX40" s="61">
        <f t="shared" ref="AX40:BG40" si="29">SQRT($W$40*VLOOKUP(AX33,$P$34:$W$43,8))*(1-Q26)*$Q$44*100000/($T$3*$AE$9)^2</f>
        <v>0.1843823213369998</v>
      </c>
      <c r="AY40" s="61">
        <f t="shared" si="29"/>
        <v>0.31278665758295565</v>
      </c>
      <c r="AZ40" s="61">
        <f t="shared" si="29"/>
        <v>0.41331660733322306</v>
      </c>
      <c r="BA40" s="61">
        <f t="shared" si="29"/>
        <v>0.52716239184430358</v>
      </c>
      <c r="BB40" s="61">
        <f t="shared" si="29"/>
        <v>0.49647286885318803</v>
      </c>
      <c r="BC40" s="61">
        <f t="shared" si="29"/>
        <v>0.69103556210550066</v>
      </c>
      <c r="BD40" s="61">
        <f>SQRT($W$40*VLOOKUP(BD33,$P$34:$W$43,8))*(1-W26)*$Q$44*100000/($T$3*$AE$9)^2</f>
        <v>0.12443209455666097</v>
      </c>
      <c r="BE40" s="61">
        <f t="shared" si="29"/>
        <v>0.27206241078176158</v>
      </c>
      <c r="BF40" s="61">
        <f t="shared" si="29"/>
        <v>0.25735086782032873</v>
      </c>
      <c r="BG40" s="61">
        <f t="shared" si="29"/>
        <v>0.2691068581438078</v>
      </c>
      <c r="BH40" s="61">
        <f t="shared" si="18"/>
        <v>8.5143624315005592E-2</v>
      </c>
      <c r="BI40" s="61">
        <f>SUMPRODUCT($Z$7:$Z$16,BD34:BD43)</f>
        <v>0.35481086403587297</v>
      </c>
      <c r="BJ40" s="68">
        <f t="shared" si="19"/>
        <v>4.1790879264292862</v>
      </c>
    </row>
    <row r="41" spans="2:62" x14ac:dyDescent="0.25">
      <c r="I41" s="110"/>
      <c r="J41" s="111"/>
      <c r="K41" s="44"/>
      <c r="L41" s="44"/>
      <c r="M41" s="44"/>
      <c r="O41" s="39"/>
      <c r="P41" s="78">
        <v>8</v>
      </c>
      <c r="Q41" s="60">
        <f t="shared" si="7"/>
        <v>31.241013124643089</v>
      </c>
      <c r="R41" s="60">
        <f t="shared" si="8"/>
        <v>0.73209620591914071</v>
      </c>
      <c r="S41" s="60">
        <f t="shared" si="9"/>
        <v>7.3209620591914076E-2</v>
      </c>
      <c r="T41" s="121">
        <f t="shared" si="10"/>
        <v>4.6370461039706733E-2</v>
      </c>
      <c r="U41" s="62">
        <f t="shared" si="11"/>
        <v>0.70798379999999994</v>
      </c>
      <c r="V41" s="62">
        <f t="shared" si="12"/>
        <v>1.0147611914265597</v>
      </c>
      <c r="W41" s="60">
        <f t="shared" si="13"/>
        <v>0.40239042199667668</v>
      </c>
      <c r="X41" s="63">
        <f t="shared" si="14"/>
        <v>2.667628727291953E-5</v>
      </c>
      <c r="Y41" s="61"/>
      <c r="Z41" s="86">
        <f>SQRT($W$41*VLOOKUP(Z33,$P$34:$W$43,8))*(1-Q27)*$Z$14*VLOOKUP(Z33,$P$7:$Z$16,11)</f>
        <v>2.5994055611557564E-3</v>
      </c>
      <c r="AA41" s="60">
        <f t="shared" ref="AA41:AI41" si="30">SQRT($W$41*VLOOKUP(AA33,$P$34:$W$43,8))*(1-R27)*$Z$14*VLOOKUP(AA33,$P$7:$Z$16,11)</f>
        <v>4.3045779373568505E-3</v>
      </c>
      <c r="AB41" s="60">
        <f t="shared" si="30"/>
        <v>5.9526626639893557E-3</v>
      </c>
      <c r="AC41" s="60">
        <f t="shared" si="30"/>
        <v>7.4700831262505792E-3</v>
      </c>
      <c r="AD41" s="60">
        <f t="shared" si="30"/>
        <v>7.3287695927701617E-3</v>
      </c>
      <c r="AE41" s="60">
        <f t="shared" si="30"/>
        <v>9.2163895991339076E-3</v>
      </c>
      <c r="AF41" s="60">
        <f t="shared" si="30"/>
        <v>1.9035023186366224E-3</v>
      </c>
      <c r="AG41" s="60">
        <f t="shared" si="30"/>
        <v>4.0239042199667679E-3</v>
      </c>
      <c r="AH41" s="60">
        <f t="shared" si="30"/>
        <v>4.2438780571009407E-3</v>
      </c>
      <c r="AI41" s="87">
        <f t="shared" si="30"/>
        <v>4.1824280508360283E-3</v>
      </c>
      <c r="AJ41" s="84">
        <f t="shared" si="16"/>
        <v>2.667628727291953E-6</v>
      </c>
      <c r="AK41" s="59" t="s">
        <v>580</v>
      </c>
      <c r="AL41" s="61">
        <f>AL37*AL38/6-AL39/2-AL37^3/27</f>
        <v>1.6159705855530171E-3</v>
      </c>
      <c r="AM41" s="61"/>
      <c r="AN41" s="66" t="s">
        <v>571</v>
      </c>
      <c r="AO41" s="61" t="e">
        <f>2*SQRT(AL42)*COS(AO40/3)-AL37/3</f>
        <v>#NUM!</v>
      </c>
      <c r="AP41" s="69" t="e">
        <f>AO41^3+AL37*AO41^2+AL38*AO41+AL39</f>
        <v>#NUM!</v>
      </c>
      <c r="AQ41" s="50"/>
      <c r="AR41" s="65"/>
      <c r="AS41" s="65"/>
      <c r="AT41" s="65"/>
      <c r="AU41" s="65"/>
      <c r="AV41" s="81"/>
      <c r="AW41" s="64">
        <v>8</v>
      </c>
      <c r="AX41" s="61">
        <f t="shared" ref="AX41:BG41" si="31">SQRT($W$41*VLOOKUP(AX33,$P$34:$W$43,8))*(1-Q27)*$Q$44*100000/($T$3*$AE$9)^2</f>
        <v>0.37152596907477531</v>
      </c>
      <c r="AY41" s="61">
        <f t="shared" si="31"/>
        <v>0.61524162044314923</v>
      </c>
      <c r="AZ41" s="61">
        <f t="shared" si="31"/>
        <v>0.85079788927994904</v>
      </c>
      <c r="BA41" s="61">
        <f t="shared" si="31"/>
        <v>1.0676786700861705</v>
      </c>
      <c r="BB41" s="61">
        <f t="shared" si="31"/>
        <v>1.0474811109771756</v>
      </c>
      <c r="BC41" s="61">
        <f t="shared" si="31"/>
        <v>1.3172735060497669</v>
      </c>
      <c r="BD41" s="61">
        <f t="shared" si="31"/>
        <v>0.27206241078176158</v>
      </c>
      <c r="BE41" s="61">
        <f t="shared" si="31"/>
        <v>0.57512568916815177</v>
      </c>
      <c r="BF41" s="61">
        <f t="shared" si="31"/>
        <v>0.60656595160108806</v>
      </c>
      <c r="BG41" s="61">
        <f t="shared" si="31"/>
        <v>0.59778306928815195</v>
      </c>
      <c r="BH41" s="61">
        <f t="shared" si="18"/>
        <v>9.4442052157195047E-2</v>
      </c>
      <c r="BI41" s="61">
        <f>SUMPRODUCT($Z$7:$Z$16,BE34:BE43)</f>
        <v>0.7321535886750139</v>
      </c>
      <c r="BJ41" s="68">
        <f t="shared" si="19"/>
        <v>0.73209817480229389</v>
      </c>
    </row>
    <row r="42" spans="2:62" x14ac:dyDescent="0.25">
      <c r="I42" s="44"/>
      <c r="J42" s="44"/>
      <c r="K42" s="44"/>
      <c r="L42" s="44"/>
      <c r="M42" s="44"/>
      <c r="O42" s="39"/>
      <c r="P42" s="78">
        <v>9</v>
      </c>
      <c r="Q42" s="60">
        <f t="shared" si="7"/>
        <v>37.200856721165209</v>
      </c>
      <c r="R42" s="60">
        <f t="shared" si="8"/>
        <v>0.22887179907308741</v>
      </c>
      <c r="S42" s="60">
        <f t="shared" si="9"/>
        <v>2.2887179907308743E-2</v>
      </c>
      <c r="T42" s="121">
        <f t="shared" si="10"/>
        <v>1.4496579488049374E-2</v>
      </c>
      <c r="U42" s="62">
        <f t="shared" si="11"/>
        <v>0.52616679999999993</v>
      </c>
      <c r="V42" s="62">
        <f t="shared" si="12"/>
        <v>1.1152598556332745</v>
      </c>
      <c r="W42" s="60">
        <f t="shared" si="13"/>
        <v>0.54939853851117237</v>
      </c>
      <c r="X42" s="63">
        <f t="shared" si="14"/>
        <v>2.7012862326017008E-5</v>
      </c>
      <c r="Y42" s="61"/>
      <c r="Z42" s="86">
        <f>SQRT($W$42*VLOOKUP(Z33,$P$34:$W$43,8))*(1-Q28)*$Z$15*VLOOKUP(Z33,$P$7:$Z$16,11)</f>
        <v>3.0637672835174472E-3</v>
      </c>
      <c r="AA42" s="60">
        <f t="shared" ref="AA42:AI42" si="32">SQRT($W$42*VLOOKUP(AA33,$P$34:$W$43,8))*(1-R28)*$Z$15*VLOOKUP(AA33,$P$7:$Z$16,11)</f>
        <v>5.3132236060466111E-3</v>
      </c>
      <c r="AB42" s="60">
        <f t="shared" si="32"/>
        <v>7.2438049194946735E-3</v>
      </c>
      <c r="AC42" s="60">
        <f t="shared" si="32"/>
        <v>1.0071092168892702E-2</v>
      </c>
      <c r="AD42" s="60">
        <f t="shared" si="32"/>
        <v>9.2699823186022812E-3</v>
      </c>
      <c r="AE42" s="60">
        <f t="shared" si="32"/>
        <v>1.1495418111086725E-2</v>
      </c>
      <c r="AF42" s="60">
        <f t="shared" si="32"/>
        <v>1.8005720532708821E-3</v>
      </c>
      <c r="AG42" s="60">
        <f t="shared" si="32"/>
        <v>4.2438780571009407E-3</v>
      </c>
      <c r="AH42" s="60">
        <f t="shared" si="32"/>
        <v>5.4939853851117245E-3</v>
      </c>
      <c r="AI42" s="87">
        <f t="shared" si="32"/>
        <v>5.1725956060644151E-3</v>
      </c>
      <c r="AJ42" s="84">
        <f t="shared" si="16"/>
        <v>2.7012862326017008E-6</v>
      </c>
      <c r="AK42" s="59" t="s">
        <v>556</v>
      </c>
      <c r="AL42" s="61">
        <f>AL37^2/9-AL38/3</f>
        <v>-0.1551659506624618</v>
      </c>
      <c r="AM42" s="61"/>
      <c r="AN42" s="66" t="s">
        <v>572</v>
      </c>
      <c r="AO42" s="61" t="e">
        <f>2*SQRT(AL42)*COS((AO40+2*PI())/3)-AL37/3</f>
        <v>#NUM!</v>
      </c>
      <c r="AP42" s="69" t="e">
        <f>AO42^3+AO42^2*AL37+AO42*AL38+AL39</f>
        <v>#NUM!</v>
      </c>
      <c r="AQ42" s="50"/>
      <c r="AR42" s="65"/>
      <c r="AS42" s="50"/>
      <c r="AT42" s="65"/>
      <c r="AU42" s="65"/>
      <c r="AV42" s="81"/>
      <c r="AW42" s="64">
        <v>9</v>
      </c>
      <c r="AX42" s="61">
        <f t="shared" ref="AX42:BG42" si="33">SQRT($W$42*VLOOKUP(AX33,$P$34:$W$43,8))*(1-Q28)*$Q$44*100000/($T$3*$AE$9)^2</f>
        <v>0.43789592745285594</v>
      </c>
      <c r="AY42" s="61">
        <f t="shared" si="33"/>
        <v>0.75940460336237514</v>
      </c>
      <c r="AZ42" s="61">
        <f t="shared" si="33"/>
        <v>1.0353373412447751</v>
      </c>
      <c r="BA42" s="61">
        <f t="shared" si="33"/>
        <v>1.4394338204099273</v>
      </c>
      <c r="BB42" s="61">
        <f t="shared" si="33"/>
        <v>1.3249333677248289</v>
      </c>
      <c r="BC42" s="61">
        <f t="shared" si="33"/>
        <v>1.6430088545868542</v>
      </c>
      <c r="BD42" s="61">
        <f t="shared" si="33"/>
        <v>0.25735086782032873</v>
      </c>
      <c r="BE42" s="61">
        <f t="shared" si="33"/>
        <v>0.60656595160108806</v>
      </c>
      <c r="BF42" s="61">
        <f t="shared" si="33"/>
        <v>0.78524039295304859</v>
      </c>
      <c r="BG42" s="61">
        <f t="shared" si="33"/>
        <v>0.73930502569231626</v>
      </c>
      <c r="BH42" s="61">
        <f t="shared" si="18"/>
        <v>9.5633628720838929E-2</v>
      </c>
      <c r="BI42" s="61">
        <f>SUMPRODUCT($Z$7:$Z$16,BF34:BF43)</f>
        <v>0.90284761528483981</v>
      </c>
      <c r="BJ42" s="68">
        <f t="shared" si="19"/>
        <v>0.32100058240918916</v>
      </c>
    </row>
    <row r="43" spans="2:62" x14ac:dyDescent="0.25">
      <c r="I43" s="44"/>
      <c r="J43" s="44"/>
      <c r="K43" s="44"/>
      <c r="L43" s="44"/>
      <c r="M43" s="44"/>
      <c r="O43" s="39"/>
      <c r="P43" s="78">
        <v>10</v>
      </c>
      <c r="Q43" s="60">
        <f t="shared" si="7"/>
        <v>31.20964510974455</v>
      </c>
      <c r="R43" s="60">
        <f t="shared" si="8"/>
        <v>0.77793349599455675</v>
      </c>
      <c r="S43" s="60">
        <f t="shared" si="9"/>
        <v>7.7793349599455677E-2</v>
      </c>
      <c r="T43" s="121">
        <f t="shared" si="10"/>
        <v>4.9273762895969284E-2</v>
      </c>
      <c r="U43" s="62">
        <f t="shared" si="11"/>
        <v>0.50378192799999999</v>
      </c>
      <c r="V43" s="62">
        <f t="shared" si="12"/>
        <v>0.97288120268618983</v>
      </c>
      <c r="W43" s="60">
        <f t="shared" si="13"/>
        <v>0.48700066396941805</v>
      </c>
      <c r="X43" s="63">
        <f t="shared" si="14"/>
        <v>3.6274869511845316E-5</v>
      </c>
      <c r="Y43" s="61"/>
      <c r="Z43" s="86">
        <f>SQRT($W$43*VLOOKUP(Z33,$P$34:$W$43,8))*(1-Q29)*$Z$16*VLOOKUP(Z33,$P$7:$Z$16,11)</f>
        <v>3.081357990384186E-3</v>
      </c>
      <c r="AA43" s="60">
        <f t="shared" ref="AA43:AI43" si="34">SQRT($W$43*VLOOKUP(AA33,$P$34:$W$43,8))*(1-R29)*$Z$16*VLOOKUP(AA33,$P$7:$Z$16,11)</f>
        <v>5.4084069854786858E-3</v>
      </c>
      <c r="AB43" s="60">
        <f t="shared" si="34"/>
        <v>7.4764891057099202E-3</v>
      </c>
      <c r="AC43" s="60">
        <f t="shared" si="34"/>
        <v>8.6077129506966239E-3</v>
      </c>
      <c r="AD43" s="60">
        <f t="shared" si="34"/>
        <v>9.1619803368210625E-3</v>
      </c>
      <c r="AE43" s="60">
        <f t="shared" si="34"/>
        <v>1.15506442436163E-2</v>
      </c>
      <c r="AF43" s="60">
        <f t="shared" si="34"/>
        <v>1.8828236027381943E-3</v>
      </c>
      <c r="AG43" s="60">
        <f t="shared" si="34"/>
        <v>4.1824280508360283E-3</v>
      </c>
      <c r="AH43" s="60">
        <f t="shared" si="34"/>
        <v>5.1725956060644151E-3</v>
      </c>
      <c r="AI43" s="87">
        <f t="shared" si="34"/>
        <v>4.8700066396941809E-3</v>
      </c>
      <c r="AJ43" s="84">
        <f t="shared" si="16"/>
        <v>3.6274869511845318E-6</v>
      </c>
      <c r="AK43" s="59" t="s">
        <v>72</v>
      </c>
      <c r="AL43" s="63">
        <f>AL41^2-AL42^3</f>
        <v>3.7384600654249284E-3</v>
      </c>
      <c r="AM43" s="61"/>
      <c r="AN43" s="66" t="s">
        <v>573</v>
      </c>
      <c r="AO43" s="61" t="e">
        <f>2*SQRT(AL42)*COS((AO40+4*PI())/3)-AL37/3</f>
        <v>#NUM!</v>
      </c>
      <c r="AP43" s="69" t="e">
        <f>AO43^3+AO43^2*AL37+AL38*AO43+AL39</f>
        <v>#NUM!</v>
      </c>
      <c r="AQ43" s="50"/>
      <c r="AR43" s="65"/>
      <c r="AS43" s="50"/>
      <c r="AT43" s="65"/>
      <c r="AU43" s="65"/>
      <c r="AV43" s="81"/>
      <c r="AW43" s="64">
        <v>10</v>
      </c>
      <c r="AX43" s="61">
        <f t="shared" ref="AX43:BG43" si="35">SQRT($W$43*VLOOKUP(AX33,$P$34:$W$43,8))*(1-Q29)*$Q$44*100000/($T$3*$AE$9)^2</f>
        <v>0.44041011935620389</v>
      </c>
      <c r="AY43" s="61">
        <f t="shared" si="35"/>
        <v>0.77300890498108465</v>
      </c>
      <c r="AZ43" s="61">
        <f t="shared" si="35"/>
        <v>1.068594259312442</v>
      </c>
      <c r="BA43" s="61">
        <f t="shared" si="35"/>
        <v>1.2302770076798468</v>
      </c>
      <c r="BB43" s="61">
        <f t="shared" si="35"/>
        <v>1.3094969381261239</v>
      </c>
      <c r="BC43" s="61">
        <f t="shared" si="35"/>
        <v>1.650902175549505</v>
      </c>
      <c r="BD43" s="61">
        <f t="shared" si="35"/>
        <v>0.2691068581438078</v>
      </c>
      <c r="BE43" s="61">
        <f t="shared" si="35"/>
        <v>0.59778306928815195</v>
      </c>
      <c r="BF43" s="61">
        <f t="shared" si="35"/>
        <v>0.73930502569231626</v>
      </c>
      <c r="BG43" s="61">
        <f t="shared" si="35"/>
        <v>0.69605680746812681</v>
      </c>
      <c r="BH43" s="61">
        <f t="shared" si="18"/>
        <v>0.1284239100960245</v>
      </c>
      <c r="BI43" s="61">
        <f>SUMPRODUCT($Z$7:$Z$16,BG34:BG43)</f>
        <v>0.87749411655976106</v>
      </c>
      <c r="BJ43" s="68">
        <f t="shared" si="19"/>
        <v>0.54076804774871889</v>
      </c>
    </row>
    <row r="44" spans="2:62" x14ac:dyDescent="0.25">
      <c r="I44" s="44"/>
      <c r="J44" s="44"/>
      <c r="K44" s="44"/>
      <c r="L44" s="44"/>
      <c r="M44" s="44"/>
      <c r="N44" s="2"/>
      <c r="O44" s="49">
        <f>P44-273.15</f>
        <v>90.163125331601293</v>
      </c>
      <c r="P44" s="93">
        <f>SUM(Q34:Q43)</f>
        <v>363.31312533160127</v>
      </c>
      <c r="Q44" s="71">
        <f>G23</f>
        <v>87.692999999999998</v>
      </c>
      <c r="R44" s="71"/>
      <c r="S44" s="71">
        <f>SUM(S34:S43)</f>
        <v>1.5787986349591208</v>
      </c>
      <c r="T44" s="72">
        <f>SUM(T34:T43)</f>
        <v>1</v>
      </c>
      <c r="U44" s="73"/>
      <c r="V44" s="73"/>
      <c r="W44" s="73"/>
      <c r="X44" s="73"/>
      <c r="Y44" s="73"/>
      <c r="Z44" s="70"/>
      <c r="AA44" s="73"/>
      <c r="AB44" s="73"/>
      <c r="AC44" s="73"/>
      <c r="AD44" s="73"/>
      <c r="AE44" s="73"/>
      <c r="AF44" s="73"/>
      <c r="AG44" s="73"/>
      <c r="AH44" s="73"/>
      <c r="AI44" s="88">
        <f>SUM(Z34:AI43)</f>
        <v>0.78015515590821249</v>
      </c>
      <c r="AJ44" s="85">
        <f>SUM(AJ34:AJ43)</f>
        <v>4.723962769405253E-5</v>
      </c>
      <c r="AK44" s="70"/>
      <c r="AL44" s="73"/>
      <c r="AM44" s="74"/>
      <c r="AN44" s="75"/>
      <c r="AO44" s="74"/>
      <c r="AP44" s="74"/>
      <c r="AQ44" s="76"/>
      <c r="AR44" s="73"/>
      <c r="AS44" s="76"/>
      <c r="AT44" s="73"/>
      <c r="AU44" s="73"/>
      <c r="AV44" s="80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7"/>
    </row>
    <row r="45" spans="2:62" x14ac:dyDescent="0.25">
      <c r="P45" s="92">
        <v>1</v>
      </c>
      <c r="Q45" s="55"/>
      <c r="R45" s="55"/>
      <c r="S45" s="55"/>
      <c r="T45" s="55" t="s">
        <v>558</v>
      </c>
      <c r="U45" s="56"/>
      <c r="V45" s="56"/>
      <c r="W45" s="57"/>
      <c r="X45" s="57"/>
      <c r="Y45" s="57"/>
      <c r="Z45" s="54">
        <v>1</v>
      </c>
      <c r="AA45" s="55">
        <v>2</v>
      </c>
      <c r="AB45" s="55">
        <v>3</v>
      </c>
      <c r="AC45" s="55">
        <v>4</v>
      </c>
      <c r="AD45" s="55">
        <v>5</v>
      </c>
      <c r="AE45" s="55">
        <v>6</v>
      </c>
      <c r="AF45" s="55">
        <v>7</v>
      </c>
      <c r="AG45" s="55">
        <v>8</v>
      </c>
      <c r="AH45" s="55">
        <v>9</v>
      </c>
      <c r="AI45" s="58">
        <v>10</v>
      </c>
      <c r="AJ45" s="83"/>
      <c r="AK45" s="54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8"/>
      <c r="AW45" s="54"/>
      <c r="AX45" s="55" t="s">
        <v>563</v>
      </c>
      <c r="AY45" s="55" t="s">
        <v>575</v>
      </c>
      <c r="AZ45" s="58" t="s">
        <v>588</v>
      </c>
      <c r="BA45" s="55"/>
      <c r="BB45" s="55"/>
      <c r="BC45" s="55"/>
      <c r="BD45" s="55"/>
      <c r="BE45" s="55"/>
      <c r="BF45" s="55"/>
      <c r="BG45" s="55"/>
    </row>
    <row r="46" spans="2:62" x14ac:dyDescent="0.25">
      <c r="P46" s="78">
        <v>1</v>
      </c>
      <c r="Q46" s="60"/>
      <c r="R46" s="60"/>
      <c r="S46" s="60">
        <f>Z7*BJ34/AZ46</f>
        <v>0.1983272538026947</v>
      </c>
      <c r="T46" s="61">
        <f>S46/S56</f>
        <v>0.20424491591751093</v>
      </c>
      <c r="U46" s="62"/>
      <c r="V46" s="62"/>
      <c r="W46" s="60"/>
      <c r="X46" s="63"/>
      <c r="Y46" s="61"/>
      <c r="Z46" s="86">
        <f>SQRT($W$34*VLOOKUP(Z45,$P$34:$W$43,8))*(1-$Q$20)*T34*VLOOKUP(Z45,P34:T43,5)</f>
        <v>1.1123881145205959E-2</v>
      </c>
      <c r="AA46" s="60">
        <f>SQRT($W$34*VLOOKUP(AA45,$P$34:$W$43,8))*(1-$R$20)*T34*VLOOKUP(AA45,P34:T43,5)</f>
        <v>2.5149730782046738E-3</v>
      </c>
      <c r="AB46" s="60">
        <f>SQRT($W$34*VLOOKUP(AB45,$P$34:$W$43,8))*(1-$S$20)*T34*VLOOKUP(AB45,P34:T43,5)</f>
        <v>7.6729775784233067E-4</v>
      </c>
      <c r="AC46" s="60">
        <f>SQRT($W$34*VLOOKUP(AC45,$P$34:$W$43,8))*(1-$T$20)*T34*VLOOKUP(AC45,P34:T43,5)</f>
        <v>2.5093106332480035E-4</v>
      </c>
      <c r="AD46" s="60">
        <f>SQRT($W$34*VLOOKUP(AD45,$P$34:$W$43,8))*(1-$U$20)*T34*VLOOKUP(AD45,P34:T43,5)</f>
        <v>3.4349538605738921E-4</v>
      </c>
      <c r="AE46" s="60">
        <f>SQRT($W$34*VLOOKUP(AE45,$P$34:$W$43,8))*(1-$V$20)*T34*VLOOKUP(AE45,P34:T43,5)</f>
        <v>8.6402329000864899E-5</v>
      </c>
      <c r="AF46" s="60">
        <f>SQRT($W$34*VLOOKUP(AF45,$P$34:$W$43,8))*(1-$W$20)*T34*VLOOKUP(AF45,P34:T43,5)</f>
        <v>1.8513359357762878E-2</v>
      </c>
      <c r="AG46" s="60">
        <f>SQRT($W$34*VLOOKUP(AG45,$P$34:$W$43,8))*(1-$X$20)*T34*VLOOKUP(AG45,P34:T43,5)</f>
        <v>2.8172609588598529E-3</v>
      </c>
      <c r="AH46" s="60">
        <f>SQRT($W$34*VLOOKUP(AH45,$P$34:$W$43,8))*(1-$Y$20)*T34*VLOOKUP(AH45,P34:T43,5)</f>
        <v>1.038085045608149E-3</v>
      </c>
      <c r="AI46" s="87">
        <f>SQRT($W$34*VLOOKUP(AI45,$P$34:$W$43,8))*(1-$Z$20)*T34*VLOOKUP(AI45,P34:T43,5)</f>
        <v>3.5487017933763291E-3</v>
      </c>
      <c r="AJ46" s="84">
        <f>X34*T34</f>
        <v>6.2643529346272095E-6</v>
      </c>
      <c r="AK46" s="59" t="s">
        <v>69</v>
      </c>
      <c r="AL46" s="60">
        <f>$Q$44*AI56*100000/($T$3*$AE$9)^2</f>
        <v>0.2201109350683331</v>
      </c>
      <c r="AM46" s="65" t="s">
        <v>581</v>
      </c>
      <c r="AN46" s="66" t="s">
        <v>571</v>
      </c>
      <c r="AO46" s="61">
        <f>(AL53+SQRT(AL55))^(1/3)+(AL53-SQRT(AL55))^(1/3)-AL49/3</f>
        <v>0.91228214835266463</v>
      </c>
      <c r="AP46" s="63">
        <f>AO46^3+AL49*AO46^2+AL50*AO46+AL51</f>
        <v>0</v>
      </c>
      <c r="AQ46" s="65" t="s">
        <v>571</v>
      </c>
      <c r="AR46" s="61">
        <f>IF(AL55&gt;=0,AO46,AO53)</f>
        <v>0.91228214835266463</v>
      </c>
      <c r="AS46" s="61">
        <f>IF(AR46&lt;AR47,AR47,AR46)</f>
        <v>0.91228214835266463</v>
      </c>
      <c r="AT46" s="61">
        <f>AS46</f>
        <v>0.91228214835266463</v>
      </c>
      <c r="AU46" s="67">
        <f>IF(AT46&lt;AT47,AT47,AT46)</f>
        <v>0.91228214835266463</v>
      </c>
      <c r="AV46" s="81"/>
      <c r="AW46" s="59">
        <v>1</v>
      </c>
      <c r="AX46" s="61">
        <f t="shared" ref="AX46:AX55" si="36">BH34</f>
        <v>9.4886543912142504E-2</v>
      </c>
      <c r="AY46" s="61">
        <f>SUMPRODUCT(T34:T43,$AX$34:$AX$43)</f>
        <v>0.25074590320837731</v>
      </c>
      <c r="AZ46" s="68">
        <f t="shared" ref="AZ46:AZ54" si="37">IF(AA7,EXP((AX46/$AL$47)*($AU$51-1)-LN($AU$51-$AL$47)-$AL$46*(2*AY46/$AL$46-AX46/$AL$47)*LN(($AU$51+2.41421536*$AL$47)/($AU$51-0.41421536*$AL$47))/($AL$47*2.82842713)      ),1)</f>
        <v>0.84602353887521808</v>
      </c>
      <c r="BA46" s="61"/>
      <c r="BB46" s="61"/>
      <c r="BC46" s="61"/>
      <c r="BD46" s="61"/>
      <c r="BE46" s="61"/>
      <c r="BF46" s="61"/>
      <c r="BG46" s="61"/>
    </row>
    <row r="47" spans="2:62" x14ac:dyDescent="0.25">
      <c r="P47" s="78">
        <v>2</v>
      </c>
      <c r="Q47" s="60"/>
      <c r="R47" s="60"/>
      <c r="S47" s="60">
        <f t="shared" ref="S47:S55" si="38">Z8*BJ35/AZ47</f>
        <v>6.4141299901881943E-2</v>
      </c>
      <c r="T47" s="61">
        <f>S47/S56</f>
        <v>6.6055139443078045E-2</v>
      </c>
      <c r="U47" s="62"/>
      <c r="V47" s="62"/>
      <c r="W47" s="60"/>
      <c r="X47" s="63"/>
      <c r="Y47" s="61"/>
      <c r="Z47" s="86">
        <f>SQRT($W$35*VLOOKUP(Z45,$P$34:$W$43,8))*(1-$Q$21)*T35*VLOOKUP(Z45,P34:T43,5)</f>
        <v>2.5149730782046738E-3</v>
      </c>
      <c r="AA47" s="60">
        <f>SQRT($W$35*VLOOKUP(AA45,$P$34:$W$43,8))*(1-$R$21)*T35*VLOOKUP(AA45,P34:T43,5)</f>
        <v>5.6565931132293492E-4</v>
      </c>
      <c r="AB47" s="60">
        <f>SQRT($W$35*VLOOKUP(AB45,$P$34:$W$43,8))*(1-$S$21)*T35*VLOOKUP(AB45,P34:T43,5)</f>
        <v>1.752904789138893E-4</v>
      </c>
      <c r="AC47" s="60">
        <f>SQRT($W$35*VLOOKUP(AC45,$P$34:$W$43,8))*(1-$T$21)*T35*VLOOKUP(AC45,P34:T43,5)</f>
        <v>5.1842630488703011E-5</v>
      </c>
      <c r="AD47" s="60">
        <f>SQRT($W$35*VLOOKUP(AD45,$P$34:$W$43,8))*(1-$U$21)*T35*VLOOKUP(AD45,P34:T43,5)</f>
        <v>8.0026348570847502E-5</v>
      </c>
      <c r="AE47" s="60">
        <f>SQRT($W$35*VLOOKUP(AE45,$P$34:$W$43,8))*(1-$V$21)*T35*VLOOKUP(AE45,P34:T43,5)</f>
        <v>1.9786975152842881E-5</v>
      </c>
      <c r="AF47" s="60">
        <f>SQRT($W$35*VLOOKUP(AF45,$P$34:$W$43,8))*(1-$W$21)*T35*VLOOKUP(AF45,P34:T43,5)</f>
        <v>4.0868896431022865E-3</v>
      </c>
      <c r="AG47" s="60">
        <f>SQRT($W$35*VLOOKUP(AG45,$P$34:$W$43,8))*(1-$X$21)*T35*VLOOKUP(AG45,P34:T43,5)</f>
        <v>6.0710295576434645E-4</v>
      </c>
      <c r="AH47" s="60">
        <f>SQRT($W$35*VLOOKUP(AH45,$P$34:$W$43,8))*(1-$Y$21)*T35*VLOOKUP(AH45,P34:T43,5)</f>
        <v>2.3426855172023608E-4</v>
      </c>
      <c r="AI47" s="87">
        <f>SQRT($W$35*VLOOKUP(AI45,$P$34:$W$43,8))*(1-$Z$21)*T35*VLOOKUP(AI45,P34:T43,5)</f>
        <v>8.1054186694063399E-4</v>
      </c>
      <c r="AJ47" s="84">
        <f t="shared" ref="AJ47:AJ55" si="39">X35*T35</f>
        <v>1.2302968375711473E-6</v>
      </c>
      <c r="AK47" s="59" t="s">
        <v>65</v>
      </c>
      <c r="AL47" s="60">
        <f>AJ56*$Q$44*100000/($T$3*$AE$9)</f>
        <v>9.3547543430256855E-2</v>
      </c>
      <c r="AM47" s="61"/>
      <c r="AN47" s="66" t="s">
        <v>572</v>
      </c>
      <c r="AO47" s="66" t="e">
        <f>1/0</f>
        <v>#DIV/0!</v>
      </c>
      <c r="AP47" s="61"/>
      <c r="AQ47" s="65" t="s">
        <v>572</v>
      </c>
      <c r="AR47" s="66">
        <f>IF(AL55&gt;=0,0,AO54)</f>
        <v>0</v>
      </c>
      <c r="AS47" s="61">
        <f>IF(AR46&lt;AR47,AR46,AR47)</f>
        <v>0</v>
      </c>
      <c r="AT47" s="61">
        <f>IF(AS47&lt;AS48,AS48,AS47)</f>
        <v>0</v>
      </c>
      <c r="AU47" s="67">
        <f>IF(AT46&lt;AT47,AT46,AT47)</f>
        <v>0</v>
      </c>
      <c r="AV47" s="81"/>
      <c r="AW47" s="59">
        <v>2</v>
      </c>
      <c r="AX47" s="61">
        <f t="shared" si="36"/>
        <v>0.14320546093673198</v>
      </c>
      <c r="AY47" s="61">
        <f>SUMPRODUCT(T34:T43,$AY$34:$AY$43)</f>
        <v>0.42980761147753643</v>
      </c>
      <c r="AZ47" s="68">
        <f t="shared" si="37"/>
        <v>0.63321331005524295</v>
      </c>
      <c r="BA47" s="61"/>
      <c r="BB47" s="61"/>
      <c r="BC47" s="61"/>
      <c r="BD47" s="61"/>
      <c r="BE47" s="61"/>
      <c r="BF47" s="61"/>
      <c r="BG47" s="61"/>
    </row>
    <row r="48" spans="2:62" x14ac:dyDescent="0.25">
      <c r="P48" s="78">
        <v>3</v>
      </c>
      <c r="Q48" s="60"/>
      <c r="R48" s="60"/>
      <c r="S48" s="60">
        <f t="shared" si="38"/>
        <v>2.51581594736601E-2</v>
      </c>
      <c r="T48" s="61">
        <f>S48/S56</f>
        <v>2.5908825276474541E-2</v>
      </c>
      <c r="U48" s="62"/>
      <c r="V48" s="62"/>
      <c r="W48" s="60"/>
      <c r="X48" s="63"/>
      <c r="Y48" s="61"/>
      <c r="Z48" s="86">
        <f>SQRT($W$36*VLOOKUP(Z45,$P$34:$W$43,8))*(1-$Q$22)*T36*VLOOKUP(Z45,P34:T43,5)</f>
        <v>7.6729775784233078E-4</v>
      </c>
      <c r="AA48" s="60">
        <f>SQRT($W$36*VLOOKUP(AA45,$P$34:$W$43,8))*(1-$R$22)*T36*VLOOKUP(AA45,P34:T43,5)</f>
        <v>1.7529047891388927E-4</v>
      </c>
      <c r="AB48" s="60">
        <f>SQRT($W$36*VLOOKUP(AB45,$P$34:$W$43,8))*(1-$S$22)*T36*VLOOKUP(AB45,P34:T43,5)</f>
        <v>5.4439946338299748E-5</v>
      </c>
      <c r="AC48" s="60">
        <f>SQRT($W$36*VLOOKUP(AC45,$P$34:$W$43,8))*(1-$T$22)*T36*VLOOKUP(AC45,P34:T43,5)</f>
        <v>1.7732273911655658E-5</v>
      </c>
      <c r="AD48" s="60">
        <f>SQRT($W$36*VLOOKUP(AD45,$P$34:$W$43,8))*(1-$U$22)*T36*VLOOKUP(AD45,P34:T43,5)</f>
        <v>2.4853563169732373E-5</v>
      </c>
      <c r="AE48" s="60">
        <f>SQRT($W$36*VLOOKUP(AE45,$P$34:$W$43,8))*(1-$V$22)*T36*VLOOKUP(AE45,P34:T43,5)</f>
        <v>6.0215498088884581E-6</v>
      </c>
      <c r="AF48" s="60">
        <f>SQRT($W$36*VLOOKUP(AF45,$P$34:$W$43,8))*(1-$W$22)*T36*VLOOKUP(AF45,P34:T43,5)</f>
        <v>1.2228216111088278E-3</v>
      </c>
      <c r="AG48" s="60">
        <f>SQRT($W$36*VLOOKUP(AG45,$P$34:$W$43,8))*(1-$X$22)*T36*VLOOKUP(AG45,P34:T43,5)</f>
        <v>1.9009846140860393E-4</v>
      </c>
      <c r="AH48" s="60">
        <f>SQRT($W$36*VLOOKUP(AH45,$P$34:$W$43,8))*(1-$Y$22)*T36*VLOOKUP(AH45,P34:T43,5)</f>
        <v>7.2319964327024398E-5</v>
      </c>
      <c r="AI48" s="87">
        <f>SQRT($W$36*VLOOKUP(AI45,$P$34:$W$43,8))*(1-$Z$22)*T36*VLOOKUP(AI45,P34:T43,5)</f>
        <v>2.5371103106047336E-4</v>
      </c>
      <c r="AJ48" s="84">
        <f t="shared" si="39"/>
        <v>3.8803987422096966E-7</v>
      </c>
      <c r="AK48" s="82"/>
      <c r="AL48" s="65"/>
      <c r="AM48" s="61"/>
      <c r="AN48" s="66" t="s">
        <v>573</v>
      </c>
      <c r="AO48" s="66" t="e">
        <f>1/0</f>
        <v>#DIV/0!</v>
      </c>
      <c r="AP48" s="61"/>
      <c r="AQ48" s="65" t="s">
        <v>573</v>
      </c>
      <c r="AR48" s="66">
        <f>IF(AL55&gt;=0,0,AO55)</f>
        <v>0</v>
      </c>
      <c r="AS48" s="61">
        <f>AR48</f>
        <v>0</v>
      </c>
      <c r="AT48" s="61">
        <f>IF(AS47&lt;AS48,AS47,AS48)</f>
        <v>0</v>
      </c>
      <c r="AU48" s="67">
        <f>AT48</f>
        <v>0</v>
      </c>
      <c r="AV48" s="81"/>
      <c r="AW48" s="59">
        <v>3</v>
      </c>
      <c r="AX48" s="61">
        <f t="shared" si="36"/>
        <v>0.19947591637730461</v>
      </c>
      <c r="AY48" s="61">
        <f>SUMPRODUCT(T34:T43,$AZ$34:$AZ$43)</f>
        <v>0.57789634892732444</v>
      </c>
      <c r="AZ48" s="68">
        <f t="shared" si="37"/>
        <v>0.50992658914384559</v>
      </c>
      <c r="BA48" s="61"/>
      <c r="BB48" s="61"/>
      <c r="BC48" s="61"/>
      <c r="BD48" s="61"/>
      <c r="BE48" s="61"/>
      <c r="BF48" s="61"/>
      <c r="BG48" s="61"/>
    </row>
    <row r="49" spans="16:63" x14ac:dyDescent="0.25">
      <c r="P49" s="78">
        <v>4</v>
      </c>
      <c r="Q49" s="60"/>
      <c r="R49" s="60"/>
      <c r="S49" s="60">
        <f t="shared" si="38"/>
        <v>1.2318916472892542E-2</v>
      </c>
      <c r="T49" s="61">
        <f>S49/S56</f>
        <v>1.2686486657571976E-2</v>
      </c>
      <c r="U49" s="62"/>
      <c r="V49" s="62"/>
      <c r="W49" s="60"/>
      <c r="X49" s="63"/>
      <c r="Y49" s="61"/>
      <c r="Z49" s="86">
        <f>SQRT($W$37*VLOOKUP(Z45,$P$34:$W$43,8))*(1-$Q$23)*T37*VLOOKUP(Z45,P34:T43,5)</f>
        <v>2.5093106332480035E-4</v>
      </c>
      <c r="AA49" s="60">
        <f>SQRT($W$37*VLOOKUP(AA45,$P$34:$W$43,8))*(1-$R$23)*T37*VLOOKUP(AA45,P34:T43,5)</f>
        <v>5.1842630488703011E-5</v>
      </c>
      <c r="AB49" s="60">
        <f>SQRT($W$37*VLOOKUP(AB45,$P$34:$W$43,8))*(1-$S$23)*T37*VLOOKUP(AB45,P34:T43,5)</f>
        <v>1.7732273911655658E-5</v>
      </c>
      <c r="AC49" s="60">
        <f>SQRT($W$37*VLOOKUP(AC45,$P$34:$W$43,8))*(1-$T$23)*T37*VLOOKUP(AC45,P34:T43,5)</f>
        <v>5.8140967919486937E-6</v>
      </c>
      <c r="AD49" s="60">
        <f>SQRT($W$37*VLOOKUP(AD45,$P$34:$W$43,8))*(1-$U$23)*T37*VLOOKUP(AD45,P34:T43,5)</f>
        <v>8.0625101507838266E-6</v>
      </c>
      <c r="AE49" s="60">
        <f>SQRT($W$37*VLOOKUP(AE45,$P$34:$W$43,8))*(1-$V$23)*T37*VLOOKUP(AE45,P34:T43,5)</f>
        <v>1.8722111654287291E-6</v>
      </c>
      <c r="AF49" s="60">
        <f>SQRT($W$37*VLOOKUP(AF45,$P$34:$W$43,8))*(1-$W$23)*T37*VLOOKUP(AF45,P34:T43,5)</f>
        <v>4.0188987174999858E-4</v>
      </c>
      <c r="AG49" s="60">
        <f>SQRT($W$37*VLOOKUP(AG45,$P$34:$W$43,8))*(1-$X$23)*T37*VLOOKUP(AG45,P34:T43,5)</f>
        <v>6.147169050508789E-5</v>
      </c>
      <c r="AH49" s="60">
        <f>SQRT($W$37*VLOOKUP(AH45,$P$34:$W$43,8))*(1-$Y$23)*T37*VLOOKUP(AH45,P34:T43,5)</f>
        <v>2.5908986212033523E-5</v>
      </c>
      <c r="AI49" s="87">
        <f>SQRT($W$37*VLOOKUP(AI45,$P$34:$W$43,8))*(1-$Z$23)*T37*VLOOKUP(AI45,P34:T43,5)</f>
        <v>7.5268249043057998E-5</v>
      </c>
      <c r="AJ49" s="84">
        <f t="shared" si="39"/>
        <v>1.2845998040682734E-7</v>
      </c>
      <c r="AK49" s="59" t="s">
        <v>568</v>
      </c>
      <c r="AL49" s="60">
        <f>AL47-1</f>
        <v>-0.90645245656974316</v>
      </c>
      <c r="AM49" s="61"/>
      <c r="AN49" s="66"/>
      <c r="AO49" s="61"/>
      <c r="AP49" s="61"/>
      <c r="AQ49" s="50"/>
      <c r="AR49" s="65"/>
      <c r="AS49" s="65"/>
      <c r="AT49" s="65"/>
      <c r="AU49" s="65"/>
      <c r="AV49" s="81"/>
      <c r="AW49" s="59">
        <v>4</v>
      </c>
      <c r="AX49" s="61">
        <f t="shared" si="36"/>
        <v>0.25627106465246752</v>
      </c>
      <c r="AY49" s="61">
        <f>SUMPRODUCT(T34:T43,$BA$34:$BA$43)</f>
        <v>0.7254911311432467</v>
      </c>
      <c r="AZ49" s="68">
        <f t="shared" si="37"/>
        <v>0.41135503593181816</v>
      </c>
      <c r="BA49" s="61"/>
      <c r="BB49" s="61"/>
      <c r="BC49" s="61"/>
      <c r="BD49" s="61"/>
      <c r="BE49" s="61"/>
      <c r="BF49" s="61"/>
      <c r="BG49" s="61"/>
    </row>
    <row r="50" spans="16:63" x14ac:dyDescent="0.25">
      <c r="P50" s="78">
        <v>5</v>
      </c>
      <c r="Q50" s="60"/>
      <c r="R50" s="60"/>
      <c r="S50" s="60">
        <f t="shared" si="38"/>
        <v>1.2408661982006729E-2</v>
      </c>
      <c r="T50" s="61">
        <f>S50/S56</f>
        <v>1.2778909981202711E-2</v>
      </c>
      <c r="U50" s="62"/>
      <c r="V50" s="62"/>
      <c r="W50" s="60"/>
      <c r="X50" s="63"/>
      <c r="Y50" s="61"/>
      <c r="Z50" s="86">
        <f>SQRT($W$38*VLOOKUP(Z45,$P$34:$W$43,8))*(1-$Q$24)*T38*VLOOKUP(Z45,P34:T43,5)</f>
        <v>3.4349538605738916E-4</v>
      </c>
      <c r="AA50" s="60">
        <f>SQRT($W$38*VLOOKUP(AA45,$P$34:$W$43,8))*(1-$R$24)*T38*VLOOKUP(AA45,P34:T43,5)</f>
        <v>8.0026348570847502E-5</v>
      </c>
      <c r="AB50" s="60">
        <f>SQRT($W$38*VLOOKUP(AB45,$P$34:$W$43,8))*(1-$S$24)*T38*VLOOKUP(AB45,P34:T43,5)</f>
        <v>2.4853563169732373E-5</v>
      </c>
      <c r="AC50" s="60">
        <f>SQRT($W$38*VLOOKUP(AC45,$P$34:$W$43,8))*(1-$T$24)*T38*VLOOKUP(AC45,P34:T43,5)</f>
        <v>8.0625101507838266E-6</v>
      </c>
      <c r="AD50" s="60">
        <f>SQRT($W$38*VLOOKUP(AD45,$P$34:$W$43,8))*(1-$U$24)*T38*VLOOKUP(AD45,P34:T43,5)</f>
        <v>1.1171485474891465E-5</v>
      </c>
      <c r="AE50" s="60">
        <f>SQRT($W$38*VLOOKUP(AE45,$P$34:$W$43,8))*(1-$V$24)*T38*VLOOKUP(AE45,P34:T43,5)</f>
        <v>2.8025810302529643E-6</v>
      </c>
      <c r="AF50" s="60">
        <f>SQRT($W$38*VLOOKUP(AF45,$P$34:$W$43,8))*(1-$W$24)*T38*VLOOKUP(AF45,P34:T43,5)</f>
        <v>5.4297612982634068E-4</v>
      </c>
      <c r="AG50" s="60">
        <f>SQRT($W$38*VLOOKUP(AG45,$P$34:$W$43,8))*(1-$X$24)*T38*VLOOKUP(AG45,P34:T43,5)</f>
        <v>8.651738134937585E-5</v>
      </c>
      <c r="AH50" s="60">
        <f>SQRT($W$38*VLOOKUP(AH45,$P$34:$W$43,8))*(1-$Y$24)*T38*VLOOKUP(AH45,P34:T43,5)</f>
        <v>3.4211753237286835E-5</v>
      </c>
      <c r="AI50" s="87">
        <f>SQRT($W$38*VLOOKUP(AI45,$P$34:$W$43,8))*(1-$Z$24)*T38*VLOOKUP(AI45,P34:T43,5)</f>
        <v>1.1493067797849309E-4</v>
      </c>
      <c r="AJ50" s="84">
        <f t="shared" si="39"/>
        <v>1.8424365185933673E-7</v>
      </c>
      <c r="AK50" s="59" t="s">
        <v>569</v>
      </c>
      <c r="AL50" s="60">
        <f>AL46-3*AL47*AL47-2*AL47</f>
        <v>6.762419562312022E-3</v>
      </c>
      <c r="AM50" s="61" t="s">
        <v>582</v>
      </c>
      <c r="AN50" s="66" t="s">
        <v>583</v>
      </c>
      <c r="AO50" s="61">
        <f>AL53^2/AL54^3</f>
        <v>1.4572383753799953</v>
      </c>
      <c r="AP50" s="61"/>
      <c r="AQ50" s="50"/>
      <c r="AR50" s="65"/>
      <c r="AS50" s="65"/>
      <c r="AT50" s="65"/>
      <c r="AU50" s="65"/>
      <c r="AV50" s="81"/>
      <c r="AW50" s="59">
        <v>5</v>
      </c>
      <c r="AX50" s="61">
        <f t="shared" si="36"/>
        <v>0.25621330522075891</v>
      </c>
      <c r="AY50" s="61">
        <f>SUMPRODUCT(T34:T43,$BB$34:$BB$43)</f>
        <v>0.70123456117416849</v>
      </c>
      <c r="AZ50" s="68">
        <f t="shared" si="37"/>
        <v>0.43176783190906243</v>
      </c>
      <c r="BA50" s="61"/>
      <c r="BB50" s="61"/>
      <c r="BC50" s="61"/>
      <c r="BD50" s="61"/>
      <c r="BE50" s="61"/>
      <c r="BF50" s="61"/>
      <c r="BG50" s="61"/>
    </row>
    <row r="51" spans="16:63" x14ac:dyDescent="0.25">
      <c r="P51" s="78">
        <v>6</v>
      </c>
      <c r="Q51" s="60"/>
      <c r="R51" s="60"/>
      <c r="S51" s="60">
        <f t="shared" si="38"/>
        <v>5.2268919861887314E-3</v>
      </c>
      <c r="T51" s="61">
        <f>S51/S56</f>
        <v>5.3828512912859373E-3</v>
      </c>
      <c r="U51" s="62"/>
      <c r="V51" s="62"/>
      <c r="W51" s="60"/>
      <c r="X51" s="63"/>
      <c r="Y51" s="61"/>
      <c r="Z51" s="86">
        <f>SQRT($W$39*VLOOKUP(Z45,$P$34:$W$43,8))*(1-$Q$25)*T39*VLOOKUP(Z45,P34:T43,5)</f>
        <v>8.6402329000864885E-5</v>
      </c>
      <c r="AA51" s="60">
        <f>SQRT($W$39*VLOOKUP(AA45,$P$34:$W$43,8))*(1-$R$25)*T39*VLOOKUP(AA45,P34:T43,5)</f>
        <v>1.9786975152842881E-5</v>
      </c>
      <c r="AB51" s="60">
        <f>SQRT($W$39*VLOOKUP(AB45,$P$34:$W$43,8))*(1-$S$25)*T39*VLOOKUP(AB45,P34:T43,5)</f>
        <v>6.0215498088884581E-6</v>
      </c>
      <c r="AC51" s="60">
        <f>SQRT($W$39*VLOOKUP(AC45,$P$34:$W$43,8))*(1-$T$25)*T39*VLOOKUP(AC45,P34:T43,5)</f>
        <v>1.8722111654287291E-6</v>
      </c>
      <c r="AD51" s="60">
        <f>SQRT($W$39*VLOOKUP(AD45,$P$34:$W$43,8))*(1-$U$25)*T39*VLOOKUP(AD45,P34:T43,5)</f>
        <v>2.8025810302529643E-6</v>
      </c>
      <c r="AE51" s="60">
        <f>SQRT($W$39*VLOOKUP(AE45,$P$34:$W$43,8))*(1-$V$25)*T39*VLOOKUP(AE45,P34:T43,5)</f>
        <v>7.0308111206760316E-7</v>
      </c>
      <c r="AF51" s="60">
        <f>SQRT($W$39*VLOOKUP(AF45,$P$34:$W$43,8))*(1-$W$25)*T39*VLOOKUP(AF45,P34:T43,5)</f>
        <v>1.5038898056286132E-4</v>
      </c>
      <c r="AG51" s="60">
        <f>SQRT($W$39*VLOOKUP(AG45,$P$34:$W$43,8))*(1-$X$25)*T39*VLOOKUP(AG45,P34:T43,5)</f>
        <v>2.1650280293622267E-5</v>
      </c>
      <c r="AH51" s="60">
        <f>SQRT($W$39*VLOOKUP(AH45,$P$34:$W$43,8))*(1-$Y$25)*T39*VLOOKUP(AH45,P34:T43,5)</f>
        <v>8.4421214847481355E-6</v>
      </c>
      <c r="AI51" s="87">
        <f>SQRT($W$39*VLOOKUP(AI45,$P$34:$W$43,8))*(1-$Z$25)*T39*VLOOKUP(AI45,P34:T43,5)</f>
        <v>2.8832561132588875E-5</v>
      </c>
      <c r="AJ51" s="84">
        <f t="shared" si="39"/>
        <v>4.5608174977476381E-8</v>
      </c>
      <c r="AK51" s="59" t="s">
        <v>570</v>
      </c>
      <c r="AL51" s="60">
        <f>-1*AL46*AL47+AL47^2+AL47^3</f>
        <v>-1.1021046457140629E-2</v>
      </c>
      <c r="AM51" s="61"/>
      <c r="AN51" s="66" t="s">
        <v>584</v>
      </c>
      <c r="AO51" s="61" t="e">
        <f>SQRT(1-AO50)/SQRT(AO50)*AL53/ABS(AL53)</f>
        <v>#NUM!</v>
      </c>
      <c r="AP51" s="61"/>
      <c r="AQ51" s="50"/>
      <c r="AR51" s="65"/>
      <c r="AS51" s="65"/>
      <c r="AT51" s="65" t="s">
        <v>587</v>
      </c>
      <c r="AU51" s="61">
        <f>AU46</f>
        <v>0.91228214835266463</v>
      </c>
      <c r="AV51" s="81"/>
      <c r="AW51" s="59">
        <v>6</v>
      </c>
      <c r="AX51" s="61">
        <f t="shared" si="36"/>
        <v>0.31872889694939199</v>
      </c>
      <c r="AY51" s="61">
        <f>SUMPRODUCT(T34:T43,$BC$34:$BC$43)</f>
        <v>0.92230022885556384</v>
      </c>
      <c r="AZ51" s="68">
        <f t="shared" si="37"/>
        <v>0.30315134003589056</v>
      </c>
      <c r="BA51" s="61"/>
      <c r="BB51" s="61"/>
      <c r="BC51" s="61"/>
      <c r="BD51" s="61"/>
      <c r="BE51" s="61"/>
      <c r="BF51" s="61"/>
      <c r="BG51" s="61"/>
    </row>
    <row r="52" spans="16:63" x14ac:dyDescent="0.25">
      <c r="P52" s="78">
        <v>7</v>
      </c>
      <c r="Q52" s="60"/>
      <c r="R52" s="60"/>
      <c r="S52" s="60">
        <f t="shared" si="38"/>
        <v>0.42106770059045584</v>
      </c>
      <c r="T52" s="61">
        <f>S52/S56</f>
        <v>0.43363146241229711</v>
      </c>
      <c r="U52" s="62"/>
      <c r="V52" s="62"/>
      <c r="W52" s="60"/>
      <c r="X52" s="63"/>
      <c r="Y52" s="61"/>
      <c r="Z52" s="86">
        <f>SQRT($W$40*VLOOKUP(Z45,$P$34:$W$43,8))*(1-$Q$26)*T40*VLOOKUP(Z45,P34:T43,5)</f>
        <v>1.8513359357762875E-2</v>
      </c>
      <c r="AA52" s="60">
        <f>SQRT($W$40*VLOOKUP(AA45,$P$34:$W$43,8))*(1-$R$26)*T40*VLOOKUP(AA45,P34:T43,5)</f>
        <v>4.0868896431022865E-3</v>
      </c>
      <c r="AB52" s="60">
        <f>SQRT($W$40*VLOOKUP(AB45,$P$34:$W$43,8))*(1-$S$26)*T40*VLOOKUP(AB45,P34:T43,5)</f>
        <v>1.2228216111088276E-3</v>
      </c>
      <c r="AC52" s="60">
        <f>SQRT($W$40*VLOOKUP(AC45,$P$34:$W$43,8))*(1-$T$26)*T40*VLOOKUP(AC45,P34:T43,5)</f>
        <v>4.0188987174999858E-4</v>
      </c>
      <c r="AD52" s="60">
        <f>SQRT($W$40*VLOOKUP(AD45,$P$34:$W$43,8))*(1-$U$26)*T40*VLOOKUP(AD45,P34:T43,5)</f>
        <v>5.4297612982634057E-4</v>
      </c>
      <c r="AE52" s="60">
        <f>SQRT($W$40*VLOOKUP(AE45,$P$34:$W$43,8))*(1-$V$26)*T40*VLOOKUP(AE45,P34:T43,5)</f>
        <v>1.5038898056286129E-4</v>
      </c>
      <c r="AF52" s="60">
        <f>SQRT($W$40*VLOOKUP(AF45,$P$34:$W$43,8))*(1-$W$26)*T40*VLOOKUP(AF45,P34:T43,5)</f>
        <v>3.2821332636808816E-2</v>
      </c>
      <c r="AG52" s="60">
        <f>SQRT($W$40*VLOOKUP(AG45,$P$34:$W$43,8))*(1-$X$26)*T40*VLOOKUP(AG45,P34:T43,5)</f>
        <v>5.419563254453745E-3</v>
      </c>
      <c r="AH52" s="60">
        <f>SQRT($W$40*VLOOKUP(AH45,$P$34:$W$43,8))*(1-$Y$26)*T40*VLOOKUP(AH45,P34:T43,5)</f>
        <v>1.6026751822571651E-3</v>
      </c>
      <c r="AI52" s="87">
        <f>SQRT($W$40*VLOOKUP(AI45,$P$34:$W$43,8))*(1-$Z$26)*T40*VLOOKUP(AI45,P34:T43,5)</f>
        <v>5.6963259052234009E-3</v>
      </c>
      <c r="AJ52" s="84">
        <f t="shared" si="39"/>
        <v>1.4766635964936407E-5</v>
      </c>
      <c r="AK52" s="82"/>
      <c r="AL52" s="65"/>
      <c r="AM52" s="61"/>
      <c r="AN52" s="66" t="s">
        <v>585</v>
      </c>
      <c r="AO52" s="61" t="e">
        <f>IF(ATAN(AO51)&lt;0,ATAN(AO51)+PI(),ATAN(AO51))</f>
        <v>#NUM!</v>
      </c>
      <c r="AP52" s="61"/>
      <c r="AQ52" s="50"/>
      <c r="AR52" s="65"/>
      <c r="AS52" s="65"/>
      <c r="AT52" s="65"/>
      <c r="AU52" s="65"/>
      <c r="AV52" s="81"/>
      <c r="AW52" s="59">
        <v>7</v>
      </c>
      <c r="AX52" s="61">
        <f t="shared" si="36"/>
        <v>8.5143624315005592E-2</v>
      </c>
      <c r="AY52" s="61">
        <f>SUMPRODUCT(T34:T43,$BD$34:$BD$43)</f>
        <v>0.16401265149063968</v>
      </c>
      <c r="AZ52" s="68">
        <f t="shared" si="37"/>
        <v>0.99249786211790281</v>
      </c>
      <c r="BA52" s="61"/>
      <c r="BB52" s="61"/>
      <c r="BC52" s="61"/>
      <c r="BD52" s="61"/>
      <c r="BE52" s="61"/>
      <c r="BF52" s="61"/>
      <c r="BG52" s="61"/>
    </row>
    <row r="53" spans="16:63" x14ac:dyDescent="0.25">
      <c r="P53" s="78">
        <v>8</v>
      </c>
      <c r="Q53" s="60"/>
      <c r="R53" s="60"/>
      <c r="S53" s="60">
        <f t="shared" si="38"/>
        <v>0.10530661496063716</v>
      </c>
      <c r="T53" s="61">
        <f>S53/S56</f>
        <v>0.10844873967543837</v>
      </c>
      <c r="U53" s="62"/>
      <c r="V53" s="62"/>
      <c r="W53" s="60"/>
      <c r="X53" s="63"/>
      <c r="Y53" s="61"/>
      <c r="Z53" s="86">
        <f>SQRT($W$41*VLOOKUP(Z45,$P$34:$W$43,8))*(1-$Q$27)*T41*VLOOKUP(Z45,P34:T43,5)</f>
        <v>2.8172609588598529E-3</v>
      </c>
      <c r="AA53" s="60">
        <f>SQRT($W$41*VLOOKUP(AA45,$P$34:$W$43,8))*(1-$R$27)*T41*VLOOKUP(AA45,P34:T43,5)</f>
        <v>6.0710295576434645E-4</v>
      </c>
      <c r="AB53" s="60">
        <f>SQRT($W$41*VLOOKUP(AB45,$P$34:$W$43,8))*(1-$S$27)*T41*VLOOKUP(AB45,P34:T43,5)</f>
        <v>1.9009846140860393E-4</v>
      </c>
      <c r="AC53" s="60">
        <f>SQRT($W$41*VLOOKUP(AC45,$P$34:$W$43,8))*(1-$T$27)*T41*VLOOKUP(AC45,P34:T43,5)</f>
        <v>6.1471690505087877E-5</v>
      </c>
      <c r="AD53" s="60">
        <f>SQRT($W$41*VLOOKUP(AD45,$P$34:$W$43,8))*(1-$U$27)*T41*VLOOKUP(AD45,P34:T43,5)</f>
        <v>8.6517381349375836E-5</v>
      </c>
      <c r="AE53" s="60">
        <f>SQRT($W$41*VLOOKUP(AE45,$P$34:$W$43,8))*(1-$V$27)*T41*VLOOKUP(AE45,P34:T43,5)</f>
        <v>2.1650280293622267E-5</v>
      </c>
      <c r="AF53" s="60">
        <f>SQRT($W$41*VLOOKUP(AF45,$P$34:$W$43,8))*(1-$W$27)*T41*VLOOKUP(AF45,P34:T43,5)</f>
        <v>5.4195632544537442E-3</v>
      </c>
      <c r="AG53" s="60">
        <f>SQRT($W$41*VLOOKUP(AG45,$P$34:$W$43,8))*(1-$X$27)*T41*VLOOKUP(AG45,P34:T43,5)</f>
        <v>8.6522779517984698E-4</v>
      </c>
      <c r="AH53" s="60">
        <f>SQRT($W$41*VLOOKUP(AH45,$P$34:$W$43,8))*(1-$Y$27)*T41*VLOOKUP(AH45,P34:T43,5)</f>
        <v>2.8527903159710914E-4</v>
      </c>
      <c r="AI53" s="87">
        <f>SQRT($W$41*VLOOKUP(AI45,$P$34:$W$43,8))*(1-$Z$27)*T41*VLOOKUP(AI45,P34:T43,5)</f>
        <v>9.5562086139834546E-4</v>
      </c>
      <c r="AJ53" s="84">
        <f t="shared" si="39"/>
        <v>1.2369917396729397E-6</v>
      </c>
      <c r="AK53" s="59" t="s">
        <v>580</v>
      </c>
      <c r="AL53" s="61">
        <f>AL49*AL50/6-AL51/2-AL49^3/27</f>
        <v>3.2073782385058286E-2</v>
      </c>
      <c r="AM53" s="61"/>
      <c r="AN53" s="66" t="s">
        <v>571</v>
      </c>
      <c r="AO53" s="61" t="e">
        <f>2*SQRT(AL54)*COS(AO52/3)-AL49/3</f>
        <v>#NUM!</v>
      </c>
      <c r="AP53" s="69" t="e">
        <f>AO53^3+AL49*AO53^2+AL50*AO53+AL51</f>
        <v>#NUM!</v>
      </c>
      <c r="AQ53" s="50"/>
      <c r="AR53" s="65"/>
      <c r="AS53" s="65"/>
      <c r="AT53" s="65"/>
      <c r="AU53" s="65"/>
      <c r="AV53" s="81"/>
      <c r="AW53" s="59">
        <v>8</v>
      </c>
      <c r="AX53" s="61">
        <f t="shared" si="36"/>
        <v>9.4442052157195047E-2</v>
      </c>
      <c r="AY53" s="61">
        <f>SUMPRODUCT(T34:T43,$BE$34:$BE$43)</f>
        <v>0.34860078568968861</v>
      </c>
      <c r="AZ53" s="68">
        <f t="shared" si="37"/>
        <v>0.69520625563355809</v>
      </c>
      <c r="BA53" s="61"/>
      <c r="BB53" s="61"/>
      <c r="BC53" s="61"/>
      <c r="BD53" s="61"/>
      <c r="BE53" s="61"/>
      <c r="BF53" s="61"/>
      <c r="BG53" s="61"/>
      <c r="BH53" s="65"/>
      <c r="BI53" s="65"/>
      <c r="BJ53" s="65"/>
      <c r="BK53" s="65"/>
    </row>
    <row r="54" spans="16:63" x14ac:dyDescent="0.25">
      <c r="P54" s="78">
        <v>9</v>
      </c>
      <c r="Q54" s="60"/>
      <c r="R54" s="60"/>
      <c r="S54" s="60">
        <f t="shared" si="38"/>
        <v>4.8428751036419818E-2</v>
      </c>
      <c r="T54" s="61">
        <f>S54/S56</f>
        <v>4.9873761642784571E-2</v>
      </c>
      <c r="U54" s="62"/>
      <c r="V54" s="62" t="s">
        <v>590</v>
      </c>
      <c r="W54" s="60"/>
      <c r="X54" s="63"/>
      <c r="Y54" s="61"/>
      <c r="Z54" s="86">
        <f>SQRT($W$42*VLOOKUP(Z45,$P$34:$W$43,8))*(1-$Q$28)*T42*VLOOKUP(Z45,P34:T43,5)</f>
        <v>1.038085045608149E-3</v>
      </c>
      <c r="AA54" s="60">
        <f>SQRT($W$42*VLOOKUP(AA45,$P$34:$W$43,8))*(1-$R$28)*T42*VLOOKUP(AA45,P34:T43,5)</f>
        <v>2.3426855172023608E-4</v>
      </c>
      <c r="AB54" s="60">
        <f>SQRT($W$42*VLOOKUP(AB45,$P$34:$W$43,8))*(1-$S$28)*T42*VLOOKUP(AB45,P34:T43,5)</f>
        <v>7.2319964327024398E-5</v>
      </c>
      <c r="AC54" s="60">
        <f>SQRT($W$42*VLOOKUP(AC45,$P$34:$W$43,8))*(1-$T$28)*T42*VLOOKUP(AC45,P34:T43,5)</f>
        <v>2.5908986212033523E-5</v>
      </c>
      <c r="AD54" s="60">
        <f>SQRT($W$42*VLOOKUP(AD45,$P$34:$W$43,8))*(1-$U$28)*T42*VLOOKUP(AD45,P34:T43,5)</f>
        <v>3.4211753237286835E-5</v>
      </c>
      <c r="AE54" s="60">
        <f>SQRT($W$42*VLOOKUP(AE45,$P$34:$W$43,8))*(1-$V$28)*T42*VLOOKUP(AE45,P34:T43,5)</f>
        <v>8.4421214847481355E-6</v>
      </c>
      <c r="AF54" s="60">
        <f>SQRT($W$42*VLOOKUP(AF45,$P$34:$W$43,8))*(1-$W$28)*T42*VLOOKUP(AF45,P34:T43,5)</f>
        <v>1.6026751822571651E-3</v>
      </c>
      <c r="AG54" s="60">
        <f>SQRT($W$42*VLOOKUP(AG45,$P$34:$W$43,8))*(1-$X$28)*T42*VLOOKUP(AG45,P34:T43,5)</f>
        <v>2.8527903159710914E-4</v>
      </c>
      <c r="AH54" s="60">
        <f>SQRT($W$42*VLOOKUP(AH45,$P$34:$W$43,8))*(1-$Y$28)*T42*VLOOKUP(AH45,P34:T43,5)</f>
        <v>1.1545655164615069E-4</v>
      </c>
      <c r="AI54" s="87">
        <f>SQRT($W$42*VLOOKUP(AI45,$P$34:$W$43,8))*(1-$Z$28)*T42*VLOOKUP(AI45,P34:T43,5)</f>
        <v>3.6947903200286437E-4</v>
      </c>
      <c r="AJ54" s="84">
        <f t="shared" si="39"/>
        <v>3.9159410590883987E-7</v>
      </c>
      <c r="AK54" s="59" t="s">
        <v>556</v>
      </c>
      <c r="AL54" s="61">
        <f>AL49^2/9-AL50/3</f>
        <v>8.9040977481598435E-2</v>
      </c>
      <c r="AM54" s="61"/>
      <c r="AN54" s="66" t="s">
        <v>572</v>
      </c>
      <c r="AO54" s="61" t="e">
        <f>2*SQRT(AL54)*COS((AO52+2*PI())/3)-AL49/3</f>
        <v>#NUM!</v>
      </c>
      <c r="AP54" s="69" t="e">
        <f>AO54^3+AO54^2*AL49+AO54*AL50+AL51</f>
        <v>#NUM!</v>
      </c>
      <c r="AQ54" s="50"/>
      <c r="AR54" s="65"/>
      <c r="AS54" s="50"/>
      <c r="AT54" s="65"/>
      <c r="AU54" s="65"/>
      <c r="AV54" s="81"/>
      <c r="AW54" s="59">
        <v>9</v>
      </c>
      <c r="AX54" s="61">
        <f t="shared" si="36"/>
        <v>9.5633628720838929E-2</v>
      </c>
      <c r="AY54" s="61">
        <f>SUMPRODUCT(T34:T43,$BF$34:$BF$43)</f>
        <v>0.37328855859440285</v>
      </c>
      <c r="AZ54" s="68">
        <f t="shared" si="37"/>
        <v>0.66283060277104289</v>
      </c>
      <c r="BA54" s="61"/>
      <c r="BB54" s="61"/>
      <c r="BC54" s="61"/>
      <c r="BD54" s="61"/>
      <c r="BE54" s="61"/>
      <c r="BF54" s="61"/>
      <c r="BG54" s="61"/>
      <c r="BH54" s="65"/>
      <c r="BI54" s="65"/>
      <c r="BJ54" s="65"/>
      <c r="BK54" s="65"/>
    </row>
    <row r="55" spans="16:63" x14ac:dyDescent="0.25">
      <c r="P55" s="78">
        <v>10</v>
      </c>
      <c r="Q55" s="60"/>
      <c r="R55" s="60"/>
      <c r="S55" s="60">
        <f t="shared" si="38"/>
        <v>7.8642386670595144E-2</v>
      </c>
      <c r="T55" s="61">
        <f>S55/S56</f>
        <v>8.0988907702355561E-2</v>
      </c>
      <c r="U55" s="62"/>
      <c r="V55" s="96">
        <f>ABS(S44-S56)</f>
        <v>0.6077719980816878</v>
      </c>
      <c r="W55" s="60"/>
      <c r="X55" s="63"/>
      <c r="Y55" s="61"/>
      <c r="Z55" s="86">
        <f>SQRT($W$43*VLOOKUP(Z45,$P$34:$W$43,8))*(1-$Q$29)*T43*VLOOKUP(Z45,P34:T43,5)</f>
        <v>3.5487017933763291E-3</v>
      </c>
      <c r="AA55" s="60">
        <f>SQRT($W$43*VLOOKUP(AA45,$P$34:$W$43,8))*(1-$R$29)*T43*VLOOKUP(AA45,P34:T43,5)</f>
        <v>8.105418669406341E-4</v>
      </c>
      <c r="AB55" s="60">
        <f>SQRT($W$43*VLOOKUP(AB45,$P$34:$W$43,8))*(1-$S$29)*T43*VLOOKUP(AB45,P34:T43,5)</f>
        <v>2.5371103106047336E-4</v>
      </c>
      <c r="AC55" s="60">
        <f>SQRT($W$43*VLOOKUP(AC45,$P$34:$W$43,8))*(1-$T$29)*T43*VLOOKUP(AC45,P34:T43,5)</f>
        <v>7.5268249043057998E-5</v>
      </c>
      <c r="AD55" s="60">
        <f>SQRT($W$43*VLOOKUP(AD45,$P$34:$W$43,8))*(1-$U$29)*T43*VLOOKUP(AD45,P34:T43,5)</f>
        <v>1.149306779784931E-4</v>
      </c>
      <c r="AE55" s="60">
        <f>SQRT($W$43*VLOOKUP(AE45,$P$34:$W$43,8))*(1-$V$29)*T43*VLOOKUP(AE45,P34:T43,5)</f>
        <v>2.8832561132588875E-5</v>
      </c>
      <c r="AF55" s="60">
        <f>SQRT($W$43*VLOOKUP(AF45,$P$34:$W$43,8))*(1-$W$29)*T43*VLOOKUP(AF45,P34:T43,5)</f>
        <v>5.6963259052234009E-3</v>
      </c>
      <c r="AG55" s="60">
        <f>SQRT($W$43*VLOOKUP(AG45,$P$34:$W$43,8))*(1-$X$29)*T43*VLOOKUP(AG45,P34:T43,5)</f>
        <v>9.5562086139834546E-4</v>
      </c>
      <c r="AH55" s="60">
        <f>SQRT($W$43*VLOOKUP(AH45,$P$34:$W$43,8))*(1-$Y$29)*T43*VLOOKUP(AH45,P34:T43,5)</f>
        <v>3.6947903200286431E-4</v>
      </c>
      <c r="AI55" s="87">
        <f>SQRT($W$43*VLOOKUP(AI45,$P$34:$W$43,8))*(1-$Z$29)*T43*VLOOKUP(AI45,P34:T43,5)</f>
        <v>1.1823907187888463E-3</v>
      </c>
      <c r="AJ55" s="84">
        <f t="shared" si="39"/>
        <v>1.7873993194088912E-6</v>
      </c>
      <c r="AK55" s="59" t="s">
        <v>72</v>
      </c>
      <c r="AL55" s="63">
        <f>AL53^2-AL54^3</f>
        <v>3.2278432018592661E-4</v>
      </c>
      <c r="AM55" s="61"/>
      <c r="AN55" s="66" t="s">
        <v>573</v>
      </c>
      <c r="AO55" s="61" t="e">
        <f>2*SQRT(AL54)*COS((AO52+4*PI())/3)-AL49/3</f>
        <v>#NUM!</v>
      </c>
      <c r="AP55" s="69" t="e">
        <f>AO55^3+AO55^2*AL49+AL50*AO55+AL51</f>
        <v>#NUM!</v>
      </c>
      <c r="AQ55" s="50"/>
      <c r="AR55" s="65"/>
      <c r="AS55" s="50"/>
      <c r="AT55" s="65"/>
      <c r="AU55" s="65"/>
      <c r="AV55" s="81"/>
      <c r="AW55" s="59">
        <v>10</v>
      </c>
      <c r="AX55" s="61">
        <f t="shared" si="36"/>
        <v>0.1284239100960245</v>
      </c>
      <c r="AY55" s="61">
        <f>SUMPRODUCT(T34:T43,$BG$34:$BG$43)</f>
        <v>0.37812655775306925</v>
      </c>
      <c r="AZ55" s="68">
        <f>IF(AA16,EXP((AX55/$AL$47)*($AU$51-1)-LN($AU$51-$AL$47)-$AL$46*(2*AY55/$AL$46-AX55/$AL$47)*LN(($AU$51+2.41421536*$AL$47)/($AU$51-0.41421536*$AL$47))/($AL$47*2.82842713)      ),1)</f>
        <v>0.68762924250226931</v>
      </c>
      <c r="BA55" s="61"/>
      <c r="BB55" s="61"/>
      <c r="BC55" s="61"/>
      <c r="BD55" s="61"/>
      <c r="BE55" s="61"/>
      <c r="BF55" s="61"/>
      <c r="BG55" s="61"/>
      <c r="BH55" s="65"/>
      <c r="BI55" s="65"/>
      <c r="BJ55" s="65"/>
      <c r="BK55" s="65"/>
    </row>
    <row r="56" spans="16:63" x14ac:dyDescent="0.25">
      <c r="P56" s="79"/>
      <c r="Q56" s="71"/>
      <c r="R56" s="71"/>
      <c r="S56" s="71">
        <f>SUM(S46:S55)</f>
        <v>0.97102663687743296</v>
      </c>
      <c r="T56" s="72">
        <f>SUM(T46:T55)</f>
        <v>0.99999999999999978</v>
      </c>
      <c r="U56" s="73"/>
      <c r="V56" s="73"/>
      <c r="W56" s="73"/>
      <c r="X56" s="73"/>
      <c r="Y56" s="73"/>
      <c r="Z56" s="70"/>
      <c r="AA56" s="73"/>
      <c r="AB56" s="73"/>
      <c r="AC56" s="73"/>
      <c r="AD56" s="73"/>
      <c r="AE56" s="73"/>
      <c r="AF56" s="73"/>
      <c r="AG56" s="73"/>
      <c r="AH56" s="73"/>
      <c r="AI56" s="88">
        <f>SUM(Z46:AI55)</f>
        <v>0.1540020446249514</v>
      </c>
      <c r="AJ56" s="85">
        <f>SUM(AJ46:AJ55)</f>
        <v>2.6423622583590047E-5</v>
      </c>
      <c r="AK56" s="70"/>
      <c r="AL56" s="73"/>
      <c r="AM56" s="74"/>
      <c r="AN56" s="75"/>
      <c r="AO56" s="74"/>
      <c r="AP56" s="74"/>
      <c r="AQ56" s="76"/>
      <c r="AR56" s="73"/>
      <c r="AS56" s="76"/>
      <c r="AT56" s="73"/>
      <c r="AU56" s="73"/>
      <c r="AV56" s="80"/>
      <c r="AW56" s="70"/>
      <c r="AX56" s="73"/>
      <c r="AY56" s="73"/>
      <c r="AZ56" s="80"/>
      <c r="BA56" s="65"/>
      <c r="BB56" s="65"/>
      <c r="BC56" s="65"/>
      <c r="BD56" s="65"/>
      <c r="BE56" s="65"/>
      <c r="BF56" s="65"/>
      <c r="BG56" s="65"/>
      <c r="BH56" s="65"/>
      <c r="BI56" s="65"/>
      <c r="BJ56" s="61"/>
      <c r="BK56" s="65"/>
    </row>
    <row r="57" spans="16:63" x14ac:dyDescent="0.25">
      <c r="P57" s="92">
        <f>P45+1</f>
        <v>2</v>
      </c>
      <c r="Q57" s="55"/>
      <c r="R57" s="55"/>
      <c r="S57" s="55"/>
      <c r="T57" s="55" t="s">
        <v>558</v>
      </c>
      <c r="U57" s="56"/>
      <c r="V57" s="56"/>
      <c r="W57" s="57"/>
      <c r="X57" s="57"/>
      <c r="Y57" s="57"/>
      <c r="Z57" s="54">
        <v>1</v>
      </c>
      <c r="AA57" s="55">
        <v>2</v>
      </c>
      <c r="AB57" s="55">
        <v>3</v>
      </c>
      <c r="AC57" s="55">
        <v>4</v>
      </c>
      <c r="AD57" s="55">
        <v>5</v>
      </c>
      <c r="AE57" s="55">
        <v>6</v>
      </c>
      <c r="AF57" s="55">
        <v>7</v>
      </c>
      <c r="AG57" s="55">
        <v>8</v>
      </c>
      <c r="AH57" s="55">
        <v>9</v>
      </c>
      <c r="AI57" s="58">
        <v>10</v>
      </c>
      <c r="AJ57" s="90"/>
      <c r="AK57" s="54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8"/>
      <c r="AW57" s="54"/>
      <c r="AX57" s="55" t="s">
        <v>563</v>
      </c>
      <c r="AY57" s="55" t="s">
        <v>575</v>
      </c>
      <c r="AZ57" s="58" t="s">
        <v>588</v>
      </c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</row>
    <row r="58" spans="16:63" x14ac:dyDescent="0.25">
      <c r="P58" s="78">
        <v>1</v>
      </c>
      <c r="Q58" s="60"/>
      <c r="R58" s="60"/>
      <c r="S58" s="60">
        <f>$Z$7*$BJ$34/AZ58</f>
        <v>0.19898299206543973</v>
      </c>
      <c r="T58" s="61">
        <f>S58/S68</f>
        <v>0.19964748890144765</v>
      </c>
      <c r="U58" s="62"/>
      <c r="V58" s="62"/>
      <c r="W58" s="60"/>
      <c r="X58" s="63"/>
      <c r="Y58" s="61"/>
      <c r="Z58" s="86">
        <f>SQRT($W$34*VLOOKUP(Z57,$P$34:$W$43,8))*(1-$Q$20)*T46*VLOOKUP(Z57,P46:T55,5)</f>
        <v>8.4944567808286353E-3</v>
      </c>
      <c r="AA58" s="60">
        <f>SQRT($W$34*VLOOKUP(AA57,$P$34:$W$43,8))*(1-$R$20)*T46*VLOOKUP(AA57,P46:T55,5)</f>
        <v>4.7729757926954402E-3</v>
      </c>
      <c r="AB58" s="60">
        <f>SQRT($W$34*VLOOKUP(AB57,$P$34:$W$43,8))*(1-$S$20)*T46*VLOOKUP(AB57,P46:T55,5)</f>
        <v>2.5224662886359312E-3</v>
      </c>
      <c r="AC58" s="60">
        <f>SQRT($W$34*VLOOKUP(AC57,$P$34:$W$43,8))*(1-$T$20)*T46*VLOOKUP(AC57,P46:T55,5)</f>
        <v>1.5675706426513695E-3</v>
      </c>
      <c r="AD58" s="60">
        <f>SQRT($W$34*VLOOKUP(AD57,$P$34:$W$43,8))*(1-$U$20)*T46*VLOOKUP(AD57,P46:T55,5)</f>
        <v>1.5066884891648698E-3</v>
      </c>
      <c r="AE58" s="60">
        <f>SQRT($W$34*VLOOKUP(AE57,$P$34:$W$43,8))*(1-$V$20)*T46*VLOOKUP(AE57,P46:T55,5)</f>
        <v>8.0226192725565005E-4</v>
      </c>
      <c r="AF58" s="60">
        <f>SQRT($W$34*VLOOKUP(AF57,$P$34:$W$43,8))*(1-$W$20)*T46*VLOOKUP(AF57,P46:T55,5)</f>
        <v>1.1425525566835864E-2</v>
      </c>
      <c r="AG58" s="60">
        <f>SQRT($W$34*VLOOKUP(AG57,$P$34:$W$43,8))*(1-$X$20)*T46*VLOOKUP(AG57,P46:T55,5)</f>
        <v>5.7577102780508801E-3</v>
      </c>
      <c r="AH58" s="60">
        <f>SQRT($W$34*VLOOKUP(AH57,$P$34:$W$43,8))*(1-$Y$20)*T46*VLOOKUP(AH57,P46:T55,5)</f>
        <v>3.1208949786202429E-3</v>
      </c>
      <c r="AI58" s="87">
        <f>SQRT($W$34*VLOOKUP(AI57,$P$34:$W$43,8))*(1-$Z$20)*T46*VLOOKUP(AI57,P46:T55,5)</f>
        <v>5.097050703985923E-3</v>
      </c>
      <c r="AJ58" s="89">
        <f>$X$34*T46</f>
        <v>5.4741394113553462E-6</v>
      </c>
      <c r="AK58" s="59" t="s">
        <v>69</v>
      </c>
      <c r="AL58" s="60">
        <f>$Q$44*AI68*100000/($T$3*$AE$9)^2</f>
        <v>0.34734058594997491</v>
      </c>
      <c r="AM58" s="65" t="s">
        <v>581</v>
      </c>
      <c r="AN58" s="66" t="s">
        <v>571</v>
      </c>
      <c r="AO58" s="61">
        <f>(AL65+SQRT(AL67))^(1/3)+(AL65-SQRT(AL67))^(1/3)-AL61/3</f>
        <v>0.80171484420995598</v>
      </c>
      <c r="AP58" s="63">
        <f>AO58^3+AL61*AO58^2+AL62*AO58+AL63</f>
        <v>3.4694469519536142E-17</v>
      </c>
      <c r="AQ58" s="65" t="s">
        <v>571</v>
      </c>
      <c r="AR58" s="61">
        <f>IF(AL67&gt;=0,AO58,AO65)</f>
        <v>0.80171484420995598</v>
      </c>
      <c r="AS58" s="61">
        <f>IF(AR58&lt;AR59,AR59,AR58)</f>
        <v>0.80171484420995598</v>
      </c>
      <c r="AT58" s="61">
        <f>AS58</f>
        <v>0.80171484420995598</v>
      </c>
      <c r="AU58" s="67">
        <f>IF(AT58&lt;AT59,AT59,AT58)</f>
        <v>0.80171484420995598</v>
      </c>
      <c r="AV58" s="81"/>
      <c r="AW58" s="59">
        <v>1</v>
      </c>
      <c r="AX58" s="61">
        <f>AX46</f>
        <v>9.4886543912142504E-2</v>
      </c>
      <c r="AY58" s="61">
        <f>SUMPRODUCT(T46:T55,$AX$34:$AX$43)</f>
        <v>0.31537576871205031</v>
      </c>
      <c r="AZ58" s="68">
        <f>IF($AA$7,EXP((AX58/AL59)*(AU63-1)-LN(AU63-AL59)-AL58*(2*AY58/AL58-AX58/AL59)*LN((AU63+2.41421536*AL59)/(AU63-0.41421536*AL59))/(AL59*2.82842713)      ),1)</f>
        <v>0.84323551161788846</v>
      </c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</row>
    <row r="59" spans="16:63" x14ac:dyDescent="0.25">
      <c r="P59" s="78">
        <v>2</v>
      </c>
      <c r="Q59" s="60"/>
      <c r="R59" s="60"/>
      <c r="S59" s="60">
        <f>$Z$8*$BJ$35/AZ59</f>
        <v>7.2966006766886388E-2</v>
      </c>
      <c r="T59" s="61">
        <f>S59/S68</f>
        <v>7.3209674228760638E-2</v>
      </c>
      <c r="U59" s="62"/>
      <c r="V59" s="62"/>
      <c r="W59" s="60"/>
      <c r="X59" s="63"/>
      <c r="Y59" s="61"/>
      <c r="Z59" s="86">
        <f>SQRT($W$35*VLOOKUP(Z57,$P$34:$W$43,8))*(1-$Q$21)*T47*VLOOKUP(Z57,P46:T55,5)</f>
        <v>4.7729757926954402E-3</v>
      </c>
      <c r="AA59" s="60">
        <f>SQRT($W$35*VLOOKUP(AA57,$P$34:$W$43,8))*(1-$R$21)*T47*VLOOKUP(AA57,P46:T55,5)</f>
        <v>2.6680099930496684E-3</v>
      </c>
      <c r="AB59" s="60">
        <f>SQRT($W$35*VLOOKUP(AB57,$P$34:$W$43,8))*(1-$S$21)*T47*VLOOKUP(AB57,P46:T55,5)</f>
        <v>1.4321759927400719E-3</v>
      </c>
      <c r="AC59" s="60">
        <f>SQRT($W$35*VLOOKUP(AC57,$P$34:$W$43,8))*(1-$T$21)*T47*VLOOKUP(AC57,P46:T55,5)</f>
        <v>8.0488965237161499E-4</v>
      </c>
      <c r="AD59" s="60">
        <f>SQRT($W$35*VLOOKUP(AD57,$P$34:$W$43,8))*(1-$U$21)*T47*VLOOKUP(AD57,P46:T55,5)</f>
        <v>8.7239302395543156E-4</v>
      </c>
      <c r="AE59" s="60">
        <f>SQRT($W$35*VLOOKUP(AE57,$P$34:$W$43,8))*(1-$V$21)*T47*VLOOKUP(AE57,P46:T55,5)</f>
        <v>4.5661141239561396E-4</v>
      </c>
      <c r="AF59" s="60">
        <f>SQRT($W$35*VLOOKUP(AF57,$P$34:$W$43,8))*(1-$W$21)*T47*VLOOKUP(AF57,P46:T55,5)</f>
        <v>6.2684546207780207E-3</v>
      </c>
      <c r="AG59" s="60">
        <f>SQRT($W$35*VLOOKUP(AG57,$P$34:$W$43,8))*(1-$X$21)*T47*VLOOKUP(AG57,P46:T55,5)</f>
        <v>3.0836259969838579E-3</v>
      </c>
      <c r="AH59" s="60">
        <f>SQRT($W$35*VLOOKUP(AH57,$P$34:$W$43,8))*(1-$Y$21)*T47*VLOOKUP(AH57,P46:T55,5)</f>
        <v>1.7503980972770037E-3</v>
      </c>
      <c r="AI59" s="87">
        <f>SQRT($W$35*VLOOKUP(AI57,$P$34:$W$43,8))*(1-$Z$21)*T47*VLOOKUP(AI57,P46:T55,5)</f>
        <v>2.8933536527376638E-3</v>
      </c>
      <c r="AJ59" s="89">
        <f>$X$35*T47</f>
        <v>2.6719366889635765E-6</v>
      </c>
      <c r="AK59" s="59" t="s">
        <v>65</v>
      </c>
      <c r="AL59" s="60">
        <f>AJ68*$Q$44*100000/($T$3*$AE$9)</f>
        <v>0.10458231085987017</v>
      </c>
      <c r="AM59" s="61"/>
      <c r="AN59" s="66" t="s">
        <v>572</v>
      </c>
      <c r="AO59" s="66" t="e">
        <f>1/0</f>
        <v>#DIV/0!</v>
      </c>
      <c r="AP59" s="61"/>
      <c r="AQ59" s="65" t="s">
        <v>572</v>
      </c>
      <c r="AR59" s="66">
        <f>IF(AL67&gt;=0,0,AO66)</f>
        <v>0</v>
      </c>
      <c r="AS59" s="61">
        <f>IF(AR58&lt;AR59,AR58,AR59)</f>
        <v>0</v>
      </c>
      <c r="AT59" s="61">
        <f>IF(AS59&lt;AS60,AS60,AS59)</f>
        <v>0</v>
      </c>
      <c r="AU59" s="67">
        <f>IF(AT58&lt;AT59,AT58,AT59)</f>
        <v>0</v>
      </c>
      <c r="AV59" s="81"/>
      <c r="AW59" s="59">
        <v>2</v>
      </c>
      <c r="AX59" s="61">
        <f t="shared" ref="AX59:AX67" si="40">AX47</f>
        <v>0.14320546093673198</v>
      </c>
      <c r="AY59" s="61">
        <f>SUMPRODUCT(T46:T55,$AY$34:$AY$43)</f>
        <v>0.54100178467971893</v>
      </c>
      <c r="AZ59" s="68">
        <f>IF($AA$8,EXP((AX59/AL59)*(AU63-1)-LN(AU63-AL59)-AL58*(2*AY59/AL58-AX59/AL59)*LN((AU63+2.41421536*AL59)/(AU63-0.41421536*AL59))/(AL59*2.82842713)      ),1)</f>
        <v>0.55663077399692307</v>
      </c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</row>
    <row r="60" spans="16:63" x14ac:dyDescent="0.25">
      <c r="P60" s="78">
        <v>3</v>
      </c>
      <c r="Q60" s="60"/>
      <c r="R60" s="60"/>
      <c r="S60" s="60">
        <f>$Z$9*$BJ$36/AZ60</f>
        <v>3.2135345161339514E-2</v>
      </c>
      <c r="T60" s="61">
        <f>S60/S68</f>
        <v>3.2242660037661755E-2</v>
      </c>
      <c r="U60" s="62"/>
      <c r="V60" s="62"/>
      <c r="W60" s="60"/>
      <c r="X60" s="63"/>
      <c r="Y60" s="61"/>
      <c r="Z60" s="86">
        <f>SQRT($W$36*VLOOKUP(Z57,$P$34:$W$43,8))*(1-$Q$22)*T48*VLOOKUP(Z57,P46:T55,5)</f>
        <v>2.5224662886359312E-3</v>
      </c>
      <c r="AA60" s="60">
        <f>SQRT($W$36*VLOOKUP(AA57,$P$34:$W$43,8))*(1-$R$22)*T48*VLOOKUP(AA57,P46:T55,5)</f>
        <v>1.4321759927400719E-3</v>
      </c>
      <c r="AB60" s="60">
        <f>SQRT($W$36*VLOOKUP(AB57,$P$34:$W$43,8))*(1-$S$22)*T48*VLOOKUP(AB57,P46:T55,5)</f>
        <v>7.7047987744777928E-4</v>
      </c>
      <c r="AC60" s="60">
        <f>SQRT($W$36*VLOOKUP(AC57,$P$34:$W$43,8))*(1-$T$22)*T48*VLOOKUP(AC57,P46:T55,5)</f>
        <v>4.7689118664619157E-4</v>
      </c>
      <c r="AD60" s="60">
        <f>SQRT($W$36*VLOOKUP(AD57,$P$34:$W$43,8))*(1-$U$22)*T48*VLOOKUP(AD57,P46:T55,5)</f>
        <v>4.6932468134485052E-4</v>
      </c>
      <c r="AE60" s="60">
        <f>SQRT($W$36*VLOOKUP(AE57,$P$34:$W$43,8))*(1-$V$22)*T48*VLOOKUP(AE57,P46:T55,5)</f>
        <v>2.407028247942163E-4</v>
      </c>
      <c r="AF60" s="60">
        <f>SQRT($W$36*VLOOKUP(AF57,$P$34:$W$43,8))*(1-$W$22)*T48*VLOOKUP(AF57,P46:T55,5)</f>
        <v>3.2488991565324853E-3</v>
      </c>
      <c r="AG60" s="60">
        <f>SQRT($W$36*VLOOKUP(AG57,$P$34:$W$43,8))*(1-$X$22)*T48*VLOOKUP(AG57,P46:T55,5)</f>
        <v>1.6725669212397025E-3</v>
      </c>
      <c r="AH60" s="60">
        <f>SQRT($W$36*VLOOKUP(AH57,$P$34:$W$43,8))*(1-$Y$22)*T48*VLOOKUP(AH57,P46:T55,5)</f>
        <v>9.3602315773082733E-4</v>
      </c>
      <c r="AI60" s="87">
        <f>SQRT($W$36*VLOOKUP(AI57,$P$34:$W$43,8))*(1-$Z$22)*T48*VLOOKUP(AI57,P46:T55,5)</f>
        <v>1.5688122387372046E-3</v>
      </c>
      <c r="AJ60" s="89">
        <f>$X$36*T48</f>
        <v>1.4598161410876802E-6</v>
      </c>
      <c r="AK60" s="82"/>
      <c r="AL60" s="65"/>
      <c r="AM60" s="61"/>
      <c r="AN60" s="66" t="s">
        <v>573</v>
      </c>
      <c r="AO60" s="66" t="e">
        <f>1/0</f>
        <v>#DIV/0!</v>
      </c>
      <c r="AP60" s="61"/>
      <c r="AQ60" s="65" t="s">
        <v>573</v>
      </c>
      <c r="AR60" s="66">
        <f>IF(AL67&gt;=0,0,AO67)</f>
        <v>0</v>
      </c>
      <c r="AS60" s="61">
        <f>AR60</f>
        <v>0</v>
      </c>
      <c r="AT60" s="61">
        <f>IF(AS59&lt;AS60,AS59,AS60)</f>
        <v>0</v>
      </c>
      <c r="AU60" s="67">
        <f>AT60</f>
        <v>0</v>
      </c>
      <c r="AV60" s="81"/>
      <c r="AW60" s="59">
        <v>3</v>
      </c>
      <c r="AX60" s="61">
        <f t="shared" si="40"/>
        <v>0.19947591637730461</v>
      </c>
      <c r="AY60" s="61">
        <f>SUMPRODUCT(T46:T55,$AZ$34:$AZ$43)</f>
        <v>0.73581607091416057</v>
      </c>
      <c r="AZ60" s="68">
        <f>IF($AA$9,EXP((AX60/AL59)*(AU63-1)-LN(AU63-AL59)-AL58*(2*AY60/AL58-AX60/AL59)*LN((AU63+2.41421536*AL59)/(AU63-0.41421536*AL59))/(AL59*2.82842713)      ),1)</f>
        <v>0.39921197003273978</v>
      </c>
    </row>
    <row r="61" spans="16:63" x14ac:dyDescent="0.25">
      <c r="P61" s="78">
        <v>4</v>
      </c>
      <c r="Q61" s="60"/>
      <c r="R61" s="60"/>
      <c r="S61" s="60">
        <f>$Z$10*$BJ$37/AZ61</f>
        <v>1.7226939683586448E-2</v>
      </c>
      <c r="T61" s="61">
        <f>S61/S68</f>
        <v>1.7284468454236746E-2</v>
      </c>
      <c r="U61" s="62"/>
      <c r="V61" s="62"/>
      <c r="W61" s="60"/>
      <c r="X61" s="63"/>
      <c r="Y61" s="61"/>
      <c r="Z61" s="86">
        <f>SQRT($W$37*VLOOKUP(Z57,$P$34:$W$43,8))*(1-$Q$23)*T49*VLOOKUP(Z57,P46:T55,5)</f>
        <v>1.5675706426513695E-3</v>
      </c>
      <c r="AA61" s="60">
        <f>SQRT($W$37*VLOOKUP(AA57,$P$34:$W$43,8))*(1-$R$23)*T49*VLOOKUP(AA57,P46:T55,5)</f>
        <v>8.0488965237161499E-4</v>
      </c>
      <c r="AB61" s="60">
        <f>SQRT($W$37*VLOOKUP(AB57,$P$34:$W$43,8))*(1-$S$23)*T49*VLOOKUP(AB57,P46:T55,5)</f>
        <v>4.7689118664619157E-4</v>
      </c>
      <c r="AC61" s="60">
        <f>SQRT($W$37*VLOOKUP(AC57,$P$34:$W$43,8))*(1-$T$23)*T49*VLOOKUP(AC57,P46:T55,5)</f>
        <v>2.9713128110966708E-4</v>
      </c>
      <c r="AD61" s="60">
        <f>SQRT($W$37*VLOOKUP(AD57,$P$34:$W$43,8))*(1-$U$23)*T49*VLOOKUP(AD57,P46:T55,5)</f>
        <v>2.8931187527458333E-4</v>
      </c>
      <c r="AE61" s="60">
        <f>SQRT($W$37*VLOOKUP(AE57,$P$34:$W$43,8))*(1-$V$23)*T49*VLOOKUP(AE57,P46:T55,5)</f>
        <v>1.4221289837428695E-4</v>
      </c>
      <c r="AF61" s="60">
        <f>SQRT($W$37*VLOOKUP(AF57,$P$34:$W$43,8))*(1-$W$23)*T49*VLOOKUP(AF57,P46:T55,5)</f>
        <v>2.0290438844751181E-3</v>
      </c>
      <c r="AG61" s="60">
        <f>SQRT($W$37*VLOOKUP(AG57,$P$34:$W$43,8))*(1-$X$23)*T49*VLOOKUP(AG57,P46:T55,5)</f>
        <v>1.0277590530133756E-3</v>
      </c>
      <c r="AH61" s="60">
        <f>SQRT($W$37*VLOOKUP(AH57,$P$34:$W$43,8))*(1-$Y$23)*T49*VLOOKUP(AH57,P46:T55,5)</f>
        <v>6.3722097534287827E-4</v>
      </c>
      <c r="AI61" s="87">
        <f>SQRT($W$37*VLOOKUP(AI57,$P$34:$W$43,8))*(1-$Z$23)*T49*VLOOKUP(AI57,P46:T55,5)</f>
        <v>8.8441211785547614E-4</v>
      </c>
      <c r="AJ61" s="89">
        <f>$X$37*T49</f>
        <v>9.1833452155250311E-7</v>
      </c>
      <c r="AK61" s="59" t="s">
        <v>568</v>
      </c>
      <c r="AL61" s="60">
        <f>AL59-1</f>
        <v>-0.89541768914012987</v>
      </c>
      <c r="AM61" s="61"/>
      <c r="AN61" s="66"/>
      <c r="AO61" s="61"/>
      <c r="AP61" s="61"/>
      <c r="AQ61" s="50"/>
      <c r="AR61" s="65"/>
      <c r="AS61" s="65"/>
      <c r="AT61" s="65"/>
      <c r="AU61" s="65"/>
      <c r="AV61" s="81"/>
      <c r="AW61" s="59">
        <v>4</v>
      </c>
      <c r="AX61" s="61">
        <f t="shared" si="40"/>
        <v>0.25627106465246752</v>
      </c>
      <c r="AY61" s="61">
        <f>SUMPRODUCT(T46:T55,$BA$34:$BA$43)</f>
        <v>0.91891343375960033</v>
      </c>
      <c r="AZ61" s="68">
        <f>IF($AA$10,EXP((AX61/AL59)*(AU63-1)-LN(AU63-AL59)-AL58*(2*AY61/AL58-AX61/AL59)*LN((AU63+2.41421536*AL59)/(AU63-0.41421536*AL59))/(AL59*2.82842713)      ),1)</f>
        <v>0.29415836018604985</v>
      </c>
    </row>
    <row r="62" spans="16:63" x14ac:dyDescent="0.25">
      <c r="P62" s="78">
        <v>5</v>
      </c>
      <c r="Q62" s="60"/>
      <c r="R62" s="60"/>
      <c r="S62" s="60">
        <f>$Z$11*$BJ$38/AZ62</f>
        <v>1.7470456287574595E-2</v>
      </c>
      <c r="T62" s="61">
        <f>S62/S68</f>
        <v>1.7528798273521263E-2</v>
      </c>
      <c r="U62" s="62"/>
      <c r="V62" s="62"/>
      <c r="W62" s="60"/>
      <c r="X62" s="63"/>
      <c r="Y62" s="61"/>
      <c r="Z62" s="86">
        <f>SQRT($W$38*VLOOKUP(Z57,$P$34:$W$43,8))*(1-$Q$24)*T50*VLOOKUP(Z57,P46:T55,5)</f>
        <v>1.5066884891648696E-3</v>
      </c>
      <c r="AA62" s="60">
        <f>SQRT($W$38*VLOOKUP(AA57,$P$34:$W$43,8))*(1-$R$24)*T50*VLOOKUP(AA57,P46:T55,5)</f>
        <v>8.7239302395543167E-4</v>
      </c>
      <c r="AB62" s="60">
        <f>SQRT($W$38*VLOOKUP(AB57,$P$34:$W$43,8))*(1-$S$24)*T50*VLOOKUP(AB57,P46:T55,5)</f>
        <v>4.6932468134485046E-4</v>
      </c>
      <c r="AC62" s="60">
        <f>SQRT($W$38*VLOOKUP(AC57,$P$34:$W$43,8))*(1-$T$24)*T50*VLOOKUP(AC57,P46:T55,5)</f>
        <v>2.8931187527458328E-4</v>
      </c>
      <c r="AD62" s="60">
        <f>SQRT($W$38*VLOOKUP(AD57,$P$34:$W$43,8))*(1-$U$24)*T50*VLOOKUP(AD57,P46:T55,5)</f>
        <v>2.814730240749184E-4</v>
      </c>
      <c r="AE62" s="60">
        <f>SQRT($W$38*VLOOKUP(AE57,$P$34:$W$43,8))*(1-$V$24)*T50*VLOOKUP(AE57,P46:T55,5)</f>
        <v>1.4947625305978968E-4</v>
      </c>
      <c r="AF62" s="60">
        <f>SQRT($W$38*VLOOKUP(AF57,$P$34:$W$43,8))*(1-$W$24)*T50*VLOOKUP(AF57,P46:T55,5)</f>
        <v>1.9248415477470448E-3</v>
      </c>
      <c r="AG62" s="60">
        <f>SQRT($W$38*VLOOKUP(AG57,$P$34:$W$43,8))*(1-$X$24)*T50*VLOOKUP(AG57,P46:T55,5)</f>
        <v>1.0156624310153095E-3</v>
      </c>
      <c r="AH62" s="60">
        <f>SQRT($W$38*VLOOKUP(AH57,$P$34:$W$43,8))*(1-$Y$24)*T50*VLOOKUP(AH57,P46:T55,5)</f>
        <v>5.9080592490112988E-4</v>
      </c>
      <c r="AI62" s="87">
        <f>SQRT($W$38*VLOOKUP(AI57,$P$34:$W$43,8))*(1-$Z$24)*T50*VLOOKUP(AI57,P46:T55,5)</f>
        <v>9.4821911923154579E-4</v>
      </c>
      <c r="AJ62" s="89">
        <f>$X$38*T50</f>
        <v>9.2481626683738932E-7</v>
      </c>
      <c r="AK62" s="59" t="s">
        <v>569</v>
      </c>
      <c r="AL62" s="60">
        <f>AL58-3*AL59*AL59-2*AL59</f>
        <v>0.10536358499586299</v>
      </c>
      <c r="AM62" s="61" t="s">
        <v>582</v>
      </c>
      <c r="AN62" s="66" t="s">
        <v>583</v>
      </c>
      <c r="AO62" s="61">
        <f>AL65^2/AL66^3</f>
        <v>3.3625285661279118</v>
      </c>
      <c r="AP62" s="61"/>
      <c r="AQ62" s="50"/>
      <c r="AR62" s="65"/>
      <c r="AS62" s="65"/>
      <c r="AT62" s="65"/>
      <c r="AU62" s="65"/>
      <c r="AV62" s="81"/>
      <c r="AW62" s="59">
        <v>5</v>
      </c>
      <c r="AX62" s="61">
        <f t="shared" si="40"/>
        <v>0.25621330522075891</v>
      </c>
      <c r="AY62" s="61">
        <f>SUMPRODUCT(T46:T55,$BB$34:$BB$43)</f>
        <v>0.90016036249181763</v>
      </c>
      <c r="AZ62" s="68">
        <f>IF($AA$11,EXP((AX62/AL59)*(AU63-1)-LN(AU63-AL59)-AL58*(2*AY62/AL58-AX62/AL59)*LN((AU63+2.41421536*AL59)/(AU63-0.41421536*AL59))/(AL59*2.82842713)      ),1)</f>
        <v>0.30666978541790868</v>
      </c>
    </row>
    <row r="63" spans="16:63" x14ac:dyDescent="0.25">
      <c r="P63" s="78">
        <v>6</v>
      </c>
      <c r="Q63" s="60"/>
      <c r="R63" s="60"/>
      <c r="S63" s="60">
        <f>$Z$12*$BJ$39/AZ63</f>
        <v>8.1399133783967917E-3</v>
      </c>
      <c r="T63" s="61">
        <f>S63/S68</f>
        <v>8.1670963382526988E-3</v>
      </c>
      <c r="U63" s="62"/>
      <c r="V63" s="62"/>
      <c r="W63" s="60"/>
      <c r="X63" s="63"/>
      <c r="Y63" s="61"/>
      <c r="Z63" s="86">
        <f>SQRT($W$39*VLOOKUP(Z57,$P$34:$W$43,8))*(1-$Q$25)*T51*VLOOKUP(Z57,P46:T55,5)</f>
        <v>8.0226192725565005E-4</v>
      </c>
      <c r="AA63" s="60">
        <f>SQRT($W$39*VLOOKUP(AA57,$P$34:$W$43,8))*(1-$R$25)*T51*VLOOKUP(AA57,P46:T55,5)</f>
        <v>4.5661141239561402E-4</v>
      </c>
      <c r="AB63" s="60">
        <f>SQRT($W$39*VLOOKUP(AB57,$P$34:$W$43,8))*(1-$S$25)*T51*VLOOKUP(AB57,P46:T55,5)</f>
        <v>2.407028247942163E-4</v>
      </c>
      <c r="AC63" s="60">
        <f>SQRT($W$39*VLOOKUP(AC57,$P$34:$W$43,8))*(1-$T$25)*T51*VLOOKUP(AC57,P46:T55,5)</f>
        <v>1.4221289837428695E-4</v>
      </c>
      <c r="AD63" s="60">
        <f>SQRT($W$39*VLOOKUP(AD57,$P$34:$W$43,8))*(1-$U$25)*T51*VLOOKUP(AD57,P46:T55,5)</f>
        <v>1.4947625305978971E-4</v>
      </c>
      <c r="AE63" s="60">
        <f>SQRT($W$39*VLOOKUP(AE57,$P$34:$W$43,8))*(1-$V$25)*T51*VLOOKUP(AE57,P46:T55,5)</f>
        <v>7.9379366112353677E-5</v>
      </c>
      <c r="AF63" s="60">
        <f>SQRT($W$39*VLOOKUP(AF57,$P$34:$W$43,8))*(1-$W$25)*T51*VLOOKUP(AF57,P46:T55,5)</f>
        <v>1.1285438356551237E-3</v>
      </c>
      <c r="AG63" s="60">
        <f>SQRT($W$39*VLOOKUP(AG57,$P$34:$W$43,8))*(1-$X$25)*T51*VLOOKUP(AG57,P46:T55,5)</f>
        <v>5.3801912820268581E-4</v>
      </c>
      <c r="AH63" s="60">
        <f>SQRT($W$39*VLOOKUP(AH57,$P$34:$W$43,8))*(1-$Y$25)*T51*VLOOKUP(AH57,P46:T55,5)</f>
        <v>3.0860949181547685E-4</v>
      </c>
      <c r="AI63" s="87">
        <f>SQRT($W$39*VLOOKUP(AI57,$P$34:$W$43,8))*(1-$Z$25)*T51*VLOOKUP(AI57,P46:T55,5)</f>
        <v>5.0355177547906018E-4</v>
      </c>
      <c r="AJ63" s="89">
        <f>$X$39*T51</f>
        <v>4.8461158487793787E-7</v>
      </c>
      <c r="AK63" s="59" t="s">
        <v>570</v>
      </c>
      <c r="AL63" s="60">
        <f>-1*AL58*AL59+AL59^2+AL59^3</f>
        <v>-2.4244356574232219E-2</v>
      </c>
      <c r="AM63" s="61"/>
      <c r="AN63" s="66" t="s">
        <v>584</v>
      </c>
      <c r="AO63" s="61" t="e">
        <f>SQRT(1-AO62)/SQRT(AO62)*AL65/ABS(AL65)</f>
        <v>#NUM!</v>
      </c>
      <c r="AP63" s="61"/>
      <c r="AQ63" s="50"/>
      <c r="AR63" s="65"/>
      <c r="AS63" s="65"/>
      <c r="AT63" s="65" t="s">
        <v>587</v>
      </c>
      <c r="AU63" s="61">
        <f>AU58</f>
        <v>0.80171484420995598</v>
      </c>
      <c r="AV63" s="81"/>
      <c r="AW63" s="59">
        <v>6</v>
      </c>
      <c r="AX63" s="61">
        <f t="shared" si="40"/>
        <v>0.31872889694939199</v>
      </c>
      <c r="AY63" s="61">
        <f>SUMPRODUCT(T46:T55,$BC$34:$BC$43)</f>
        <v>1.1548590871016162</v>
      </c>
      <c r="AZ63" s="68">
        <f>IF($AA$12,EXP((AX63/AL59)*(AU63-1)-LN(AU63-AL59)-AL58*(2*AY63/AL58-AX63/AL59)*LN((AU63+2.41421536*AL59)/(AU63-0.41421536*AL59))/(AL59*2.82842713)      ),1)</f>
        <v>0.19466292037471983</v>
      </c>
    </row>
    <row r="64" spans="16:63" x14ac:dyDescent="0.25">
      <c r="P64" s="78">
        <v>7</v>
      </c>
      <c r="Q64" s="60"/>
      <c r="R64" s="60"/>
      <c r="S64" s="60">
        <f>$Z$13*$BJ$40/AZ64</f>
        <v>0.39348522639976619</v>
      </c>
      <c r="T64" s="61">
        <f>S64/S68</f>
        <v>0.39479925673594951</v>
      </c>
      <c r="U64" s="62"/>
      <c r="V64" s="62"/>
      <c r="W64" s="60"/>
      <c r="X64" s="63"/>
      <c r="Y64" s="61"/>
      <c r="Z64" s="86">
        <f>SQRT($W$40*VLOOKUP(Z57,$P$34:$W$43,8))*(1-$Q$26)*T52*VLOOKUP(Z57,P46:T55,5)</f>
        <v>1.1425525566835864E-2</v>
      </c>
      <c r="AA64" s="60">
        <f>SQRT($W$40*VLOOKUP(AA57,$P$34:$W$43,8))*(1-$R$26)*T52*VLOOKUP(AA57,P46:T55,5)</f>
        <v>6.2684546207780207E-3</v>
      </c>
      <c r="AB64" s="60">
        <f>SQRT($W$40*VLOOKUP(AB57,$P$34:$W$43,8))*(1-$S$26)*T52*VLOOKUP(AB57,P46:T55,5)</f>
        <v>3.2488991565324853E-3</v>
      </c>
      <c r="AC64" s="60">
        <f>SQRT($W$40*VLOOKUP(AC57,$P$34:$W$43,8))*(1-$T$26)*T52*VLOOKUP(AC57,P46:T55,5)</f>
        <v>2.0290438844751181E-3</v>
      </c>
      <c r="AD64" s="60">
        <f>SQRT($W$40*VLOOKUP(AD57,$P$34:$W$43,8))*(1-$U$26)*T52*VLOOKUP(AD57,P46:T55,5)</f>
        <v>1.9248415477470446E-3</v>
      </c>
      <c r="AE64" s="60">
        <f>SQRT($W$40*VLOOKUP(AE57,$P$34:$W$43,8))*(1-$V$26)*T52*VLOOKUP(AE57,P46:T55,5)</f>
        <v>1.1285438356551237E-3</v>
      </c>
      <c r="AF64" s="60">
        <f>SQRT($W$40*VLOOKUP(AF57,$P$34:$W$43,8))*(1-$W$26)*T52*VLOOKUP(AF57,P46:T55,5)</f>
        <v>1.6370383371303438E-2</v>
      </c>
      <c r="AG64" s="60">
        <f>SQRT($W$40*VLOOKUP(AG57,$P$34:$W$43,8))*(1-$X$26)*T52*VLOOKUP(AG57,P46:T55,5)</f>
        <v>8.9515595393803681E-3</v>
      </c>
      <c r="AH64" s="60">
        <f>SQRT($W$40*VLOOKUP(AH57,$P$34:$W$43,8))*(1-$Y$26)*T52*VLOOKUP(AH57,P46:T55,5)</f>
        <v>3.8940669654990612E-3</v>
      </c>
      <c r="AI64" s="87">
        <f>SQRT($W$40*VLOOKUP(AI57,$P$34:$W$43,8))*(1-$Z$26)*T52*VLOOKUP(AI57,P46:T55,5)</f>
        <v>6.6123519414269397E-3</v>
      </c>
      <c r="AJ64" s="89">
        <f>$X$40*T52</f>
        <v>1.0428765168853846E-5</v>
      </c>
      <c r="AK64" s="82"/>
      <c r="AL64" s="65"/>
      <c r="AM64" s="61"/>
      <c r="AN64" s="66" t="s">
        <v>585</v>
      </c>
      <c r="AO64" s="61" t="e">
        <f>IF(ATAN(AO63)&lt;0,ATAN(AO63)+PI(),ATAN(AO63))</f>
        <v>#NUM!</v>
      </c>
      <c r="AP64" s="61"/>
      <c r="AQ64" s="50"/>
      <c r="AR64" s="65"/>
      <c r="AS64" s="65"/>
      <c r="AT64" s="65"/>
      <c r="AU64" s="65"/>
      <c r="AV64" s="81"/>
      <c r="AW64" s="59">
        <v>7</v>
      </c>
      <c r="AX64" s="61">
        <f t="shared" si="40"/>
        <v>8.5143624315005592E-2</v>
      </c>
      <c r="AY64" s="61">
        <f>SUMPRODUCT(T46:T55,$BD$34:$BD$43)</f>
        <v>0.20387305121397226</v>
      </c>
      <c r="AZ64" s="68">
        <f>IF($AA$13,EXP((AX64/AL59)*(AU63-1)-LN(AU63-AL59)-AL58*(2*AY64/AL58-AX64/AL59)*LN((AU63+2.41421536*AL59)/(AU63-0.41421536*AL59))/(AL59*2.82842713)      ),1)</f>
        <v>1.0620698430450068</v>
      </c>
    </row>
    <row r="65" spans="16:52" x14ac:dyDescent="0.25">
      <c r="P65" s="78">
        <v>8</v>
      </c>
      <c r="Q65" s="60"/>
      <c r="R65" s="60"/>
      <c r="S65" s="60">
        <f>$Z$14*$BJ$41/AZ65</f>
        <v>0.11255392675202607</v>
      </c>
      <c r="T65" s="61">
        <f>S65/S68</f>
        <v>0.1129297967066923</v>
      </c>
      <c r="U65" s="62"/>
      <c r="V65" s="62"/>
      <c r="W65" s="60"/>
      <c r="X65" s="63"/>
      <c r="Y65" s="61"/>
      <c r="Z65" s="86">
        <f>SQRT($W$41*VLOOKUP(Z57,$P$34:$W$43,8))*(1-$Q$27)*T53*VLOOKUP(Z57,P46:T55,5)</f>
        <v>5.7577102780508801E-3</v>
      </c>
      <c r="AA65" s="60">
        <f>SQRT($W$41*VLOOKUP(AA57,$P$34:$W$43,8))*(1-$R$27)*T53*VLOOKUP(AA57,P46:T55,5)</f>
        <v>3.0836259969838579E-3</v>
      </c>
      <c r="AB65" s="60">
        <f>SQRT($W$41*VLOOKUP(AB57,$P$34:$W$43,8))*(1-$S$27)*T53*VLOOKUP(AB57,P46:T55,5)</f>
        <v>1.6725669212397025E-3</v>
      </c>
      <c r="AC65" s="60">
        <f>SQRT($W$41*VLOOKUP(AC57,$P$34:$W$43,8))*(1-$T$27)*T53*VLOOKUP(AC57,P46:T55,5)</f>
        <v>1.0277590530133756E-3</v>
      </c>
      <c r="AD65" s="60">
        <f>SQRT($W$41*VLOOKUP(AD57,$P$34:$W$43,8))*(1-$U$27)*T53*VLOOKUP(AD57,P46:T55,5)</f>
        <v>1.0156624310153095E-3</v>
      </c>
      <c r="AE65" s="60">
        <f>SQRT($W$41*VLOOKUP(AE57,$P$34:$W$43,8))*(1-$V$27)*T53*VLOOKUP(AE57,P46:T55,5)</f>
        <v>5.3801912820268581E-4</v>
      </c>
      <c r="AF65" s="60">
        <f>SQRT($W$41*VLOOKUP(AF57,$P$34:$W$43,8))*(1-$W$27)*T53*VLOOKUP(AF57,P46:T55,5)</f>
        <v>8.9515595393803698E-3</v>
      </c>
      <c r="AG65" s="60">
        <f>SQRT($W$41*VLOOKUP(AG57,$P$34:$W$43,8))*(1-$X$27)*T53*VLOOKUP(AG57,P46:T55,5)</f>
        <v>4.732565716671697E-3</v>
      </c>
      <c r="AH65" s="60">
        <f>SQRT($W$41*VLOOKUP(AH57,$P$34:$W$43,8))*(1-$Y$27)*T53*VLOOKUP(AH57,P46:T55,5)</f>
        <v>2.2954060982593102E-3</v>
      </c>
      <c r="AI65" s="87">
        <f>SQRT($W$41*VLOOKUP(AI57,$P$34:$W$43,8))*(1-$Z$27)*T53*VLOOKUP(AI57,P46:T55,5)</f>
        <v>3.6734871888767944E-3</v>
      </c>
      <c r="AJ65" s="89">
        <f>$X$41*T53</f>
        <v>2.8930097339680601E-6</v>
      </c>
      <c r="AK65" s="59" t="s">
        <v>580</v>
      </c>
      <c r="AL65" s="61">
        <f>AL61*AL62/6-AL63/2-AL61^3/27</f>
        <v>2.2987796870649273E-2</v>
      </c>
      <c r="AM65" s="61"/>
      <c r="AN65" s="66" t="s">
        <v>571</v>
      </c>
      <c r="AO65" s="61" t="e">
        <f>2*SQRT(AL66)*COS(AO64/3)-AL61/3</f>
        <v>#NUM!</v>
      </c>
      <c r="AP65" s="69" t="e">
        <f>AO65^3+AL61*AO65^2+AL62*AO65+AL63</f>
        <v>#NUM!</v>
      </c>
      <c r="AQ65" s="50"/>
      <c r="AR65" s="65"/>
      <c r="AS65" s="65"/>
      <c r="AT65" s="65"/>
      <c r="AU65" s="65"/>
      <c r="AV65" s="81"/>
      <c r="AW65" s="59">
        <v>8</v>
      </c>
      <c r="AX65" s="61">
        <f t="shared" si="40"/>
        <v>9.4442052157195047E-2</v>
      </c>
      <c r="AY65" s="61">
        <f>SUMPRODUCT(T46:T55,$BE$34:$BE$43)</f>
        <v>0.4315987813385358</v>
      </c>
      <c r="AZ65" s="68">
        <f>IF($AA$14,EXP((AX65/AL59)*(AU63-1)-LN(AU63-AL59)-AL58*(2*AY65/AL58-AX65/AL59)*LN((AU63+2.41421536*AL59)/(AU63-0.41421536*AL59))/(AL59*2.82842713)      ),1)</f>
        <v>0.65044214442666304</v>
      </c>
    </row>
    <row r="66" spans="16:52" x14ac:dyDescent="0.25">
      <c r="P66" s="78">
        <v>9</v>
      </c>
      <c r="Q66" s="60"/>
      <c r="R66" s="60"/>
      <c r="S66" s="60">
        <f>$Z$15*$BJ$42/AZ66</f>
        <v>5.5695593596030414E-2</v>
      </c>
      <c r="T66" s="61">
        <f>S66/S68</f>
        <v>5.5881587109043701E-2</v>
      </c>
      <c r="U66" s="62"/>
      <c r="V66" s="62" t="s">
        <v>590</v>
      </c>
      <c r="W66" s="60"/>
      <c r="X66" s="63"/>
      <c r="Y66" s="61"/>
      <c r="Z66" s="86">
        <f>SQRT($W$42*VLOOKUP(Z57,$P$34:$W$43,8))*(1-$Q$28)*T54*VLOOKUP(Z57,P46:T55,5)</f>
        <v>3.1208949786202434E-3</v>
      </c>
      <c r="AA66" s="60">
        <f>SQRT($W$42*VLOOKUP(AA57,$P$34:$W$43,8))*(1-$R$28)*T54*VLOOKUP(AA57,P46:T55,5)</f>
        <v>1.7503980972770035E-3</v>
      </c>
      <c r="AB66" s="60">
        <f>SQRT($W$42*VLOOKUP(AB57,$P$34:$W$43,8))*(1-$S$28)*T54*VLOOKUP(AB57,P46:T55,5)</f>
        <v>9.3602315773082733E-4</v>
      </c>
      <c r="AC66" s="60">
        <f>SQRT($W$42*VLOOKUP(AC57,$P$34:$W$43,8))*(1-$T$28)*T54*VLOOKUP(AC57,P46:T55,5)</f>
        <v>6.3722097534287827E-4</v>
      </c>
      <c r="AD66" s="60">
        <f>SQRT($W$42*VLOOKUP(AD57,$P$34:$W$43,8))*(1-$U$28)*T54*VLOOKUP(AD57,P46:T55,5)</f>
        <v>5.9080592490112999E-4</v>
      </c>
      <c r="AE66" s="60">
        <f>SQRT($W$42*VLOOKUP(AE57,$P$34:$W$43,8))*(1-$V$28)*T54*VLOOKUP(AE57,P46:T55,5)</f>
        <v>3.0860949181547685E-4</v>
      </c>
      <c r="AF66" s="60">
        <f>SQRT($W$42*VLOOKUP(AF57,$P$34:$W$43,8))*(1-$W$28)*T54*VLOOKUP(AF57,P46:T55,5)</f>
        <v>3.8940669654990616E-3</v>
      </c>
      <c r="AG66" s="60">
        <f>SQRT($W$42*VLOOKUP(AG57,$P$34:$W$43,8))*(1-$X$28)*T54*VLOOKUP(AG57,P46:T55,5)</f>
        <v>2.2954060982593098E-3</v>
      </c>
      <c r="AH66" s="60">
        <f>SQRT($W$42*VLOOKUP(AH57,$P$34:$W$43,8))*(1-$Y$28)*T54*VLOOKUP(AH57,P46:T55,5)</f>
        <v>1.3665695846647038E-3</v>
      </c>
      <c r="AI66" s="87">
        <f>SQRT($W$42*VLOOKUP(AI57,$P$34:$W$43,8))*(1-$Z$28)*T54*VLOOKUP(AI57,P46:T55,5)</f>
        <v>2.0893259271386449E-3</v>
      </c>
      <c r="AJ66" s="89">
        <f>$X$42*T54</f>
        <v>1.3472330569371274E-6</v>
      </c>
      <c r="AK66" s="59" t="s">
        <v>556</v>
      </c>
      <c r="AL66" s="61">
        <f>AL61^2/9-AL62/3</f>
        <v>5.3964675893051255E-2</v>
      </c>
      <c r="AM66" s="61"/>
      <c r="AN66" s="66" t="s">
        <v>572</v>
      </c>
      <c r="AO66" s="61" t="e">
        <f>2*SQRT(AL66)*COS((AO64+2*PI())/3)-AL61/3</f>
        <v>#NUM!</v>
      </c>
      <c r="AP66" s="69" t="e">
        <f>AO66^3+AO66^2*AL61+AO66*AL62+AL63</f>
        <v>#NUM!</v>
      </c>
      <c r="AQ66" s="50"/>
      <c r="AR66" s="65"/>
      <c r="AS66" s="50"/>
      <c r="AT66" s="65"/>
      <c r="AU66" s="65"/>
      <c r="AV66" s="81"/>
      <c r="AW66" s="59">
        <v>9</v>
      </c>
      <c r="AX66" s="61">
        <f t="shared" si="40"/>
        <v>9.5633628720838929E-2</v>
      </c>
      <c r="AY66" s="61">
        <f>SUMPRODUCT(T46:T55,$BF$34:$BF$43)</f>
        <v>0.48687674748469278</v>
      </c>
      <c r="AZ66" s="68">
        <f>IF($AA$15,EXP((AX66/AL59)*(AU63-1)-LN(AU63-AL59)-AL58*(2*AY66/AL58-AX66/AL59)*LN((AU63+2.41421536*AL59)/(AU63-0.41421536*AL59))/(AL59*2.82842713)      ),1)</f>
        <v>0.57634825608909179</v>
      </c>
    </row>
    <row r="67" spans="16:52" x14ac:dyDescent="0.25">
      <c r="P67" s="78">
        <v>10</v>
      </c>
      <c r="Q67" s="60"/>
      <c r="R67" s="60"/>
      <c r="S67" s="60">
        <f>$Z$16*$BJ$43/AZ67</f>
        <v>8.8015249326312939E-2</v>
      </c>
      <c r="T67" s="61">
        <f>S67/S68</f>
        <v>8.8309173214433739E-2</v>
      </c>
      <c r="U67" s="62"/>
      <c r="V67" s="96">
        <f>ABS(S56-S68)</f>
        <v>2.5645012539926126E-2</v>
      </c>
      <c r="W67" s="60"/>
      <c r="X67" s="63"/>
      <c r="Y67" s="61"/>
      <c r="Z67" s="86">
        <f>SQRT($W$43*VLOOKUP(Z57,$P$34:$W$43,8))*(1-$Q$29)*T55*VLOOKUP(Z57,P46:T55,5)</f>
        <v>5.097050703985923E-3</v>
      </c>
      <c r="AA67" s="60">
        <f>SQRT($W$43*VLOOKUP(AA57,$P$34:$W$43,8))*(1-$R$29)*T55*VLOOKUP(AA57,P46:T55,5)</f>
        <v>2.8933536527376638E-3</v>
      </c>
      <c r="AB67" s="60">
        <f>SQRT($W$43*VLOOKUP(AB57,$P$34:$W$43,8))*(1-$S$29)*T55*VLOOKUP(AB57,P46:T55,5)</f>
        <v>1.5688122387372046E-3</v>
      </c>
      <c r="AC67" s="60">
        <f>SQRT($W$43*VLOOKUP(AC57,$P$34:$W$43,8))*(1-$T$29)*T55*VLOOKUP(AC57,P46:T55,5)</f>
        <v>8.8441211785547614E-4</v>
      </c>
      <c r="AD67" s="60">
        <f>SQRT($W$43*VLOOKUP(AD57,$P$34:$W$43,8))*(1-$U$29)*T55*VLOOKUP(AD57,P46:T55,5)</f>
        <v>9.4821911923154579E-4</v>
      </c>
      <c r="AE67" s="60">
        <f>SQRT($W$43*VLOOKUP(AE57,$P$34:$W$43,8))*(1-$V$29)*T55*VLOOKUP(AE57,P46:T55,5)</f>
        <v>5.0355177547906028E-4</v>
      </c>
      <c r="AF67" s="60">
        <f>SQRT($W$43*VLOOKUP(AF57,$P$34:$W$43,8))*(1-$W$29)*T55*VLOOKUP(AF57,P46:T55,5)</f>
        <v>6.6123519414269397E-3</v>
      </c>
      <c r="AG67" s="60">
        <f>SQRT($W$43*VLOOKUP(AG57,$P$34:$W$43,8))*(1-$X$29)*T55*VLOOKUP(AG57,P46:T55,5)</f>
        <v>3.6734871888767949E-3</v>
      </c>
      <c r="AH67" s="60">
        <f>SQRT($W$43*VLOOKUP(AH57,$P$34:$W$43,8))*(1-$Y$29)*T55*VLOOKUP(AH57,P46:T55,5)</f>
        <v>2.0893259271386449E-3</v>
      </c>
      <c r="AI67" s="87">
        <f>SQRT($W$43*VLOOKUP(AI57,$P$34:$W$43,8))*(1-$Z$29)*T55*VLOOKUP(AI57,P46:T55,5)</f>
        <v>3.1943362992999775E-3</v>
      </c>
      <c r="AJ67" s="89">
        <f>$X$43*T55</f>
        <v>2.9378620588098322E-6</v>
      </c>
      <c r="AK67" s="59" t="s">
        <v>72</v>
      </c>
      <c r="AL67" s="63">
        <f>AL65^2-AL66^3</f>
        <v>3.7128361815550706E-4</v>
      </c>
      <c r="AM67" s="61"/>
      <c r="AN67" s="66" t="s">
        <v>573</v>
      </c>
      <c r="AO67" s="61" t="e">
        <f>2*SQRT(AL66)*COS((AO64+4*PI())/3)-AL61/3</f>
        <v>#NUM!</v>
      </c>
      <c r="AP67" s="69" t="e">
        <f>AO67^3+AO67^2*AL61+AL62*AO67+AL63</f>
        <v>#NUM!</v>
      </c>
      <c r="AQ67" s="50"/>
      <c r="AR67" s="65"/>
      <c r="AS67" s="50"/>
      <c r="AT67" s="65"/>
      <c r="AU67" s="65"/>
      <c r="AV67" s="81"/>
      <c r="AW67" s="59">
        <v>10</v>
      </c>
      <c r="AX67" s="61">
        <f t="shared" si="40"/>
        <v>0.1284239100960245</v>
      </c>
      <c r="AY67" s="61">
        <f>SUMPRODUCT(T46:T55,$BG$34:$BG$43)</f>
        <v>0.48469398207984782</v>
      </c>
      <c r="AZ67" s="68">
        <f>IF($AA$16,EXP((AX67/AL59)*(AU63-1)-LN(AU63-AL59)-AL58*(2*AY67/AL58-AX67/AL59)*LN((AU63+2.41421536*AL59)/(AU63-0.41421536*AL59))/(AL59*2.82842713)      ),1)</f>
        <v>0.61440267668145043</v>
      </c>
    </row>
    <row r="68" spans="16:52" x14ac:dyDescent="0.25">
      <c r="P68" s="79"/>
      <c r="Q68" s="71"/>
      <c r="R68" s="71"/>
      <c r="S68" s="94">
        <f>SUM(S58:S67)</f>
        <v>0.99667164941735908</v>
      </c>
      <c r="T68" s="72">
        <f>SUM(T58:T67)</f>
        <v>1</v>
      </c>
      <c r="U68" s="73"/>
      <c r="V68" s="73"/>
      <c r="W68" s="73"/>
      <c r="X68" s="73"/>
      <c r="Y68" s="73"/>
      <c r="Z68" s="70"/>
      <c r="AA68" s="73"/>
      <c r="AB68" s="73"/>
      <c r="AC68" s="73"/>
      <c r="AD68" s="73"/>
      <c r="AE68" s="73"/>
      <c r="AF68" s="73"/>
      <c r="AG68" s="73"/>
      <c r="AH68" s="73"/>
      <c r="AI68" s="88">
        <f>SUM(Z58:AI67)</f>
        <v>0.24301909580693282</v>
      </c>
      <c r="AJ68" s="91">
        <f>SUM(AJ58:AJ67)</f>
        <v>2.95405246332433E-5</v>
      </c>
      <c r="AK68" s="70"/>
      <c r="AL68" s="73"/>
      <c r="AM68" s="74"/>
      <c r="AN68" s="75"/>
      <c r="AO68" s="74"/>
      <c r="AP68" s="74"/>
      <c r="AQ68" s="76"/>
      <c r="AR68" s="73"/>
      <c r="AS68" s="76"/>
      <c r="AT68" s="73"/>
      <c r="AU68" s="73"/>
      <c r="AV68" s="80"/>
      <c r="AW68" s="70"/>
      <c r="AX68" s="73"/>
      <c r="AY68" s="73"/>
      <c r="AZ68" s="80"/>
    </row>
    <row r="69" spans="16:52" x14ac:dyDescent="0.25">
      <c r="P69" s="92">
        <f>P57+1</f>
        <v>3</v>
      </c>
      <c r="Q69" s="55"/>
      <c r="R69" s="55"/>
      <c r="S69" s="55"/>
      <c r="T69" s="55" t="s">
        <v>558</v>
      </c>
      <c r="U69" s="56"/>
      <c r="V69" s="56"/>
      <c r="W69" s="57"/>
      <c r="X69" s="57"/>
      <c r="Y69" s="57"/>
      <c r="Z69" s="54">
        <v>1</v>
      </c>
      <c r="AA69" s="55">
        <v>2</v>
      </c>
      <c r="AB69" s="55">
        <v>3</v>
      </c>
      <c r="AC69" s="55">
        <v>4</v>
      </c>
      <c r="AD69" s="55">
        <v>5</v>
      </c>
      <c r="AE69" s="55">
        <v>6</v>
      </c>
      <c r="AF69" s="55">
        <v>7</v>
      </c>
      <c r="AG69" s="55">
        <v>8</v>
      </c>
      <c r="AH69" s="55">
        <v>9</v>
      </c>
      <c r="AI69" s="58">
        <v>10</v>
      </c>
      <c r="AJ69" s="90"/>
      <c r="AK69" s="54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8"/>
      <c r="AW69" s="54"/>
      <c r="AX69" s="55" t="s">
        <v>563</v>
      </c>
      <c r="AY69" s="55" t="s">
        <v>575</v>
      </c>
      <c r="AZ69" s="58" t="s">
        <v>588</v>
      </c>
    </row>
    <row r="70" spans="16:52" x14ac:dyDescent="0.25">
      <c r="P70" s="78">
        <v>1</v>
      </c>
      <c r="Q70" s="60"/>
      <c r="R70" s="60"/>
      <c r="S70" s="60">
        <f>$Z$7*$BJ$34/AZ70</f>
        <v>0.19763223501367322</v>
      </c>
      <c r="T70" s="61">
        <f>S70/S80</f>
        <v>0.19778120035591579</v>
      </c>
      <c r="U70" s="62"/>
      <c r="V70" s="62"/>
      <c r="W70" s="60"/>
      <c r="X70" s="63"/>
      <c r="Y70" s="61"/>
      <c r="Z70" s="86">
        <f>SQRT($W$34*VLOOKUP(Z69,$P$34:$W$43,8))*(1-$Q$20)*T58*VLOOKUP(Z69,P58:T67,5)</f>
        <v>8.1163507266645667E-3</v>
      </c>
      <c r="AA70" s="60">
        <f>SQRT($W$34*VLOOKUP(AA69,$P$34:$W$43,8))*(1-$R$20)*T58*VLOOKUP(AA69,P58:T67,5)</f>
        <v>5.1708708369213501E-3</v>
      </c>
      <c r="AB70" s="60">
        <f>SQRT($W$34*VLOOKUP(AB69,$P$34:$W$43,8))*(1-$S$20)*T58*VLOOKUP(AB69,P58:T67,5)</f>
        <v>3.0684645488515635E-3</v>
      </c>
      <c r="AC70" s="60">
        <f>SQRT($W$34*VLOOKUP(AC69,$P$34:$W$43,8))*(1-$T$20)*T58*VLOOKUP(AC69,P58:T67,5)</f>
        <v>2.0876340898678156E-3</v>
      </c>
      <c r="AD70" s="60">
        <f>SQRT($W$34*VLOOKUP(AD69,$P$34:$W$43,8))*(1-$U$20)*T58*VLOOKUP(AD69,P58:T67,5)</f>
        <v>2.0202001540879887E-3</v>
      </c>
      <c r="AE70" s="60">
        <f>SQRT($W$34*VLOOKUP(AE69,$P$34:$W$43,8))*(1-$V$20)*T58*VLOOKUP(AE69,P58:T67,5)</f>
        <v>1.1898277025728663E-3</v>
      </c>
      <c r="AF70" s="60">
        <f>SQRT($W$34*VLOOKUP(AF69,$P$34:$W$43,8))*(1-$W$20)*T58*VLOOKUP(AF69,P58:T67,5)</f>
        <v>1.0168205739258465E-2</v>
      </c>
      <c r="AG70" s="60">
        <f>SQRT($W$34*VLOOKUP(AG69,$P$34:$W$43,8))*(1-$X$20)*T58*VLOOKUP(AG69,P58:T67,5)</f>
        <v>5.8606588562522361E-3</v>
      </c>
      <c r="AH70" s="60">
        <f>SQRT($W$34*VLOOKUP(AH69,$P$34:$W$43,8))*(1-$Y$20)*T58*VLOOKUP(AH69,P58:T67,5)</f>
        <v>3.4181282884117405E-3</v>
      </c>
      <c r="AI70" s="87">
        <f>SQRT($W$34*VLOOKUP(AI69,$P$34:$W$43,8))*(1-$Z$20)*T58*VLOOKUP(AI69,P58:T67,5)</f>
        <v>5.4326512739432805E-3</v>
      </c>
      <c r="AJ70" s="89">
        <f>$X$34*T58</f>
        <v>5.3509199113427923E-6</v>
      </c>
      <c r="AK70" s="59" t="s">
        <v>69</v>
      </c>
      <c r="AL70" s="60">
        <f>$Q$44*AI80*100000/($T$3*$AE$9)^2</f>
        <v>0.38709141977206307</v>
      </c>
      <c r="AM70" s="65" t="s">
        <v>581</v>
      </c>
      <c r="AN70" s="66" t="s">
        <v>571</v>
      </c>
      <c r="AO70" s="61">
        <f>(AL77+SQRT(AL79))^(1/3)+(AL77-SQRT(AL79))^(1/3)-AL73/3</f>
        <v>0.76431328263071396</v>
      </c>
      <c r="AP70" s="63">
        <f>AO70^3+AL73*AO70^2+AL74*AO70+AL75</f>
        <v>-5.8980598183211441E-17</v>
      </c>
      <c r="AQ70" s="65" t="s">
        <v>571</v>
      </c>
      <c r="AR70" s="61">
        <f>IF(AL79&gt;=0,AO70,AO77)</f>
        <v>0.76431328263071396</v>
      </c>
      <c r="AS70" s="61">
        <f>IF(AR70&lt;AR71,AR71,AR70)</f>
        <v>0.76431328263071396</v>
      </c>
      <c r="AT70" s="61">
        <f>AS70</f>
        <v>0.76431328263071396</v>
      </c>
      <c r="AU70" s="67">
        <f>IF(AT70&lt;AT71,AT71,AT70)</f>
        <v>0.76431328263071396</v>
      </c>
      <c r="AV70" s="81"/>
      <c r="AW70" s="59">
        <v>1</v>
      </c>
      <c r="AX70" s="61">
        <f>AX58</f>
        <v>9.4886543912142504E-2</v>
      </c>
      <c r="AY70" s="61">
        <f>SUMPRODUCT(T58:T67,$AX$34:$AX$43)</f>
        <v>0.33312886082297921</v>
      </c>
      <c r="AZ70" s="68">
        <f>IF($AA$7,EXP((AX70/AL71)*(AU75-1)-LN(AU75-AL71)-AL70*(2*AY70/AL70-AX70/AL71)*LN((AU75+2.41421536*AL71)/(AU75-0.41421536*AL71))/(AL71*2.82842713)      ),1)</f>
        <v>0.84899877343364949</v>
      </c>
    </row>
    <row r="71" spans="16:52" x14ac:dyDescent="0.25">
      <c r="P71" s="78">
        <v>2</v>
      </c>
      <c r="Q71" s="60"/>
      <c r="R71" s="60"/>
      <c r="S71" s="60">
        <f>$Z$8*$BJ$35/AZ71</f>
        <v>7.5620344018617364E-2</v>
      </c>
      <c r="T71" s="61">
        <f>S71/S80</f>
        <v>7.5677342870178466E-2</v>
      </c>
      <c r="U71" s="62"/>
      <c r="V71" s="62"/>
      <c r="W71" s="60"/>
      <c r="X71" s="63"/>
      <c r="Y71" s="61"/>
      <c r="Z71" s="86">
        <f>SQRT($W$35*VLOOKUP(Z69,$P$34:$W$43,8))*(1-$Q$21)*T59*VLOOKUP(Z69,P58:T67,5)</f>
        <v>5.1708708369213501E-3</v>
      </c>
      <c r="AA71" s="60">
        <f>SQRT($W$35*VLOOKUP(AA69,$P$34:$W$43,8))*(1-$R$21)*T59*VLOOKUP(AA69,P58:T67,5)</f>
        <v>3.2772620814253608E-3</v>
      </c>
      <c r="AB71" s="60">
        <f>SQRT($W$35*VLOOKUP(AB69,$P$34:$W$43,8))*(1-$S$21)*T59*VLOOKUP(AB69,P58:T67,5)</f>
        <v>1.9753378798141037E-3</v>
      </c>
      <c r="AC71" s="60">
        <f>SQRT($W$35*VLOOKUP(AC69,$P$34:$W$43,8))*(1-$T$21)*T59*VLOOKUP(AC69,P58:T67,5)</f>
        <v>1.2153821845534713E-3</v>
      </c>
      <c r="AD71" s="60">
        <f>SQRT($W$35*VLOOKUP(AD69,$P$34:$W$43,8))*(1-$U$21)*T59*VLOOKUP(AD69,P58:T67,5)</f>
        <v>1.3262713158768357E-3</v>
      </c>
      <c r="AE71" s="60">
        <f>SQRT($W$35*VLOOKUP(AE69,$P$34:$W$43,8))*(1-$V$21)*T59*VLOOKUP(AE69,P58:T67,5)</f>
        <v>7.6782795362581363E-4</v>
      </c>
      <c r="AF71" s="60">
        <f>SQRT($W$35*VLOOKUP(AF69,$P$34:$W$43,8))*(1-$W$21)*T59*VLOOKUP(AF69,P58:T67,5)</f>
        <v>6.3252528070161743E-3</v>
      </c>
      <c r="AG71" s="60">
        <f>SQRT($W$35*VLOOKUP(AG69,$P$34:$W$43,8))*(1-$X$21)*T59*VLOOKUP(AG69,P58:T67,5)</f>
        <v>3.55883289413552E-3</v>
      </c>
      <c r="AH71" s="60">
        <f>SQRT($W$35*VLOOKUP(AH69,$P$34:$W$43,8))*(1-$Y$21)*T59*VLOOKUP(AH69,P58:T67,5)</f>
        <v>2.17367845093395E-3</v>
      </c>
      <c r="AI71" s="87">
        <f>SQRT($W$35*VLOOKUP(AI69,$P$34:$W$43,8))*(1-$Z$21)*T59*VLOOKUP(AI69,P58:T67,5)</f>
        <v>3.4965815215634963E-3</v>
      </c>
      <c r="AJ71" s="89">
        <f>$X$35*T59</f>
        <v>2.9613383032437914E-6</v>
      </c>
      <c r="AK71" s="59" t="s">
        <v>65</v>
      </c>
      <c r="AL71" s="60">
        <f>AJ80*$Q$44*100000/($T$3*$AE$9)</f>
        <v>0.10834835922661128</v>
      </c>
      <c r="AM71" s="61"/>
      <c r="AN71" s="66" t="s">
        <v>572</v>
      </c>
      <c r="AO71" s="66" t="e">
        <f>1/0</f>
        <v>#DIV/0!</v>
      </c>
      <c r="AP71" s="61"/>
      <c r="AQ71" s="65" t="s">
        <v>572</v>
      </c>
      <c r="AR71" s="66">
        <f>IF(AL79&gt;=0,0,AO78)</f>
        <v>0</v>
      </c>
      <c r="AS71" s="61">
        <f>IF(AR70&lt;AR71,AR70,AR71)</f>
        <v>0</v>
      </c>
      <c r="AT71" s="61">
        <f>IF(AS71&lt;AS72,AS72,AS71)</f>
        <v>0</v>
      </c>
      <c r="AU71" s="67">
        <f>IF(AT70&lt;AT71,AT70,AT71)</f>
        <v>0</v>
      </c>
      <c r="AV71" s="81"/>
      <c r="AW71" s="59">
        <v>2</v>
      </c>
      <c r="AX71" s="61">
        <f t="shared" ref="AX71:AX79" si="41">AX59</f>
        <v>0.14320546093673198</v>
      </c>
      <c r="AY71" s="61">
        <f>SUMPRODUCT(T58:T67,$AY$34:$AY$43)</f>
        <v>0.571776053439222</v>
      </c>
      <c r="AZ71" s="68">
        <f>IF($AA$8,EXP((AX71/AL71)*(AU75-1)-LN(AU75-AL71)-AL70*(2*AY71/AL70-AX71/AL71)*LN((AU75+2.41421536*AL71)/(AU75-0.41421536*AL71))/(AL71*2.82842713)      ),1)</f>
        <v>0.5370925687949456</v>
      </c>
    </row>
    <row r="72" spans="16:52" x14ac:dyDescent="0.25">
      <c r="P72" s="78">
        <v>3</v>
      </c>
      <c r="Q72" s="60"/>
      <c r="R72" s="60"/>
      <c r="S72" s="60">
        <f>$Z$9*$BJ$36/AZ72</f>
        <v>3.4600571543247825E-2</v>
      </c>
      <c r="T72" s="61">
        <f>S72/S80</f>
        <v>3.4626651731944631E-2</v>
      </c>
      <c r="U72" s="62"/>
      <c r="V72" s="62"/>
      <c r="W72" s="60"/>
      <c r="X72" s="63"/>
      <c r="Y72" s="61"/>
      <c r="Z72" s="86">
        <f>SQRT($W$36*VLOOKUP(Z69,$P$34:$W$43,8))*(1-$Q$22)*T60*VLOOKUP(Z69,P58:T67,5)</f>
        <v>3.0684645488515639E-3</v>
      </c>
      <c r="AA72" s="60">
        <f>SQRT($W$36*VLOOKUP(AA69,$P$34:$W$43,8))*(1-$R$22)*T60*VLOOKUP(AA69,P58:T67,5)</f>
        <v>1.9753378798141033E-3</v>
      </c>
      <c r="AB72" s="60">
        <f>SQRT($W$36*VLOOKUP(AB69,$P$34:$W$43,8))*(1-$S$22)*T60*VLOOKUP(AB69,P58:T67,5)</f>
        <v>1.1932393988066138E-3</v>
      </c>
      <c r="AC72" s="60">
        <f>SQRT($W$36*VLOOKUP(AC69,$P$34:$W$43,8))*(1-$T$22)*T60*VLOOKUP(AC69,P58:T67,5)</f>
        <v>8.0856902384356273E-4</v>
      </c>
      <c r="AD72" s="60">
        <f>SQRT($W$36*VLOOKUP(AD69,$P$34:$W$43,8))*(1-$U$22)*T60*VLOOKUP(AD69,P58:T67,5)</f>
        <v>8.0115190205938612E-4</v>
      </c>
      <c r="AE72" s="60">
        <f>SQRT($W$36*VLOOKUP(AE69,$P$34:$W$43,8))*(1-$V$22)*T60*VLOOKUP(AE69,P58:T67,5)</f>
        <v>4.5448507459866261E-4</v>
      </c>
      <c r="AF72" s="60">
        <f>SQRT($W$36*VLOOKUP(AF69,$P$34:$W$43,8))*(1-$W$22)*T60*VLOOKUP(AF69,P58:T67,5)</f>
        <v>3.6810771055765194E-3</v>
      </c>
      <c r="AG72" s="60">
        <f>SQRT($W$36*VLOOKUP(AG69,$P$34:$W$43,8))*(1-$X$22)*T60*VLOOKUP(AG69,P58:T67,5)</f>
        <v>2.1674579585588875E-3</v>
      </c>
      <c r="AH72" s="60">
        <f>SQRT($W$36*VLOOKUP(AH69,$P$34:$W$43,8))*(1-$Y$22)*T60*VLOOKUP(AH69,P58:T67,5)</f>
        <v>1.305167774604029E-3</v>
      </c>
      <c r="AI72" s="87">
        <f>SQRT($W$36*VLOOKUP(AI69,$P$34:$W$43,8))*(1-$Z$22)*T60*VLOOKUP(AI69,P58:T67,5)</f>
        <v>2.128797677436213E-3</v>
      </c>
      <c r="AJ72" s="89">
        <f>$X$36*T60</f>
        <v>1.8166919978930829E-6</v>
      </c>
      <c r="AK72" s="82"/>
      <c r="AL72" s="65"/>
      <c r="AM72" s="61"/>
      <c r="AN72" s="66" t="s">
        <v>573</v>
      </c>
      <c r="AO72" s="66" t="e">
        <f>1/0</f>
        <v>#DIV/0!</v>
      </c>
      <c r="AP72" s="61"/>
      <c r="AQ72" s="65" t="s">
        <v>573</v>
      </c>
      <c r="AR72" s="66">
        <f>IF(AL79&gt;=0,0,AO79)</f>
        <v>0</v>
      </c>
      <c r="AS72" s="61">
        <f>AR72</f>
        <v>0</v>
      </c>
      <c r="AT72" s="61">
        <f>IF(AS71&lt;AS72,AS71,AS72)</f>
        <v>0</v>
      </c>
      <c r="AU72" s="67">
        <f>AT72</f>
        <v>0</v>
      </c>
      <c r="AV72" s="81"/>
      <c r="AW72" s="59">
        <v>3</v>
      </c>
      <c r="AX72" s="61">
        <f t="shared" si="41"/>
        <v>0.19947591637730461</v>
      </c>
      <c r="AY72" s="61">
        <f>SUMPRODUCT(T58:T67,$AZ$34:$AZ$43)</f>
        <v>0.77946339963851852</v>
      </c>
      <c r="AZ72" s="68">
        <f>IF($AA$9,EXP((AX72/AL71)*(AU75-1)-LN(AU75-AL71)-AL70*(2*AY72/AL70-AX72/AL71)*LN((AU75+2.41421536*AL71)/(AU75-0.41421536*AL71))/(AL71*2.82842713)      ),1)</f>
        <v>0.37076885951162608</v>
      </c>
    </row>
    <row r="73" spans="16:52" x14ac:dyDescent="0.25">
      <c r="P73" s="78">
        <v>4</v>
      </c>
      <c r="Q73" s="60"/>
      <c r="R73" s="60"/>
      <c r="S73" s="60">
        <f>$Z$10*$BJ$37/AZ73</f>
        <v>1.9113740219806434E-2</v>
      </c>
      <c r="T73" s="61">
        <f>S73/S80</f>
        <v>1.9128147205858998E-2</v>
      </c>
      <c r="U73" s="62"/>
      <c r="V73" s="62"/>
      <c r="W73" s="60"/>
      <c r="X73" s="63"/>
      <c r="Y73" s="61"/>
      <c r="Z73" s="86">
        <f>SQRT($W$37*VLOOKUP(Z69,$P$34:$W$43,8))*(1-$Q$23)*T61*VLOOKUP(Z69,P58:T67,5)</f>
        <v>2.0876340898678156E-3</v>
      </c>
      <c r="AA73" s="60">
        <f>SQRT($W$37*VLOOKUP(AA69,$P$34:$W$43,8))*(1-$R$23)*T61*VLOOKUP(AA69,P58:T67,5)</f>
        <v>1.2153821845534711E-3</v>
      </c>
      <c r="AB73" s="60">
        <f>SQRT($W$37*VLOOKUP(AB69,$P$34:$W$43,8))*(1-$S$23)*T61*VLOOKUP(AB69,P58:T67,5)</f>
        <v>8.0856902384356263E-4</v>
      </c>
      <c r="AC73" s="60">
        <f>SQRT($W$37*VLOOKUP(AC69,$P$34:$W$43,8))*(1-$T$23)*T61*VLOOKUP(AC69,P58:T67,5)</f>
        <v>5.5154086764440207E-4</v>
      </c>
      <c r="AD73" s="60">
        <f>SQRT($W$37*VLOOKUP(AD69,$P$34:$W$43,8))*(1-$U$23)*T61*VLOOKUP(AD69,P58:T67,5)</f>
        <v>5.406786911831429E-4</v>
      </c>
      <c r="AE73" s="60">
        <f>SQRT($W$37*VLOOKUP(AE69,$P$34:$W$43,8))*(1-$V$23)*T61*VLOOKUP(AE69,P58:T67,5)</f>
        <v>2.9397401605919186E-4</v>
      </c>
      <c r="AF73" s="60">
        <f>SQRT($W$37*VLOOKUP(AF69,$P$34:$W$43,8))*(1-$W$23)*T61*VLOOKUP(AF69,P58:T67,5)</f>
        <v>2.5168749746179069E-3</v>
      </c>
      <c r="AG73" s="60">
        <f>SQRT($W$37*VLOOKUP(AG69,$P$34:$W$43,8))*(1-$X$23)*T61*VLOOKUP(AG69,P58:T67,5)</f>
        <v>1.4581090626887539E-3</v>
      </c>
      <c r="AH73" s="60">
        <f>SQRT($W$37*VLOOKUP(AH69,$P$34:$W$43,8))*(1-$Y$23)*T61*VLOOKUP(AH69,P58:T67,5)</f>
        <v>9.7275020506035691E-4</v>
      </c>
      <c r="AI73" s="87">
        <f>SQRT($W$37*VLOOKUP(AI69,$P$34:$W$43,8))*(1-$Z$23)*T61*VLOOKUP(AI69,P58:T67,5)</f>
        <v>1.3138616091804194E-3</v>
      </c>
      <c r="AJ73" s="89">
        <f>$X$37*T61</f>
        <v>1.2511678368208446E-6</v>
      </c>
      <c r="AK73" s="59" t="s">
        <v>568</v>
      </c>
      <c r="AL73" s="60">
        <f>AL71-1</f>
        <v>-0.89165164077338877</v>
      </c>
      <c r="AM73" s="61"/>
      <c r="AN73" s="66"/>
      <c r="AO73" s="61"/>
      <c r="AP73" s="61"/>
      <c r="AQ73" s="50"/>
      <c r="AR73" s="65"/>
      <c r="AS73" s="65"/>
      <c r="AT73" s="65"/>
      <c r="AU73" s="65"/>
      <c r="AV73" s="81"/>
      <c r="AW73" s="59">
        <v>4</v>
      </c>
      <c r="AX73" s="61">
        <f t="shared" si="41"/>
        <v>0.25627106465246752</v>
      </c>
      <c r="AY73" s="61">
        <f>SUMPRODUCT(T58:T67,$BA$34:$BA$43)</f>
        <v>0.97239638009273144</v>
      </c>
      <c r="AZ73" s="68">
        <f>IF($AA$10,EXP((AX73/AL71)*(AU75-1)-LN(AU75-AL71)-AL70*(2*AY73/AL70-AX73/AL71)*LN((AU75+2.41421536*AL71)/(AU75-0.41421536*AL71))/(AL71*2.82842713)      ),1)</f>
        <v>0.26512070741113675</v>
      </c>
    </row>
    <row r="74" spans="16:52" x14ac:dyDescent="0.25">
      <c r="P74" s="78">
        <v>5</v>
      </c>
      <c r="Q74" s="60"/>
      <c r="R74" s="60"/>
      <c r="S74" s="60">
        <f>$Z$11*$BJ$38/AZ74</f>
        <v>1.9403880771054909E-2</v>
      </c>
      <c r="T74" s="61">
        <f>S74/S80</f>
        <v>1.9418506450614187E-2</v>
      </c>
      <c r="U74" s="62"/>
      <c r="V74" s="62"/>
      <c r="W74" s="60"/>
      <c r="X74" s="63"/>
      <c r="Y74" s="61"/>
      <c r="Z74" s="86">
        <f>SQRT($W$38*VLOOKUP(Z69,$P$34:$W$43,8))*(1-$Q$24)*T62*VLOOKUP(Z69,P58:T67,5)</f>
        <v>2.0202001540879887E-3</v>
      </c>
      <c r="AA74" s="60">
        <f>SQRT($W$38*VLOOKUP(AA69,$P$34:$W$43,8))*(1-$R$24)*T62*VLOOKUP(AA69,P58:T67,5)</f>
        <v>1.3262713158768357E-3</v>
      </c>
      <c r="AB74" s="60">
        <f>SQRT($W$38*VLOOKUP(AB69,$P$34:$W$43,8))*(1-$S$24)*T62*VLOOKUP(AB69,P58:T67,5)</f>
        <v>8.0115190205938623E-4</v>
      </c>
      <c r="AC74" s="60">
        <f>SQRT($W$38*VLOOKUP(AC69,$P$34:$W$43,8))*(1-$T$24)*T62*VLOOKUP(AC69,P58:T67,5)</f>
        <v>5.406786911831429E-4</v>
      </c>
      <c r="AD74" s="60">
        <f>SQRT($W$38*VLOOKUP(AD69,$P$34:$W$43,8))*(1-$U$24)*T62*VLOOKUP(AD69,P58:T67,5)</f>
        <v>5.2960666692684422E-4</v>
      </c>
      <c r="AE74" s="60">
        <f>SQRT($W$38*VLOOKUP(AE69,$P$34:$W$43,8))*(1-$V$24)*T62*VLOOKUP(AE69,P58:T67,5)</f>
        <v>3.1108984286315922E-4</v>
      </c>
      <c r="AF74" s="60">
        <f>SQRT($W$38*VLOOKUP(AF69,$P$34:$W$43,8))*(1-$W$24)*T62*VLOOKUP(AF69,P58:T67,5)</f>
        <v>2.4038582668088572E-3</v>
      </c>
      <c r="AG74" s="60">
        <f>SQRT($W$38*VLOOKUP(AG69,$P$34:$W$43,8))*(1-$X$24)*T62*VLOOKUP(AG69,P58:T67,5)</f>
        <v>1.4507472555037777E-3</v>
      </c>
      <c r="AH74" s="60">
        <f>SQRT($W$38*VLOOKUP(AH69,$P$34:$W$43,8))*(1-$Y$24)*T62*VLOOKUP(AH69,P58:T67,5)</f>
        <v>9.0802912974256552E-4</v>
      </c>
      <c r="AI74" s="87">
        <f>SQRT($W$38*VLOOKUP(AI69,$P$34:$W$43,8))*(1-$Z$24)*T62*VLOOKUP(AI69,P58:T67,5)</f>
        <v>1.4182321205747368E-3</v>
      </c>
      <c r="AJ74" s="89">
        <f>$X$38*T62</f>
        <v>1.2685681177275097E-6</v>
      </c>
      <c r="AK74" s="59" t="s">
        <v>569</v>
      </c>
      <c r="AL74" s="60">
        <f>AL70-3*AL71*AL71-2*AL71</f>
        <v>0.13517660047754412</v>
      </c>
      <c r="AM74" s="61" t="s">
        <v>582</v>
      </c>
      <c r="AN74" s="66" t="s">
        <v>583</v>
      </c>
      <c r="AO74" s="61">
        <f>AL77^2/AL78^3</f>
        <v>5.2509807327789799</v>
      </c>
      <c r="AP74" s="61"/>
      <c r="AQ74" s="50"/>
      <c r="AR74" s="65"/>
      <c r="AS74" s="65"/>
      <c r="AT74" s="65"/>
      <c r="AU74" s="65"/>
      <c r="AV74" s="81"/>
      <c r="AW74" s="59">
        <v>5</v>
      </c>
      <c r="AX74" s="61">
        <f t="shared" si="41"/>
        <v>0.25621330522075891</v>
      </c>
      <c r="AY74" s="61">
        <f>SUMPRODUCT(T58:T67,$BB$34:$BB$43)</f>
        <v>0.95480545136178441</v>
      </c>
      <c r="AZ74" s="68">
        <f>IF($AA$11,EXP((AX74/AL71)*(AU75-1)-LN(AU75-AL71)-AL70*(2*AY74/AL70-AX74/AL71)*LN((AU75+2.41421536*AL71)/(AU75-0.41421536*AL71))/(AL71*2.82842713)      ),1)</f>
        <v>0.27611286340491054</v>
      </c>
    </row>
    <row r="75" spans="16:52" x14ac:dyDescent="0.25">
      <c r="P75" s="78">
        <v>6</v>
      </c>
      <c r="Q75" s="60"/>
      <c r="R75" s="60"/>
      <c r="S75" s="60">
        <f>$Z$12*$BJ$39/AZ75</f>
        <v>9.36397778727544E-3</v>
      </c>
      <c r="T75" s="61">
        <f>S75/S80</f>
        <v>9.371035887669521E-3</v>
      </c>
      <c r="U75" s="62"/>
      <c r="V75" s="62"/>
      <c r="W75" s="60"/>
      <c r="X75" s="63"/>
      <c r="Y75" s="61"/>
      <c r="Z75" s="86">
        <f>SQRT($W$39*VLOOKUP(Z69,$P$34:$W$43,8))*(1-$Q$25)*T63*VLOOKUP(Z69,P58:T67,5)</f>
        <v>1.1898277025728661E-3</v>
      </c>
      <c r="AA75" s="60">
        <f>SQRT($W$39*VLOOKUP(AA69,$P$34:$W$43,8))*(1-$R$25)*T63*VLOOKUP(AA69,P58:T67,5)</f>
        <v>7.6782795362581374E-4</v>
      </c>
      <c r="AB75" s="60">
        <f>SQRT($W$39*VLOOKUP(AB69,$P$34:$W$43,8))*(1-$S$25)*T63*VLOOKUP(AB69,P58:T67,5)</f>
        <v>4.5448507459866261E-4</v>
      </c>
      <c r="AC75" s="60">
        <f>SQRT($W$39*VLOOKUP(AC69,$P$34:$W$43,8))*(1-$T$25)*T63*VLOOKUP(AC69,P58:T67,5)</f>
        <v>2.9397401605919186E-4</v>
      </c>
      <c r="AD75" s="60">
        <f>SQRT($W$39*VLOOKUP(AD69,$P$34:$W$43,8))*(1-$U$25)*T63*VLOOKUP(AD69,P58:T67,5)</f>
        <v>3.1108984286315922E-4</v>
      </c>
      <c r="AE75" s="60">
        <f>SQRT($W$39*VLOOKUP(AE69,$P$34:$W$43,8))*(1-$V$25)*T63*VLOOKUP(AE69,P58:T67,5)</f>
        <v>1.8273351975380832E-4</v>
      </c>
      <c r="AF75" s="60">
        <f>SQRT($W$39*VLOOKUP(AF69,$P$34:$W$43,8))*(1-$W$25)*T63*VLOOKUP(AF69,P58:T67,5)</f>
        <v>1.5589395336563247E-3</v>
      </c>
      <c r="AG75" s="60">
        <f>SQRT($W$39*VLOOKUP(AG69,$P$34:$W$43,8))*(1-$X$25)*T63*VLOOKUP(AG69,P58:T67,5)</f>
        <v>8.5003547353689683E-4</v>
      </c>
      <c r="AH75" s="60">
        <f>SQRT($W$39*VLOOKUP(AH69,$P$34:$W$43,8))*(1-$Y$25)*T63*VLOOKUP(AH69,P58:T67,5)</f>
        <v>5.2463973830405432E-4</v>
      </c>
      <c r="AI75" s="87">
        <f>SQRT($W$39*VLOOKUP(AI69,$P$34:$W$43,8))*(1-$Z$25)*T63*VLOOKUP(AI69,P58:T67,5)</f>
        <v>8.3306656635050169E-4</v>
      </c>
      <c r="AJ75" s="89">
        <f>$X$39*T63</f>
        <v>7.3527379564407898E-7</v>
      </c>
      <c r="AK75" s="59" t="s">
        <v>570</v>
      </c>
      <c r="AL75" s="60">
        <f>-1*AL70*AL71+AL71^2+AL71^3</f>
        <v>-2.8929412108826397E-2</v>
      </c>
      <c r="AM75" s="61"/>
      <c r="AN75" s="66" t="s">
        <v>584</v>
      </c>
      <c r="AO75" s="61" t="e">
        <f>SQRT(1-AO74)/SQRT(AO74)*AL77/ABS(AL77)</f>
        <v>#NUM!</v>
      </c>
      <c r="AP75" s="61"/>
      <c r="AQ75" s="50"/>
      <c r="AR75" s="65"/>
      <c r="AS75" s="65"/>
      <c r="AT75" s="65" t="s">
        <v>587</v>
      </c>
      <c r="AU75" s="61">
        <f>AU70</f>
        <v>0.76431328263071396</v>
      </c>
      <c r="AV75" s="81"/>
      <c r="AW75" s="59">
        <v>6</v>
      </c>
      <c r="AX75" s="61">
        <f t="shared" si="41"/>
        <v>0.31872889694939199</v>
      </c>
      <c r="AY75" s="61">
        <f>SUMPRODUCT(T58:T67,$BC$34:$BC$43)</f>
        <v>1.2191848001036103</v>
      </c>
      <c r="AZ75" s="68">
        <f>IF($AA$12,EXP((AX75/AL71)*(AU75-1)-LN(AU75-AL71)-AL70*(2*AY75/AL70-AX75/AL71)*LN((AU75+2.41421536*AL71)/(AU75-0.41421536*AL71))/(AL71*2.82842713)      ),1)</f>
        <v>0.16921647464704334</v>
      </c>
    </row>
    <row r="76" spans="16:52" x14ac:dyDescent="0.25">
      <c r="P76" s="78">
        <v>7</v>
      </c>
      <c r="Q76" s="60"/>
      <c r="R76" s="60"/>
      <c r="S76" s="60">
        <f>$Z$13*$BJ$40/AZ76</f>
        <v>0.38120012328011837</v>
      </c>
      <c r="T76" s="61">
        <f>S76/S80</f>
        <v>0.38148745296003317</v>
      </c>
      <c r="U76" s="62"/>
      <c r="V76" s="62"/>
      <c r="W76" s="60"/>
      <c r="X76" s="63"/>
      <c r="Y76" s="61"/>
      <c r="Z76" s="86">
        <f>SQRT($W$40*VLOOKUP(Z69,$P$34:$W$43,8))*(1-$Q$26)*T64*VLOOKUP(Z69,P58:T67,5)</f>
        <v>1.0168205739258465E-2</v>
      </c>
      <c r="AA76" s="60">
        <f>SQRT($W$40*VLOOKUP(AA69,$P$34:$W$43,8))*(1-$R$26)*T64*VLOOKUP(AA69,P58:T67,5)</f>
        <v>6.3252528070161735E-3</v>
      </c>
      <c r="AB76" s="60">
        <f>SQRT($W$40*VLOOKUP(AB69,$P$34:$W$43,8))*(1-$S$26)*T64*VLOOKUP(AB69,P58:T67,5)</f>
        <v>3.6810771055765198E-3</v>
      </c>
      <c r="AC76" s="60">
        <f>SQRT($W$40*VLOOKUP(AC69,$P$34:$W$43,8))*(1-$T$26)*T64*VLOOKUP(AC69,P58:T67,5)</f>
        <v>2.5168749746179069E-3</v>
      </c>
      <c r="AD76" s="60">
        <f>SQRT($W$40*VLOOKUP(AD69,$P$34:$W$43,8))*(1-$U$26)*T64*VLOOKUP(AD69,P58:T67,5)</f>
        <v>2.4038582668088572E-3</v>
      </c>
      <c r="AE76" s="60">
        <f>SQRT($W$40*VLOOKUP(AE69,$P$34:$W$43,8))*(1-$V$26)*T64*VLOOKUP(AE69,P58:T67,5)</f>
        <v>1.5589395336563245E-3</v>
      </c>
      <c r="AF76" s="60">
        <f>SQRT($W$40*VLOOKUP(AF69,$P$34:$W$43,8))*(1-$W$26)*T64*VLOOKUP(AF69,P58:T67,5)</f>
        <v>1.3569690192746469E-2</v>
      </c>
      <c r="AG76" s="60">
        <f>SQRT($W$40*VLOOKUP(AG69,$P$34:$W$43,8))*(1-$X$26)*T64*VLOOKUP(AG69,P58:T67,5)</f>
        <v>8.4866889100770476E-3</v>
      </c>
      <c r="AH76" s="60">
        <f>SQRT($W$40*VLOOKUP(AH69,$P$34:$W$43,8))*(1-$Y$26)*T64*VLOOKUP(AH69,P58:T67,5)</f>
        <v>3.9724236945018858E-3</v>
      </c>
      <c r="AI76" s="87">
        <f>SQRT($W$40*VLOOKUP(AI69,$P$34:$W$43,8))*(1-$Z$26)*T64*VLOOKUP(AI69,P58:T67,5)</f>
        <v>6.5643507586150684E-3</v>
      </c>
      <c r="AJ76" s="89">
        <f>$X$40*T64</f>
        <v>9.4948570254400859E-6</v>
      </c>
      <c r="AK76" s="82"/>
      <c r="AL76" s="65"/>
      <c r="AM76" s="61"/>
      <c r="AN76" s="66" t="s">
        <v>585</v>
      </c>
      <c r="AO76" s="61" t="e">
        <f>IF(ATAN(AO75)&lt;0,ATAN(AO75)+PI(),ATAN(AO75))</f>
        <v>#NUM!</v>
      </c>
      <c r="AP76" s="61"/>
      <c r="AQ76" s="50"/>
      <c r="AR76" s="65"/>
      <c r="AS76" s="65"/>
      <c r="AT76" s="65"/>
      <c r="AU76" s="65"/>
      <c r="AV76" s="81"/>
      <c r="AW76" s="59">
        <v>7</v>
      </c>
      <c r="AX76" s="61">
        <f t="shared" si="41"/>
        <v>8.5143624315005592E-2</v>
      </c>
      <c r="AY76" s="61">
        <f>SUMPRODUCT(T58:T67,$BD$34:$BD$43)</f>
        <v>0.21449038239592613</v>
      </c>
      <c r="AZ76" s="68">
        <f>IF($AA$13,EXP((AX76/AL71)*(AU75-1)-LN(AU75-AL71)-AL70*(2*AY76/AL70-AX76/AL71)*LN((AU75+2.41421536*AL71)/(AU75-0.41421536*AL71))/(AL71*2.82842713)      ),1)</f>
        <v>1.0962976324533755</v>
      </c>
    </row>
    <row r="77" spans="16:52" x14ac:dyDescent="0.25">
      <c r="P77" s="78">
        <v>8</v>
      </c>
      <c r="Q77" s="60"/>
      <c r="R77" s="60"/>
      <c r="S77" s="60">
        <f>$Z$14*$BJ$41/AZ77</f>
        <v>0.11399075287261783</v>
      </c>
      <c r="T77" s="61">
        <f>S77/S80</f>
        <v>0.11407667342860901</v>
      </c>
      <c r="U77" s="62"/>
      <c r="V77" s="62"/>
      <c r="W77" s="60"/>
      <c r="X77" s="63"/>
      <c r="Y77" s="61"/>
      <c r="Z77" s="86">
        <f>SQRT($W$41*VLOOKUP(Z69,$P$34:$W$43,8))*(1-$Q$27)*T65*VLOOKUP(Z69,P58:T67,5)</f>
        <v>5.8606588562522361E-3</v>
      </c>
      <c r="AA77" s="60">
        <f>SQRT($W$41*VLOOKUP(AA69,$P$34:$W$43,8))*(1-$R$27)*T65*VLOOKUP(AA69,P58:T67,5)</f>
        <v>3.5588328941355196E-3</v>
      </c>
      <c r="AB77" s="60">
        <f>SQRT($W$41*VLOOKUP(AB69,$P$34:$W$43,8))*(1-$S$27)*T65*VLOOKUP(AB69,P58:T67,5)</f>
        <v>2.1674579585588879E-3</v>
      </c>
      <c r="AC77" s="60">
        <f>SQRT($W$41*VLOOKUP(AC69,$P$34:$W$43,8))*(1-$T$27)*T65*VLOOKUP(AC69,P58:T67,5)</f>
        <v>1.4581090626887539E-3</v>
      </c>
      <c r="AD77" s="60">
        <f>SQRT($W$41*VLOOKUP(AD69,$P$34:$W$43,8))*(1-$U$27)*T65*VLOOKUP(AD69,P58:T67,5)</f>
        <v>1.4507472555037775E-3</v>
      </c>
      <c r="AE77" s="60">
        <f>SQRT($W$41*VLOOKUP(AE69,$P$34:$W$43,8))*(1-$V$27)*T65*VLOOKUP(AE69,P58:T67,5)</f>
        <v>8.5003547353689672E-4</v>
      </c>
      <c r="AF77" s="60">
        <f>SQRT($W$41*VLOOKUP(AF69,$P$34:$W$43,8))*(1-$W$27)*T65*VLOOKUP(AF69,P58:T67,5)</f>
        <v>8.4866889100770494E-3</v>
      </c>
      <c r="AG77" s="60">
        <f>SQRT($W$41*VLOOKUP(AG69,$P$34:$W$43,8))*(1-$X$27)*T65*VLOOKUP(AG69,P58:T67,5)</f>
        <v>5.1317409776404825E-3</v>
      </c>
      <c r="AH77" s="60">
        <f>SQRT($W$41*VLOOKUP(AH69,$P$34:$W$43,8))*(1-$Y$27)*T65*VLOOKUP(AH69,P58:T67,5)</f>
        <v>2.6781825433224689E-3</v>
      </c>
      <c r="AI77" s="87">
        <f>SQRT($W$41*VLOOKUP(AI69,$P$34:$W$43,8))*(1-$Z$27)*T65*VLOOKUP(AI69,P58:T67,5)</f>
        <v>4.1710254882245884E-3</v>
      </c>
      <c r="AJ77" s="89">
        <f>$X$41*T65</f>
        <v>3.0125476986201255E-6</v>
      </c>
      <c r="AK77" s="59" t="s">
        <v>580</v>
      </c>
      <c r="AL77" s="61">
        <f>AL73*AL74/6-AL75/2-AL73^3/27</f>
        <v>2.063189541624711E-2</v>
      </c>
      <c r="AM77" s="61"/>
      <c r="AN77" s="66" t="s">
        <v>571</v>
      </c>
      <c r="AO77" s="61" t="e">
        <f>2*SQRT(AL78)*COS(AO76/3)-AL73/3</f>
        <v>#NUM!</v>
      </c>
      <c r="AP77" s="69" t="e">
        <f>AO77^3+AL73*AO77^2+AL74*AO77+AL75</f>
        <v>#NUM!</v>
      </c>
      <c r="AQ77" s="50"/>
      <c r="AR77" s="65"/>
      <c r="AS77" s="65"/>
      <c r="AT77" s="65"/>
      <c r="AU77" s="65"/>
      <c r="AV77" s="81"/>
      <c r="AW77" s="59">
        <v>8</v>
      </c>
      <c r="AX77" s="61">
        <f t="shared" si="41"/>
        <v>9.4442052157195047E-2</v>
      </c>
      <c r="AY77" s="61">
        <f>SUMPRODUCT(T58:T67,$BE$34:$BE$43)</f>
        <v>0.4532659568998173</v>
      </c>
      <c r="AZ77" s="68">
        <f>IF($AA$14,EXP((AX77/AL71)*(AU75-1)-LN(AU75-AL71)-AL70*(2*AY77/AL70-AX77/AL71)*LN((AU75+2.41421536*AL71)/(AU75-0.41421536*AL71))/(AL71*2.82842713)      ),1)</f>
        <v>0.64224347708309082</v>
      </c>
    </row>
    <row r="78" spans="16:52" x14ac:dyDescent="0.25">
      <c r="P78" s="78">
        <v>9</v>
      </c>
      <c r="Q78" s="60"/>
      <c r="R78" s="60"/>
      <c r="S78" s="60">
        <f>$Z$15*$BJ$42/AZ78</f>
        <v>5.782129791311582E-2</v>
      </c>
      <c r="T78" s="61">
        <f>S78/S80</f>
        <v>5.7864880729613037E-2</v>
      </c>
      <c r="U78" s="62"/>
      <c r="V78" s="62" t="s">
        <v>590</v>
      </c>
      <c r="W78" s="60"/>
      <c r="X78" s="63"/>
      <c r="Y78" s="61"/>
      <c r="Z78" s="86">
        <f>SQRT($W$42*VLOOKUP(Z69,$P$34:$W$43,8))*(1-$Q$28)*T66*VLOOKUP(Z69,P58:T67,5)</f>
        <v>3.418128288411741E-3</v>
      </c>
      <c r="AA78" s="60">
        <f>SQRT($W$42*VLOOKUP(AA69,$P$34:$W$43,8))*(1-$R$28)*T66*VLOOKUP(AA69,P58:T67,5)</f>
        <v>2.1736784509339504E-3</v>
      </c>
      <c r="AB78" s="60">
        <f>SQRT($W$42*VLOOKUP(AB69,$P$34:$W$43,8))*(1-$S$28)*T66*VLOOKUP(AB69,P58:T67,5)</f>
        <v>1.305167774604029E-3</v>
      </c>
      <c r="AC78" s="60">
        <f>SQRT($W$42*VLOOKUP(AC69,$P$34:$W$43,8))*(1-$T$28)*T66*VLOOKUP(AC69,P58:T67,5)</f>
        <v>9.7275020506035702E-4</v>
      </c>
      <c r="AD78" s="60">
        <f>SQRT($W$42*VLOOKUP(AD69,$P$34:$W$43,8))*(1-$U$28)*T66*VLOOKUP(AD69,P58:T67,5)</f>
        <v>9.0802912974256563E-4</v>
      </c>
      <c r="AE78" s="60">
        <f>SQRT($W$42*VLOOKUP(AE69,$P$34:$W$43,8))*(1-$V$28)*T66*VLOOKUP(AE69,P58:T67,5)</f>
        <v>5.2463973830405442E-4</v>
      </c>
      <c r="AF78" s="60">
        <f>SQRT($W$42*VLOOKUP(AF69,$P$34:$W$43,8))*(1-$W$28)*T66*VLOOKUP(AF69,P58:T67,5)</f>
        <v>3.9724236945018858E-3</v>
      </c>
      <c r="AG78" s="60">
        <f>SQRT($W$42*VLOOKUP(AG69,$P$34:$W$43,8))*(1-$X$28)*T66*VLOOKUP(AG69,P58:T67,5)</f>
        <v>2.6781825433224689E-3</v>
      </c>
      <c r="AH78" s="60">
        <f>SQRT($W$42*VLOOKUP(AH69,$P$34:$W$43,8))*(1-$Y$28)*T66*VLOOKUP(AH69,P58:T67,5)</f>
        <v>1.7156352628705715E-3</v>
      </c>
      <c r="AI78" s="87">
        <f>SQRT($W$42*VLOOKUP(AI69,$P$34:$W$43,8))*(1-$Z$28)*T66*VLOOKUP(AI69,P58:T67,5)</f>
        <v>2.5526018370108359E-3</v>
      </c>
      <c r="AJ78" s="89">
        <f>$X$42*T66</f>
        <v>1.5095216191359243E-6</v>
      </c>
      <c r="AK78" s="59" t="s">
        <v>556</v>
      </c>
      <c r="AL78" s="61">
        <f>AL73^2/9-AL74/3</f>
        <v>4.3279205229027111E-2</v>
      </c>
      <c r="AM78" s="61"/>
      <c r="AN78" s="66" t="s">
        <v>572</v>
      </c>
      <c r="AO78" s="61" t="e">
        <f>2*SQRT(AL78)*COS((AO76+2*PI())/3)-AL73/3</f>
        <v>#NUM!</v>
      </c>
      <c r="AP78" s="69" t="e">
        <f>AO78^3+AO78^2*AL73+AO78*AL74+AL75</f>
        <v>#NUM!</v>
      </c>
      <c r="AQ78" s="50"/>
      <c r="AR78" s="65"/>
      <c r="AS78" s="50"/>
      <c r="AT78" s="65"/>
      <c r="AU78" s="65"/>
      <c r="AV78" s="81"/>
      <c r="AW78" s="59">
        <v>9</v>
      </c>
      <c r="AX78" s="61">
        <f t="shared" si="41"/>
        <v>9.5633628720838929E-2</v>
      </c>
      <c r="AY78" s="61">
        <f>SUMPRODUCT(T58:T67,$BF$34:$BF$43)</f>
        <v>0.51719476157556055</v>
      </c>
      <c r="AZ78" s="68">
        <f>IF($AA$15,EXP((AX78/AL71)*(AU75-1)-LN(AU75-AL71)-AL70*(2*AY78/AL70-AX78/AL71)*LN((AU75+2.41421536*AL71)/(AU75-0.41421536*AL71))/(AL71*2.82842713)      ),1)</f>
        <v>0.55515976637455489</v>
      </c>
    </row>
    <row r="79" spans="16:52" x14ac:dyDescent="0.25">
      <c r="P79" s="78">
        <v>10</v>
      </c>
      <c r="Q79" s="60"/>
      <c r="R79" s="60"/>
      <c r="S79" s="60">
        <f>$Z$16*$BJ$43/AZ79</f>
        <v>9.0499894063759759E-2</v>
      </c>
      <c r="T79" s="61">
        <f>S79/S80</f>
        <v>9.0568108379563E-2</v>
      </c>
      <c r="U79" s="62"/>
      <c r="V79" s="96">
        <f>ABS(S68-S80)</f>
        <v>2.5751680659280574E-3</v>
      </c>
      <c r="W79" s="60"/>
      <c r="X79" s="63"/>
      <c r="Y79" s="61"/>
      <c r="Z79" s="86">
        <f>SQRT($W$43*VLOOKUP(Z69,$P$34:$W$43,8))*(1-$Q$29)*T67*VLOOKUP(Z69,P58:T67,5)</f>
        <v>5.4326512739432805E-3</v>
      </c>
      <c r="AA79" s="60">
        <f>SQRT($W$43*VLOOKUP(AA69,$P$34:$W$43,8))*(1-$R$29)*T67*VLOOKUP(AA69,P58:T67,5)</f>
        <v>3.4965815215634967E-3</v>
      </c>
      <c r="AB79" s="60">
        <f>SQRT($W$43*VLOOKUP(AB69,$P$34:$W$43,8))*(1-$S$29)*T67*VLOOKUP(AB69,P58:T67,5)</f>
        <v>2.128797677436213E-3</v>
      </c>
      <c r="AC79" s="60">
        <f>SQRT($W$43*VLOOKUP(AC69,$P$34:$W$43,8))*(1-$T$29)*T67*VLOOKUP(AC69,P58:T67,5)</f>
        <v>1.3138616091804194E-3</v>
      </c>
      <c r="AD79" s="60">
        <f>SQRT($W$43*VLOOKUP(AD69,$P$34:$W$43,8))*(1-$U$29)*T67*VLOOKUP(AD69,P58:T67,5)</f>
        <v>1.4182321205747366E-3</v>
      </c>
      <c r="AE79" s="60">
        <f>SQRT($W$43*VLOOKUP(AE69,$P$34:$W$43,8))*(1-$V$29)*T67*VLOOKUP(AE69,P58:T67,5)</f>
        <v>8.3306656635050158E-4</v>
      </c>
      <c r="AF79" s="60">
        <f>SQRT($W$43*VLOOKUP(AF69,$P$34:$W$43,8))*(1-$W$29)*T67*VLOOKUP(AF69,P58:T67,5)</f>
        <v>6.5643507586150684E-3</v>
      </c>
      <c r="AG79" s="60">
        <f>SQRT($W$43*VLOOKUP(AG69,$P$34:$W$43,8))*(1-$X$29)*T67*VLOOKUP(AG69,P58:T67,5)</f>
        <v>4.1710254882245884E-3</v>
      </c>
      <c r="AH79" s="60">
        <f>SQRT($W$43*VLOOKUP(AH69,$P$34:$W$43,8))*(1-$Y$29)*T67*VLOOKUP(AH69,P58:T67,5)</f>
        <v>2.5526018370108355E-3</v>
      </c>
      <c r="AI79" s="87">
        <f>SQRT($W$43*VLOOKUP(AI69,$P$34:$W$43,8))*(1-$Z$29)*T67*VLOOKUP(AI69,P58:T67,5)</f>
        <v>3.7978795839210071E-3</v>
      </c>
      <c r="AJ79" s="89">
        <f>$X$43*T67</f>
        <v>3.2034037350525294E-6</v>
      </c>
      <c r="AK79" s="59" t="s">
        <v>72</v>
      </c>
      <c r="AL79" s="63">
        <f>AL77^2-AL78^3</f>
        <v>3.4460927902871599E-4</v>
      </c>
      <c r="AM79" s="61"/>
      <c r="AN79" s="66" t="s">
        <v>573</v>
      </c>
      <c r="AO79" s="61" t="e">
        <f>2*SQRT(AL78)*COS((AO76+4*PI())/3)-AL73/3</f>
        <v>#NUM!</v>
      </c>
      <c r="AP79" s="69" t="e">
        <f>AO79^3+AO79^2*AL73+AL74*AO79+AL75</f>
        <v>#NUM!</v>
      </c>
      <c r="AQ79" s="50"/>
      <c r="AR79" s="65"/>
      <c r="AS79" s="50"/>
      <c r="AT79" s="65"/>
      <c r="AU79" s="65"/>
      <c r="AV79" s="81"/>
      <c r="AW79" s="59">
        <v>10</v>
      </c>
      <c r="AX79" s="61">
        <f t="shared" si="41"/>
        <v>0.1284239100960245</v>
      </c>
      <c r="AY79" s="61">
        <f>SUMPRODUCT(T58:T67,$BG$34:$BG$43)</f>
        <v>0.51320694229552566</v>
      </c>
      <c r="AZ79" s="68">
        <f>IF($AA$16,EXP((AX79/AL71)*(AU75-1)-LN(AU75-AL71)-AL70*(2*AY79/AL70-AX79/AL71)*LN((AU75+2.41421536*AL71)/(AU75-0.41421536*AL71))/(AL71*2.82842713)      ),1)</f>
        <v>0.59753445387210335</v>
      </c>
    </row>
    <row r="80" spans="16:52" x14ac:dyDescent="0.25">
      <c r="P80" s="79"/>
      <c r="Q80" s="71"/>
      <c r="R80" s="71"/>
      <c r="S80" s="94">
        <f>SUM(S70:S79)</f>
        <v>0.99924681748328714</v>
      </c>
      <c r="T80" s="72">
        <f>SUM(T70:T79)</f>
        <v>0.99999999999999978</v>
      </c>
      <c r="U80" s="73"/>
      <c r="V80" s="73"/>
      <c r="W80" s="73"/>
      <c r="X80" s="73"/>
      <c r="Y80" s="73"/>
      <c r="Z80" s="70"/>
      <c r="AA80" s="73"/>
      <c r="AB80" s="73"/>
      <c r="AC80" s="73"/>
      <c r="AD80" s="73"/>
      <c r="AE80" s="73"/>
      <c r="AF80" s="73"/>
      <c r="AG80" s="73"/>
      <c r="AH80" s="73"/>
      <c r="AI80" s="88">
        <f>SUM(Z70:AI79)</f>
        <v>0.27083102474289306</v>
      </c>
      <c r="AJ80" s="91">
        <f>SUM(AJ70:AJ79)</f>
        <v>3.0604290040920765E-5</v>
      </c>
      <c r="AK80" s="70"/>
      <c r="AL80" s="73"/>
      <c r="AM80" s="74"/>
      <c r="AN80" s="75"/>
      <c r="AO80" s="74"/>
      <c r="AP80" s="74"/>
      <c r="AQ80" s="76"/>
      <c r="AR80" s="73"/>
      <c r="AS80" s="76"/>
      <c r="AT80" s="73"/>
      <c r="AU80" s="73"/>
      <c r="AV80" s="80"/>
      <c r="AW80" s="70"/>
      <c r="AX80" s="73"/>
      <c r="AY80" s="73"/>
      <c r="AZ80" s="80"/>
    </row>
    <row r="81" spans="16:52" x14ac:dyDescent="0.25">
      <c r="P81" s="92">
        <f>P69+1</f>
        <v>4</v>
      </c>
      <c r="Q81" s="55"/>
      <c r="R81" s="55"/>
      <c r="S81" s="55"/>
      <c r="T81" s="55" t="s">
        <v>558</v>
      </c>
      <c r="U81" s="56"/>
      <c r="V81" s="56"/>
      <c r="W81" s="57"/>
      <c r="X81" s="57"/>
      <c r="Y81" s="57"/>
      <c r="Z81" s="54">
        <v>1</v>
      </c>
      <c r="AA81" s="55">
        <v>2</v>
      </c>
      <c r="AB81" s="55">
        <v>3</v>
      </c>
      <c r="AC81" s="55">
        <v>4</v>
      </c>
      <c r="AD81" s="55">
        <v>5</v>
      </c>
      <c r="AE81" s="55">
        <v>6</v>
      </c>
      <c r="AF81" s="55">
        <v>7</v>
      </c>
      <c r="AG81" s="55">
        <v>8</v>
      </c>
      <c r="AH81" s="55">
        <v>9</v>
      </c>
      <c r="AI81" s="58">
        <v>10</v>
      </c>
      <c r="AJ81" s="90"/>
      <c r="AK81" s="54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8"/>
      <c r="AW81" s="54"/>
      <c r="AX81" s="55" t="s">
        <v>563</v>
      </c>
      <c r="AY81" s="55" t="s">
        <v>575</v>
      </c>
      <c r="AZ81" s="58" t="s">
        <v>588</v>
      </c>
    </row>
    <row r="82" spans="16:52" x14ac:dyDescent="0.25">
      <c r="P82" s="78">
        <v>1</v>
      </c>
      <c r="Q82" s="60"/>
      <c r="R82" s="60"/>
      <c r="S82" s="60">
        <f>$Z$7*$BJ$34/AZ82</f>
        <v>0.19689721186458276</v>
      </c>
      <c r="T82" s="61">
        <f>S82/S92</f>
        <v>0.19696764717131873</v>
      </c>
      <c r="U82" s="62"/>
      <c r="V82" s="62"/>
      <c r="W82" s="60"/>
      <c r="X82" s="63"/>
      <c r="Y82" s="61"/>
      <c r="Z82" s="86">
        <f>SQRT($W$34*VLOOKUP(Z81,$P$34:$W$43,8))*(1-$Q$20)*T70*VLOOKUP(Z81,P70:T79,5)</f>
        <v>7.9653179849357124E-3</v>
      </c>
      <c r="AA82" s="60">
        <f>SQRT($W$34*VLOOKUP(AA81,$P$34:$W$43,8))*(1-$R$20)*T70*VLOOKUP(AA81,P70:T79,5)</f>
        <v>5.2951985183953172E-3</v>
      </c>
      <c r="AB82" s="60">
        <f>SQRT($W$34*VLOOKUP(AB81,$P$34:$W$43,8))*(1-$S$20)*T70*VLOOKUP(AB81,P70:T79,5)</f>
        <v>3.2645392987515208E-3</v>
      </c>
      <c r="AC82" s="60">
        <f>SQRT($W$34*VLOOKUP(AC81,$P$34:$W$43,8))*(1-$T$20)*T70*VLOOKUP(AC81,P70:T79,5)</f>
        <v>2.2887186747643923E-3</v>
      </c>
      <c r="AD82" s="60">
        <f>SQRT($W$34*VLOOKUP(AD81,$P$34:$W$43,8))*(1-$U$20)*T70*VLOOKUP(AD81,P70:T79,5)</f>
        <v>2.2170691386419975E-3</v>
      </c>
      <c r="AE82" s="60">
        <f>SQRT($W$34*VLOOKUP(AE81,$P$34:$W$43,8))*(1-$V$20)*T70*VLOOKUP(AE81,P70:T79,5)</f>
        <v>1.3524622598697488E-3</v>
      </c>
      <c r="AF82" s="60">
        <f>SQRT($W$34*VLOOKUP(AF81,$P$34:$W$43,8))*(1-$W$20)*T70*VLOOKUP(AF81,P70:T79,5)</f>
        <v>9.7335085219931745E-3</v>
      </c>
      <c r="AG82" s="60">
        <f>SQRT($W$34*VLOOKUP(AG81,$P$34:$W$43,8))*(1-$X$20)*T70*VLOOKUP(AG81,P70:T79,5)</f>
        <v>5.8648363787817681E-3</v>
      </c>
      <c r="AH82" s="60">
        <f>SQRT($W$34*VLOOKUP(AH81,$P$34:$W$43,8))*(1-$Y$20)*T70*VLOOKUP(AH81,P70:T79,5)</f>
        <v>3.5063546840192273E-3</v>
      </c>
      <c r="AI82" s="87">
        <f>SQRT($W$34*VLOOKUP(AI81,$P$34:$W$43,8))*(1-$Z$20)*T70*VLOOKUP(AI81,P70:T79,5)</f>
        <v>5.5195346335480035E-3</v>
      </c>
      <c r="AJ82" s="89">
        <f>$X$34*T70</f>
        <v>5.3008999456845869E-6</v>
      </c>
      <c r="AK82" s="59" t="s">
        <v>69</v>
      </c>
      <c r="AL82" s="60">
        <f>$Q$44*AI92*100000/($T$3*$AE$9)^2</f>
        <v>0.40237597123137675</v>
      </c>
      <c r="AM82" s="65" t="s">
        <v>581</v>
      </c>
      <c r="AN82" s="66" t="s">
        <v>571</v>
      </c>
      <c r="AO82" s="61">
        <f>(AL89+SQRT(AL91))^(1/3)+(AL89-SQRT(AL91))^(1/3)-AL85/3</f>
        <v>0.74939801018915897</v>
      </c>
      <c r="AP82" s="63">
        <f>AO82^3+AL85*AO82^2+AL86*AO82+AL87</f>
        <v>4.163336342344337E-17</v>
      </c>
      <c r="AQ82" s="65" t="s">
        <v>571</v>
      </c>
      <c r="AR82" s="61">
        <f>IF(AL91&gt;=0,AO82,AO89)</f>
        <v>0.74939801018915897</v>
      </c>
      <c r="AS82" s="61">
        <f>IF(AR82&lt;AR83,AR83,AR82)</f>
        <v>0.74939801018915897</v>
      </c>
      <c r="AT82" s="61">
        <f>AS82</f>
        <v>0.74939801018915897</v>
      </c>
      <c r="AU82" s="67">
        <f>IF(AT82&lt;AT83,AT83,AT82)</f>
        <v>0.74939801018915897</v>
      </c>
      <c r="AV82" s="81"/>
      <c r="AW82" s="59">
        <v>1</v>
      </c>
      <c r="AX82" s="61">
        <f>AX70</f>
        <v>9.4886543912142504E-2</v>
      </c>
      <c r="AY82" s="61">
        <f>SUMPRODUCT(T70:T79,$AX$34:$AX$43)</f>
        <v>0.33970164404128961</v>
      </c>
      <c r="AZ82" s="68">
        <f>IF($AA$7,EXP((AX82/AL83)*(AU87-1)-LN(AU87-AL83)-AL82*(2*AY82/AL82-AX82/AL83)*LN((AU87+2.41421536*AL83)/(AU87-0.41421536*AL83))/(AL83*2.82842713)      ),1)</f>
        <v>0.85216811111046908</v>
      </c>
    </row>
    <row r="83" spans="16:52" x14ac:dyDescent="0.25">
      <c r="P83" s="78">
        <v>2</v>
      </c>
      <c r="Q83" s="60"/>
      <c r="R83" s="60"/>
      <c r="S83" s="60">
        <f>$Z$8*$BJ$35/AZ83</f>
        <v>7.6633456574949466E-2</v>
      </c>
      <c r="T83" s="61">
        <f>S83/S92</f>
        <v>7.6660870376135268E-2</v>
      </c>
      <c r="U83" s="62"/>
      <c r="V83" s="62"/>
      <c r="W83" s="60"/>
      <c r="X83" s="63"/>
      <c r="Y83" s="61"/>
      <c r="Z83" s="86">
        <f>SQRT($W$35*VLOOKUP(Z81,$P$34:$W$43,8))*(1-$Q$21)*T71*VLOOKUP(Z81,P70:T79,5)</f>
        <v>5.2951985183953181E-3</v>
      </c>
      <c r="AA83" s="60">
        <f>SQRT($W$35*VLOOKUP(AA81,$P$34:$W$43,8))*(1-$R$21)*T71*VLOOKUP(AA81,P70:T79,5)</f>
        <v>3.5019180161269719E-3</v>
      </c>
      <c r="AB83" s="60">
        <f>SQRT($W$35*VLOOKUP(AB81,$P$34:$W$43,8))*(1-$S$21)*T71*VLOOKUP(AB81,P70:T79,5)</f>
        <v>2.1928979798814213E-3</v>
      </c>
      <c r="AC83" s="60">
        <f>SQRT($W$35*VLOOKUP(AC81,$P$34:$W$43,8))*(1-$T$21)*T71*VLOOKUP(AC81,P70:T79,5)</f>
        <v>1.3903596124274621E-3</v>
      </c>
      <c r="AD83" s="60">
        <f>SQRT($W$35*VLOOKUP(AD81,$P$34:$W$43,8))*(1-$U$21)*T71*VLOOKUP(AD81,P70:T79,5)</f>
        <v>1.5187750646327939E-3</v>
      </c>
      <c r="AE83" s="60">
        <f>SQRT($W$35*VLOOKUP(AE81,$P$34:$W$43,8))*(1-$V$21)*T71*VLOOKUP(AE81,P70:T79,5)</f>
        <v>9.1071238417738396E-4</v>
      </c>
      <c r="AF83" s="60">
        <f>SQRT($W$35*VLOOKUP(AF81,$P$34:$W$43,8))*(1-$W$21)*T71*VLOOKUP(AF81,P70:T79,5)</f>
        <v>6.3179941729924879E-3</v>
      </c>
      <c r="AG83" s="60">
        <f>SQRT($W$35*VLOOKUP(AG81,$P$34:$W$43,8))*(1-$X$21)*T71*VLOOKUP(AG81,P70:T79,5)</f>
        <v>3.7161505395350899E-3</v>
      </c>
      <c r="AH83" s="60">
        <f>SQRT($W$35*VLOOKUP(AH81,$P$34:$W$43,8))*(1-$Y$21)*T71*VLOOKUP(AH81,P70:T79,5)</f>
        <v>2.3266927191156321E-3</v>
      </c>
      <c r="AI83" s="87">
        <f>SQRT($W$35*VLOOKUP(AI81,$P$34:$W$43,8))*(1-$Z$21)*T71*VLOOKUP(AI81,P70:T79,5)</f>
        <v>3.7068971561087872E-3</v>
      </c>
      <c r="AJ83" s="89">
        <f>$X$35*T71</f>
        <v>3.0611557350863356E-6</v>
      </c>
      <c r="AK83" s="59" t="s">
        <v>65</v>
      </c>
      <c r="AL83" s="60">
        <f>AJ92*$Q$44*100000/($T$3*$AE$9)</f>
        <v>0.10979525535261035</v>
      </c>
      <c r="AM83" s="61"/>
      <c r="AN83" s="66" t="s">
        <v>572</v>
      </c>
      <c r="AO83" s="66" t="e">
        <f>1/0</f>
        <v>#DIV/0!</v>
      </c>
      <c r="AP83" s="61"/>
      <c r="AQ83" s="65" t="s">
        <v>572</v>
      </c>
      <c r="AR83" s="66">
        <f>IF(AL91&gt;=0,0,AO90)</f>
        <v>0</v>
      </c>
      <c r="AS83" s="61">
        <f>IF(AR82&lt;AR83,AR82,AR83)</f>
        <v>0</v>
      </c>
      <c r="AT83" s="61">
        <f>IF(AS83&lt;AS84,AS84,AS83)</f>
        <v>0</v>
      </c>
      <c r="AU83" s="67">
        <f>IF(AT82&lt;AT83,AT82,AT83)</f>
        <v>0</v>
      </c>
      <c r="AV83" s="81"/>
      <c r="AW83" s="59">
        <v>2</v>
      </c>
      <c r="AX83" s="61">
        <f t="shared" ref="AX83:AX91" si="42">AX71</f>
        <v>0.14320546093673198</v>
      </c>
      <c r="AY83" s="61">
        <f>SUMPRODUCT(T70:T79,$AY$34:$AY$43)</f>
        <v>0.5831667307677999</v>
      </c>
      <c r="AZ83" s="68">
        <f>IF($AA$8,EXP((AX83/AL83)*(AU87-1)-LN(AU87-AL83)-AL82*(2*AY83/AL82-AX83/AL83)*LN((AU87+2.41421536*AL83)/(AU87-0.41421536*AL83))/(AL83*2.82842713)      ),1)</f>
        <v>0.52999207705571882</v>
      </c>
    </row>
    <row r="84" spans="16:52" x14ac:dyDescent="0.25">
      <c r="P84" s="78">
        <v>3</v>
      </c>
      <c r="Q84" s="60"/>
      <c r="R84" s="60"/>
      <c r="S84" s="60">
        <f>$Z$9*$BJ$36/AZ84</f>
        <v>3.5600797559167112E-2</v>
      </c>
      <c r="T84" s="61">
        <f>S84/S92</f>
        <v>3.5613532899969449E-2</v>
      </c>
      <c r="U84" s="62"/>
      <c r="V84" s="62"/>
      <c r="W84" s="60"/>
      <c r="X84" s="63"/>
      <c r="Y84" s="61"/>
      <c r="Z84" s="86">
        <f>SQRT($W$36*VLOOKUP(Z81,$P$34:$W$43,8))*(1-$Q$22)*T72*VLOOKUP(Z81,P70:T79,5)</f>
        <v>3.2645392987515204E-3</v>
      </c>
      <c r="AA84" s="60">
        <f>SQRT($W$36*VLOOKUP(AA81,$P$34:$W$43,8))*(1-$R$22)*T72*VLOOKUP(AA81,P70:T79,5)</f>
        <v>2.1928979798814213E-3</v>
      </c>
      <c r="AB84" s="60">
        <f>SQRT($W$36*VLOOKUP(AB81,$P$34:$W$43,8))*(1-$S$22)*T72*VLOOKUP(AB81,P70:T79,5)</f>
        <v>1.3762167969013305E-3</v>
      </c>
      <c r="AC84" s="60">
        <f>SQRT($W$36*VLOOKUP(AC81,$P$34:$W$43,8))*(1-$T$22)*T72*VLOOKUP(AC81,P70:T79,5)</f>
        <v>9.6097836740691959E-4</v>
      </c>
      <c r="AD84" s="60">
        <f>SQRT($W$36*VLOOKUP(AD81,$P$34:$W$43,8))*(1-$U$22)*T72*VLOOKUP(AD81,P70:T79,5)</f>
        <v>9.5314326502596108E-4</v>
      </c>
      <c r="AE84" s="60">
        <f>SQRT($W$36*VLOOKUP(AE81,$P$34:$W$43,8))*(1-$V$22)*T72*VLOOKUP(AE81,P70:T79,5)</f>
        <v>5.6004017518904603E-4</v>
      </c>
      <c r="AF84" s="60">
        <f>SQRT($W$36*VLOOKUP(AF81,$P$34:$W$43,8))*(1-$W$22)*T72*VLOOKUP(AF81,P70:T79,5)</f>
        <v>3.8199570643588127E-3</v>
      </c>
      <c r="AG84" s="60">
        <f>SQRT($W$36*VLOOKUP(AG81,$P$34:$W$43,8))*(1-$X$22)*T72*VLOOKUP(AG81,P70:T79,5)</f>
        <v>2.3513572558258671E-3</v>
      </c>
      <c r="AH84" s="60">
        <f>SQRT($W$36*VLOOKUP(AH81,$P$34:$W$43,8))*(1-$Y$22)*T72*VLOOKUP(AH81,P70:T79,5)</f>
        <v>1.4514173397057253E-3</v>
      </c>
      <c r="AI84" s="87">
        <f>SQRT($W$36*VLOOKUP(AI81,$P$34:$W$43,8))*(1-$Z$22)*T72*VLOOKUP(AI81,P70:T79,5)</f>
        <v>2.3446795783189324E-3</v>
      </c>
      <c r="AJ84" s="89">
        <f>$X$36*T72</f>
        <v>1.9510164807052448E-6</v>
      </c>
      <c r="AK84" s="82"/>
      <c r="AL84" s="65"/>
      <c r="AM84" s="61"/>
      <c r="AN84" s="66" t="s">
        <v>573</v>
      </c>
      <c r="AO84" s="66" t="e">
        <f>1/0</f>
        <v>#DIV/0!</v>
      </c>
      <c r="AP84" s="61"/>
      <c r="AQ84" s="65" t="s">
        <v>573</v>
      </c>
      <c r="AR84" s="66">
        <f>IF(AL91&gt;=0,0,AO91)</f>
        <v>0</v>
      </c>
      <c r="AS84" s="61">
        <f>AR84</f>
        <v>0</v>
      </c>
      <c r="AT84" s="61">
        <f>IF(AS83&lt;AS84,AS83,AS84)</f>
        <v>0</v>
      </c>
      <c r="AU84" s="67">
        <f>AT84</f>
        <v>0</v>
      </c>
      <c r="AV84" s="81"/>
      <c r="AW84" s="59">
        <v>3</v>
      </c>
      <c r="AX84" s="61">
        <f t="shared" si="42"/>
        <v>0.19947591637730461</v>
      </c>
      <c r="AY84" s="61">
        <f>SUMPRODUCT(T70:T79,$AZ$34:$AZ$43)</f>
        <v>0.79561715191516202</v>
      </c>
      <c r="AZ84" s="68">
        <f>IF($AA$9,EXP((AX84/AL83)*(AU87-1)-LN(AU87-AL83)-AL82*(2*AY84/AL82-AX84/AL83)*LN((AU87+2.41421536*AL83)/(AU87-0.41421536*AL83))/(AL83*2.82842713)      ),1)</f>
        <v>0.36035188335933876</v>
      </c>
    </row>
    <row r="85" spans="16:52" x14ac:dyDescent="0.25">
      <c r="P85" s="78">
        <v>4</v>
      </c>
      <c r="Q85" s="60"/>
      <c r="R85" s="60"/>
      <c r="S85" s="60">
        <f>$Z$10*$BJ$37/AZ85</f>
        <v>1.9904296053328281E-2</v>
      </c>
      <c r="T85" s="61">
        <f>S85/S92</f>
        <v>1.9911416343070344E-2</v>
      </c>
      <c r="U85" s="62"/>
      <c r="V85" s="62"/>
      <c r="W85" s="60"/>
      <c r="X85" s="63"/>
      <c r="Y85" s="61"/>
      <c r="Z85" s="86">
        <f>SQRT($W$37*VLOOKUP(Z81,$P$34:$W$43,8))*(1-$Q$23)*T73*VLOOKUP(Z81,P70:T79,5)</f>
        <v>2.2887186747643923E-3</v>
      </c>
      <c r="AA85" s="60">
        <f>SQRT($W$37*VLOOKUP(AA81,$P$34:$W$43,8))*(1-$R$23)*T73*VLOOKUP(AA81,P70:T79,5)</f>
        <v>1.3903596124274621E-3</v>
      </c>
      <c r="AB85" s="60">
        <f>SQRT($W$37*VLOOKUP(AB81,$P$34:$W$43,8))*(1-$S$23)*T73*VLOOKUP(AB81,P70:T79,5)</f>
        <v>9.6097836740691948E-4</v>
      </c>
      <c r="AC85" s="60">
        <f>SQRT($W$37*VLOOKUP(AC81,$P$34:$W$43,8))*(1-$T$23)*T73*VLOOKUP(AC81,P70:T79,5)</f>
        <v>6.7547837831749503E-4</v>
      </c>
      <c r="AD85" s="60">
        <f>SQRT($W$37*VLOOKUP(AD81,$P$34:$W$43,8))*(1-$U$23)*T73*VLOOKUP(AD81,P70:T79,5)</f>
        <v>6.6285694583135624E-4</v>
      </c>
      <c r="AE85" s="60">
        <f>SQRT($W$37*VLOOKUP(AE81,$P$34:$W$43,8))*(1-$V$23)*T73*VLOOKUP(AE81,P70:T79,5)</f>
        <v>3.7328947499624444E-4</v>
      </c>
      <c r="AF85" s="60">
        <f>SQRT($W$37*VLOOKUP(AF81,$P$34:$W$43,8))*(1-$W$23)*T73*VLOOKUP(AF81,P70:T79,5)</f>
        <v>2.6914260520182875E-3</v>
      </c>
      <c r="AG85" s="60">
        <f>SQRT($W$37*VLOOKUP(AG81,$P$34:$W$43,8))*(1-$X$23)*T73*VLOOKUP(AG81,P70:T79,5)</f>
        <v>1.6300284641412269E-3</v>
      </c>
      <c r="AH85" s="60">
        <f>SQRT($W$37*VLOOKUP(AH81,$P$34:$W$43,8))*(1-$Y$23)*T73*VLOOKUP(AH81,P70:T79,5)</f>
        <v>1.1147167788327502E-3</v>
      </c>
      <c r="AI85" s="87">
        <f>SQRT($W$37*VLOOKUP(AI81,$P$34:$W$43,8))*(1-$Z$23)*T73*VLOOKUP(AI81,P70:T79,5)</f>
        <v>1.4912002856097464E-3</v>
      </c>
      <c r="AJ85" s="89">
        <f>$X$37*T73</f>
        <v>1.3846258926220537E-6</v>
      </c>
      <c r="AK85" s="59" t="s">
        <v>568</v>
      </c>
      <c r="AL85" s="60">
        <f>AL83-1</f>
        <v>-0.89020474464738963</v>
      </c>
      <c r="AM85" s="61"/>
      <c r="AN85" s="66"/>
      <c r="AO85" s="61"/>
      <c r="AP85" s="61"/>
      <c r="AQ85" s="50"/>
      <c r="AR85" s="65"/>
      <c r="AS85" s="65"/>
      <c r="AT85" s="65"/>
      <c r="AU85" s="65"/>
      <c r="AV85" s="81"/>
      <c r="AW85" s="59">
        <v>4</v>
      </c>
      <c r="AX85" s="61">
        <f t="shared" si="42"/>
        <v>0.25627106465246752</v>
      </c>
      <c r="AY85" s="61">
        <f>SUMPRODUCT(T70:T79,$BA$34:$BA$43)</f>
        <v>0.99222309617384374</v>
      </c>
      <c r="AZ85" s="68">
        <f>IF($AA$10,EXP((AX85/AL83)*(AU87-1)-LN(AU87-AL83)-AL82*(2*AY85/AL82-AX85/AL83)*LN((AU87+2.41421536*AL83)/(AU87-0.41421536*AL83))/(AL83*2.82842713)      ),1)</f>
        <v>0.25459068307519617</v>
      </c>
    </row>
    <row r="86" spans="16:52" x14ac:dyDescent="0.25">
      <c r="P86" s="78">
        <v>5</v>
      </c>
      <c r="Q86" s="60"/>
      <c r="R86" s="60"/>
      <c r="S86" s="60">
        <f>$Z$11*$BJ$38/AZ86</f>
        <v>2.0211353905895065E-2</v>
      </c>
      <c r="T86" s="61">
        <f>S86/S92</f>
        <v>2.0218584038299837E-2</v>
      </c>
      <c r="U86" s="62"/>
      <c r="V86" s="62"/>
      <c r="W86" s="60"/>
      <c r="X86" s="63"/>
      <c r="Y86" s="61"/>
      <c r="Z86" s="86">
        <f>SQRT($W$38*VLOOKUP(Z81,$P$34:$W$43,8))*(1-$Q$24)*T74*VLOOKUP(Z81,P70:T79,5)</f>
        <v>2.2170691386419971E-3</v>
      </c>
      <c r="AA86" s="60">
        <f>SQRT($W$38*VLOOKUP(AA81,$P$34:$W$43,8))*(1-$R$24)*T74*VLOOKUP(AA81,P70:T79,5)</f>
        <v>1.5187750646327939E-3</v>
      </c>
      <c r="AB86" s="60">
        <f>SQRT($W$38*VLOOKUP(AB81,$P$34:$W$43,8))*(1-$S$24)*T74*VLOOKUP(AB81,P70:T79,5)</f>
        <v>9.5314326502596118E-4</v>
      </c>
      <c r="AC86" s="60">
        <f>SQRT($W$38*VLOOKUP(AC81,$P$34:$W$43,8))*(1-$T$24)*T74*VLOOKUP(AC81,P70:T79,5)</f>
        <v>6.6285694583135624E-4</v>
      </c>
      <c r="AD86" s="60">
        <f>SQRT($W$38*VLOOKUP(AD81,$P$34:$W$43,8))*(1-$U$24)*T74*VLOOKUP(AD81,P70:T79,5)</f>
        <v>6.4995128201670086E-4</v>
      </c>
      <c r="AE86" s="60">
        <f>SQRT($W$38*VLOOKUP(AE81,$P$34:$W$43,8))*(1-$V$24)*T74*VLOOKUP(AE81,P70:T79,5)</f>
        <v>3.9542983605696599E-4</v>
      </c>
      <c r="AF86" s="60">
        <f>SQRT($W$38*VLOOKUP(AF81,$P$34:$W$43,8))*(1-$W$24)*T74*VLOOKUP(AF81,P70:T79,5)</f>
        <v>2.5732173480500285E-3</v>
      </c>
      <c r="AG86" s="60">
        <f>SQRT($W$38*VLOOKUP(AG81,$P$34:$W$43,8))*(1-$X$24)*T74*VLOOKUP(AG81,P70:T79,5)</f>
        <v>1.6234680279686772E-3</v>
      </c>
      <c r="AH86" s="60">
        <f>SQRT($W$38*VLOOKUP(AH81,$P$34:$W$43,8))*(1-$Y$24)*T74*VLOOKUP(AH81,P70:T79,5)</f>
        <v>1.0416211550835581E-3</v>
      </c>
      <c r="AI86" s="87">
        <f>SQRT($W$38*VLOOKUP(AI81,$P$34:$W$43,8))*(1-$Z$24)*T74*VLOOKUP(AI81,P70:T79,5)</f>
        <v>1.6113150967794344E-3</v>
      </c>
      <c r="AJ86" s="89">
        <f>$X$38*T74</f>
        <v>1.4053272673202268E-6</v>
      </c>
      <c r="AK86" s="59" t="s">
        <v>569</v>
      </c>
      <c r="AL86" s="60">
        <f>AL82-3*AL83*AL83-2*AL83</f>
        <v>0.14662046623232131</v>
      </c>
      <c r="AM86" s="61" t="s">
        <v>582</v>
      </c>
      <c r="AN86" s="66" t="s">
        <v>583</v>
      </c>
      <c r="AO86" s="61">
        <f>AL89^2/AL90^3</f>
        <v>6.5024830248236674</v>
      </c>
      <c r="AP86" s="61"/>
      <c r="AQ86" s="50"/>
      <c r="AR86" s="65"/>
      <c r="AS86" s="65"/>
      <c r="AT86" s="65"/>
      <c r="AU86" s="65"/>
      <c r="AV86" s="81"/>
      <c r="AW86" s="59">
        <v>5</v>
      </c>
      <c r="AX86" s="61">
        <f t="shared" si="42"/>
        <v>0.25621330522075891</v>
      </c>
      <c r="AY86" s="61">
        <f>SUMPRODUCT(T70:T79,$BB$34:$BB$43)</f>
        <v>0.97501620489806018</v>
      </c>
      <c r="AZ86" s="68">
        <f>IF($AA$11,EXP((AX86/AL83)*(AU87-1)-LN(AU87-AL83)-AL82*(2*AY86/AL82-AX86/AL83)*LN((AU87+2.41421536*AL83)/(AU87-0.41421536*AL83))/(AL83*2.82842713)      ),1)</f>
        <v>0.26508175087176028</v>
      </c>
    </row>
    <row r="87" spans="16:52" x14ac:dyDescent="0.25">
      <c r="P87" s="78">
        <v>6</v>
      </c>
      <c r="Q87" s="60"/>
      <c r="R87" s="60"/>
      <c r="S87" s="60">
        <f>$Z$12*$BJ$39/AZ87</f>
        <v>9.8933373774661212E-3</v>
      </c>
      <c r="T87" s="61">
        <f>S87/S92</f>
        <v>9.8968764842225117E-3</v>
      </c>
      <c r="U87" s="62"/>
      <c r="V87" s="62"/>
      <c r="W87" s="60"/>
      <c r="X87" s="63"/>
      <c r="Y87" s="61"/>
      <c r="Z87" s="86">
        <f>SQRT($W$39*VLOOKUP(Z81,$P$34:$W$43,8))*(1-$Q$25)*T75*VLOOKUP(Z81,P70:T79,5)</f>
        <v>1.3524622598697488E-3</v>
      </c>
      <c r="AA87" s="60">
        <f>SQRT($W$39*VLOOKUP(AA81,$P$34:$W$43,8))*(1-$R$25)*T75*VLOOKUP(AA81,P70:T79,5)</f>
        <v>9.1071238417738396E-4</v>
      </c>
      <c r="AB87" s="60">
        <f>SQRT($W$39*VLOOKUP(AB81,$P$34:$W$43,8))*(1-$S$25)*T75*VLOOKUP(AB81,P70:T79,5)</f>
        <v>5.6004017518904603E-4</v>
      </c>
      <c r="AC87" s="60">
        <f>SQRT($W$39*VLOOKUP(AC81,$P$34:$W$43,8))*(1-$T$25)*T75*VLOOKUP(AC81,P70:T79,5)</f>
        <v>3.732894749962445E-4</v>
      </c>
      <c r="AD87" s="60">
        <f>SQRT($W$39*VLOOKUP(AD81,$P$34:$W$43,8))*(1-$U$25)*T75*VLOOKUP(AD81,P70:T79,5)</f>
        <v>3.9542983605696594E-4</v>
      </c>
      <c r="AE87" s="60">
        <f>SQRT($W$39*VLOOKUP(AE81,$P$34:$W$43,8))*(1-$V$25)*T75*VLOOKUP(AE81,P70:T79,5)</f>
        <v>2.4057919350333877E-4</v>
      </c>
      <c r="AF87" s="60">
        <f>SQRT($W$39*VLOOKUP(AF81,$P$34:$W$43,8))*(1-$W$25)*T75*VLOOKUP(AF81,P70:T79,5)</f>
        <v>1.7284352923998389E-3</v>
      </c>
      <c r="AG87" s="60">
        <f>SQRT($W$39*VLOOKUP(AG81,$P$34:$W$43,8))*(1-$X$25)*T75*VLOOKUP(AG81,P70:T79,5)</f>
        <v>9.852473479490221E-4</v>
      </c>
      <c r="AH87" s="60">
        <f>SQRT($W$39*VLOOKUP(AH81,$P$34:$W$43,8))*(1-$Y$25)*T75*VLOOKUP(AH81,P70:T79,5)</f>
        <v>6.2334350034453365E-4</v>
      </c>
      <c r="AI87" s="87">
        <f>SQRT($W$39*VLOOKUP(AI81,$P$34:$W$43,8))*(1-$Z$25)*T75*VLOOKUP(AI81,P70:T79,5)</f>
        <v>9.8032280600876434E-4</v>
      </c>
      <c r="AJ87" s="89">
        <f>$X$39*T75</f>
        <v>8.4366301570011641E-7</v>
      </c>
      <c r="AK87" s="59" t="s">
        <v>570</v>
      </c>
      <c r="AL87" s="60">
        <f>-1*AL82*AL83+AL83^2+AL83^3</f>
        <v>-3.0800392816719604E-2</v>
      </c>
      <c r="AM87" s="61"/>
      <c r="AN87" s="66" t="s">
        <v>584</v>
      </c>
      <c r="AO87" s="61" t="e">
        <f>SQRT(1-AO86)/SQRT(AO86)*AL89/ABS(AL89)</f>
        <v>#NUM!</v>
      </c>
      <c r="AP87" s="61"/>
      <c r="AQ87" s="50"/>
      <c r="AR87" s="65"/>
      <c r="AS87" s="65"/>
      <c r="AT87" s="65" t="s">
        <v>587</v>
      </c>
      <c r="AU87" s="61">
        <f>AU82</f>
        <v>0.74939801018915897</v>
      </c>
      <c r="AV87" s="81"/>
      <c r="AW87" s="59">
        <v>6</v>
      </c>
      <c r="AX87" s="61">
        <f t="shared" si="42"/>
        <v>0.31872889694939199</v>
      </c>
      <c r="AY87" s="61">
        <f>SUMPRODUCT(T70:T79,$BC$34:$BC$43)</f>
        <v>1.2430190950254207</v>
      </c>
      <c r="AZ87" s="68">
        <f>IF($AA$12,EXP((AX87/AL83)*(AU87-1)-LN(AU87-AL83)-AL82*(2*AY87/AL82-AX87/AL83)*LN((AU87+2.41421536*AL83)/(AU87-0.41421536*AL83))/(AL83*2.82842713)      ),1)</f>
        <v>0.16016226369122399</v>
      </c>
    </row>
    <row r="88" spans="16:52" x14ac:dyDescent="0.25">
      <c r="P88" s="78">
        <v>7</v>
      </c>
      <c r="Q88" s="60"/>
      <c r="R88" s="60"/>
      <c r="S88" s="60">
        <f>$Z$13*$BJ$40/AZ88</f>
        <v>0.37599046129338154</v>
      </c>
      <c r="T88" s="61">
        <f>S88/S92</f>
        <v>0.37612496296163889</v>
      </c>
      <c r="U88" s="62"/>
      <c r="V88" s="62"/>
      <c r="W88" s="60"/>
      <c r="X88" s="63"/>
      <c r="Y88" s="61"/>
      <c r="Z88" s="86">
        <f>SQRT($W$40*VLOOKUP(Z81,$P$34:$W$43,8))*(1-$Q$26)*T76*VLOOKUP(Z81,P70:T79,5)</f>
        <v>9.7335085219931745E-3</v>
      </c>
      <c r="AA88" s="60">
        <f>SQRT($W$40*VLOOKUP(AA81,$P$34:$W$43,8))*(1-$R$26)*T76*VLOOKUP(AA81,P70:T79,5)</f>
        <v>6.3179941729924879E-3</v>
      </c>
      <c r="AB88" s="60">
        <f>SQRT($W$40*VLOOKUP(AB81,$P$34:$W$43,8))*(1-$S$26)*T76*VLOOKUP(AB81,P70:T79,5)</f>
        <v>3.8199570643588131E-3</v>
      </c>
      <c r="AC88" s="60">
        <f>SQRT($W$40*VLOOKUP(AC81,$P$34:$W$43,8))*(1-$T$26)*T76*VLOOKUP(AC81,P70:T79,5)</f>
        <v>2.6914260520182875E-3</v>
      </c>
      <c r="AD88" s="60">
        <f>SQRT($W$40*VLOOKUP(AD81,$P$34:$W$43,8))*(1-$U$26)*T76*VLOOKUP(AD81,P70:T79,5)</f>
        <v>2.5732173480500289E-3</v>
      </c>
      <c r="AE88" s="60">
        <f>SQRT($W$40*VLOOKUP(AE81,$P$34:$W$43,8))*(1-$V$26)*T76*VLOOKUP(AE81,P70:T79,5)</f>
        <v>1.7284352923998389E-3</v>
      </c>
      <c r="AF88" s="60">
        <f>SQRT($W$40*VLOOKUP(AF81,$P$34:$W$43,8))*(1-$W$26)*T76*VLOOKUP(AF81,P70:T79,5)</f>
        <v>1.2670034488587644E-2</v>
      </c>
      <c r="AG88" s="60">
        <f>SQRT($W$40*VLOOKUP(AG81,$P$34:$W$43,8))*(1-$X$26)*T76*VLOOKUP(AG81,P70:T79,5)</f>
        <v>8.2838173990912103E-3</v>
      </c>
      <c r="AH88" s="60">
        <f>SQRT($W$40*VLOOKUP(AH81,$P$34:$W$43,8))*(1-$Y$26)*T76*VLOOKUP(AH81,P70:T79,5)</f>
        <v>3.9747134656869451E-3</v>
      </c>
      <c r="AI88" s="87">
        <f>SQRT($W$40*VLOOKUP(AI81,$P$34:$W$43,8))*(1-$Z$26)*T76*VLOOKUP(AI81,P70:T79,5)</f>
        <v>6.505267949229356E-3</v>
      </c>
      <c r="AJ88" s="89">
        <f>$X$40*T76</f>
        <v>9.1747103396331926E-6</v>
      </c>
      <c r="AK88" s="82"/>
      <c r="AL88" s="65"/>
      <c r="AM88" s="61"/>
      <c r="AN88" s="66" t="s">
        <v>585</v>
      </c>
      <c r="AO88" s="61" t="e">
        <f>IF(ATAN(AO87)&lt;0,ATAN(AO87)+PI(),ATAN(AO87))</f>
        <v>#NUM!</v>
      </c>
      <c r="AP88" s="61"/>
      <c r="AQ88" s="50"/>
      <c r="AR88" s="65"/>
      <c r="AS88" s="65"/>
      <c r="AT88" s="65"/>
      <c r="AU88" s="65"/>
      <c r="AV88" s="81"/>
      <c r="AW88" s="59">
        <v>7</v>
      </c>
      <c r="AX88" s="61">
        <f t="shared" si="42"/>
        <v>8.5143624315005592E-2</v>
      </c>
      <c r="AY88" s="61">
        <f>SUMPRODUCT(T70:T79,$BD$34:$BD$43)</f>
        <v>0.21841944464983001</v>
      </c>
      <c r="AZ88" s="68">
        <f>IF($AA$13,EXP((AX88/AL83)*(AU87-1)-LN(AU87-AL83)-AL82*(2*AY88/AL82-AX88/AL83)*LN((AU87+2.41421536*AL83)/(AU87-0.41421536*AL83))/(AL83*2.82842713)      ),1)</f>
        <v>1.1114877521236866</v>
      </c>
    </row>
    <row r="89" spans="16:52" x14ac:dyDescent="0.25">
      <c r="P89" s="78">
        <v>8</v>
      </c>
      <c r="Q89" s="60"/>
      <c r="R89" s="60"/>
      <c r="S89" s="60">
        <f>$Z$14*$BJ$41/AZ89</f>
        <v>0.11446489850357669</v>
      </c>
      <c r="T89" s="61">
        <f>S89/S92</f>
        <v>0.11450584560567252</v>
      </c>
      <c r="U89" s="62"/>
      <c r="V89" s="62"/>
      <c r="W89" s="60"/>
      <c r="X89" s="63"/>
      <c r="Y89" s="61"/>
      <c r="Z89" s="86">
        <f>SQRT($W$41*VLOOKUP(Z81,$P$34:$W$43,8))*(1-$Q$27)*T77*VLOOKUP(Z81,P70:T79,5)</f>
        <v>5.8648363787817672E-3</v>
      </c>
      <c r="AA89" s="60">
        <f>SQRT($W$41*VLOOKUP(AA81,$P$34:$W$43,8))*(1-$R$27)*T77*VLOOKUP(AA81,P70:T79,5)</f>
        <v>3.7161505395350899E-3</v>
      </c>
      <c r="AB89" s="60">
        <f>SQRT($W$41*VLOOKUP(AB81,$P$34:$W$43,8))*(1-$S$27)*T77*VLOOKUP(AB81,P70:T79,5)</f>
        <v>2.3513572558258671E-3</v>
      </c>
      <c r="AC89" s="60">
        <f>SQRT($W$41*VLOOKUP(AC81,$P$34:$W$43,8))*(1-$T$27)*T77*VLOOKUP(AC81,P70:T79,5)</f>
        <v>1.6300284641412267E-3</v>
      </c>
      <c r="AD89" s="60">
        <f>SQRT($W$41*VLOOKUP(AD81,$P$34:$W$43,8))*(1-$U$27)*T77*VLOOKUP(AD81,P70:T79,5)</f>
        <v>1.6234680279686774E-3</v>
      </c>
      <c r="AE89" s="60">
        <f>SQRT($W$41*VLOOKUP(AE81,$P$34:$W$43,8))*(1-$V$27)*T77*VLOOKUP(AE81,P70:T79,5)</f>
        <v>9.852473479490221E-4</v>
      </c>
      <c r="AF89" s="60">
        <f>SQRT($W$41*VLOOKUP(AF81,$P$34:$W$43,8))*(1-$W$27)*T77*VLOOKUP(AF81,P70:T79,5)</f>
        <v>8.2838173990912103E-3</v>
      </c>
      <c r="AG89" s="60">
        <f>SQRT($W$41*VLOOKUP(AG81,$P$34:$W$43,8))*(1-$X$27)*T77*VLOOKUP(AG81,P70:T79,5)</f>
        <v>5.2365026947985326E-3</v>
      </c>
      <c r="AH89" s="60">
        <f>SQRT($W$41*VLOOKUP(AH81,$P$34:$W$43,8))*(1-$Y$27)*T77*VLOOKUP(AH81,P70:T79,5)</f>
        <v>2.8013979535679166E-3</v>
      </c>
      <c r="AI89" s="87">
        <f>SQRT($W$41*VLOOKUP(AI81,$P$34:$W$43,8))*(1-$Z$27)*T77*VLOOKUP(AI81,P70:T79,5)</f>
        <v>4.321162753824436E-3</v>
      </c>
      <c r="AJ89" s="89">
        <f>$X$41*T77</f>
        <v>3.0431421115206001E-6</v>
      </c>
      <c r="AK89" s="59" t="s">
        <v>580</v>
      </c>
      <c r="AL89" s="61">
        <f>AL85*AL86/6-AL87/2-AL85^3/27</f>
        <v>1.9774477537272878E-2</v>
      </c>
      <c r="AM89" s="61"/>
      <c r="AN89" s="66" t="s">
        <v>571</v>
      </c>
      <c r="AO89" s="61" t="e">
        <f>2*SQRT(AL90)*COS(AO88/3)-AL85/3</f>
        <v>#NUM!</v>
      </c>
      <c r="AP89" s="69" t="e">
        <f>AO89^3+AL85*AO89^2+AL86*AO89+AL87</f>
        <v>#NUM!</v>
      </c>
      <c r="AQ89" s="50"/>
      <c r="AR89" s="65"/>
      <c r="AS89" s="65"/>
      <c r="AT89" s="65"/>
      <c r="AU89" s="65"/>
      <c r="AV89" s="81"/>
      <c r="AW89" s="59">
        <v>8</v>
      </c>
      <c r="AX89" s="61">
        <f t="shared" si="42"/>
        <v>9.4442052157195047E-2</v>
      </c>
      <c r="AY89" s="61">
        <f>SUMPRODUCT(T70:T79,$BE$34:$BE$43)</f>
        <v>0.46124420598083193</v>
      </c>
      <c r="AZ89" s="68">
        <f>IF($AA$14,EXP((AX89/AL83)*(AU87-1)-LN(AU87-AL83)-AL82*(2*AY89/AL82-AX89/AL83)*LN((AU87+2.41421536*AL83)/(AU87-0.41421536*AL83))/(AL83*2.82842713)      ),1)</f>
        <v>0.63958312493451264</v>
      </c>
    </row>
    <row r="90" spans="16:52" x14ac:dyDescent="0.25">
      <c r="P90" s="78">
        <v>9</v>
      </c>
      <c r="Q90" s="60"/>
      <c r="R90" s="60"/>
      <c r="S90" s="60">
        <f>$Z$15*$BJ$42/AZ90</f>
        <v>5.8634596360412169E-2</v>
      </c>
      <c r="T90" s="61">
        <f>S90/S92</f>
        <v>5.8655571496326366E-2</v>
      </c>
      <c r="U90" s="62"/>
      <c r="V90" s="62" t="s">
        <v>590</v>
      </c>
      <c r="W90" s="60"/>
      <c r="X90" s="63"/>
      <c r="Y90" s="61"/>
      <c r="Z90" s="86">
        <f>SQRT($W$42*VLOOKUP(Z81,$P$34:$W$43,8))*(1-$Q$28)*T78*VLOOKUP(Z81,P70:T79,5)</f>
        <v>3.5063546840192273E-3</v>
      </c>
      <c r="AA90" s="60">
        <f>SQRT($W$42*VLOOKUP(AA81,$P$34:$W$43,8))*(1-$R$28)*T78*VLOOKUP(AA81,P70:T79,5)</f>
        <v>2.3266927191156321E-3</v>
      </c>
      <c r="AB90" s="60">
        <f>SQRT($W$42*VLOOKUP(AB81,$P$34:$W$43,8))*(1-$S$28)*T78*VLOOKUP(AB81,P70:T79,5)</f>
        <v>1.4514173397057253E-3</v>
      </c>
      <c r="AC90" s="60">
        <f>SQRT($W$42*VLOOKUP(AC81,$P$34:$W$43,8))*(1-$T$28)*T78*VLOOKUP(AC81,P70:T79,5)</f>
        <v>1.1147167788327502E-3</v>
      </c>
      <c r="AD90" s="60">
        <f>SQRT($W$42*VLOOKUP(AD81,$P$34:$W$43,8))*(1-$U$28)*T78*VLOOKUP(AD81,P70:T79,5)</f>
        <v>1.0416211550835581E-3</v>
      </c>
      <c r="AE90" s="60">
        <f>SQRT($W$42*VLOOKUP(AE81,$P$34:$W$43,8))*(1-$V$28)*T78*VLOOKUP(AE81,P70:T79,5)</f>
        <v>6.2334350034453376E-4</v>
      </c>
      <c r="AF90" s="60">
        <f>SQRT($W$42*VLOOKUP(AF81,$P$34:$W$43,8))*(1-$W$28)*T78*VLOOKUP(AF81,P70:T79,5)</f>
        <v>3.9747134656869451E-3</v>
      </c>
      <c r="AG90" s="60">
        <f>SQRT($W$42*VLOOKUP(AG81,$P$34:$W$43,8))*(1-$X$28)*T78*VLOOKUP(AG81,P70:T79,5)</f>
        <v>2.8013979535679171E-3</v>
      </c>
      <c r="AH90" s="60">
        <f>SQRT($W$42*VLOOKUP(AH81,$P$34:$W$43,8))*(1-$Y$28)*T78*VLOOKUP(AH81,P70:T79,5)</f>
        <v>1.839575531797713E-3</v>
      </c>
      <c r="AI90" s="87">
        <f>SQRT($W$42*VLOOKUP(AI81,$P$34:$W$43,8))*(1-$Z$28)*T78*VLOOKUP(AI81,P70:T79,5)</f>
        <v>2.710808794652745E-3</v>
      </c>
      <c r="AJ90" s="89">
        <f>$X$42*T78</f>
        <v>1.5630960566604316E-6</v>
      </c>
      <c r="AK90" s="59" t="s">
        <v>556</v>
      </c>
      <c r="AL90" s="61">
        <f>AL85^2/9-AL86/3</f>
        <v>3.9178120966195593E-2</v>
      </c>
      <c r="AM90" s="61"/>
      <c r="AN90" s="66" t="s">
        <v>572</v>
      </c>
      <c r="AO90" s="61" t="e">
        <f>2*SQRT(AL90)*COS((AO88+2*PI())/3)-AL85/3</f>
        <v>#NUM!</v>
      </c>
      <c r="AP90" s="69" t="e">
        <f>AO90^3+AO90^2*AL85+AO90*AL86+AL87</f>
        <v>#NUM!</v>
      </c>
      <c r="AQ90" s="50"/>
      <c r="AR90" s="65"/>
      <c r="AS90" s="50"/>
      <c r="AT90" s="65"/>
      <c r="AU90" s="65"/>
      <c r="AV90" s="81"/>
      <c r="AW90" s="59">
        <v>9</v>
      </c>
      <c r="AX90" s="61">
        <f t="shared" si="42"/>
        <v>9.5633628720838929E-2</v>
      </c>
      <c r="AY90" s="61">
        <f>SUMPRODUCT(T70:T79,$BF$34:$BF$43)</f>
        <v>0.52835264677688554</v>
      </c>
      <c r="AZ90" s="68">
        <f>IF($AA$15,EXP((AX90/AL83)*(AU87-1)-LN(AU87-AL83)-AL82*(2*AY90/AL82-AX90/AL83)*LN((AU87+2.41421536*AL83)/(AU87-0.41421536*AL83))/(AL83*2.82842713)      ),1)</f>
        <v>0.54745935392149547</v>
      </c>
    </row>
    <row r="91" spans="16:52" x14ac:dyDescent="0.25">
      <c r="P91" s="78">
        <v>10</v>
      </c>
      <c r="Q91" s="60"/>
      <c r="R91" s="60"/>
      <c r="S91" s="60">
        <f>$Z$16*$BJ$43/AZ91</f>
        <v>9.141199215163516E-2</v>
      </c>
      <c r="T91" s="61">
        <f>S91/S92</f>
        <v>9.1444692623346133E-2</v>
      </c>
      <c r="U91" s="62"/>
      <c r="V91" s="96">
        <f>ABS(S80-S92)</f>
        <v>3.9558416110718753E-4</v>
      </c>
      <c r="W91" s="60"/>
      <c r="X91" s="63"/>
      <c r="Y91" s="61"/>
      <c r="Z91" s="86">
        <f>SQRT($W$43*VLOOKUP(Z81,$P$34:$W$43,8))*(1-$Q$29)*T79*VLOOKUP(Z81,P70:T79,5)</f>
        <v>5.5195346335480035E-3</v>
      </c>
      <c r="AA91" s="60">
        <f>SQRT($W$43*VLOOKUP(AA81,$P$34:$W$43,8))*(1-$R$29)*T79*VLOOKUP(AA81,P70:T79,5)</f>
        <v>3.7068971561087876E-3</v>
      </c>
      <c r="AB91" s="60">
        <f>SQRT($W$43*VLOOKUP(AB81,$P$34:$W$43,8))*(1-$S$29)*T79*VLOOKUP(AB81,P70:T79,5)</f>
        <v>2.3446795783189328E-3</v>
      </c>
      <c r="AC91" s="60">
        <f>SQRT($W$43*VLOOKUP(AC81,$P$34:$W$43,8))*(1-$T$29)*T79*VLOOKUP(AC81,P70:T79,5)</f>
        <v>1.4912002856097464E-3</v>
      </c>
      <c r="AD91" s="60">
        <f>SQRT($W$43*VLOOKUP(AD81,$P$34:$W$43,8))*(1-$U$29)*T79*VLOOKUP(AD81,P70:T79,5)</f>
        <v>1.6113150967794342E-3</v>
      </c>
      <c r="AE91" s="60">
        <f>SQRT($W$43*VLOOKUP(AE81,$P$34:$W$43,8))*(1-$V$29)*T79*VLOOKUP(AE81,P70:T79,5)</f>
        <v>9.8032280600876434E-4</v>
      </c>
      <c r="AF91" s="60">
        <f>SQRT($W$43*VLOOKUP(AF81,$P$34:$W$43,8))*(1-$W$29)*T79*VLOOKUP(AF81,P70:T79,5)</f>
        <v>6.5052679492293569E-3</v>
      </c>
      <c r="AG91" s="60">
        <f>SQRT($W$43*VLOOKUP(AG81,$P$34:$W$43,8))*(1-$X$29)*T79*VLOOKUP(AG81,P70:T79,5)</f>
        <v>4.321162753824436E-3</v>
      </c>
      <c r="AH91" s="60">
        <f>SQRT($W$43*VLOOKUP(AH81,$P$34:$W$43,8))*(1-$Y$29)*T79*VLOOKUP(AH81,P70:T79,5)</f>
        <v>2.7108087946527445E-3</v>
      </c>
      <c r="AI91" s="87">
        <f>SQRT($W$43*VLOOKUP(AI81,$P$34:$W$43,8))*(1-$Z$29)*T79*VLOOKUP(AI81,P70:T79,5)</f>
        <v>3.994663004669022E-3</v>
      </c>
      <c r="AJ91" s="89">
        <f>$X$43*T79</f>
        <v>3.2853463134033121E-6</v>
      </c>
      <c r="AK91" s="59" t="s">
        <v>72</v>
      </c>
      <c r="AL91" s="63">
        <f>AL89^2-AL90^3</f>
        <v>3.3089447818390521E-4</v>
      </c>
      <c r="AM91" s="61"/>
      <c r="AN91" s="66" t="s">
        <v>573</v>
      </c>
      <c r="AO91" s="61" t="e">
        <f>2*SQRT(AL90)*COS((AO88+4*PI())/3)-AL85/3</f>
        <v>#NUM!</v>
      </c>
      <c r="AP91" s="69" t="e">
        <f>AO91^3+AO91^2*AL85+AL86*AO91+AL87</f>
        <v>#NUM!</v>
      </c>
      <c r="AQ91" s="50"/>
      <c r="AR91" s="65"/>
      <c r="AS91" s="50"/>
      <c r="AT91" s="65"/>
      <c r="AU91" s="65"/>
      <c r="AV91" s="81"/>
      <c r="AW91" s="59">
        <v>10</v>
      </c>
      <c r="AX91" s="61">
        <f t="shared" si="42"/>
        <v>0.1284239100960245</v>
      </c>
      <c r="AY91" s="61">
        <f>SUMPRODUCT(T70:T79,$BG$34:$BG$43)</f>
        <v>0.52371234061542526</v>
      </c>
      <c r="AZ91" s="68">
        <f>IF($AA$16,EXP((AX91/AL83)*(AU87-1)-LN(AU87-AL83)-AL82*(2*AY91/AL82-AX91/AL83)*LN((AU87+2.41421536*AL83)/(AU87-0.41421536*AL83))/(AL83*2.82842713)      ),1)</f>
        <v>0.59157232549060668</v>
      </c>
    </row>
    <row r="92" spans="16:52" x14ac:dyDescent="0.25">
      <c r="P92" s="79"/>
      <c r="Q92" s="71"/>
      <c r="R92" s="71"/>
      <c r="S92" s="94">
        <f>SUM(S82:S91)</f>
        <v>0.99964240164439433</v>
      </c>
      <c r="T92" s="72">
        <f>SUM(T82:T91)</f>
        <v>1.0000000000000002</v>
      </c>
      <c r="U92" s="73"/>
      <c r="V92" s="73"/>
      <c r="W92" s="73"/>
      <c r="X92" s="73"/>
      <c r="Y92" s="73"/>
      <c r="Z92" s="70"/>
      <c r="AA92" s="73"/>
      <c r="AB92" s="73"/>
      <c r="AC92" s="73"/>
      <c r="AD92" s="73"/>
      <c r="AE92" s="73"/>
      <c r="AF92" s="73"/>
      <c r="AG92" s="73"/>
      <c r="AH92" s="73"/>
      <c r="AI92" s="88">
        <f>SUM(Z82:AI91)</f>
        <v>0.28152496039483532</v>
      </c>
      <c r="AJ92" s="91">
        <f>SUM(AJ82:AJ91)</f>
        <v>3.1012983158336102E-5</v>
      </c>
      <c r="AK92" s="70"/>
      <c r="AL92" s="73"/>
      <c r="AM92" s="74"/>
      <c r="AN92" s="75"/>
      <c r="AO92" s="74"/>
      <c r="AP92" s="74"/>
      <c r="AQ92" s="76"/>
      <c r="AR92" s="73"/>
      <c r="AS92" s="76"/>
      <c r="AT92" s="73"/>
      <c r="AU92" s="73"/>
      <c r="AV92" s="80"/>
      <c r="AW92" s="70"/>
      <c r="AX92" s="73"/>
      <c r="AY92" s="73"/>
      <c r="AZ92" s="80"/>
    </row>
    <row r="93" spans="16:52" x14ac:dyDescent="0.25">
      <c r="P93" s="92">
        <f>P81+1</f>
        <v>5</v>
      </c>
      <c r="Q93" s="55"/>
      <c r="R93" s="55"/>
      <c r="S93" s="55"/>
      <c r="T93" s="55" t="s">
        <v>558</v>
      </c>
      <c r="U93" s="56"/>
      <c r="V93" s="56"/>
      <c r="W93" s="57"/>
      <c r="X93" s="57"/>
      <c r="Y93" s="57"/>
      <c r="Z93" s="54">
        <v>1</v>
      </c>
      <c r="AA93" s="55">
        <v>2</v>
      </c>
      <c r="AB93" s="55">
        <v>3</v>
      </c>
      <c r="AC93" s="55">
        <v>4</v>
      </c>
      <c r="AD93" s="55">
        <v>5</v>
      </c>
      <c r="AE93" s="55">
        <v>6</v>
      </c>
      <c r="AF93" s="55">
        <v>7</v>
      </c>
      <c r="AG93" s="55">
        <v>8</v>
      </c>
      <c r="AH93" s="55">
        <v>9</v>
      </c>
      <c r="AI93" s="58">
        <v>10</v>
      </c>
      <c r="AJ93" s="90"/>
      <c r="AK93" s="54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8"/>
      <c r="AW93" s="54"/>
      <c r="AX93" s="55" t="s">
        <v>563</v>
      </c>
      <c r="AY93" s="55" t="s">
        <v>575</v>
      </c>
      <c r="AZ93" s="58" t="s">
        <v>588</v>
      </c>
    </row>
    <row r="94" spans="16:52" x14ac:dyDescent="0.25">
      <c r="P94" s="78">
        <v>1</v>
      </c>
      <c r="Q94" s="60"/>
      <c r="R94" s="60"/>
      <c r="S94" s="60">
        <f>$Z$7*$BJ$34/AZ94</f>
        <v>0.1965506517664784</v>
      </c>
      <c r="T94" s="61">
        <f>S94/S104</f>
        <v>0.19660695313497303</v>
      </c>
      <c r="U94" s="62"/>
      <c r="V94" s="62"/>
      <c r="W94" s="60"/>
      <c r="X94" s="63"/>
      <c r="Y94" s="61"/>
      <c r="Z94" s="86">
        <f>SQRT($W$34*VLOOKUP(Z93,$P$34:$W$43,8))*(1-$Q$20)*T82*VLOOKUP(Z93,P82:T91,5)</f>
        <v>7.8999236809887859E-3</v>
      </c>
      <c r="AA94" s="60">
        <f>SQRT($W$34*VLOOKUP(AA93,$P$34:$W$43,8))*(1-$R$20)*T82*VLOOKUP(AA93,P82:T91,5)</f>
        <v>5.3419523047199737E-3</v>
      </c>
      <c r="AB94" s="60">
        <f>SQRT($W$34*VLOOKUP(AB93,$P$34:$W$43,8))*(1-$S$20)*T82*VLOOKUP(AB93,P82:T91,5)</f>
        <v>3.3437696321920803E-3</v>
      </c>
      <c r="AC94" s="60">
        <f>SQRT($W$34*VLOOKUP(AC93,$P$34:$W$43,8))*(1-$T$20)*T82*VLOOKUP(AC93,P82:T91,5)</f>
        <v>2.3726383738849927E-3</v>
      </c>
      <c r="AD94" s="60">
        <f>SQRT($W$34*VLOOKUP(AD93,$P$34:$W$43,8))*(1-$U$20)*T82*VLOOKUP(AD93,P82:T91,5)</f>
        <v>2.2989209571788504E-3</v>
      </c>
      <c r="AE94" s="60">
        <f>SQRT($W$34*VLOOKUP(AE93,$P$34:$W$43,8))*(1-$V$20)*T82*VLOOKUP(AE93,P82:T91,5)</f>
        <v>1.4224781135889666E-3</v>
      </c>
      <c r="AF94" s="60">
        <f>SQRT($W$34*VLOOKUP(AF93,$P$34:$W$43,8))*(1-$W$20)*T82*VLOOKUP(AF93,P82:T91,5)</f>
        <v>9.5572116011489634E-3</v>
      </c>
      <c r="AG94" s="60">
        <f>SQRT($W$34*VLOOKUP(AG93,$P$34:$W$43,8))*(1-$X$20)*T82*VLOOKUP(AG93,P82:T91,5)</f>
        <v>5.862685524822454E-3</v>
      </c>
      <c r="AH94" s="60">
        <f>SQRT($W$34*VLOOKUP(AH93,$P$34:$W$43,8))*(1-$Y$20)*T82*VLOOKUP(AH93,P82:T91,5)</f>
        <v>3.5396469095991751E-3</v>
      </c>
      <c r="AI94" s="87">
        <f>SQRT($W$34*VLOOKUP(AI93,$P$34:$W$43,8))*(1-$Z$20)*T82*VLOOKUP(AI93,P82:T91,5)</f>
        <v>5.5500329175167404E-3</v>
      </c>
      <c r="AJ94" s="89">
        <f>$X$34*T82</f>
        <v>5.2790952239805958E-6</v>
      </c>
      <c r="AK94" s="59" t="s">
        <v>69</v>
      </c>
      <c r="AL94" s="60">
        <f>$Q$44*AI104*100000/($T$3*$AE$9)^2</f>
        <v>0.40879704282633372</v>
      </c>
      <c r="AM94" s="65" t="s">
        <v>581</v>
      </c>
      <c r="AN94" s="66" t="s">
        <v>571</v>
      </c>
      <c r="AO94" s="61">
        <f>(AL101+SQRT(AL103))^(1/3)+(AL101-SQRT(AL103))^(1/3)-AL97/3</f>
        <v>0.74303167879955279</v>
      </c>
      <c r="AP94" s="63">
        <f>AO94^3+AL97*AO94^2+AL98*AO94+AL99</f>
        <v>0</v>
      </c>
      <c r="AQ94" s="65" t="s">
        <v>571</v>
      </c>
      <c r="AR94" s="61">
        <f>IF(AL103&gt;=0,AO94,AO101)</f>
        <v>0.74303167879955279</v>
      </c>
      <c r="AS94" s="61">
        <f>IF(AR94&lt;AR95,AR95,AR94)</f>
        <v>0.74303167879955279</v>
      </c>
      <c r="AT94" s="61">
        <f>AS94</f>
        <v>0.74303167879955279</v>
      </c>
      <c r="AU94" s="67">
        <f>IF(AT94&lt;AT95,AT95,AT94)</f>
        <v>0.74303167879955279</v>
      </c>
      <c r="AV94" s="81"/>
      <c r="AW94" s="59">
        <v>1</v>
      </c>
      <c r="AX94" s="61">
        <f>AX82</f>
        <v>9.4886543912142504E-2</v>
      </c>
      <c r="AY94" s="61">
        <f>SUMPRODUCT(T82:T91,$AX$34:$AX$43)</f>
        <v>0.34242337375420262</v>
      </c>
      <c r="AZ94" s="68">
        <f>IF($AA$7,EXP((AX94/AL95)*(AU99-1)-LN(AU99-AL95)-AL94*(2*AY94/AL94-AX94/AL95)*LN((AU99+2.41421536*AL95)/(AU99-0.41421536*AL95))/(AL95*2.82842713)      ),1)</f>
        <v>0.85367066254712731</v>
      </c>
    </row>
    <row r="95" spans="16:52" x14ac:dyDescent="0.25">
      <c r="P95" s="78">
        <v>2</v>
      </c>
      <c r="Q95" s="60"/>
      <c r="R95" s="60"/>
      <c r="S95" s="60">
        <f>$Z$8*$BJ$35/AZ95</f>
        <v>7.7058387752748009E-2</v>
      </c>
      <c r="T95" s="61">
        <f>S95/S104</f>
        <v>7.7080460906133547E-2</v>
      </c>
      <c r="U95" s="62"/>
      <c r="V95" s="62"/>
      <c r="W95" s="60"/>
      <c r="X95" s="63"/>
      <c r="Y95" s="61"/>
      <c r="Z95" s="86">
        <f>SQRT($W$35*VLOOKUP(Z93,$P$34:$W$43,8))*(1-$Q$21)*T83*VLOOKUP(Z93,P82:T91,5)</f>
        <v>5.3419523047199737E-3</v>
      </c>
      <c r="AA95" s="60">
        <f>SQRT($W$35*VLOOKUP(AA93,$P$34:$W$43,8))*(1-$R$21)*T83*VLOOKUP(AA93,P82:T91,5)</f>
        <v>3.5935336503028002E-3</v>
      </c>
      <c r="AB95" s="60">
        <f>SQRT($W$35*VLOOKUP(AB93,$P$34:$W$43,8))*(1-$S$21)*T83*VLOOKUP(AB93,P82:T91,5)</f>
        <v>2.2847088163181991E-3</v>
      </c>
      <c r="AC95" s="60">
        <f>SQRT($W$35*VLOOKUP(AC93,$P$34:$W$43,8))*(1-$T$21)*T83*VLOOKUP(AC93,P82:T91,5)</f>
        <v>1.4661022579461078E-3</v>
      </c>
      <c r="AD95" s="60">
        <f>SQRT($W$35*VLOOKUP(AD93,$P$34:$W$43,8))*(1-$U$21)*T83*VLOOKUP(AD93,P82:T91,5)</f>
        <v>1.6019031036910876E-3</v>
      </c>
      <c r="AE95" s="60">
        <f>SQRT($W$35*VLOOKUP(AE93,$P$34:$W$43,8))*(1-$V$21)*T83*VLOOKUP(AE93,P82:T91,5)</f>
        <v>9.7431561333085649E-4</v>
      </c>
      <c r="AF95" s="60">
        <f>SQRT($W$35*VLOOKUP(AF93,$P$34:$W$43,8))*(1-$W$21)*T83*VLOOKUP(AF93,P82:T91,5)</f>
        <v>6.3101399452464976E-3</v>
      </c>
      <c r="AG95" s="60">
        <f>SQRT($W$35*VLOOKUP(AG93,$P$34:$W$43,8))*(1-$X$21)*T83*VLOOKUP(AG93,P82:T91,5)</f>
        <v>3.7786092158671987E-3</v>
      </c>
      <c r="AH95" s="60">
        <f>SQRT($W$35*VLOOKUP(AH93,$P$34:$W$43,8))*(1-$Y$21)*T83*VLOOKUP(AH93,P82:T91,5)</f>
        <v>2.3891373062787415E-3</v>
      </c>
      <c r="AI95" s="87">
        <f>SQRT($W$35*VLOOKUP(AI93,$P$34:$W$43,8))*(1-$Z$21)*T83*VLOOKUP(AI93,P82:T91,5)</f>
        <v>3.7914175429556627E-3</v>
      </c>
      <c r="AJ95" s="89">
        <f>$X$35*T83</f>
        <v>3.1009395164836241E-6</v>
      </c>
      <c r="AK95" s="59" t="s">
        <v>65</v>
      </c>
      <c r="AL95" s="60">
        <f>AJ104*$Q$44*100000/($T$3*$AE$9)</f>
        <v>0.11040122704065054</v>
      </c>
      <c r="AM95" s="61"/>
      <c r="AN95" s="66" t="s">
        <v>572</v>
      </c>
      <c r="AO95" s="66" t="e">
        <f>1/0</f>
        <v>#DIV/0!</v>
      </c>
      <c r="AP95" s="61"/>
      <c r="AQ95" s="65" t="s">
        <v>572</v>
      </c>
      <c r="AR95" s="66">
        <f>IF(AL103&gt;=0,0,AO102)</f>
        <v>0</v>
      </c>
      <c r="AS95" s="61">
        <f>IF(AR94&lt;AR95,AR94,AR95)</f>
        <v>0</v>
      </c>
      <c r="AT95" s="61">
        <f>IF(AS95&lt;AS96,AS96,AS95)</f>
        <v>0</v>
      </c>
      <c r="AU95" s="67">
        <f>IF(AT94&lt;AT95,AT94,AT95)</f>
        <v>0</v>
      </c>
      <c r="AV95" s="81"/>
      <c r="AW95" s="59">
        <v>2</v>
      </c>
      <c r="AX95" s="61">
        <f t="shared" ref="AX95:AX103" si="43">AX83</f>
        <v>0.14320546093673198</v>
      </c>
      <c r="AY95" s="61">
        <f>SUMPRODUCT(T82:T91,$AY$34:$AY$43)</f>
        <v>0.58788234998104372</v>
      </c>
      <c r="AZ95" s="68">
        <f>IF($AA$8,EXP((AX95/AL95)*(AU99-1)-LN(AU99-AL95)-AL94*(2*AY95/AL94-AX95/AL95)*LN((AU99+2.41421536*AL95)/(AU99-0.41421536*AL95))/(AL95*2.82842713)      ),1)</f>
        <v>0.5270694859647943</v>
      </c>
    </row>
    <row r="96" spans="16:52" x14ac:dyDescent="0.25">
      <c r="P96" s="78">
        <v>3</v>
      </c>
      <c r="Q96" s="60"/>
      <c r="R96" s="60"/>
      <c r="S96" s="60">
        <f>$Z$9*$BJ$36/AZ96</f>
        <v>3.6031129159769512E-2</v>
      </c>
      <c r="T96" s="61">
        <f>S96/S104</f>
        <v>3.6041450173014036E-2</v>
      </c>
      <c r="U96" s="62"/>
      <c r="V96" s="62"/>
      <c r="W96" s="60"/>
      <c r="X96" s="63"/>
      <c r="Y96" s="61"/>
      <c r="Z96" s="86">
        <f>SQRT($W$36*VLOOKUP(Z93,$P$34:$W$43,8))*(1-$Q$22)*T84*VLOOKUP(Z93,P82:T91,5)</f>
        <v>3.3437696321920798E-3</v>
      </c>
      <c r="AA96" s="60">
        <f>SQRT($W$36*VLOOKUP(AA93,$P$34:$W$43,8))*(1-$R$22)*T84*VLOOKUP(AA93,P82:T91,5)</f>
        <v>2.2847088163181987E-3</v>
      </c>
      <c r="AB96" s="60">
        <f>SQRT($W$36*VLOOKUP(AB93,$P$34:$W$43,8))*(1-$S$22)*T84*VLOOKUP(AB93,P82:T91,5)</f>
        <v>1.455780751793615E-3</v>
      </c>
      <c r="AC96" s="60">
        <f>SQRT($W$36*VLOOKUP(AC93,$P$34:$W$43,8))*(1-$T$22)*T84*VLOOKUP(AC93,P82:T91,5)</f>
        <v>1.0288390005252792E-3</v>
      </c>
      <c r="AD96" s="60">
        <f>SQRT($W$36*VLOOKUP(AD93,$P$34:$W$43,8))*(1-$U$22)*T84*VLOOKUP(AD93,P82:T91,5)</f>
        <v>1.0206989233696542E-3</v>
      </c>
      <c r="AE96" s="60">
        <f>SQRT($W$36*VLOOKUP(AE93,$P$34:$W$43,8))*(1-$V$22)*T84*VLOOKUP(AE93,P82:T91,5)</f>
        <v>6.0832307606074995E-4</v>
      </c>
      <c r="AF96" s="60">
        <f>SQRT($W$36*VLOOKUP(AF93,$P$34:$W$43,8))*(1-$W$22)*T84*VLOOKUP(AF93,P82:T91,5)</f>
        <v>3.873601499457638E-3</v>
      </c>
      <c r="AG96" s="60">
        <f>SQRT($W$36*VLOOKUP(AG93,$P$34:$W$43,8))*(1-$X$22)*T84*VLOOKUP(AG93,P82:T91,5)</f>
        <v>2.4274706544429973E-3</v>
      </c>
      <c r="AH96" s="60">
        <f>SQRT($W$36*VLOOKUP(AH93,$P$34:$W$43,8))*(1-$Y$22)*T84*VLOOKUP(AH93,P82:T91,5)</f>
        <v>1.5131816805383144E-3</v>
      </c>
      <c r="AI96" s="87">
        <f>SQRT($W$36*VLOOKUP(AI93,$P$34:$W$43,8))*(1-$Z$22)*T84*VLOOKUP(AI93,P82:T91,5)</f>
        <v>2.4348447079048569E-3</v>
      </c>
      <c r="AJ96" s="89">
        <f>$X$36*T84</f>
        <v>2.0066216670865133E-6</v>
      </c>
      <c r="AK96" s="82"/>
      <c r="AL96" s="65"/>
      <c r="AM96" s="61"/>
      <c r="AN96" s="66" t="s">
        <v>573</v>
      </c>
      <c r="AO96" s="66" t="e">
        <f>1/0</f>
        <v>#DIV/0!</v>
      </c>
      <c r="AP96" s="61"/>
      <c r="AQ96" s="65" t="s">
        <v>573</v>
      </c>
      <c r="AR96" s="66">
        <f>IF(AL103&gt;=0,0,AO103)</f>
        <v>0</v>
      </c>
      <c r="AS96" s="61">
        <f>AR96</f>
        <v>0</v>
      </c>
      <c r="AT96" s="61">
        <f>IF(AS95&lt;AS96,AS95,AS96)</f>
        <v>0</v>
      </c>
      <c r="AU96" s="67">
        <f>AT96</f>
        <v>0</v>
      </c>
      <c r="AV96" s="81"/>
      <c r="AW96" s="59">
        <v>3</v>
      </c>
      <c r="AX96" s="61">
        <f t="shared" si="43"/>
        <v>0.19947591637730461</v>
      </c>
      <c r="AY96" s="61">
        <f>SUMPRODUCT(T82:T91,$AZ$34:$AZ$43)</f>
        <v>0.80230471568246131</v>
      </c>
      <c r="AZ96" s="68">
        <f>IF($AA$9,EXP((AX96/AL95)*(AU99-1)-LN(AU99-AL95)-AL94*(2*AY96/AL94-AX96/AL95)*LN((AU99+2.41421536*AL95)/(AU99-0.41421536*AL95))/(AL95*2.82842713)      ),1)</f>
        <v>0.35604808255258369</v>
      </c>
    </row>
    <row r="97" spans="16:52" x14ac:dyDescent="0.25">
      <c r="P97" s="78">
        <v>4</v>
      </c>
      <c r="Q97" s="60"/>
      <c r="R97" s="60"/>
      <c r="S97" s="60">
        <f>$Z$10*$BJ$37/AZ97</f>
        <v>2.0248926629209858E-2</v>
      </c>
      <c r="T97" s="61">
        <f>S97/S104</f>
        <v>2.0254726875963181E-2</v>
      </c>
      <c r="U97" s="62"/>
      <c r="V97" s="62"/>
      <c r="W97" s="60"/>
      <c r="X97" s="63"/>
      <c r="Y97" s="61"/>
      <c r="Z97" s="86">
        <f>SQRT($W$37*VLOOKUP(Z93,$P$34:$W$43,8))*(1-$Q$23)*T85*VLOOKUP(Z93,P82:T91,5)</f>
        <v>2.3726383738849927E-3</v>
      </c>
      <c r="AA97" s="60">
        <f>SQRT($W$37*VLOOKUP(AA93,$P$34:$W$43,8))*(1-$R$23)*T85*VLOOKUP(AA93,P82:T91,5)</f>
        <v>1.466102257946108E-3</v>
      </c>
      <c r="AB97" s="60">
        <f>SQRT($W$37*VLOOKUP(AB93,$P$34:$W$43,8))*(1-$S$23)*T85*VLOOKUP(AB93,P82:T91,5)</f>
        <v>1.0288390005252794E-3</v>
      </c>
      <c r="AC97" s="60">
        <f>SQRT($W$37*VLOOKUP(AC93,$P$34:$W$43,8))*(1-$T$23)*T85*VLOOKUP(AC93,P82:T91,5)</f>
        <v>7.3193067427001351E-4</v>
      </c>
      <c r="AD97" s="60">
        <f>SQRT($W$37*VLOOKUP(AD93,$P$34:$W$43,8))*(1-$U$23)*T85*VLOOKUP(AD93,P82:T91,5)</f>
        <v>7.1842919640514944E-4</v>
      </c>
      <c r="AE97" s="60">
        <f>SQRT($W$37*VLOOKUP(AE93,$P$34:$W$43,8))*(1-$V$23)*T85*VLOOKUP(AE93,P82:T91,5)</f>
        <v>4.1037939062415384E-4</v>
      </c>
      <c r="AF97" s="60">
        <f>SQRT($W$37*VLOOKUP(AF93,$P$34:$W$43,8))*(1-$W$23)*T85*VLOOKUP(AF93,P82:T91,5)</f>
        <v>2.7622539247448724E-3</v>
      </c>
      <c r="AG97" s="60">
        <f>SQRT($W$37*VLOOKUP(AG93,$P$34:$W$43,8))*(1-$X$23)*T85*VLOOKUP(AG93,P82:T91,5)</f>
        <v>1.7031592060460909E-3</v>
      </c>
      <c r="AH97" s="60">
        <f>SQRT($W$37*VLOOKUP(AH93,$P$34:$W$43,8))*(1-$Y$23)*T85*VLOOKUP(AH93,P82:T91,5)</f>
        <v>1.1762184695367883E-3</v>
      </c>
      <c r="AI97" s="87">
        <f>SQRT($W$37*VLOOKUP(AI93,$P$34:$W$43,8))*(1-$Z$23)*T85*VLOOKUP(AI93,P82:T91,5)</f>
        <v>1.5672866475128426E-3</v>
      </c>
      <c r="AJ97" s="89">
        <f>$X$37*T85</f>
        <v>1.441324260561337E-6</v>
      </c>
      <c r="AK97" s="59" t="s">
        <v>568</v>
      </c>
      <c r="AL97" s="60">
        <f>AL95-1</f>
        <v>-0.88959877295934942</v>
      </c>
      <c r="AM97" s="61"/>
      <c r="AN97" s="66"/>
      <c r="AO97" s="61"/>
      <c r="AP97" s="61"/>
      <c r="AQ97" s="50"/>
      <c r="AR97" s="65"/>
      <c r="AS97" s="65"/>
      <c r="AT97" s="65"/>
      <c r="AU97" s="65"/>
      <c r="AV97" s="81"/>
      <c r="AW97" s="59">
        <v>4</v>
      </c>
      <c r="AX97" s="61">
        <f t="shared" si="43"/>
        <v>0.25627106465246752</v>
      </c>
      <c r="AY97" s="61">
        <f>SUMPRODUCT(T82:T91,$BA$34:$BA$43)</f>
        <v>1.0004368222620035</v>
      </c>
      <c r="AZ97" s="68">
        <f>IF($AA$10,EXP((AX97/AL95)*(AU99-1)-LN(AU99-AL95)-AL94*(2*AY97/AL94-AX97/AL95)*LN((AU99+2.41421536*AL95)/(AU99-0.41421536*AL95))/(AL95*2.82842713)      ),1)</f>
        <v>0.25025762704072363</v>
      </c>
    </row>
    <row r="98" spans="16:52" x14ac:dyDescent="0.25">
      <c r="P98" s="78">
        <v>5</v>
      </c>
      <c r="Q98" s="60"/>
      <c r="R98" s="60"/>
      <c r="S98" s="60">
        <f>$Z$11*$BJ$38/AZ98</f>
        <v>2.05628953411729E-2</v>
      </c>
      <c r="T98" s="61">
        <f>S98/S104</f>
        <v>2.0568785523360111E-2</v>
      </c>
      <c r="U98" s="62"/>
      <c r="V98" s="62"/>
      <c r="W98" s="60"/>
      <c r="X98" s="63"/>
      <c r="Y98" s="61"/>
      <c r="Z98" s="86">
        <f>SQRT($W$38*VLOOKUP(Z93,$P$34:$W$43,8))*(1-$Q$24)*T86*VLOOKUP(Z93,P82:T91,5)</f>
        <v>2.2989209571788504E-3</v>
      </c>
      <c r="AA98" s="60">
        <f>SQRT($W$38*VLOOKUP(AA93,$P$34:$W$43,8))*(1-$R$24)*T86*VLOOKUP(AA93,P82:T91,5)</f>
        <v>1.6019031036910876E-3</v>
      </c>
      <c r="AB98" s="60">
        <f>SQRT($W$38*VLOOKUP(AB93,$P$34:$W$43,8))*(1-$S$24)*T86*VLOOKUP(AB93,P82:T91,5)</f>
        <v>1.0206989233696542E-3</v>
      </c>
      <c r="AC98" s="60">
        <f>SQRT($W$38*VLOOKUP(AC93,$P$34:$W$43,8))*(1-$T$24)*T86*VLOOKUP(AC93,P82:T91,5)</f>
        <v>7.1842919640514944E-4</v>
      </c>
      <c r="AD98" s="60">
        <f>SQRT($W$38*VLOOKUP(AD93,$P$34:$W$43,8))*(1-$U$24)*T86*VLOOKUP(AD93,P82:T91,5)</f>
        <v>7.0461296893846947E-4</v>
      </c>
      <c r="AE98" s="60">
        <f>SQRT($W$38*VLOOKUP(AE93,$P$34:$W$43,8))*(1-$V$24)*T86*VLOOKUP(AE93,P82:T91,5)</f>
        <v>4.3482539250873039E-4</v>
      </c>
      <c r="AF98" s="60">
        <f>SQRT($W$38*VLOOKUP(AF93,$P$34:$W$43,8))*(1-$W$24)*T86*VLOOKUP(AF93,P82:T91,5)</f>
        <v>2.641577056255015E-3</v>
      </c>
      <c r="AG98" s="60">
        <f>SQRT($W$38*VLOOKUP(AG93,$P$34:$W$43,8))*(1-$X$24)*T86*VLOOKUP(AG93,P82:T91,5)</f>
        <v>1.6967172063875107E-3</v>
      </c>
      <c r="AH98" s="60">
        <f>SQRT($W$38*VLOOKUP(AH93,$P$34:$W$43,8))*(1-$Y$24)*T86*VLOOKUP(AH93,P82:T91,5)</f>
        <v>1.099357424800632E-3</v>
      </c>
      <c r="AI98" s="87">
        <f>SQRT($W$38*VLOOKUP(AI93,$P$34:$W$43,8))*(1-$Z$24)*T86*VLOOKUP(AI93,P82:T91,5)</f>
        <v>1.6939422385884187E-3</v>
      </c>
      <c r="AJ98" s="89">
        <f>$X$38*T86</f>
        <v>1.4632292925252019E-6</v>
      </c>
      <c r="AK98" s="59" t="s">
        <v>569</v>
      </c>
      <c r="AL98" s="60">
        <f>AL94-3*AL95*AL95-2*AL95</f>
        <v>0.15142929594878882</v>
      </c>
      <c r="AM98" s="61" t="s">
        <v>582</v>
      </c>
      <c r="AN98" s="66" t="s">
        <v>583</v>
      </c>
      <c r="AO98" s="61">
        <f>AL101^2/AL102^3</f>
        <v>7.178419474371057</v>
      </c>
      <c r="AP98" s="61"/>
      <c r="AQ98" s="50"/>
      <c r="AR98" s="65"/>
      <c r="AS98" s="65"/>
      <c r="AT98" s="65"/>
      <c r="AU98" s="65"/>
      <c r="AV98" s="81"/>
      <c r="AW98" s="59">
        <v>5</v>
      </c>
      <c r="AX98" s="61">
        <f t="shared" si="43"/>
        <v>0.25621330522075891</v>
      </c>
      <c r="AY98" s="61">
        <f>SUMPRODUCT(T82:T91,$BB$34:$BB$43)</f>
        <v>0.98338201246397261</v>
      </c>
      <c r="AZ98" s="68">
        <f>IF($AA$11,EXP((AX98/AL95)*(AU99-1)-LN(AU99-AL95)-AL94*(2*AY98/AL94-AX98/AL95)*LN((AU99+2.41421536*AL95)/(AU99-0.41421536*AL95))/(AL95*2.82842713)      ),1)</f>
        <v>0.26054993676575583</v>
      </c>
    </row>
    <row r="99" spans="16:52" x14ac:dyDescent="0.25">
      <c r="P99" s="78">
        <v>6</v>
      </c>
      <c r="Q99" s="60"/>
      <c r="R99" s="60"/>
      <c r="S99" s="60">
        <f>$Z$12*$BJ$39/AZ99</f>
        <v>1.0127128851877198E-2</v>
      </c>
      <c r="T99" s="61">
        <f>S99/S104</f>
        <v>1.0130029738789339E-2</v>
      </c>
      <c r="U99" s="62"/>
      <c r="V99" s="62"/>
      <c r="W99" s="60"/>
      <c r="X99" s="63"/>
      <c r="Y99" s="61"/>
      <c r="Z99" s="86">
        <f>SQRT($W$39*VLOOKUP(Z93,$P$34:$W$43,8))*(1-$Q$25)*T87*VLOOKUP(Z93,P82:T91,5)</f>
        <v>1.4224781135889664E-3</v>
      </c>
      <c r="AA99" s="60">
        <f>SQRT($W$39*VLOOKUP(AA93,$P$34:$W$43,8))*(1-$R$25)*T87*VLOOKUP(AA93,P82:T91,5)</f>
        <v>9.7431561333085649E-4</v>
      </c>
      <c r="AB99" s="60">
        <f>SQRT($W$39*VLOOKUP(AB93,$P$34:$W$43,8))*(1-$S$25)*T87*VLOOKUP(AB93,P82:T91,5)</f>
        <v>6.0832307606074995E-4</v>
      </c>
      <c r="AC99" s="60">
        <f>SQRT($W$39*VLOOKUP(AC93,$P$34:$W$43,8))*(1-$T$25)*T87*VLOOKUP(AC93,P82:T91,5)</f>
        <v>4.103793906241539E-4</v>
      </c>
      <c r="AD99" s="60">
        <f>SQRT($W$39*VLOOKUP(AD93,$P$34:$W$43,8))*(1-$U$25)*T87*VLOOKUP(AD93,P82:T91,5)</f>
        <v>4.3482539250873034E-4</v>
      </c>
      <c r="AE99" s="60">
        <f>SQRT($W$39*VLOOKUP(AE93,$P$34:$W$43,8))*(1-$V$25)*T87*VLOOKUP(AE93,P82:T91,5)</f>
        <v>2.6833613672370873E-4</v>
      </c>
      <c r="AF99" s="60">
        <f>SQRT($W$39*VLOOKUP(AF93,$P$34:$W$43,8))*(1-$W$25)*T87*VLOOKUP(AF93,P82:T91,5)</f>
        <v>1.7997640552715995E-3</v>
      </c>
      <c r="AG99" s="60">
        <f>SQRT($W$39*VLOOKUP(AG93,$P$34:$W$43,8))*(1-$X$25)*T87*VLOOKUP(AG93,P82:T91,5)</f>
        <v>1.0444475454934779E-3</v>
      </c>
      <c r="AH99" s="60">
        <f>SQRT($W$39*VLOOKUP(AH93,$P$34:$W$43,8))*(1-$Y$25)*T87*VLOOKUP(AH93,P82:T91,5)</f>
        <v>6.6731700630812607E-4</v>
      </c>
      <c r="AI99" s="87">
        <f>SQRT($W$39*VLOOKUP(AI93,$P$34:$W$43,8))*(1-$Z$25)*T87*VLOOKUP(AI93,P82:T91,5)</f>
        <v>1.0453527415071574E-3</v>
      </c>
      <c r="AJ99" s="89">
        <f>$X$39*T87</f>
        <v>8.9100380798639704E-7</v>
      </c>
      <c r="AK99" s="59" t="s">
        <v>570</v>
      </c>
      <c r="AL99" s="60">
        <f>-1*AL94*AL95+AL95^2+AL95^3</f>
        <v>-3.1597646475933355E-2</v>
      </c>
      <c r="AM99" s="61"/>
      <c r="AN99" s="66" t="s">
        <v>584</v>
      </c>
      <c r="AO99" s="61" t="e">
        <f>SQRT(1-AO98)/SQRT(AO98)*AL101/ABS(AL101)</f>
        <v>#NUM!</v>
      </c>
      <c r="AP99" s="61"/>
      <c r="AQ99" s="50"/>
      <c r="AR99" s="65"/>
      <c r="AS99" s="65"/>
      <c r="AT99" s="65" t="s">
        <v>587</v>
      </c>
      <c r="AU99" s="61">
        <f>AU94</f>
        <v>0.74303167879955279</v>
      </c>
      <c r="AV99" s="81"/>
      <c r="AW99" s="59">
        <v>6</v>
      </c>
      <c r="AX99" s="61">
        <f t="shared" si="43"/>
        <v>0.31872889694939199</v>
      </c>
      <c r="AY99" s="61">
        <f>SUMPRODUCT(T82:T91,$BC$34:$BC$43)</f>
        <v>1.2528914680021284</v>
      </c>
      <c r="AZ99" s="68">
        <f>IF($AA$12,EXP((AX99/AL95)*(AU99-1)-LN(AU99-AL95)-AL94*(2*AY99/AL94-AX99/AL95)*LN((AU99+2.41421536*AL95)/(AU99-0.41421536*AL95))/(AL95*2.82842713)      ),1)</f>
        <v>0.15646481179532498</v>
      </c>
    </row>
    <row r="100" spans="16:52" x14ac:dyDescent="0.25">
      <c r="P100" s="78">
        <v>7</v>
      </c>
      <c r="Q100" s="60"/>
      <c r="R100" s="60"/>
      <c r="S100" s="60">
        <f>$Z$13*$BJ$40/AZ100</f>
        <v>0.37371667638466638</v>
      </c>
      <c r="T100" s="61">
        <f>S100/S104</f>
        <v>0.37382372645100104</v>
      </c>
      <c r="U100" s="62"/>
      <c r="V100" s="62"/>
      <c r="W100" s="60"/>
      <c r="X100" s="63"/>
      <c r="Y100" s="61"/>
      <c r="Z100" s="86">
        <f>SQRT($W$40*VLOOKUP(Z93,$P$34:$W$43,8))*(1-$Q$26)*T88*VLOOKUP(Z93,P82:T91,5)</f>
        <v>9.5572116011489634E-3</v>
      </c>
      <c r="AA100" s="60">
        <f>SQRT($W$40*VLOOKUP(AA93,$P$34:$W$43,8))*(1-$R$26)*T88*VLOOKUP(AA93,P82:T91,5)</f>
        <v>6.3101399452464976E-3</v>
      </c>
      <c r="AB100" s="60">
        <f>SQRT($W$40*VLOOKUP(AB93,$P$34:$W$43,8))*(1-$S$26)*T88*VLOOKUP(AB93,P82:T91,5)</f>
        <v>3.873601499457638E-3</v>
      </c>
      <c r="AC100" s="60">
        <f>SQRT($W$40*VLOOKUP(AC93,$P$34:$W$43,8))*(1-$T$26)*T88*VLOOKUP(AC93,P82:T91,5)</f>
        <v>2.7622539247448719E-3</v>
      </c>
      <c r="AD100" s="60">
        <f>SQRT($W$40*VLOOKUP(AD93,$P$34:$W$43,8))*(1-$U$26)*T88*VLOOKUP(AD93,P82:T91,5)</f>
        <v>2.6415770562550154E-3</v>
      </c>
      <c r="AE100" s="60">
        <f>SQRT($W$40*VLOOKUP(AE93,$P$34:$W$43,8))*(1-$V$26)*T88*VLOOKUP(AE93,P82:T91,5)</f>
        <v>1.7997640552715995E-3</v>
      </c>
      <c r="AF100" s="60">
        <f>SQRT($W$40*VLOOKUP(AF93,$P$34:$W$43,8))*(1-$W$26)*T88*VLOOKUP(AF93,P82:T91,5)</f>
        <v>1.2316337910411581E-2</v>
      </c>
      <c r="AG100" s="60">
        <f>SQRT($W$40*VLOOKUP(AG93,$P$34:$W$43,8))*(1-$X$26)*T88*VLOOKUP(AG93,P82:T91,5)</f>
        <v>8.1981002815415035E-3</v>
      </c>
      <c r="AH100" s="60">
        <f>SQRT($W$40*VLOOKUP(AH93,$P$34:$W$43,8))*(1-$Y$26)*T88*VLOOKUP(AH93,P82:T91,5)</f>
        <v>3.9723904920745531E-3</v>
      </c>
      <c r="AI100" s="87">
        <f>SQRT($W$40*VLOOKUP(AI93,$P$34:$W$43,8))*(1-$Z$26)*T88*VLOOKUP(AI93,P82:T91,5)</f>
        <v>6.4759024232908012E-3</v>
      </c>
      <c r="AJ100" s="89">
        <f>$X$40*T88</f>
        <v>9.045743339401072E-6</v>
      </c>
      <c r="AK100" s="82"/>
      <c r="AL100" s="65"/>
      <c r="AM100" s="61"/>
      <c r="AN100" s="66" t="s">
        <v>585</v>
      </c>
      <c r="AO100" s="61" t="e">
        <f>IF(ATAN(AO99)&lt;0,ATAN(AO99)+PI(),ATAN(AO99))</f>
        <v>#NUM!</v>
      </c>
      <c r="AP100" s="61"/>
      <c r="AQ100" s="50"/>
      <c r="AR100" s="65"/>
      <c r="AS100" s="65"/>
      <c r="AT100" s="65"/>
      <c r="AU100" s="65"/>
      <c r="AV100" s="81"/>
      <c r="AW100" s="59">
        <v>7</v>
      </c>
      <c r="AX100" s="61">
        <f t="shared" si="43"/>
        <v>8.5143624315005592E-2</v>
      </c>
      <c r="AY100" s="61">
        <f>SUMPRODUCT(T82:T91,$BD$34:$BD$43)</f>
        <v>0.22004734542319865</v>
      </c>
      <c r="AZ100" s="68">
        <f>IF($AA$13,EXP((AX100/AL95)*(AU99-1)-LN(AU99-AL95)-AL94*(2*AY100/AL94-AX100/AL95)*LN((AU99+2.41421536*AL95)/(AU99-0.41421536*AL95))/(AL95*2.82842713)      ),1)</f>
        <v>1.1182503191609661</v>
      </c>
    </row>
    <row r="101" spans="16:52" x14ac:dyDescent="0.25">
      <c r="P101" s="78">
        <v>8</v>
      </c>
      <c r="Q101" s="60"/>
      <c r="R101" s="60"/>
      <c r="S101" s="60">
        <f>$Z$14*$BJ$41/AZ101</f>
        <v>0.11465226846696261</v>
      </c>
      <c r="T101" s="61">
        <f>S101/S104</f>
        <v>0.11468511027927759</v>
      </c>
      <c r="U101" s="62"/>
      <c r="V101" s="62"/>
      <c r="W101" s="60"/>
      <c r="X101" s="63"/>
      <c r="Y101" s="61"/>
      <c r="Z101" s="86">
        <f>SQRT($W$41*VLOOKUP(Z93,$P$34:$W$43,8))*(1-$Q$27)*T89*VLOOKUP(Z93,P82:T91,5)</f>
        <v>5.8626855248224531E-3</v>
      </c>
      <c r="AA101" s="60">
        <f>SQRT($W$41*VLOOKUP(AA93,$P$34:$W$43,8))*(1-$R$27)*T89*VLOOKUP(AA93,P82:T91,5)</f>
        <v>3.7786092158671992E-3</v>
      </c>
      <c r="AB101" s="60">
        <f>SQRT($W$41*VLOOKUP(AB93,$P$34:$W$43,8))*(1-$S$27)*T89*VLOOKUP(AB93,P82:T91,5)</f>
        <v>2.4274706544429969E-3</v>
      </c>
      <c r="AC101" s="60">
        <f>SQRT($W$41*VLOOKUP(AC93,$P$34:$W$43,8))*(1-$T$27)*T89*VLOOKUP(AC93,P82:T91,5)</f>
        <v>1.7031592060460907E-3</v>
      </c>
      <c r="AD101" s="60">
        <f>SQRT($W$41*VLOOKUP(AD93,$P$34:$W$43,8))*(1-$U$27)*T89*VLOOKUP(AD93,P82:T91,5)</f>
        <v>1.6967172063875107E-3</v>
      </c>
      <c r="AE101" s="60">
        <f>SQRT($W$41*VLOOKUP(AE93,$P$34:$W$43,8))*(1-$V$27)*T89*VLOOKUP(AE93,P82:T91,5)</f>
        <v>1.0444475454934779E-3</v>
      </c>
      <c r="AF101" s="60">
        <f>SQRT($W$41*VLOOKUP(AF93,$P$34:$W$43,8))*(1-$W$27)*T89*VLOOKUP(AF93,P82:T91,5)</f>
        <v>8.1981002815415052E-3</v>
      </c>
      <c r="AG101" s="60">
        <f>SQRT($W$41*VLOOKUP(AG93,$P$34:$W$43,8))*(1-$X$27)*T89*VLOOKUP(AG93,P82:T91,5)</f>
        <v>5.2759777011350028E-3</v>
      </c>
      <c r="AH101" s="60">
        <f>SQRT($W$41*VLOOKUP(AH93,$P$34:$W$43,8))*(1-$Y$27)*T89*VLOOKUP(AH93,P82:T91,5)</f>
        <v>2.8503607255222834E-3</v>
      </c>
      <c r="AI101" s="87">
        <f>SQRT($W$41*VLOOKUP(AI93,$P$34:$W$43,8))*(1-$Z$27)*T89*VLOOKUP(AI93,P82:T91,5)</f>
        <v>4.3794002757251392E-3</v>
      </c>
      <c r="AJ101" s="89">
        <f>$X$41*T89</f>
        <v>3.0545908318054905E-6</v>
      </c>
      <c r="AK101" s="59" t="s">
        <v>580</v>
      </c>
      <c r="AL101" s="61">
        <f>AL97*AL98/6-AL99/2-AL97^3/27</f>
        <v>1.9421603702635452E-2</v>
      </c>
      <c r="AM101" s="61"/>
      <c r="AN101" s="66" t="s">
        <v>571</v>
      </c>
      <c r="AO101" s="61" t="e">
        <f>2*SQRT(AL102)*COS(AO100/3)-AL97/3</f>
        <v>#NUM!</v>
      </c>
      <c r="AP101" s="69" t="e">
        <f>AO101^3+AL97*AO101^2+AL98*AO101+AL99</f>
        <v>#NUM!</v>
      </c>
      <c r="AQ101" s="50"/>
      <c r="AR101" s="65"/>
      <c r="AS101" s="65"/>
      <c r="AT101" s="65"/>
      <c r="AU101" s="65"/>
      <c r="AV101" s="81"/>
      <c r="AW101" s="59">
        <v>8</v>
      </c>
      <c r="AX101" s="61">
        <f t="shared" si="43"/>
        <v>9.4442052157195047E-2</v>
      </c>
      <c r="AY101" s="61">
        <f>SUMPRODUCT(T82:T91,$BE$34:$BE$43)</f>
        <v>0.4645452244185917</v>
      </c>
      <c r="AZ101" s="68">
        <f>IF($AA$14,EXP((AX101/AL95)*(AU99-1)-LN(AU99-AL95)-AL94*(2*AY101/AL94-AX101/AL95)*LN((AU99+2.41421536*AL95)/(AU99-0.41421536*AL95))/(AL95*2.82842713)      ),1)</f>
        <v>0.63853788903727637</v>
      </c>
    </row>
    <row r="102" spans="16:52" x14ac:dyDescent="0.25">
      <c r="P102" s="78">
        <v>9</v>
      </c>
      <c r="Q102" s="60"/>
      <c r="R102" s="60"/>
      <c r="S102" s="60">
        <f>$Z$15*$BJ$42/AZ102</f>
        <v>5.8976820602628668E-2</v>
      </c>
      <c r="T102" s="61">
        <f>S102/S104</f>
        <v>5.8993714343145667E-2</v>
      </c>
      <c r="U102" s="62"/>
      <c r="V102" s="62" t="s">
        <v>590</v>
      </c>
      <c r="W102" s="60"/>
      <c r="X102" s="63"/>
      <c r="Y102" s="61"/>
      <c r="Z102" s="86">
        <f>SQRT($W$42*VLOOKUP(Z93,$P$34:$W$43,8))*(1-$Q$28)*T90*VLOOKUP(Z93,P82:T91,5)</f>
        <v>3.5396469095991751E-3</v>
      </c>
      <c r="AA102" s="60">
        <f>SQRT($W$42*VLOOKUP(AA93,$P$34:$W$43,8))*(1-$R$28)*T90*VLOOKUP(AA93,P82:T91,5)</f>
        <v>2.3891373062787415E-3</v>
      </c>
      <c r="AB102" s="60">
        <f>SQRT($W$42*VLOOKUP(AB93,$P$34:$W$43,8))*(1-$S$28)*T90*VLOOKUP(AB93,P82:T91,5)</f>
        <v>1.5131816805383144E-3</v>
      </c>
      <c r="AC102" s="60">
        <f>SQRT($W$42*VLOOKUP(AC93,$P$34:$W$43,8))*(1-$T$28)*T90*VLOOKUP(AC93,P82:T91,5)</f>
        <v>1.1762184695367885E-3</v>
      </c>
      <c r="AD102" s="60">
        <f>SQRT($W$42*VLOOKUP(AD93,$P$34:$W$43,8))*(1-$U$28)*T90*VLOOKUP(AD93,P82:T91,5)</f>
        <v>1.0993574248006318E-3</v>
      </c>
      <c r="AE102" s="60">
        <f>SQRT($W$42*VLOOKUP(AE93,$P$34:$W$43,8))*(1-$V$28)*T90*VLOOKUP(AE93,P82:T91,5)</f>
        <v>6.6731700630812618E-4</v>
      </c>
      <c r="AF102" s="60">
        <f>SQRT($W$42*VLOOKUP(AF93,$P$34:$W$43,8))*(1-$W$28)*T90*VLOOKUP(AF93,P82:T91,5)</f>
        <v>3.9723904920745531E-3</v>
      </c>
      <c r="AG102" s="60">
        <f>SQRT($W$42*VLOOKUP(AG93,$P$34:$W$43,8))*(1-$X$28)*T90*VLOOKUP(AG93,P82:T91,5)</f>
        <v>2.8503607255222834E-3</v>
      </c>
      <c r="AH102" s="60">
        <f>SQRT($W$42*VLOOKUP(AH93,$P$34:$W$43,8))*(1-$Y$28)*T90*VLOOKUP(AH93,P82:T91,5)</f>
        <v>1.8901925233004886E-3</v>
      </c>
      <c r="AI102" s="87">
        <f>SQRT($W$42*VLOOKUP(AI93,$P$34:$W$43,8))*(1-$Z$28)*T90*VLOOKUP(AI93,P82:T91,5)</f>
        <v>2.7744461608587914E-3</v>
      </c>
      <c r="AJ102" s="89">
        <f>$X$42*T90</f>
        <v>1.5844548774841115E-6</v>
      </c>
      <c r="AK102" s="59" t="s">
        <v>556</v>
      </c>
      <c r="AL102" s="61">
        <f>AL97^2/9-AL98/3</f>
        <v>3.7455343222712635E-2</v>
      </c>
      <c r="AM102" s="61"/>
      <c r="AN102" s="66" t="s">
        <v>572</v>
      </c>
      <c r="AO102" s="61" t="e">
        <f>2*SQRT(AL102)*COS((AO100+2*PI())/3)-AL97/3</f>
        <v>#NUM!</v>
      </c>
      <c r="AP102" s="69" t="e">
        <f>AO102^3+AO102^2*AL97+AO102*AL98+AL99</f>
        <v>#NUM!</v>
      </c>
      <c r="AQ102" s="50"/>
      <c r="AR102" s="65"/>
      <c r="AS102" s="50"/>
      <c r="AT102" s="65"/>
      <c r="AU102" s="65"/>
      <c r="AV102" s="81"/>
      <c r="AW102" s="59">
        <v>9</v>
      </c>
      <c r="AX102" s="61">
        <f t="shared" si="43"/>
        <v>9.5633628720838929E-2</v>
      </c>
      <c r="AY102" s="61">
        <f>SUMPRODUCT(T82:T91,$BF$34:$BF$43)</f>
        <v>0.53296574496673177</v>
      </c>
      <c r="AZ102" s="68">
        <f>IF($AA$15,EXP((AX102/AL95)*(AU99-1)-LN(AU99-AL95)-AL94*(2*AY102/AL94-AX102/AL95)*LN((AU99+2.41421536*AL95)/(AU99-0.41421536*AL95))/(AL95*2.82842713)      ),1)</f>
        <v>0.54428261667751177</v>
      </c>
    </row>
    <row r="103" spans="16:52" x14ac:dyDescent="0.25">
      <c r="P103" s="78">
        <v>10</v>
      </c>
      <c r="Q103" s="60"/>
      <c r="R103" s="60"/>
      <c r="S103" s="60">
        <f>$Z$16*$BJ$43/AZ103</f>
        <v>9.178874995110145E-2</v>
      </c>
      <c r="T103" s="61">
        <f>S103/S104</f>
        <v>9.1815042574342393E-2</v>
      </c>
      <c r="U103" s="62"/>
      <c r="V103" s="96">
        <f>ABS(S92-S104)</f>
        <v>7.1233262220693483E-5</v>
      </c>
      <c r="W103" s="60"/>
      <c r="X103" s="63"/>
      <c r="Y103" s="61"/>
      <c r="Z103" s="86">
        <f>SQRT($W$43*VLOOKUP(Z93,$P$34:$W$43,8))*(1-$Q$29)*T91*VLOOKUP(Z93,P82:T91,5)</f>
        <v>5.5500329175167404E-3</v>
      </c>
      <c r="AA103" s="60">
        <f>SQRT($W$43*VLOOKUP(AA93,$P$34:$W$43,8))*(1-$R$29)*T91*VLOOKUP(AA93,P82:T91,5)</f>
        <v>3.7914175429556631E-3</v>
      </c>
      <c r="AB103" s="60">
        <f>SQRT($W$43*VLOOKUP(AB93,$P$34:$W$43,8))*(1-$S$29)*T91*VLOOKUP(AB93,P82:T91,5)</f>
        <v>2.4348447079048569E-3</v>
      </c>
      <c r="AC103" s="60">
        <f>SQRT($W$43*VLOOKUP(AC93,$P$34:$W$43,8))*(1-$T$29)*T91*VLOOKUP(AC93,P82:T91,5)</f>
        <v>1.5672866475128426E-3</v>
      </c>
      <c r="AD103" s="60">
        <f>SQRT($W$43*VLOOKUP(AD93,$P$34:$W$43,8))*(1-$U$29)*T91*VLOOKUP(AD93,P82:T91,5)</f>
        <v>1.6939422385884185E-3</v>
      </c>
      <c r="AE103" s="60">
        <f>SQRT($W$43*VLOOKUP(AE93,$P$34:$W$43,8))*(1-$V$29)*T91*VLOOKUP(AE93,P82:T91,5)</f>
        <v>1.0453527415071574E-3</v>
      </c>
      <c r="AF103" s="60">
        <f>SQRT($W$43*VLOOKUP(AF93,$P$34:$W$43,8))*(1-$W$29)*T91*VLOOKUP(AF93,P82:T91,5)</f>
        <v>6.4759024232908021E-3</v>
      </c>
      <c r="AG103" s="60">
        <f>SQRT($W$43*VLOOKUP(AG93,$P$34:$W$43,8))*(1-$X$29)*T91*VLOOKUP(AG93,P82:T91,5)</f>
        <v>4.3794002757251392E-3</v>
      </c>
      <c r="AH103" s="60">
        <f>SQRT($W$43*VLOOKUP(AH93,$P$34:$W$43,8))*(1-$Y$29)*T91*VLOOKUP(AH93,P82:T91,5)</f>
        <v>2.774446160858791E-3</v>
      </c>
      <c r="AI103" s="87">
        <f>SQRT($W$43*VLOOKUP(AI93,$P$34:$W$43,8))*(1-$Z$29)*T91*VLOOKUP(AI93,P82:T91,5)</f>
        <v>4.0723637431722007E-3</v>
      </c>
      <c r="AJ103" s="89">
        <f>$X$43*T91</f>
        <v>3.3171442924626847E-6</v>
      </c>
      <c r="AK103" s="59" t="s">
        <v>72</v>
      </c>
      <c r="AL103" s="63">
        <f>AL101^2-AL102^3</f>
        <v>3.2465248689983722E-4</v>
      </c>
      <c r="AM103" s="61"/>
      <c r="AN103" s="66" t="s">
        <v>573</v>
      </c>
      <c r="AO103" s="61" t="e">
        <f>2*SQRT(AL102)*COS((AO100+4*PI())/3)-AL97/3</f>
        <v>#NUM!</v>
      </c>
      <c r="AP103" s="69" t="e">
        <f>AO103^3+AO103^2*AL97+AL98*AO103+AL99</f>
        <v>#NUM!</v>
      </c>
      <c r="AQ103" s="50"/>
      <c r="AR103" s="65"/>
      <c r="AS103" s="50"/>
      <c r="AT103" s="65"/>
      <c r="AU103" s="65"/>
      <c r="AV103" s="81"/>
      <c r="AW103" s="59">
        <v>10</v>
      </c>
      <c r="AX103" s="61">
        <f t="shared" si="43"/>
        <v>0.1284239100960245</v>
      </c>
      <c r="AY103" s="61">
        <f>SUMPRODUCT(T82:T91,$BG$34:$BG$43)</f>
        <v>0.52805652629175015</v>
      </c>
      <c r="AZ103" s="68">
        <f>IF($AA$16,EXP((AX103/AL95)*(AU99-1)-LN(AU99-AL95)-AL94*(2*AY103/AL94-AX103/AL95)*LN((AU99+2.41421536*AL95)/(AU99-0.41421536*AL95))/(AL95*2.82842713)      ),1)</f>
        <v>0.58914414679010429</v>
      </c>
    </row>
    <row r="104" spans="16:52" x14ac:dyDescent="0.25">
      <c r="P104" s="79"/>
      <c r="Q104" s="71"/>
      <c r="R104" s="71"/>
      <c r="S104" s="94">
        <f>SUM(S94:S103)</f>
        <v>0.99971363490661502</v>
      </c>
      <c r="T104" s="72">
        <f>SUM(T94:T103)</f>
        <v>1</v>
      </c>
      <c r="U104" s="73"/>
      <c r="V104" s="73"/>
      <c r="W104" s="73"/>
      <c r="X104" s="73"/>
      <c r="Y104" s="73"/>
      <c r="Z104" s="70"/>
      <c r="AA104" s="73"/>
      <c r="AB104" s="73"/>
      <c r="AC104" s="73"/>
      <c r="AD104" s="73"/>
      <c r="AE104" s="73"/>
      <c r="AF104" s="73"/>
      <c r="AG104" s="73"/>
      <c r="AH104" s="73"/>
      <c r="AI104" s="88">
        <f>SUM(Z94:AI103)</f>
        <v>0.28601750482021598</v>
      </c>
      <c r="AJ104" s="91">
        <f>SUM(AJ94:AJ103)</f>
        <v>3.1184147109777029E-5</v>
      </c>
      <c r="AK104" s="70"/>
      <c r="AL104" s="73"/>
      <c r="AM104" s="74"/>
      <c r="AN104" s="75"/>
      <c r="AO104" s="74"/>
      <c r="AP104" s="74"/>
      <c r="AQ104" s="76"/>
      <c r="AR104" s="73"/>
      <c r="AS104" s="76"/>
      <c r="AT104" s="73"/>
      <c r="AU104" s="73"/>
      <c r="AV104" s="80"/>
      <c r="AW104" s="70"/>
      <c r="AX104" s="73"/>
      <c r="AY104" s="73"/>
      <c r="AZ104" s="80"/>
    </row>
    <row r="105" spans="16:52" x14ac:dyDescent="0.25">
      <c r="P105" s="92">
        <f>P93+1</f>
        <v>6</v>
      </c>
      <c r="Q105" s="55"/>
      <c r="R105" s="55"/>
      <c r="S105" s="55"/>
      <c r="T105" s="55" t="s">
        <v>558</v>
      </c>
      <c r="U105" s="56"/>
      <c r="V105" s="56"/>
      <c r="W105" s="57"/>
      <c r="X105" s="57"/>
      <c r="Y105" s="57"/>
      <c r="Z105" s="54">
        <v>1</v>
      </c>
      <c r="AA105" s="55">
        <v>2</v>
      </c>
      <c r="AB105" s="55">
        <v>3</v>
      </c>
      <c r="AC105" s="55">
        <v>4</v>
      </c>
      <c r="AD105" s="55">
        <v>5</v>
      </c>
      <c r="AE105" s="55">
        <v>6</v>
      </c>
      <c r="AF105" s="55">
        <v>7</v>
      </c>
      <c r="AG105" s="55">
        <v>8</v>
      </c>
      <c r="AH105" s="55">
        <v>9</v>
      </c>
      <c r="AI105" s="58">
        <v>10</v>
      </c>
      <c r="AJ105" s="90"/>
      <c r="AK105" s="54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8"/>
      <c r="AW105" s="54"/>
      <c r="AX105" s="55" t="s">
        <v>563</v>
      </c>
      <c r="AY105" s="55" t="s">
        <v>575</v>
      </c>
      <c r="AZ105" s="58" t="s">
        <v>588</v>
      </c>
    </row>
    <row r="106" spans="16:52" x14ac:dyDescent="0.25">
      <c r="P106" s="78">
        <v>1</v>
      </c>
      <c r="Q106" s="60"/>
      <c r="R106" s="60"/>
      <c r="S106" s="60">
        <f>$Z$7*$BJ$34/AZ106</f>
        <v>0.19639216869160411</v>
      </c>
      <c r="T106" s="61">
        <f>S106/S116</f>
        <v>0.19644573085090813</v>
      </c>
      <c r="U106" s="62"/>
      <c r="V106" s="62"/>
      <c r="W106" s="60"/>
      <c r="X106" s="63"/>
      <c r="Y106" s="61"/>
      <c r="Z106" s="86">
        <f>SQRT($W$34*VLOOKUP(Z105,$P$34:$W$43,8))*(1-$Q$20)*T94*VLOOKUP(Z105,P94:T103,5)</f>
        <v>7.8710169403224412E-3</v>
      </c>
      <c r="AA106" s="60">
        <f>SQRT($W$34*VLOOKUP(AA105,$P$34:$W$43,8))*(1-$R$20)*T94*VLOOKUP(AA105,P94:T103,5)</f>
        <v>5.3613546807707345E-3</v>
      </c>
      <c r="AB106" s="60">
        <f>SQRT($W$34*VLOOKUP(AB105,$P$34:$W$43,8))*(1-$S$20)*T94*VLOOKUP(AB105,P94:T103,5)</f>
        <v>3.3777501636332499E-3</v>
      </c>
      <c r="AC106" s="60">
        <f>SQRT($W$34*VLOOKUP(AC105,$P$34:$W$43,8))*(1-$T$20)*T94*VLOOKUP(AC105,P94:T103,5)</f>
        <v>2.4091273817130787E-3</v>
      </c>
      <c r="AD106" s="60">
        <f>SQRT($W$34*VLOOKUP(AD105,$P$34:$W$43,8))*(1-$U$20)*T94*VLOOKUP(AD105,P94:T103,5)</f>
        <v>2.3344572605436794E-3</v>
      </c>
      <c r="AE106" s="60">
        <f>SQRT($W$34*VLOOKUP(AE105,$P$34:$W$43,8))*(1-$V$20)*T94*VLOOKUP(AE105,P94:T103,5)</f>
        <v>1.4533229738538066E-3</v>
      </c>
      <c r="AF106" s="60">
        <f>SQRT($W$34*VLOOKUP(AF105,$P$34:$W$43,8))*(1-$W$20)*T94*VLOOKUP(AF105,P94:T103,5)</f>
        <v>9.4813435175511648E-3</v>
      </c>
      <c r="AG106" s="60">
        <f>SQRT($W$34*VLOOKUP(AG105,$P$34:$W$43,8))*(1-$X$20)*T94*VLOOKUP(AG105,P94:T103,5)</f>
        <v>5.8611110923356222E-3</v>
      </c>
      <c r="AH106" s="60">
        <f>SQRT($W$34*VLOOKUP(AH105,$P$34:$W$43,8))*(1-$Y$20)*T94*VLOOKUP(AH105,P94:T103,5)</f>
        <v>3.5535332877509969E-3</v>
      </c>
      <c r="AI106" s="87">
        <f>SQRT($W$34*VLOOKUP(AI105,$P$34:$W$43,8))*(1-$Z$20)*T94*VLOOKUP(AI105,P94:T103,5)</f>
        <v>5.5623059109817215E-3</v>
      </c>
      <c r="AJ106" s="89">
        <f>$X$34*T94</f>
        <v>5.2694279603871251E-6</v>
      </c>
      <c r="AK106" s="59" t="s">
        <v>69</v>
      </c>
      <c r="AL106" s="60">
        <f>$Q$44*AI116*100000/($T$3*$AE$9)^2</f>
        <v>0.41160045179200105</v>
      </c>
      <c r="AM106" s="65" t="s">
        <v>581</v>
      </c>
      <c r="AN106" s="66" t="s">
        <v>571</v>
      </c>
      <c r="AO106" s="61">
        <f>(AL113+SQRT(AL115))^(1/3)+(AL113-SQRT(AL115))^(1/3)-AL109/3</f>
        <v>0.74023268471251458</v>
      </c>
      <c r="AP106" s="63">
        <f>AO106^3+AL109*AO106^2+AL110*AO106+AL111</f>
        <v>0</v>
      </c>
      <c r="AQ106" s="65" t="s">
        <v>571</v>
      </c>
      <c r="AR106" s="61">
        <f>IF(AL115&gt;=0,AO106,AO113)</f>
        <v>0.74023268471251458</v>
      </c>
      <c r="AS106" s="61">
        <f>IF(AR106&lt;AR107,AR107,AR106)</f>
        <v>0.74023268471251458</v>
      </c>
      <c r="AT106" s="61">
        <f>AS106</f>
        <v>0.74023268471251458</v>
      </c>
      <c r="AU106" s="67">
        <f>IF(AT106&lt;AT107,AT107,AT106)</f>
        <v>0.74023268471251458</v>
      </c>
      <c r="AV106" s="81"/>
      <c r="AW106" s="59">
        <v>1</v>
      </c>
      <c r="AX106" s="61">
        <f>AX94</f>
        <v>9.4886543912142504E-2</v>
      </c>
      <c r="AY106" s="61">
        <f>SUMPRODUCT(T94:T103,$AX$34:$AX$43)</f>
        <v>0.34360453810204783</v>
      </c>
      <c r="AZ106" s="68">
        <f>IF($AA$7,EXP((AX106/AL107)*(AU111-1)-LN(AU111-AL107)-AL106*(2*AY106/AL106-AX106/AL107)*LN((AU111+2.41421536*AL107)/(AU111-0.41421536*AL107))/(AL107*2.82842713)      ),1)</f>
        <v>0.85435955127640706</v>
      </c>
    </row>
    <row r="107" spans="16:52" x14ac:dyDescent="0.25">
      <c r="P107" s="78">
        <v>2</v>
      </c>
      <c r="Q107" s="60"/>
      <c r="R107" s="60"/>
      <c r="S107" s="60">
        <f>$Z$8*$BJ$35/AZ107</f>
        <v>7.7243842726108153E-2</v>
      </c>
      <c r="T107" s="61">
        <f>S107/S116</f>
        <v>7.7264909487766292E-2</v>
      </c>
      <c r="U107" s="62"/>
      <c r="V107" s="62"/>
      <c r="W107" s="60"/>
      <c r="X107" s="63"/>
      <c r="Y107" s="61"/>
      <c r="Z107" s="86">
        <f>SQRT($W$35*VLOOKUP(Z105,$P$34:$W$43,8))*(1-$Q$21)*T95*VLOOKUP(Z105,P94:T103,5)</f>
        <v>5.3613546807707345E-3</v>
      </c>
      <c r="AA107" s="60">
        <f>SQRT($W$35*VLOOKUP(AA105,$P$34:$W$43,8))*(1-$R$21)*T95*VLOOKUP(AA105,P94:T103,5)</f>
        <v>3.6329785212657001E-3</v>
      </c>
      <c r="AB107" s="60">
        <f>SQRT($W$35*VLOOKUP(AB105,$P$34:$W$43,8))*(1-$S$21)*T95*VLOOKUP(AB105,P94:T103,5)</f>
        <v>2.3248161475422197E-3</v>
      </c>
      <c r="AC107" s="60">
        <f>SQRT($W$35*VLOOKUP(AC105,$P$34:$W$43,8))*(1-$T$21)*T95*VLOOKUP(AC105,P94:T103,5)</f>
        <v>1.4995434618817129E-3</v>
      </c>
      <c r="AD107" s="60">
        <f>SQRT($W$35*VLOOKUP(AD105,$P$34:$W$43,8))*(1-$U$21)*T95*VLOOKUP(AD105,P94:T103,5)</f>
        <v>1.6385689167218648E-3</v>
      </c>
      <c r="AE107" s="60">
        <f>SQRT($W$35*VLOOKUP(AE105,$P$34:$W$43,8))*(1-$V$21)*T95*VLOOKUP(AE105,P94:T103,5)</f>
        <v>1.0027271852805883E-3</v>
      </c>
      <c r="AF107" s="60">
        <f>SQRT($W$35*VLOOKUP(AF105,$P$34:$W$43,8))*(1-$W$21)*T95*VLOOKUP(AF105,P94:T103,5)</f>
        <v>6.3058589565124458E-3</v>
      </c>
      <c r="AG107" s="60">
        <f>SQRT($W$35*VLOOKUP(AG105,$P$34:$W$43,8))*(1-$X$21)*T95*VLOOKUP(AG105,P94:T103,5)</f>
        <v>3.8052387865392581E-3</v>
      </c>
      <c r="AH107" s="60">
        <f>SQRT($W$35*VLOOKUP(AH105,$P$34:$W$43,8))*(1-$Y$21)*T95*VLOOKUP(AH105,P94:T103,5)</f>
        <v>2.4160623478743813E-3</v>
      </c>
      <c r="AI107" s="87">
        <f>SQRT($W$35*VLOOKUP(AI105,$P$34:$W$43,8))*(1-$Z$21)*T95*VLOOKUP(AI105,P94:T103,5)</f>
        <v>3.8276084780600574E-3</v>
      </c>
      <c r="AJ107" s="89">
        <f>$X$35*T95</f>
        <v>3.1179119934308594E-6</v>
      </c>
      <c r="AK107" s="59" t="s">
        <v>65</v>
      </c>
      <c r="AL107" s="60">
        <f>AJ116*$Q$44*100000/($T$3*$AE$9)</f>
        <v>0.11066536251396987</v>
      </c>
      <c r="AM107" s="61"/>
      <c r="AN107" s="66" t="s">
        <v>572</v>
      </c>
      <c r="AO107" s="66" t="e">
        <f>1/0</f>
        <v>#DIV/0!</v>
      </c>
      <c r="AP107" s="61"/>
      <c r="AQ107" s="65" t="s">
        <v>572</v>
      </c>
      <c r="AR107" s="66">
        <f>IF(AL115&gt;=0,0,AO114)</f>
        <v>0</v>
      </c>
      <c r="AS107" s="61">
        <f>IF(AR106&lt;AR107,AR106,AR107)</f>
        <v>0</v>
      </c>
      <c r="AT107" s="61">
        <f>IF(AS107&lt;AS108,AS108,AS107)</f>
        <v>0</v>
      </c>
      <c r="AU107" s="67">
        <f>IF(AT106&lt;AT107,AT106,AT107)</f>
        <v>0</v>
      </c>
      <c r="AV107" s="81"/>
      <c r="AW107" s="59">
        <v>2</v>
      </c>
      <c r="AX107" s="61">
        <f t="shared" ref="AX107:AX115" si="44">AX95</f>
        <v>0.14320546093673198</v>
      </c>
      <c r="AY107" s="61">
        <f>SUMPRODUCT(T94:T103,$AY$34:$AY$43)</f>
        <v>0.58992859269600517</v>
      </c>
      <c r="AZ107" s="68">
        <f>IF($AA$8,EXP((AX107/AL107)*(AU111-1)-LN(AU111-AL107)-AL106*(2*AY107/AL106-AX107/AL107)*LN((AU111+2.41421536*AL107)/(AU111-0.41421536*AL107))/(AL107*2.82842713)      ),1)</f>
        <v>0.5258040432572747</v>
      </c>
    </row>
    <row r="108" spans="16:52" x14ac:dyDescent="0.25">
      <c r="P108" s="78">
        <v>3</v>
      </c>
      <c r="Q108" s="60"/>
      <c r="R108" s="60"/>
      <c r="S108" s="60">
        <f>$Z$9*$BJ$36/AZ108</f>
        <v>3.6221020596678796E-2</v>
      </c>
      <c r="T108" s="61">
        <f>S108/S116</f>
        <v>3.6230899178336502E-2</v>
      </c>
      <c r="U108" s="62"/>
      <c r="V108" s="62"/>
      <c r="W108" s="60"/>
      <c r="X108" s="63"/>
      <c r="Y108" s="61"/>
      <c r="Z108" s="86">
        <f>SQRT($W$36*VLOOKUP(Z105,$P$34:$W$43,8))*(1-$Q$22)*T96*VLOOKUP(Z105,P94:T103,5)</f>
        <v>3.3777501636332494E-3</v>
      </c>
      <c r="AA108" s="60">
        <f>SQRT($W$36*VLOOKUP(AA105,$P$34:$W$43,8))*(1-$R$22)*T96*VLOOKUP(AA105,P94:T103,5)</f>
        <v>2.3248161475422197E-3</v>
      </c>
      <c r="AB108" s="60">
        <f>SQRT($W$36*VLOOKUP(AB105,$P$34:$W$43,8))*(1-$S$22)*T96*VLOOKUP(AB105,P94:T103,5)</f>
        <v>1.4909750306973434E-3</v>
      </c>
      <c r="AC108" s="60">
        <f>SQRT($W$36*VLOOKUP(AC105,$P$34:$W$43,8))*(1-$T$22)*T96*VLOOKUP(AC105,P94:T103,5)</f>
        <v>1.0591533775275558E-3</v>
      </c>
      <c r="AD108" s="60">
        <f>SQRT($W$36*VLOOKUP(AD105,$P$34:$W$43,8))*(1-$U$22)*T96*VLOOKUP(AD105,P94:T103,5)</f>
        <v>1.0508549338400788E-3</v>
      </c>
      <c r="AE108" s="60">
        <f>SQRT($W$36*VLOOKUP(AE105,$P$34:$W$43,8))*(1-$V$22)*T96*VLOOKUP(AE105,P94:T103,5)</f>
        <v>6.301356639053274E-4</v>
      </c>
      <c r="AF108" s="60">
        <f>SQRT($W$36*VLOOKUP(AF105,$P$34:$W$43,8))*(1-$W$22)*T96*VLOOKUP(AF105,P94:T103,5)</f>
        <v>3.8961605389307178E-3</v>
      </c>
      <c r="AG108" s="60">
        <f>SQRT($W$36*VLOOKUP(AG105,$P$34:$W$43,8))*(1-$X$22)*T96*VLOOKUP(AG105,P94:T103,5)</f>
        <v>2.460484114434741E-3</v>
      </c>
      <c r="AH108" s="60">
        <f>SQRT($W$36*VLOOKUP(AH105,$P$34:$W$43,8))*(1-$Y$22)*T96*VLOOKUP(AH105,P94:T103,5)</f>
        <v>1.5401915768165236E-3</v>
      </c>
      <c r="AI108" s="87">
        <f>SQRT($W$36*VLOOKUP(AI105,$P$34:$W$43,8))*(1-$Z$22)*T96*VLOOKUP(AI105,P94:T103,5)</f>
        <v>2.4740803603633221E-3</v>
      </c>
      <c r="AJ108" s="89">
        <f>$X$36*T96</f>
        <v>2.0307323913503389E-6</v>
      </c>
      <c r="AK108" s="82"/>
      <c r="AL108" s="65"/>
      <c r="AM108" s="61"/>
      <c r="AN108" s="66" t="s">
        <v>573</v>
      </c>
      <c r="AO108" s="66" t="e">
        <f>1/0</f>
        <v>#DIV/0!</v>
      </c>
      <c r="AP108" s="61"/>
      <c r="AQ108" s="65" t="s">
        <v>573</v>
      </c>
      <c r="AR108" s="66">
        <f>IF(AL115&gt;=0,0,AO115)</f>
        <v>0</v>
      </c>
      <c r="AS108" s="61">
        <f>AR108</f>
        <v>0</v>
      </c>
      <c r="AT108" s="61">
        <f>IF(AS107&lt;AS108,AS107,AS108)</f>
        <v>0</v>
      </c>
      <c r="AU108" s="67">
        <f>AT108</f>
        <v>0</v>
      </c>
      <c r="AV108" s="81"/>
      <c r="AW108" s="59">
        <v>3</v>
      </c>
      <c r="AX108" s="61">
        <f t="shared" si="44"/>
        <v>0.19947591637730461</v>
      </c>
      <c r="AY108" s="61">
        <f>SUMPRODUCT(T94:T103,$AZ$34:$AZ$43)</f>
        <v>0.80520665193604912</v>
      </c>
      <c r="AZ108" s="68">
        <f>IF($AA$9,EXP((AX108/AL107)*(AU111-1)-LN(AU111-AL107)-AL106*(2*AY108/AL106-AX108/AL107)*LN((AU111+2.41421536*AL107)/(AU111-0.41421536*AL107))/(AL107*2.82842713)      ),1)</f>
        <v>0.35418147358102681</v>
      </c>
    </row>
    <row r="109" spans="16:52" x14ac:dyDescent="0.25">
      <c r="P109" s="78">
        <v>4</v>
      </c>
      <c r="Q109" s="60"/>
      <c r="R109" s="60"/>
      <c r="S109" s="60">
        <f>$Z$10*$BJ$37/AZ109</f>
        <v>2.0401865864069012E-2</v>
      </c>
      <c r="T109" s="61">
        <f>S109/S116</f>
        <v>2.0407430077737973E-2</v>
      </c>
      <c r="U109" s="62"/>
      <c r="V109" s="62"/>
      <c r="W109" s="60"/>
      <c r="X109" s="63"/>
      <c r="Y109" s="61"/>
      <c r="Z109" s="86">
        <f>SQRT($W$37*VLOOKUP(Z105,$P$34:$W$43,8))*(1-$Q$23)*T97*VLOOKUP(Z105,P94:T103,5)</f>
        <v>2.4091273817130787E-3</v>
      </c>
      <c r="AA109" s="60">
        <f>SQRT($W$37*VLOOKUP(AA105,$P$34:$W$43,8))*(1-$R$23)*T97*VLOOKUP(AA105,P94:T103,5)</f>
        <v>1.4995434618817131E-3</v>
      </c>
      <c r="AB109" s="60">
        <f>SQRT($W$37*VLOOKUP(AB105,$P$34:$W$43,8))*(1-$S$23)*T97*VLOOKUP(AB105,P94:T103,5)</f>
        <v>1.0591533775275556E-3</v>
      </c>
      <c r="AC109" s="60">
        <f>SQRT($W$37*VLOOKUP(AC105,$P$34:$W$43,8))*(1-$T$23)*T97*VLOOKUP(AC105,P94:T103,5)</f>
        <v>7.5738800717011499E-4</v>
      </c>
      <c r="AD109" s="60">
        <f>SQRT($W$37*VLOOKUP(AD105,$P$34:$W$43,8))*(1-$U$23)*T97*VLOOKUP(AD105,P94:T103,5)</f>
        <v>7.4347457868931678E-4</v>
      </c>
      <c r="AE109" s="60">
        <f>SQRT($W$37*VLOOKUP(AE105,$P$34:$W$43,8))*(1-$V$23)*T97*VLOOKUP(AE105,P94:T103,5)</f>
        <v>4.2728962737341106E-4</v>
      </c>
      <c r="AF109" s="60">
        <f>SQRT($W$37*VLOOKUP(AF105,$P$34:$W$43,8))*(1-$W$23)*T97*VLOOKUP(AF105,P94:T103,5)</f>
        <v>2.7926887892974475E-3</v>
      </c>
      <c r="AG109" s="60">
        <f>SQRT($W$37*VLOOKUP(AG105,$P$34:$W$43,8))*(1-$X$23)*T97*VLOOKUP(AG105,P94:T103,5)</f>
        <v>1.7352372518548273E-3</v>
      </c>
      <c r="AH109" s="60">
        <f>SQRT($W$37*VLOOKUP(AH105,$P$34:$W$43,8))*(1-$Y$23)*T97*VLOOKUP(AH105,P94:T103,5)</f>
        <v>1.2033963858515547E-3</v>
      </c>
      <c r="AI109" s="87">
        <f>SQRT($W$37*VLOOKUP(AI105,$P$34:$W$43,8))*(1-$Z$23)*T97*VLOOKUP(AI105,P94:T103,5)</f>
        <v>1.6007665736418296E-3</v>
      </c>
      <c r="AJ109" s="89">
        <f>$X$37*T97</f>
        <v>1.4661754208926258E-6</v>
      </c>
      <c r="AK109" s="59" t="s">
        <v>568</v>
      </c>
      <c r="AL109" s="60">
        <f>AL107-1</f>
        <v>-0.88933463748603014</v>
      </c>
      <c r="AM109" s="61"/>
      <c r="AN109" s="66"/>
      <c r="AO109" s="61"/>
      <c r="AP109" s="61"/>
      <c r="AQ109" s="50"/>
      <c r="AR109" s="65"/>
      <c r="AS109" s="65"/>
      <c r="AT109" s="65"/>
      <c r="AU109" s="65"/>
      <c r="AV109" s="81"/>
      <c r="AW109" s="59">
        <v>4</v>
      </c>
      <c r="AX109" s="61">
        <f t="shared" si="44"/>
        <v>0.25627106465246752</v>
      </c>
      <c r="AY109" s="61">
        <f>SUMPRODUCT(T94:T103,$BA$34:$BA$43)</f>
        <v>1.0040020381325212</v>
      </c>
      <c r="AZ109" s="68">
        <f>IF($AA$10,EXP((AX109/AL107)*(AU111-1)-LN(AU111-AL107)-AL106*(2*AY109/AL106-AX109/AL107)*LN((AU111+2.41421536*AL107)/(AU111-0.41421536*AL107))/(AL107*2.82842713)      ),1)</f>
        <v>0.24838161186386265</v>
      </c>
    </row>
    <row r="110" spans="16:52" x14ac:dyDescent="0.25">
      <c r="P110" s="78">
        <v>5</v>
      </c>
      <c r="Q110" s="60"/>
      <c r="R110" s="60"/>
      <c r="S110" s="60">
        <f>$Z$11*$BJ$38/AZ110</f>
        <v>2.0718813301465182E-2</v>
      </c>
      <c r="T110" s="61">
        <f>S110/S116</f>
        <v>2.0724463956407466E-2</v>
      </c>
      <c r="U110" s="62"/>
      <c r="V110" s="62"/>
      <c r="W110" s="60"/>
      <c r="X110" s="63"/>
      <c r="Y110" s="61"/>
      <c r="Z110" s="86">
        <f>SQRT($W$38*VLOOKUP(Z105,$P$34:$W$43,8))*(1-$Q$24)*T98*VLOOKUP(Z105,P94:T103,5)</f>
        <v>2.3344572605436794E-3</v>
      </c>
      <c r="AA110" s="60">
        <f>SQRT($W$38*VLOOKUP(AA105,$P$34:$W$43,8))*(1-$R$24)*T98*VLOOKUP(AA105,P94:T103,5)</f>
        <v>1.6385689167218651E-3</v>
      </c>
      <c r="AB110" s="60">
        <f>SQRT($W$38*VLOOKUP(AB105,$P$34:$W$43,8))*(1-$S$24)*T98*VLOOKUP(AB105,P94:T103,5)</f>
        <v>1.0508549338400788E-3</v>
      </c>
      <c r="AC110" s="60">
        <f>SQRT($W$38*VLOOKUP(AC105,$P$34:$W$43,8))*(1-$T$24)*T98*VLOOKUP(AC105,P94:T103,5)</f>
        <v>7.4347457868931689E-4</v>
      </c>
      <c r="AD110" s="60">
        <f>SQRT($W$38*VLOOKUP(AD105,$P$34:$W$43,8))*(1-$U$24)*T98*VLOOKUP(AD105,P94:T103,5)</f>
        <v>7.2923324049225288E-4</v>
      </c>
      <c r="AE110" s="60">
        <f>SQRT($W$38*VLOOKUP(AE105,$P$34:$W$43,8))*(1-$V$24)*T98*VLOOKUP(AE105,P94:T103,5)</f>
        <v>4.5277806587877214E-4</v>
      </c>
      <c r="AF110" s="60">
        <f>SQRT($W$38*VLOOKUP(AF105,$P$34:$W$43,8))*(1-$W$24)*T98*VLOOKUP(AF105,P94:T103,5)</f>
        <v>2.6708893749567849E-3</v>
      </c>
      <c r="AG110" s="60">
        <f>SQRT($W$38*VLOOKUP(AG105,$P$34:$W$43,8))*(1-$X$24)*T98*VLOOKUP(AG105,P94:T103,5)</f>
        <v>1.7288079637546032E-3</v>
      </c>
      <c r="AH110" s="60">
        <f>SQRT($W$38*VLOOKUP(AH105,$P$34:$W$43,8))*(1-$Y$24)*T98*VLOOKUP(AH105,P94:T103,5)</f>
        <v>1.1248465908371701E-3</v>
      </c>
      <c r="AI110" s="87">
        <f>SQRT($W$38*VLOOKUP(AI105,$P$34:$W$43,8))*(1-$Z$24)*T98*VLOOKUP(AI105,P94:T103,5)</f>
        <v>1.730261900718653E-3</v>
      </c>
      <c r="AJ110" s="89">
        <f>$X$38*T98</f>
        <v>1.4885735535404806E-6</v>
      </c>
      <c r="AK110" s="59" t="s">
        <v>569</v>
      </c>
      <c r="AL110" s="60">
        <f>AL106-3*AL107*AL107-2*AL107</f>
        <v>0.15352925938301623</v>
      </c>
      <c r="AM110" s="61" t="s">
        <v>582</v>
      </c>
      <c r="AN110" s="66" t="s">
        <v>583</v>
      </c>
      <c r="AO110" s="61">
        <f>AL113^2/AL114^3</f>
        <v>7.5093480572252806</v>
      </c>
      <c r="AP110" s="61"/>
      <c r="AQ110" s="50"/>
      <c r="AR110" s="65"/>
      <c r="AS110" s="65"/>
      <c r="AT110" s="65"/>
      <c r="AU110" s="65"/>
      <c r="AV110" s="81"/>
      <c r="AW110" s="59">
        <v>5</v>
      </c>
      <c r="AX110" s="61">
        <f t="shared" si="44"/>
        <v>0.25621330522075891</v>
      </c>
      <c r="AY110" s="61">
        <f>SUMPRODUCT(T94:T103,$BB$34:$BB$43)</f>
        <v>0.98701199380205984</v>
      </c>
      <c r="AZ110" s="68">
        <f>IF($AA$11,EXP((AX110/AL107)*(AU111-1)-LN(AU111-AL107)-AL106*(2*AY110/AL106-AX110/AL107)*LN((AU111+2.41421536*AL107)/(AU111-0.41421536*AL107))/(AL107*2.82842713)      ),1)</f>
        <v>0.25858918669268449</v>
      </c>
    </row>
    <row r="111" spans="16:52" x14ac:dyDescent="0.25">
      <c r="P111" s="78">
        <v>6</v>
      </c>
      <c r="Q111" s="60"/>
      <c r="R111" s="60"/>
      <c r="S111" s="60">
        <f>$Z$12*$BJ$39/AZ111</f>
        <v>1.0231466165372852E-2</v>
      </c>
      <c r="T111" s="61">
        <f>S111/S116</f>
        <v>1.0234256599555205E-2</v>
      </c>
      <c r="U111" s="62"/>
      <c r="V111" s="62"/>
      <c r="W111" s="60"/>
      <c r="X111" s="63"/>
      <c r="Y111" s="61"/>
      <c r="Z111" s="86">
        <f>SQRT($W$39*VLOOKUP(Z105,$P$34:$W$43,8))*(1-$Q$25)*T99*VLOOKUP(Z105,P94:T103,5)</f>
        <v>1.4533229738538066E-3</v>
      </c>
      <c r="AA111" s="60">
        <f>SQRT($W$39*VLOOKUP(AA105,$P$34:$W$43,8))*(1-$R$25)*T99*VLOOKUP(AA105,P94:T103,5)</f>
        <v>1.0027271852805883E-3</v>
      </c>
      <c r="AB111" s="60">
        <f>SQRT($W$39*VLOOKUP(AB105,$P$34:$W$43,8))*(1-$S$25)*T99*VLOOKUP(AB105,P94:T103,5)</f>
        <v>6.301356639053274E-4</v>
      </c>
      <c r="AC111" s="60">
        <f>SQRT($W$39*VLOOKUP(AC105,$P$34:$W$43,8))*(1-$T$25)*T99*VLOOKUP(AC105,P94:T103,5)</f>
        <v>4.2728962737341106E-4</v>
      </c>
      <c r="AD111" s="60">
        <f>SQRT($W$39*VLOOKUP(AD105,$P$34:$W$43,8))*(1-$U$25)*T99*VLOOKUP(AD105,P94:T103,5)</f>
        <v>4.5277806587877214E-4</v>
      </c>
      <c r="AE111" s="60">
        <f>SQRT($W$39*VLOOKUP(AE105,$P$34:$W$43,8))*(1-$V$25)*T99*VLOOKUP(AE105,P94:T103,5)</f>
        <v>2.811281295988861E-4</v>
      </c>
      <c r="AF111" s="60">
        <f>SQRT($W$39*VLOOKUP(AF105,$P$34:$W$43,8))*(1-$W$25)*T99*VLOOKUP(AF105,P94:T103,5)</f>
        <v>1.8308925118332038E-3</v>
      </c>
      <c r="AG111" s="60">
        <f>SQRT($W$39*VLOOKUP(AG105,$P$34:$W$43,8))*(1-$X$25)*T99*VLOOKUP(AG105,P94:T103,5)</f>
        <v>1.0707265754401128E-3</v>
      </c>
      <c r="AH111" s="60">
        <f>SQRT($W$39*VLOOKUP(AH105,$P$34:$W$43,8))*(1-$Y$25)*T99*VLOOKUP(AH105,P94:T103,5)</f>
        <v>6.8697547541842179E-4</v>
      </c>
      <c r="AI111" s="87">
        <f>SQRT($W$39*VLOOKUP(AI105,$P$34:$W$43,8))*(1-$Z$25)*T99*VLOOKUP(AI105,P94:T103,5)</f>
        <v>1.0743128444642568E-3</v>
      </c>
      <c r="AJ111" s="89">
        <f>$X$39*T99</f>
        <v>9.1199431322253316E-7</v>
      </c>
      <c r="AK111" s="59" t="s">
        <v>570</v>
      </c>
      <c r="AL111" s="60">
        <f>-1*AL106*AL107+AL107^2+AL107^3</f>
        <v>-3.1947791700908529E-2</v>
      </c>
      <c r="AM111" s="61"/>
      <c r="AN111" s="66" t="s">
        <v>584</v>
      </c>
      <c r="AO111" s="61" t="e">
        <f>SQRT(1-AO110)/SQRT(AO110)*AL113/ABS(AL113)</f>
        <v>#NUM!</v>
      </c>
      <c r="AP111" s="61"/>
      <c r="AQ111" s="50"/>
      <c r="AR111" s="65"/>
      <c r="AS111" s="65"/>
      <c r="AT111" s="65" t="s">
        <v>587</v>
      </c>
      <c r="AU111" s="61">
        <f>AU106</f>
        <v>0.74023268471251458</v>
      </c>
      <c r="AV111" s="81"/>
      <c r="AW111" s="59">
        <v>6</v>
      </c>
      <c r="AX111" s="61">
        <f t="shared" si="44"/>
        <v>0.31872889694939199</v>
      </c>
      <c r="AY111" s="61">
        <f>SUMPRODUCT(T94:T103,$BC$34:$BC$43)</f>
        <v>1.2571763559667752</v>
      </c>
      <c r="AZ111" s="68">
        <f>IF($AA$12,EXP((AX111/AL107)*(AU111-1)-LN(AU111-AL107)-AL106*(2*AY111/AL106-AX111/AL107)*LN((AU111+2.41421536*AL107)/(AU111-0.41421536*AL107))/(AL107*2.82842713)      ),1)</f>
        <v>0.1548692322512536</v>
      </c>
    </row>
    <row r="112" spans="16:52" x14ac:dyDescent="0.25">
      <c r="P112" s="78">
        <v>7</v>
      </c>
      <c r="Q112" s="60"/>
      <c r="R112" s="60"/>
      <c r="S112" s="60">
        <f>$Z$13*$BJ$40/AZ112</f>
        <v>0.37270770879264076</v>
      </c>
      <c r="T112" s="61">
        <f>S112/S116</f>
        <v>0.37280935759974537</v>
      </c>
      <c r="U112" s="62"/>
      <c r="V112" s="62"/>
      <c r="W112" s="60"/>
      <c r="X112" s="63"/>
      <c r="Y112" s="61"/>
      <c r="Z112" s="86">
        <f>SQRT($W$40*VLOOKUP(Z105,$P$34:$W$43,8))*(1-$Q$26)*T100*VLOOKUP(Z105,P94:T103,5)</f>
        <v>9.4813435175511648E-3</v>
      </c>
      <c r="AA112" s="60">
        <f>SQRT($W$40*VLOOKUP(AA105,$P$34:$W$43,8))*(1-$R$26)*T100*VLOOKUP(AA105,P94:T103,5)</f>
        <v>6.3058589565124466E-3</v>
      </c>
      <c r="AB112" s="60">
        <f>SQRT($W$40*VLOOKUP(AB105,$P$34:$W$43,8))*(1-$S$26)*T100*VLOOKUP(AB105,P94:T103,5)</f>
        <v>3.8961605389307178E-3</v>
      </c>
      <c r="AC112" s="60">
        <f>SQRT($W$40*VLOOKUP(AC105,$P$34:$W$43,8))*(1-$T$26)*T100*VLOOKUP(AC105,P94:T103,5)</f>
        <v>2.7926887892974479E-3</v>
      </c>
      <c r="AD112" s="60">
        <f>SQRT($W$40*VLOOKUP(AD105,$P$34:$W$43,8))*(1-$U$26)*T100*VLOOKUP(AD105,P94:T103,5)</f>
        <v>2.6708893749567844E-3</v>
      </c>
      <c r="AE112" s="60">
        <f>SQRT($W$40*VLOOKUP(AE105,$P$34:$W$43,8))*(1-$V$26)*T100*VLOOKUP(AE105,P94:T103,5)</f>
        <v>1.8308925118332038E-3</v>
      </c>
      <c r="AF112" s="60">
        <f>SQRT($W$40*VLOOKUP(AF105,$P$34:$W$43,8))*(1-$W$26)*T100*VLOOKUP(AF105,P94:T103,5)</f>
        <v>1.2166089430803516E-2</v>
      </c>
      <c r="AG112" s="60">
        <f>SQRT($W$40*VLOOKUP(AG105,$P$34:$W$43,8))*(1-$X$26)*T100*VLOOKUP(AG105,P94:T103,5)</f>
        <v>8.1606980514933123E-3</v>
      </c>
      <c r="AH112" s="60">
        <f>SQRT($W$40*VLOOKUP(AH105,$P$34:$W$43,8))*(1-$Y$26)*T100*VLOOKUP(AH105,P94:T103,5)</f>
        <v>3.9708465873165184E-3</v>
      </c>
      <c r="AI112" s="87">
        <f>SQRT($W$40*VLOOKUP(AI105,$P$34:$W$43,8))*(1-$Z$26)*T100*VLOOKUP(AI105,P94:T103,5)</f>
        <v>6.4623479259792648E-3</v>
      </c>
      <c r="AJ112" s="89">
        <f>$X$40*T100</f>
        <v>8.9903989807746748E-6</v>
      </c>
      <c r="AK112" s="82"/>
      <c r="AL112" s="65"/>
      <c r="AM112" s="61"/>
      <c r="AN112" s="66" t="s">
        <v>585</v>
      </c>
      <c r="AO112" s="61" t="e">
        <f>IF(ATAN(AO111)&lt;0,ATAN(AO111)+PI(),ATAN(AO111))</f>
        <v>#NUM!</v>
      </c>
      <c r="AP112" s="61"/>
      <c r="AQ112" s="50"/>
      <c r="AR112" s="65"/>
      <c r="AS112" s="65"/>
      <c r="AT112" s="65"/>
      <c r="AU112" s="65"/>
      <c r="AV112" s="81"/>
      <c r="AW112" s="59">
        <v>7</v>
      </c>
      <c r="AX112" s="61">
        <f t="shared" si="44"/>
        <v>8.5143624315005592E-2</v>
      </c>
      <c r="AY112" s="61">
        <f>SUMPRODUCT(T94:T103,$BD$34:$BD$43)</f>
        <v>0.22075401914936904</v>
      </c>
      <c r="AZ112" s="68">
        <f>IF($AA$13,EXP((AX112/AL107)*(AU111-1)-LN(AU111-AL107)-AL106*(2*AY112/AL106-AX112/AL107)*LN((AU111+2.41421536*AL107)/(AU111-0.41421536*AL107))/(AL107*2.82842713)      ),1)</f>
        <v>1.1212775662642274</v>
      </c>
    </row>
    <row r="113" spans="16:52" x14ac:dyDescent="0.25">
      <c r="P113" s="78">
        <v>8</v>
      </c>
      <c r="Q113" s="60"/>
      <c r="R113" s="60"/>
      <c r="S113" s="60">
        <f>$Z$14*$BJ$41/AZ113</f>
        <v>0.11473192522235934</v>
      </c>
      <c r="T113" s="61">
        <f>S113/S116</f>
        <v>0.11476321613226149</v>
      </c>
      <c r="U113" s="62"/>
      <c r="V113" s="62"/>
      <c r="W113" s="60"/>
      <c r="X113" s="63"/>
      <c r="Y113" s="61"/>
      <c r="Z113" s="86">
        <f>SQRT($W$41*VLOOKUP(Z105,$P$34:$W$43,8))*(1-$Q$27)*T101*VLOOKUP(Z105,P94:T103,5)</f>
        <v>5.8611110923356222E-3</v>
      </c>
      <c r="AA113" s="60">
        <f>SQRT($W$41*VLOOKUP(AA105,$P$34:$W$43,8))*(1-$R$27)*T101*VLOOKUP(AA105,P94:T103,5)</f>
        <v>3.8052387865392581E-3</v>
      </c>
      <c r="AB113" s="60">
        <f>SQRT($W$41*VLOOKUP(AB105,$P$34:$W$43,8))*(1-$S$27)*T101*VLOOKUP(AB105,P94:T103,5)</f>
        <v>2.460484114434741E-3</v>
      </c>
      <c r="AC113" s="60">
        <f>SQRT($W$41*VLOOKUP(AC105,$P$34:$W$43,8))*(1-$T$27)*T101*VLOOKUP(AC105,P94:T103,5)</f>
        <v>1.7352372518548273E-3</v>
      </c>
      <c r="AD113" s="60">
        <f>SQRT($W$41*VLOOKUP(AD105,$P$34:$W$43,8))*(1-$U$27)*T101*VLOOKUP(AD105,P94:T103,5)</f>
        <v>1.7288079637546034E-3</v>
      </c>
      <c r="AE113" s="60">
        <f>SQRT($W$41*VLOOKUP(AE105,$P$34:$W$43,8))*(1-$V$27)*T101*VLOOKUP(AE105,P94:T103,5)</f>
        <v>1.070726575440113E-3</v>
      </c>
      <c r="AF113" s="60">
        <f>SQRT($W$41*VLOOKUP(AF105,$P$34:$W$43,8))*(1-$W$27)*T101*VLOOKUP(AF105,P94:T103,5)</f>
        <v>8.1606980514933123E-3</v>
      </c>
      <c r="AG113" s="60">
        <f>SQRT($W$41*VLOOKUP(AG105,$P$34:$W$43,8))*(1-$X$27)*T101*VLOOKUP(AG105,P94:T103,5)</f>
        <v>5.2925102503952126E-3</v>
      </c>
      <c r="AH113" s="60">
        <f>SQRT($W$41*VLOOKUP(AH105,$P$34:$W$43,8))*(1-$Y$27)*T101*VLOOKUP(AH105,P94:T103,5)</f>
        <v>2.8712808466757412E-3</v>
      </c>
      <c r="AI113" s="87">
        <f>SQRT($W$41*VLOOKUP(AI105,$P$34:$W$43,8))*(1-$Z$27)*T101*VLOOKUP(AI105,P94:T103,5)</f>
        <v>4.4040207356753503E-3</v>
      </c>
      <c r="AJ113" s="89">
        <f>$X$41*T101</f>
        <v>3.0593729477364656E-6</v>
      </c>
      <c r="AK113" s="59" t="s">
        <v>580</v>
      </c>
      <c r="AL113" s="61">
        <f>AL109*AL110/6-AL111/2-AL109^3/27</f>
        <v>1.9268861914376358E-2</v>
      </c>
      <c r="AM113" s="61"/>
      <c r="AN113" s="66" t="s">
        <v>571</v>
      </c>
      <c r="AO113" s="61" t="e">
        <f>2*SQRT(AL114)*COS(AO112/3)-AL109/3</f>
        <v>#NUM!</v>
      </c>
      <c r="AP113" s="69" t="e">
        <f>AO113^3+AL109*AO113^2+AL110*AO113+AL111</f>
        <v>#NUM!</v>
      </c>
      <c r="AQ113" s="50"/>
      <c r="AR113" s="65"/>
      <c r="AS113" s="65"/>
      <c r="AT113" s="65"/>
      <c r="AU113" s="65"/>
      <c r="AV113" s="81"/>
      <c r="AW113" s="59">
        <v>8</v>
      </c>
      <c r="AX113" s="61">
        <f t="shared" si="44"/>
        <v>9.4442052157195047E-2</v>
      </c>
      <c r="AY113" s="61">
        <f>SUMPRODUCT(T94:T103,$BE$34:$BE$43)</f>
        <v>0.46597745390056566</v>
      </c>
      <c r="AZ113" s="68">
        <f>IF($AA$14,EXP((AX113/AL107)*(AU111-1)-LN(AU111-AL107)-AL106*(2*AY113/AL106-AX113/AL107)*LN((AU111+2.41421536*AL107)/(AU111-0.41421536*AL107))/(AL107*2.82842713)      ),1)</f>
        <v>0.63809456119857755</v>
      </c>
    </row>
    <row r="114" spans="16:52" x14ac:dyDescent="0.25">
      <c r="P114" s="78">
        <v>9</v>
      </c>
      <c r="Q114" s="60"/>
      <c r="R114" s="60"/>
      <c r="S114" s="60">
        <f>$Z$15*$BJ$42/AZ114</f>
        <v>5.9126429088367564E-2</v>
      </c>
      <c r="T114" s="61">
        <f>S114/S116</f>
        <v>5.9142554676444768E-2</v>
      </c>
      <c r="U114" s="62"/>
      <c r="V114" s="62" t="s">
        <v>590</v>
      </c>
      <c r="W114" s="60"/>
      <c r="X114" s="63"/>
      <c r="Y114" s="61"/>
      <c r="Z114" s="86">
        <f>SQRT($W$42*VLOOKUP(Z105,$P$34:$W$43,8))*(1-$Q$28)*T102*VLOOKUP(Z105,P94:T103,5)</f>
        <v>3.5535332877509973E-3</v>
      </c>
      <c r="AA114" s="60">
        <f>SQRT($W$42*VLOOKUP(AA105,$P$34:$W$43,8))*(1-$R$28)*T102*VLOOKUP(AA105,P94:T103,5)</f>
        <v>2.4160623478743817E-3</v>
      </c>
      <c r="AB114" s="60">
        <f>SQRT($W$42*VLOOKUP(AB105,$P$34:$W$43,8))*(1-$S$28)*T102*VLOOKUP(AB105,P94:T103,5)</f>
        <v>1.5401915768165236E-3</v>
      </c>
      <c r="AC114" s="60">
        <f>SQRT($W$42*VLOOKUP(AC105,$P$34:$W$43,8))*(1-$T$28)*T102*VLOOKUP(AC105,P94:T103,5)</f>
        <v>1.2033963858515545E-3</v>
      </c>
      <c r="AD114" s="60">
        <f>SQRT($W$42*VLOOKUP(AD105,$P$34:$W$43,8))*(1-$U$28)*T102*VLOOKUP(AD105,P94:T103,5)</f>
        <v>1.1248465908371701E-3</v>
      </c>
      <c r="AE114" s="60">
        <f>SQRT($W$42*VLOOKUP(AE105,$P$34:$W$43,8))*(1-$V$28)*T102*VLOOKUP(AE105,P94:T103,5)</f>
        <v>6.8697547541842179E-4</v>
      </c>
      <c r="AF114" s="60">
        <f>SQRT($W$42*VLOOKUP(AF105,$P$34:$W$43,8))*(1-$W$28)*T102*VLOOKUP(AF105,P94:T103,5)</f>
        <v>3.9708465873165176E-3</v>
      </c>
      <c r="AG114" s="60">
        <f>SQRT($W$42*VLOOKUP(AG105,$P$34:$W$43,8))*(1-$X$28)*T102*VLOOKUP(AG105,P94:T103,5)</f>
        <v>2.8712808466757416E-3</v>
      </c>
      <c r="AH114" s="60">
        <f>SQRT($W$42*VLOOKUP(AH105,$P$34:$W$43,8))*(1-$Y$28)*T102*VLOOKUP(AH105,P94:T103,5)</f>
        <v>1.912048841242499E-3</v>
      </c>
      <c r="AI114" s="87">
        <f>SQRT($W$42*VLOOKUP(AI105,$P$34:$W$43,8))*(1-$Z$28)*T102*VLOOKUP(AI105,P94:T103,5)</f>
        <v>2.801741786438515E-3</v>
      </c>
      <c r="AJ114" s="89">
        <f>$X$42*T102</f>
        <v>1.5935890836517687E-6</v>
      </c>
      <c r="AK114" s="59" t="s">
        <v>556</v>
      </c>
      <c r="AL114" s="61">
        <f>AL109^2/9-AL110/3</f>
        <v>3.6703146587039999E-2</v>
      </c>
      <c r="AM114" s="61"/>
      <c r="AN114" s="66" t="s">
        <v>572</v>
      </c>
      <c r="AO114" s="61" t="e">
        <f>2*SQRT(AL114)*COS((AO112+2*PI())/3)-AL109/3</f>
        <v>#NUM!</v>
      </c>
      <c r="AP114" s="69" t="e">
        <f>AO114^3+AO114^2*AL109+AO114*AL110+AL111</f>
        <v>#NUM!</v>
      </c>
      <c r="AQ114" s="50"/>
      <c r="AR114" s="65"/>
      <c r="AS114" s="50"/>
      <c r="AT114" s="65"/>
      <c r="AU114" s="65"/>
      <c r="AV114" s="81"/>
      <c r="AW114" s="59">
        <v>9</v>
      </c>
      <c r="AX114" s="61">
        <f t="shared" si="44"/>
        <v>9.5633628720838929E-2</v>
      </c>
      <c r="AY114" s="61">
        <f>SUMPRODUCT(T94:T103,$BF$34:$BF$43)</f>
        <v>0.5349665511517836</v>
      </c>
      <c r="AZ114" s="68">
        <f>IF($AA$15,EXP((AX114/AL107)*(AU111-1)-LN(AU111-AL107)-AL106*(2*AY114/AL106-AX114/AL107)*LN((AU111+2.41421536*AL107)/(AU111-0.41421536*AL107))/(AL107*2.82842713)      ),1)</f>
        <v>0.54290541025137318</v>
      </c>
    </row>
    <row r="115" spans="16:52" x14ac:dyDescent="0.25">
      <c r="P115" s="78">
        <v>10</v>
      </c>
      <c r="Q115" s="60"/>
      <c r="R115" s="60"/>
      <c r="S115" s="60">
        <f>$Z$16*$BJ$43/AZ115</f>
        <v>9.1952103286054299E-2</v>
      </c>
      <c r="T115" s="61">
        <f>S115/S116</f>
        <v>9.1977181440836941E-2</v>
      </c>
      <c r="U115" s="62"/>
      <c r="V115" s="96">
        <f>ABS(S104-S116)</f>
        <v>1.3708828104919135E-5</v>
      </c>
      <c r="W115" s="60"/>
      <c r="X115" s="63"/>
      <c r="Y115" s="61"/>
      <c r="Z115" s="86">
        <f>SQRT($W$43*VLOOKUP(Z105,$P$34:$W$43,8))*(1-$Q$29)*T103*VLOOKUP(Z105,P94:T103,5)</f>
        <v>5.5623059109817215E-3</v>
      </c>
      <c r="AA115" s="60">
        <f>SQRT($W$43*VLOOKUP(AA105,$P$34:$W$43,8))*(1-$R$29)*T103*VLOOKUP(AA105,P94:T103,5)</f>
        <v>3.827608478060057E-3</v>
      </c>
      <c r="AB115" s="60">
        <f>SQRT($W$43*VLOOKUP(AB105,$P$34:$W$43,8))*(1-$S$29)*T103*VLOOKUP(AB105,P94:T103,5)</f>
        <v>2.4740803603633221E-3</v>
      </c>
      <c r="AC115" s="60">
        <f>SQRT($W$43*VLOOKUP(AC105,$P$34:$W$43,8))*(1-$T$29)*T103*VLOOKUP(AC105,P94:T103,5)</f>
        <v>1.6007665736418293E-3</v>
      </c>
      <c r="AD115" s="60">
        <f>SQRT($W$43*VLOOKUP(AD105,$P$34:$W$43,8))*(1-$U$29)*T103*VLOOKUP(AD105,P94:T103,5)</f>
        <v>1.730261900718653E-3</v>
      </c>
      <c r="AE115" s="60">
        <f>SQRT($W$43*VLOOKUP(AE105,$P$34:$W$43,8))*(1-$V$29)*T103*VLOOKUP(AE105,P94:T103,5)</f>
        <v>1.074312844464257E-3</v>
      </c>
      <c r="AF115" s="60">
        <f>SQRT($W$43*VLOOKUP(AF105,$P$34:$W$43,8))*(1-$W$29)*T103*VLOOKUP(AF105,P94:T103,5)</f>
        <v>6.4623479259792657E-3</v>
      </c>
      <c r="AG115" s="60">
        <f>SQRT($W$43*VLOOKUP(AG105,$P$34:$W$43,8))*(1-$X$29)*T103*VLOOKUP(AG105,P94:T103,5)</f>
        <v>4.4040207356753512E-3</v>
      </c>
      <c r="AH115" s="60">
        <f>SQRT($W$43*VLOOKUP(AH105,$P$34:$W$43,8))*(1-$Y$29)*T103*VLOOKUP(AH105,P94:T103,5)</f>
        <v>2.801741786438515E-3</v>
      </c>
      <c r="AI115" s="87">
        <f>SQRT($W$43*VLOOKUP(AI105,$P$34:$W$43,8))*(1-$Z$29)*T103*VLOOKUP(AI105,P94:T103,5)</f>
        <v>4.105416592169636E-3</v>
      </c>
      <c r="AJ115" s="89">
        <f>$X$43*T103</f>
        <v>3.3305786886087923E-6</v>
      </c>
      <c r="AK115" s="59" t="s">
        <v>72</v>
      </c>
      <c r="AL115" s="63">
        <f>AL113^2-AL114^3</f>
        <v>3.2184546106531643E-4</v>
      </c>
      <c r="AM115" s="61"/>
      <c r="AN115" s="66" t="s">
        <v>573</v>
      </c>
      <c r="AO115" s="61" t="e">
        <f>2*SQRT(AL114)*COS((AO112+4*PI())/3)-AL109/3</f>
        <v>#NUM!</v>
      </c>
      <c r="AP115" s="69" t="e">
        <f>AO115^3+AO115^2*AL109+AL110*AO115+AL111</f>
        <v>#NUM!</v>
      </c>
      <c r="AQ115" s="50"/>
      <c r="AR115" s="65"/>
      <c r="AS115" s="50"/>
      <c r="AT115" s="65"/>
      <c r="AU115" s="65"/>
      <c r="AV115" s="81"/>
      <c r="AW115" s="59">
        <v>10</v>
      </c>
      <c r="AX115" s="61">
        <f t="shared" si="44"/>
        <v>0.1284239100960245</v>
      </c>
      <c r="AY115" s="61">
        <f>SUMPRODUCT(T94:T103,$BG$34:$BG$43)</f>
        <v>0.52994081635862023</v>
      </c>
      <c r="AZ115" s="68">
        <f>IF($AA$16,EXP((AX115/AL107)*(AU111-1)-LN(AU111-AL107)-AL106*(2*AY115/AL106-AX115/AL107)*LN((AU111+2.41421536*AL107)/(AU111-0.41421536*AL107))/(AL107*2.82842713)      ),1)</f>
        <v>0.58809752950015803</v>
      </c>
    </row>
    <row r="116" spans="16:52" x14ac:dyDescent="0.25">
      <c r="P116" s="79"/>
      <c r="Q116" s="71"/>
      <c r="R116" s="71"/>
      <c r="S116" s="94">
        <f>SUM(S106:S115)</f>
        <v>0.99972734373471994</v>
      </c>
      <c r="T116" s="72">
        <f>SUM(T106:T115)</f>
        <v>1.0000000000000002</v>
      </c>
      <c r="U116" s="73"/>
      <c r="V116" s="73"/>
      <c r="W116" s="73"/>
      <c r="X116" s="73"/>
      <c r="Y116" s="73"/>
      <c r="Z116" s="70"/>
      <c r="AA116" s="73"/>
      <c r="AB116" s="73"/>
      <c r="AC116" s="73"/>
      <c r="AD116" s="73"/>
      <c r="AE116" s="73"/>
      <c r="AF116" s="73"/>
      <c r="AG116" s="73"/>
      <c r="AH116" s="73"/>
      <c r="AI116" s="88">
        <f>SUM(Z106:AI115)</f>
        <v>0.28797892810206549</v>
      </c>
      <c r="AJ116" s="91">
        <f>SUM(AJ106:AJ115)</f>
        <v>3.1258755333595669E-5</v>
      </c>
      <c r="AK116" s="70"/>
      <c r="AL116" s="73"/>
      <c r="AM116" s="74"/>
      <c r="AN116" s="75"/>
      <c r="AO116" s="74"/>
      <c r="AP116" s="74"/>
      <c r="AQ116" s="76"/>
      <c r="AR116" s="73"/>
      <c r="AS116" s="76"/>
      <c r="AT116" s="73"/>
      <c r="AU116" s="73"/>
      <c r="AV116" s="80"/>
      <c r="AW116" s="70"/>
      <c r="AX116" s="73"/>
      <c r="AY116" s="73"/>
      <c r="AZ116" s="80"/>
    </row>
    <row r="117" spans="16:52" x14ac:dyDescent="0.25">
      <c r="P117" s="92">
        <f>P105+1</f>
        <v>7</v>
      </c>
      <c r="Q117" s="55"/>
      <c r="R117" s="55"/>
      <c r="S117" s="55"/>
      <c r="T117" s="55" t="s">
        <v>558</v>
      </c>
      <c r="U117" s="56"/>
      <c r="V117" s="56"/>
      <c r="W117" s="57"/>
      <c r="X117" s="57"/>
      <c r="Y117" s="57"/>
      <c r="Z117" s="54">
        <v>1</v>
      </c>
      <c r="AA117" s="55">
        <v>2</v>
      </c>
      <c r="AB117" s="55">
        <v>3</v>
      </c>
      <c r="AC117" s="55">
        <v>4</v>
      </c>
      <c r="AD117" s="55">
        <v>5</v>
      </c>
      <c r="AE117" s="55">
        <v>6</v>
      </c>
      <c r="AF117" s="55">
        <v>7</v>
      </c>
      <c r="AG117" s="55">
        <v>8</v>
      </c>
      <c r="AH117" s="55">
        <v>9</v>
      </c>
      <c r="AI117" s="58">
        <v>10</v>
      </c>
      <c r="AJ117" s="90"/>
      <c r="AK117" s="54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8"/>
      <c r="AW117" s="54"/>
      <c r="AX117" s="55" t="s">
        <v>563</v>
      </c>
      <c r="AY117" s="55" t="s">
        <v>575</v>
      </c>
      <c r="AZ117" s="58" t="s">
        <v>588</v>
      </c>
    </row>
    <row r="118" spans="16:52" x14ac:dyDescent="0.25">
      <c r="P118" s="78">
        <v>1</v>
      </c>
      <c r="Q118" s="60"/>
      <c r="R118" s="60"/>
      <c r="S118" s="60">
        <f>$Z$7*$BJ$34/AZ118</f>
        <v>0.19632037445227746</v>
      </c>
      <c r="T118" s="61">
        <f>S118/S128</f>
        <v>0.19637338349094186</v>
      </c>
      <c r="U118" s="62"/>
      <c r="V118" s="62"/>
      <c r="W118" s="60"/>
      <c r="X118" s="63"/>
      <c r="Y118" s="61"/>
      <c r="Z118" s="86">
        <f>SQRT($W$34*VLOOKUP(Z117,$P$34:$W$43,8))*(1-$Q$20)*T106*VLOOKUP(Z117,P106:T115,5)</f>
        <v>7.8581133983993048E-3</v>
      </c>
      <c r="AA118" s="60">
        <f>SQRT($W$34*VLOOKUP(AA117,$P$34:$W$43,8))*(1-$R$20)*T106*VLOOKUP(AA117,P106:T115,5)</f>
        <v>5.3697771012479996E-3</v>
      </c>
      <c r="AB118" s="60">
        <f>SQRT($W$34*VLOOKUP(AB117,$P$34:$W$43,8))*(1-$S$20)*T106*VLOOKUP(AB117,P106:T115,5)</f>
        <v>3.392720644419337E-3</v>
      </c>
      <c r="AC118" s="60">
        <f>SQRT($W$34*VLOOKUP(AC117,$P$34:$W$43,8))*(1-$T$20)*T106*VLOOKUP(AC117,P106:T115,5)</f>
        <v>2.4252996934860725E-3</v>
      </c>
      <c r="AD118" s="60">
        <f>SQRT($W$34*VLOOKUP(AD117,$P$34:$W$43,8))*(1-$U$20)*T106*VLOOKUP(AD117,P106:T115,5)</f>
        <v>2.3501972084630576E-3</v>
      </c>
      <c r="AE118" s="60">
        <f>SQRT($W$34*VLOOKUP(AE117,$P$34:$W$43,8))*(1-$V$20)*T106*VLOOKUP(AE117,P106:T115,5)</f>
        <v>1.4670720476835026E-3</v>
      </c>
      <c r="AF118" s="60">
        <f>SQRT($W$34*VLOOKUP(AF117,$P$34:$W$43,8))*(1-$W$20)*T106*VLOOKUP(AF117,P106:T115,5)</f>
        <v>9.4478621128827895E-3</v>
      </c>
      <c r="AG118" s="60">
        <f>SQRT($W$34*VLOOKUP(AG117,$P$34:$W$43,8))*(1-$X$20)*T106*VLOOKUP(AG117,P106:T115,5)</f>
        <v>5.8602932585058772E-3</v>
      </c>
      <c r="AH118" s="60">
        <f>SQRT($W$34*VLOOKUP(AH117,$P$34:$W$43,8))*(1-$Y$20)*T106*VLOOKUP(AH117,P106:T115,5)</f>
        <v>3.5595774715128817E-3</v>
      </c>
      <c r="AI118" s="87">
        <f>SQRT($W$34*VLOOKUP(AI117,$P$34:$W$43,8))*(1-$Z$20)*T106*VLOOKUP(AI117,P106:T115,5)</f>
        <v>5.5675592742339157E-3</v>
      </c>
      <c r="AJ118" s="89">
        <f>$X$34*T106</f>
        <v>5.2651069066403341E-6</v>
      </c>
      <c r="AK118" s="59" t="s">
        <v>69</v>
      </c>
      <c r="AL118" s="60">
        <f>$Q$44*AI128*100000/($T$3*$AE$9)^2</f>
        <v>0.41284542835324201</v>
      </c>
      <c r="AM118" s="65" t="s">
        <v>581</v>
      </c>
      <c r="AN118" s="66" t="s">
        <v>571</v>
      </c>
      <c r="AO118" s="61">
        <f>(AL125+SQRT(AL127))^(1/3)+(AL125-SQRT(AL127))^(1/3)-AL121/3</f>
        <v>0.73898580556155613</v>
      </c>
      <c r="AP118" s="63">
        <f>AO118^3+AL121*AO118^2+AL122*AO118+AL123</f>
        <v>0</v>
      </c>
      <c r="AQ118" s="65" t="s">
        <v>571</v>
      </c>
      <c r="AR118" s="61">
        <f>IF(AL127&gt;=0,AO118,AO125)</f>
        <v>0.73898580556155613</v>
      </c>
      <c r="AS118" s="61">
        <f>IF(AR118&lt;AR119,AR119,AR118)</f>
        <v>0.73898580556155613</v>
      </c>
      <c r="AT118" s="61">
        <f>AS118</f>
        <v>0.73898580556155613</v>
      </c>
      <c r="AU118" s="67">
        <f>IF(AT118&lt;AT119,AT119,AT118)</f>
        <v>0.73898580556155613</v>
      </c>
      <c r="AV118" s="81"/>
      <c r="AW118" s="59">
        <v>1</v>
      </c>
      <c r="AX118" s="61">
        <f>AX106</f>
        <v>9.4886543912142504E-2</v>
      </c>
      <c r="AY118" s="61">
        <f>SUMPRODUCT(T106:T115,$AX$34:$AX$43)</f>
        <v>0.34412771401608577</v>
      </c>
      <c r="AZ118" s="68">
        <f>IF($AA$7,EXP((AX118/AL119)*(AU123-1)-LN(AU123-AL119)-AL118*(2*AY118/AL118-AX118/AL119)*LN((AU123+2.41421536*AL119)/(AU123-0.41421536*AL119))/(AL119*2.82842713)      ),1)</f>
        <v>0.85467199003507621</v>
      </c>
    </row>
    <row r="119" spans="16:52" x14ac:dyDescent="0.25">
      <c r="P119" s="78">
        <v>2</v>
      </c>
      <c r="Q119" s="60"/>
      <c r="R119" s="60"/>
      <c r="S119" s="60">
        <f>$Z$8*$BJ$35/AZ119</f>
        <v>7.7326194263456743E-2</v>
      </c>
      <c r="T119" s="61">
        <f>S119/S128</f>
        <v>7.7347073335396768E-2</v>
      </c>
      <c r="U119" s="62"/>
      <c r="V119" s="62"/>
      <c r="W119" s="60"/>
      <c r="X119" s="63"/>
      <c r="Y119" s="61"/>
      <c r="Z119" s="86">
        <f>SQRT($W$35*VLOOKUP(Z117,$P$34:$W$43,8))*(1-$Q$21)*T107*VLOOKUP(Z117,P106:T115,5)</f>
        <v>5.3697771012480005E-3</v>
      </c>
      <c r="AA119" s="60">
        <f>SQRT($W$35*VLOOKUP(AA117,$P$34:$W$43,8))*(1-$R$21)*T107*VLOOKUP(AA117,P106:T115,5)</f>
        <v>3.6503862917392437E-3</v>
      </c>
      <c r="AB119" s="60">
        <f>SQRT($W$35*VLOOKUP(AB117,$P$34:$W$43,8))*(1-$S$21)*T107*VLOOKUP(AB117,P106:T115,5)</f>
        <v>2.3426287355912782E-3</v>
      </c>
      <c r="AC119" s="60">
        <f>SQRT($W$35*VLOOKUP(AC117,$P$34:$W$43,8))*(1-$T$21)*T107*VLOOKUP(AC117,P106:T115,5)</f>
        <v>1.5144640922716112E-3</v>
      </c>
      <c r="AD119" s="60">
        <f>SQRT($W$35*VLOOKUP(AD117,$P$34:$W$43,8))*(1-$U$21)*T107*VLOOKUP(AD117,P106:T115,5)</f>
        <v>1.6549213773917968E-3</v>
      </c>
      <c r="AE119" s="60">
        <f>SQRT($W$35*VLOOKUP(AE117,$P$34:$W$43,8))*(1-$V$21)*T107*VLOOKUP(AE117,P106:T115,5)</f>
        <v>1.0154682942316088E-3</v>
      </c>
      <c r="AF119" s="60">
        <f>SQRT($W$35*VLOOKUP(AF117,$P$34:$W$43,8))*(1-$W$21)*T107*VLOOKUP(AF117,P106:T115,5)</f>
        <v>6.3037966083910177E-3</v>
      </c>
      <c r="AG119" s="60">
        <f>SQRT($W$35*VLOOKUP(AG117,$P$34:$W$43,8))*(1-$X$21)*T107*VLOOKUP(AG117,P106:T115,5)</f>
        <v>3.8169422226567362E-3</v>
      </c>
      <c r="AH119" s="60">
        <f>SQRT($W$35*VLOOKUP(AH117,$P$34:$W$43,8))*(1-$Y$21)*T107*VLOOKUP(AH117,P106:T115,5)</f>
        <v>2.4279541083739669E-3</v>
      </c>
      <c r="AI119" s="87">
        <f>SQRT($W$35*VLOOKUP(AI117,$P$34:$W$43,8))*(1-$Z$21)*T107*VLOOKUP(AI117,P106:T115,5)</f>
        <v>3.843543158971128E-3</v>
      </c>
      <c r="AJ119" s="89">
        <f>$X$35*T107</f>
        <v>3.1253729561454494E-6</v>
      </c>
      <c r="AK119" s="59" t="s">
        <v>65</v>
      </c>
      <c r="AL119" s="60">
        <f>AJ128*$Q$44*100000/($T$3*$AE$9)</f>
        <v>0.11078257574211066</v>
      </c>
      <c r="AM119" s="61"/>
      <c r="AN119" s="66" t="s">
        <v>572</v>
      </c>
      <c r="AO119" s="66" t="e">
        <f>1/0</f>
        <v>#DIV/0!</v>
      </c>
      <c r="AP119" s="61"/>
      <c r="AQ119" s="65" t="s">
        <v>572</v>
      </c>
      <c r="AR119" s="66">
        <f>IF(AL127&gt;=0,0,AO126)</f>
        <v>0</v>
      </c>
      <c r="AS119" s="61">
        <f>IF(AR118&lt;AR119,AR118,AR119)</f>
        <v>0</v>
      </c>
      <c r="AT119" s="61">
        <f>IF(AS119&lt;AS120,AS120,AS119)</f>
        <v>0</v>
      </c>
      <c r="AU119" s="67">
        <f>IF(AT118&lt;AT119,AT118,AT119)</f>
        <v>0</v>
      </c>
      <c r="AV119" s="81"/>
      <c r="AW119" s="59">
        <v>2</v>
      </c>
      <c r="AX119" s="61">
        <f t="shared" ref="AX119:AX127" si="45">AX107</f>
        <v>0.14320546093673198</v>
      </c>
      <c r="AY119" s="61">
        <f>SUMPRODUCT(T106:T115,$AY$34:$AY$43)</f>
        <v>0.59083489758943863</v>
      </c>
      <c r="AZ119" s="68">
        <f>IF($AA$8,EXP((AX119/AL119)*(AU123-1)-LN(AU123-AL119)-AL118*(2*AY119/AL118-AX119/AL119)*LN((AU123+2.41421536*AL119)/(AU123-0.41421536*AL119))/(AL119*2.82842713)      ),1)</f>
        <v>0.5252440677959348</v>
      </c>
    </row>
    <row r="120" spans="16:52" x14ac:dyDescent="0.25">
      <c r="P120" s="78">
        <v>3</v>
      </c>
      <c r="Q120" s="60"/>
      <c r="R120" s="60"/>
      <c r="S120" s="60">
        <f>$Z$9*$BJ$36/AZ120</f>
        <v>3.6305753706544201E-2</v>
      </c>
      <c r="T120" s="61">
        <f>S120/S128</f>
        <v>3.6315556729319298E-2</v>
      </c>
      <c r="U120" s="62"/>
      <c r="V120" s="62"/>
      <c r="W120" s="60"/>
      <c r="X120" s="63"/>
      <c r="Y120" s="61"/>
      <c r="Z120" s="86">
        <f>SQRT($W$36*VLOOKUP(Z117,$P$34:$W$43,8))*(1-$Q$22)*T108*VLOOKUP(Z117,P106:T115,5)</f>
        <v>3.392720644419337E-3</v>
      </c>
      <c r="AA120" s="60">
        <f>SQRT($W$36*VLOOKUP(AA117,$P$34:$W$43,8))*(1-$R$22)*T108*VLOOKUP(AA117,P106:T115,5)</f>
        <v>2.3426287355912782E-3</v>
      </c>
      <c r="AB120" s="60">
        <f>SQRT($W$36*VLOOKUP(AB117,$P$34:$W$43,8))*(1-$S$22)*T108*VLOOKUP(AB117,P106:T115,5)</f>
        <v>1.5066906086891531E-3</v>
      </c>
      <c r="AC120" s="60">
        <f>SQRT($W$36*VLOOKUP(AC117,$P$34:$W$43,8))*(1-$T$22)*T108*VLOOKUP(AC117,P106:T115,5)</f>
        <v>1.0727478103184391E-3</v>
      </c>
      <c r="AD120" s="60">
        <f>SQRT($W$36*VLOOKUP(AD117,$P$34:$W$43,8))*(1-$U$22)*T108*VLOOKUP(AD117,P106:T115,5)</f>
        <v>1.0643740547095085E-3</v>
      </c>
      <c r="AE120" s="60">
        <f>SQRT($W$36*VLOOKUP(AE117,$P$34:$W$43,8))*(1-$V$22)*T108*VLOOKUP(AE117,P106:T115,5)</f>
        <v>6.3996540389656587E-4</v>
      </c>
      <c r="AF120" s="60">
        <f>SQRT($W$36*VLOOKUP(AF117,$P$34:$W$43,8))*(1-$W$22)*T108*VLOOKUP(AF117,P106:T115,5)</f>
        <v>3.9060126112026193E-3</v>
      </c>
      <c r="AG120" s="60">
        <f>SQRT($W$36*VLOOKUP(AG117,$P$34:$W$43,8))*(1-$X$22)*T108*VLOOKUP(AG117,P106:T115,5)</f>
        <v>2.4751019641768772E-3</v>
      </c>
      <c r="AH120" s="60">
        <f>SQRT($W$36*VLOOKUP(AH117,$P$34:$W$43,8))*(1-$Y$22)*T108*VLOOKUP(AH117,P106:T115,5)</f>
        <v>1.5521937789561471E-3</v>
      </c>
      <c r="AI120" s="87">
        <f>SQRT($W$36*VLOOKUP(AI117,$P$34:$W$43,8))*(1-$Z$22)*T108*VLOOKUP(AI117,P106:T115,5)</f>
        <v>2.4914771826166486E-3</v>
      </c>
      <c r="AJ120" s="89">
        <f>$X$36*T108</f>
        <v>2.0414067740339053E-6</v>
      </c>
      <c r="AK120" s="82"/>
      <c r="AL120" s="65"/>
      <c r="AM120" s="61"/>
      <c r="AN120" s="66" t="s">
        <v>573</v>
      </c>
      <c r="AO120" s="66" t="e">
        <f>1/0</f>
        <v>#DIV/0!</v>
      </c>
      <c r="AP120" s="61"/>
      <c r="AQ120" s="65" t="s">
        <v>573</v>
      </c>
      <c r="AR120" s="66">
        <f>IF(AL127&gt;=0,0,AO127)</f>
        <v>0</v>
      </c>
      <c r="AS120" s="61">
        <f>AR120</f>
        <v>0</v>
      </c>
      <c r="AT120" s="61">
        <f>IF(AS119&lt;AS120,AS119,AS120)</f>
        <v>0</v>
      </c>
      <c r="AU120" s="67">
        <f>AT120</f>
        <v>0</v>
      </c>
      <c r="AV120" s="81"/>
      <c r="AW120" s="59">
        <v>3</v>
      </c>
      <c r="AX120" s="61">
        <f t="shared" si="45"/>
        <v>0.19947591637730461</v>
      </c>
      <c r="AY120" s="61">
        <f>SUMPRODUCT(T106:T115,$AZ$34:$AZ$43)</f>
        <v>0.80649195438593402</v>
      </c>
      <c r="AZ120" s="68">
        <f>IF($AA$9,EXP((AX120/AL119)*(AU123-1)-LN(AU123-AL119)-AL118*(2*AY120/AL118-AX120/AL119)*LN((AU123+2.41421536*AL119)/(AU123-0.41421536*AL119))/(AL119*2.82842713)      ),1)</f>
        <v>0.35335485810966638</v>
      </c>
    </row>
    <row r="121" spans="16:52" x14ac:dyDescent="0.25">
      <c r="P121" s="78">
        <v>4</v>
      </c>
      <c r="Q121" s="60"/>
      <c r="R121" s="60"/>
      <c r="S121" s="60">
        <f>$Z$10*$BJ$37/AZ121</f>
        <v>2.0470281110330318E-2</v>
      </c>
      <c r="T121" s="61">
        <f>S121/S128</f>
        <v>2.0475808350821155E-2</v>
      </c>
      <c r="U121" s="62"/>
      <c r="V121" s="62"/>
      <c r="W121" s="60"/>
      <c r="X121" s="63"/>
      <c r="Y121" s="61"/>
      <c r="Z121" s="86">
        <f>SQRT($W$37*VLOOKUP(Z117,$P$34:$W$43,8))*(1-$Q$23)*T109*VLOOKUP(Z117,P106:T115,5)</f>
        <v>2.4252996934860721E-3</v>
      </c>
      <c r="AA121" s="60">
        <f>SQRT($W$37*VLOOKUP(AA117,$P$34:$W$43,8))*(1-$R$23)*T109*VLOOKUP(AA117,P106:T115,5)</f>
        <v>1.5144640922716112E-3</v>
      </c>
      <c r="AB121" s="60">
        <f>SQRT($W$37*VLOOKUP(AB117,$P$34:$W$43,8))*(1-$S$23)*T109*VLOOKUP(AB117,P106:T115,5)</f>
        <v>1.0727478103184388E-3</v>
      </c>
      <c r="AC121" s="60">
        <f>SQRT($W$37*VLOOKUP(AC117,$P$34:$W$43,8))*(1-$T$23)*T109*VLOOKUP(AC117,P106:T115,5)</f>
        <v>7.688511630167445E-4</v>
      </c>
      <c r="AD121" s="60">
        <f>SQRT($W$37*VLOOKUP(AD117,$P$34:$W$43,8))*(1-$U$23)*T109*VLOOKUP(AD117,P106:T115,5)</f>
        <v>7.5474927725689613E-4</v>
      </c>
      <c r="AE121" s="60">
        <f>SQRT($W$37*VLOOKUP(AE117,$P$34:$W$43,8))*(1-$V$23)*T109*VLOOKUP(AE117,P106:T115,5)</f>
        <v>4.3494050805024866E-4</v>
      </c>
      <c r="AF121" s="60">
        <f>SQRT($W$37*VLOOKUP(AF117,$P$34:$W$43,8))*(1-$W$23)*T109*VLOOKUP(AF117,P106:T115,5)</f>
        <v>2.8061081797720673E-3</v>
      </c>
      <c r="AG121" s="60">
        <f>SQRT($W$37*VLOOKUP(AG117,$P$34:$W$43,8))*(1-$X$23)*T109*VLOOKUP(AG117,P106:T115,5)</f>
        <v>1.7495101329637758E-3</v>
      </c>
      <c r="AH121" s="60">
        <f>SQRT($W$37*VLOOKUP(AH117,$P$34:$W$43,8))*(1-$Y$23)*T109*VLOOKUP(AH117,P106:T115,5)</f>
        <v>1.2155280010794235E-3</v>
      </c>
      <c r="AI121" s="87">
        <f>SQRT($W$37*VLOOKUP(AI117,$P$34:$W$43,8))*(1-$Z$23)*T109*VLOOKUP(AI117,P106:T115,5)</f>
        <v>1.6156831277922845E-3</v>
      </c>
      <c r="AJ121" s="89">
        <f>$X$37*T109</f>
        <v>1.4772291212216834E-6</v>
      </c>
      <c r="AK121" s="59" t="s">
        <v>568</v>
      </c>
      <c r="AL121" s="60">
        <f>AL119-1</f>
        <v>-0.8892174242578893</v>
      </c>
      <c r="AM121" s="61"/>
      <c r="AN121" s="66"/>
      <c r="AO121" s="61"/>
      <c r="AP121" s="61"/>
      <c r="AQ121" s="50"/>
      <c r="AR121" s="65"/>
      <c r="AS121" s="65"/>
      <c r="AT121" s="65"/>
      <c r="AU121" s="65"/>
      <c r="AV121" s="81"/>
      <c r="AW121" s="59">
        <v>4</v>
      </c>
      <c r="AX121" s="61">
        <f t="shared" si="45"/>
        <v>0.25627106465246752</v>
      </c>
      <c r="AY121" s="61">
        <f>SUMPRODUCT(T106:T115,$BA$34:$BA$43)</f>
        <v>1.0055813129706122</v>
      </c>
      <c r="AZ121" s="68">
        <f>IF($AA$10,EXP((AX121/AL119)*(AU123-1)-LN(AU123-AL119)-AL118*(2*AY121/AL118-AX121/AL119)*LN((AU123+2.41421536*AL119)/(AU123-0.41421536*AL119))/(AL119*2.82842713)      ),1)</f>
        <v>0.24755147723840942</v>
      </c>
    </row>
    <row r="122" spans="16:52" x14ac:dyDescent="0.25">
      <c r="P122" s="78">
        <v>5</v>
      </c>
      <c r="Q122" s="60"/>
      <c r="R122" s="60"/>
      <c r="S122" s="60">
        <f>$Z$11*$BJ$38/AZ122</f>
        <v>2.0788543771993389E-2</v>
      </c>
      <c r="T122" s="61">
        <f>S122/S128</f>
        <v>2.0794156947516615E-2</v>
      </c>
      <c r="U122" s="62"/>
      <c r="V122" s="62"/>
      <c r="W122" s="60"/>
      <c r="X122" s="63"/>
      <c r="Y122" s="61"/>
      <c r="Z122" s="86">
        <f>SQRT($W$38*VLOOKUP(Z117,$P$34:$W$43,8))*(1-$Q$24)*T110*VLOOKUP(Z117,P106:T115,5)</f>
        <v>2.3501972084630572E-3</v>
      </c>
      <c r="AA122" s="60">
        <f>SQRT($W$38*VLOOKUP(AA117,$P$34:$W$43,8))*(1-$R$24)*T110*VLOOKUP(AA117,P106:T115,5)</f>
        <v>1.6549213773917968E-3</v>
      </c>
      <c r="AB122" s="60">
        <f>SQRT($W$38*VLOOKUP(AB117,$P$34:$W$43,8))*(1-$S$24)*T110*VLOOKUP(AB117,P106:T115,5)</f>
        <v>1.0643740547095087E-3</v>
      </c>
      <c r="AC122" s="60">
        <f>SQRT($W$38*VLOOKUP(AC117,$P$34:$W$43,8))*(1-$T$24)*T110*VLOOKUP(AC117,P106:T115,5)</f>
        <v>7.5474927725689613E-4</v>
      </c>
      <c r="AD122" s="60">
        <f>SQRT($W$38*VLOOKUP(AD117,$P$34:$W$43,8))*(1-$U$24)*T110*VLOOKUP(AD117,P106:T115,5)</f>
        <v>7.4031367188651164E-4</v>
      </c>
      <c r="AE122" s="60">
        <f>SQRT($W$38*VLOOKUP(AE117,$P$34:$W$43,8))*(1-$V$24)*T110*VLOOKUP(AE117,P106:T115,5)</f>
        <v>4.6089884295059057E-4</v>
      </c>
      <c r="AF122" s="60">
        <f>SQRT($W$38*VLOOKUP(AF117,$P$34:$W$43,8))*(1-$W$24)*T110*VLOOKUP(AF117,P106:T115,5)</f>
        <v>2.6838021672443389E-3</v>
      </c>
      <c r="AG122" s="60">
        <f>SQRT($W$38*VLOOKUP(AG117,$P$34:$W$43,8))*(1-$X$24)*T110*VLOOKUP(AG117,P106:T115,5)</f>
        <v>1.7430790570639599E-3</v>
      </c>
      <c r="AH122" s="60">
        <f>SQRT($W$38*VLOOKUP(AH117,$P$34:$W$43,8))*(1-$Y$24)*T110*VLOOKUP(AH117,P106:T115,5)</f>
        <v>1.1362196402611362E-3</v>
      </c>
      <c r="AI122" s="87">
        <f>SQRT($W$38*VLOOKUP(AI117,$P$34:$W$43,8))*(1-$Z$24)*T110*VLOOKUP(AI117,P106:T115,5)</f>
        <v>1.7464363353344747E-3</v>
      </c>
      <c r="AJ122" s="89">
        <f>$X$38*T110</f>
        <v>1.499840081553412E-6</v>
      </c>
      <c r="AK122" s="59" t="s">
        <v>569</v>
      </c>
      <c r="AL122" s="60">
        <f>AL118-3*AL119*AL119-2*AL119</f>
        <v>0.15446193960485124</v>
      </c>
      <c r="AM122" s="61" t="s">
        <v>582</v>
      </c>
      <c r="AN122" s="66" t="s">
        <v>583</v>
      </c>
      <c r="AO122" s="61">
        <f>AL125^2/AL126^3</f>
        <v>7.6641379295009857</v>
      </c>
      <c r="AP122" s="61"/>
      <c r="AQ122" s="50"/>
      <c r="AR122" s="65"/>
      <c r="AS122" s="65"/>
      <c r="AT122" s="65"/>
      <c r="AU122" s="65"/>
      <c r="AV122" s="81"/>
      <c r="AW122" s="59">
        <v>5</v>
      </c>
      <c r="AX122" s="61">
        <f t="shared" si="45"/>
        <v>0.25621330522075891</v>
      </c>
      <c r="AY122" s="61">
        <f>SUMPRODUCT(T106:T115,$BB$34:$BB$43)</f>
        <v>0.9886197208879941</v>
      </c>
      <c r="AZ122" s="68">
        <f>IF($AA$11,EXP((AX122/AL119)*(AU123-1)-LN(AU123-AL119)-AL118*(2*AY122/AL118-AX122/AL119)*LN((AU123+2.41421536*AL119)/(AU123-0.41421536*AL119))/(AL119*2.82842713)      ),1)</f>
        <v>0.25772180772379877</v>
      </c>
    </row>
    <row r="123" spans="16:52" x14ac:dyDescent="0.25">
      <c r="P123" s="78">
        <v>6</v>
      </c>
      <c r="Q123" s="60"/>
      <c r="R123" s="60"/>
      <c r="S123" s="60">
        <f>$Z$12*$BJ$39/AZ123</f>
        <v>1.027825643050035E-2</v>
      </c>
      <c r="T123" s="61">
        <f>S123/S128</f>
        <v>1.0281031692589409E-2</v>
      </c>
      <c r="U123" s="62"/>
      <c r="V123" s="62"/>
      <c r="W123" s="60"/>
      <c r="X123" s="63"/>
      <c r="Y123" s="61"/>
      <c r="Z123" s="86">
        <f>SQRT($W$39*VLOOKUP(Z117,$P$34:$W$43,8))*(1-$Q$25)*T111*VLOOKUP(Z117,P106:T115,5)</f>
        <v>1.4670720476835024E-3</v>
      </c>
      <c r="AA123" s="60">
        <f>SQRT($W$39*VLOOKUP(AA117,$P$34:$W$43,8))*(1-$R$25)*T111*VLOOKUP(AA117,P106:T115,5)</f>
        <v>1.0154682942316085E-3</v>
      </c>
      <c r="AB123" s="60">
        <f>SQRT($W$39*VLOOKUP(AB117,$P$34:$W$43,8))*(1-$S$25)*T111*VLOOKUP(AB117,P106:T115,5)</f>
        <v>6.3996540389656587E-4</v>
      </c>
      <c r="AC123" s="60">
        <f>SQRT($W$39*VLOOKUP(AC117,$P$34:$W$43,8))*(1-$T$25)*T111*VLOOKUP(AC117,P106:T115,5)</f>
        <v>4.3494050805024861E-4</v>
      </c>
      <c r="AD123" s="60">
        <f>SQRT($W$39*VLOOKUP(AD117,$P$34:$W$43,8))*(1-$U$25)*T111*VLOOKUP(AD117,P106:T115,5)</f>
        <v>4.6089884295059063E-4</v>
      </c>
      <c r="AE123" s="60">
        <f>SQRT($W$39*VLOOKUP(AE117,$P$34:$W$43,8))*(1-$V$25)*T111*VLOOKUP(AE117,P106:T115,5)</f>
        <v>2.8694288853516931E-4</v>
      </c>
      <c r="AF123" s="60">
        <f>SQRT($W$39*VLOOKUP(AF117,$P$34:$W$43,8))*(1-$W$25)*T111*VLOOKUP(AF117,P106:T115,5)</f>
        <v>1.844711147065612E-3</v>
      </c>
      <c r="AG123" s="60">
        <f>SQRT($W$39*VLOOKUP(AG117,$P$34:$W$43,8))*(1-$X$25)*T111*VLOOKUP(AG117,P106:T115,5)</f>
        <v>1.0824798908936053E-3</v>
      </c>
      <c r="AH123" s="60">
        <f>SQRT($W$39*VLOOKUP(AH117,$P$34:$W$43,8))*(1-$Y$25)*T111*VLOOKUP(AH117,P106:T115,5)</f>
        <v>6.9579475997972077E-4</v>
      </c>
      <c r="AI123" s="87">
        <f>SQRT($W$39*VLOOKUP(AI117,$P$34:$W$43,8))*(1-$Z$25)*T111*VLOOKUP(AI117,P106:T115,5)</f>
        <v>1.0872830217917725E-3</v>
      </c>
      <c r="AJ123" s="89">
        <f>$X$39*T111</f>
        <v>9.2137773131256393E-7</v>
      </c>
      <c r="AK123" s="59" t="s">
        <v>570</v>
      </c>
      <c r="AL123" s="60">
        <f>-1*AL118*AL119+AL119^2+AL119^3</f>
        <v>-3.2103690769381861E-2</v>
      </c>
      <c r="AM123" s="61"/>
      <c r="AN123" s="66" t="s">
        <v>584</v>
      </c>
      <c r="AO123" s="61" t="e">
        <f>SQRT(1-AO122)/SQRT(AO122)*AL125/ABS(AL125)</f>
        <v>#NUM!</v>
      </c>
      <c r="AP123" s="61"/>
      <c r="AQ123" s="50"/>
      <c r="AR123" s="65"/>
      <c r="AS123" s="65"/>
      <c r="AT123" s="65" t="s">
        <v>587</v>
      </c>
      <c r="AU123" s="61">
        <f>AU118</f>
        <v>0.73898580556155613</v>
      </c>
      <c r="AV123" s="81"/>
      <c r="AW123" s="59">
        <v>6</v>
      </c>
      <c r="AX123" s="61">
        <f t="shared" si="45"/>
        <v>0.31872889694939199</v>
      </c>
      <c r="AY123" s="61">
        <f>SUMPRODUCT(T106:T115,$BC$34:$BC$43)</f>
        <v>1.2590743727449529</v>
      </c>
      <c r="AZ123" s="68">
        <f>IF($AA$12,EXP((AX123/AL119)*(AU123-1)-LN(AU123-AL119)-AL118*(2*AY123/AL118-AX123/AL119)*LN((AU123+2.41421536*AL119)/(AU123-0.41421536*AL119))/(AL119*2.82842713)      ),1)</f>
        <v>0.15416421263181457</v>
      </c>
    </row>
    <row r="124" spans="16:52" x14ac:dyDescent="0.25">
      <c r="P124" s="78">
        <v>7</v>
      </c>
      <c r="Q124" s="60"/>
      <c r="R124" s="60"/>
      <c r="S124" s="60">
        <f>$Z$13*$BJ$40/AZ124</f>
        <v>0.3722564283166005</v>
      </c>
      <c r="T124" s="61">
        <f>S124/S128</f>
        <v>0.37235694236389061</v>
      </c>
      <c r="U124" s="62"/>
      <c r="V124" s="62"/>
      <c r="W124" s="60"/>
      <c r="X124" s="63"/>
      <c r="Y124" s="61"/>
      <c r="Z124" s="86">
        <f>SQRT($W$40*VLOOKUP(Z117,$P$34:$W$43,8))*(1-$Q$26)*T112*VLOOKUP(Z117,P106:T115,5)</f>
        <v>9.4478621128827895E-3</v>
      </c>
      <c r="AA124" s="60">
        <f>SQRT($W$40*VLOOKUP(AA117,$P$34:$W$43,8))*(1-$R$26)*T112*VLOOKUP(AA117,P106:T115,5)</f>
        <v>6.3037966083910177E-3</v>
      </c>
      <c r="AB124" s="60">
        <f>SQRT($W$40*VLOOKUP(AB117,$P$34:$W$43,8))*(1-$S$26)*T112*VLOOKUP(AB117,P106:T115,5)</f>
        <v>3.9060126112026188E-3</v>
      </c>
      <c r="AC124" s="60">
        <f>SQRT($W$40*VLOOKUP(AC117,$P$34:$W$43,8))*(1-$T$26)*T112*VLOOKUP(AC117,P106:T115,5)</f>
        <v>2.8061081797720678E-3</v>
      </c>
      <c r="AD124" s="60">
        <f>SQRT($W$40*VLOOKUP(AD117,$P$34:$W$43,8))*(1-$U$26)*T112*VLOOKUP(AD117,P106:T115,5)</f>
        <v>2.6838021672443389E-3</v>
      </c>
      <c r="AE124" s="60">
        <f>SQRT($W$40*VLOOKUP(AE117,$P$34:$W$43,8))*(1-$V$26)*T112*VLOOKUP(AE117,P106:T115,5)</f>
        <v>1.844711147065612E-3</v>
      </c>
      <c r="AF124" s="60">
        <f>SQRT($W$40*VLOOKUP(AF117,$P$34:$W$43,8))*(1-$W$26)*T112*VLOOKUP(AF117,P106:T115,5)</f>
        <v>1.2100153762201584E-2</v>
      </c>
      <c r="AG124" s="60">
        <f>SQRT($W$40*VLOOKUP(AG117,$P$34:$W$43,8))*(1-$X$26)*T112*VLOOKUP(AG117,P106:T115,5)</f>
        <v>8.1440967681957795E-3</v>
      </c>
      <c r="AH124" s="60">
        <f>SQRT($W$40*VLOOKUP(AH117,$P$34:$W$43,8))*(1-$Y$26)*T112*VLOOKUP(AH117,P106:T115,5)</f>
        <v>3.9700629212434573E-3</v>
      </c>
      <c r="AI124" s="87">
        <f>SQRT($W$40*VLOOKUP(AI117,$P$34:$W$43,8))*(1-$Z$26)*T112*VLOOKUP(AI117,P106:T115,5)</f>
        <v>6.4561934590172286E-3</v>
      </c>
      <c r="AJ124" s="89">
        <f>$X$40*T112</f>
        <v>8.9660035771628243E-6</v>
      </c>
      <c r="AK124" s="82"/>
      <c r="AL124" s="65"/>
      <c r="AM124" s="61"/>
      <c r="AN124" s="66" t="s">
        <v>585</v>
      </c>
      <c r="AO124" s="61" t="e">
        <f>IF(ATAN(AO123)&lt;0,ATAN(AO123)+PI(),ATAN(AO123))</f>
        <v>#NUM!</v>
      </c>
      <c r="AP124" s="61"/>
      <c r="AQ124" s="50"/>
      <c r="AR124" s="65"/>
      <c r="AS124" s="65"/>
      <c r="AT124" s="65"/>
      <c r="AU124" s="65"/>
      <c r="AV124" s="81"/>
      <c r="AW124" s="59">
        <v>7</v>
      </c>
      <c r="AX124" s="61">
        <f t="shared" si="45"/>
        <v>8.5143624315005592E-2</v>
      </c>
      <c r="AY124" s="61">
        <f>SUMPRODUCT(T106:T115,$BD$34:$BD$43)</f>
        <v>0.22106706855227928</v>
      </c>
      <c r="AZ124" s="68">
        <f>IF($AA$13,EXP((AX124/AL119)*(AU123-1)-LN(AU123-AL119)-AL118*(2*AY124/AL118-AX124/AL119)*LN((AU123+2.41421536*AL119)/(AU123-0.41421536*AL119))/(AL119*2.82842713)      ),1)</f>
        <v>1.1226368730092184</v>
      </c>
    </row>
    <row r="125" spans="16:52" x14ac:dyDescent="0.25">
      <c r="P125" s="78">
        <v>8</v>
      </c>
      <c r="Q125" s="60"/>
      <c r="R125" s="60"/>
      <c r="S125" s="60">
        <f>$Z$14*$BJ$41/AZ125</f>
        <v>0.11476688347936112</v>
      </c>
      <c r="T125" s="61">
        <f>S125/S128</f>
        <v>0.11479787202133351</v>
      </c>
      <c r="U125" s="62"/>
      <c r="V125" s="62"/>
      <c r="W125" s="60"/>
      <c r="X125" s="63"/>
      <c r="Y125" s="61"/>
      <c r="Z125" s="86">
        <f>SQRT($W$41*VLOOKUP(Z117,$P$34:$W$43,8))*(1-$Q$27)*T113*VLOOKUP(Z117,P106:T115,5)</f>
        <v>5.8602932585058772E-3</v>
      </c>
      <c r="AA125" s="60">
        <f>SQRT($W$41*VLOOKUP(AA117,$P$34:$W$43,8))*(1-$R$27)*T113*VLOOKUP(AA117,P106:T115,5)</f>
        <v>3.8169422226567366E-3</v>
      </c>
      <c r="AB125" s="60">
        <f>SQRT($W$41*VLOOKUP(AB117,$P$34:$W$43,8))*(1-$S$27)*T113*VLOOKUP(AB117,P106:T115,5)</f>
        <v>2.4751019641768776E-3</v>
      </c>
      <c r="AC125" s="60">
        <f>SQRT($W$41*VLOOKUP(AC117,$P$34:$W$43,8))*(1-$T$27)*T113*VLOOKUP(AC117,P106:T115,5)</f>
        <v>1.7495101329637758E-3</v>
      </c>
      <c r="AD125" s="60">
        <f>SQRT($W$41*VLOOKUP(AD117,$P$34:$W$43,8))*(1-$U$27)*T113*VLOOKUP(AD117,P106:T115,5)</f>
        <v>1.7430790570639599E-3</v>
      </c>
      <c r="AE125" s="60">
        <f>SQRT($W$41*VLOOKUP(AE117,$P$34:$W$43,8))*(1-$V$27)*T113*VLOOKUP(AE117,P106:T115,5)</f>
        <v>1.0824798908936051E-3</v>
      </c>
      <c r="AF125" s="60">
        <f>SQRT($W$41*VLOOKUP(AF117,$P$34:$W$43,8))*(1-$W$27)*T113*VLOOKUP(AF117,P106:T115,5)</f>
        <v>8.1440967681957795E-3</v>
      </c>
      <c r="AG125" s="60">
        <f>SQRT($W$41*VLOOKUP(AG117,$P$34:$W$43,8))*(1-$X$27)*T113*VLOOKUP(AG117,P106:T115,5)</f>
        <v>5.2997215926627924E-3</v>
      </c>
      <c r="AH125" s="60">
        <f>SQRT($W$41*VLOOKUP(AH117,$P$34:$W$43,8))*(1-$Y$27)*T113*VLOOKUP(AH117,P106:T115,5)</f>
        <v>2.8804854573327324E-3</v>
      </c>
      <c r="AI125" s="87">
        <f>SQRT($W$41*VLOOKUP(AI117,$P$34:$W$43,8))*(1-$Z$27)*T113*VLOOKUP(AI117,P106:T115,5)</f>
        <v>4.4148025625743532E-3</v>
      </c>
      <c r="AJ125" s="89">
        <f>$X$41*T113</f>
        <v>3.0614565219083606E-6</v>
      </c>
      <c r="AK125" s="59" t="s">
        <v>580</v>
      </c>
      <c r="AL125" s="61">
        <f>AL121*AL122/6-AL123/2-AL121^3/27</f>
        <v>1.9201285517768077E-2</v>
      </c>
      <c r="AM125" s="61"/>
      <c r="AN125" s="66" t="s">
        <v>571</v>
      </c>
      <c r="AO125" s="61" t="e">
        <f>2*SQRT(AL126)*COS(AO124/3)-AL121/3</f>
        <v>#NUM!</v>
      </c>
      <c r="AP125" s="69" t="e">
        <f>AO125^3+AL121*AO125^2+AL122*AO125+AL123</f>
        <v>#NUM!</v>
      </c>
      <c r="AQ125" s="50"/>
      <c r="AR125" s="65"/>
      <c r="AS125" s="65"/>
      <c r="AT125" s="65"/>
      <c r="AU125" s="65"/>
      <c r="AV125" s="81"/>
      <c r="AW125" s="59">
        <v>8</v>
      </c>
      <c r="AX125" s="61">
        <f t="shared" si="45"/>
        <v>9.4442052157195047E-2</v>
      </c>
      <c r="AY125" s="61">
        <f>SUMPRODUCT(T106:T115,$BE$34:$BE$43)</f>
        <v>0.46661177674014587</v>
      </c>
      <c r="AZ125" s="68">
        <f>IF($AA$14,EXP((AX125/AL119)*(AU123-1)-LN(AU123-AL119)-AL118*(2*AY125/AL118-AX125/AL119)*LN((AU123+2.41421536*AL119)/(AU123-0.41421536*AL119))/(AL119*2.82842713)      ),1)</f>
        <v>0.63790019612578341</v>
      </c>
    </row>
    <row r="126" spans="16:52" x14ac:dyDescent="0.25">
      <c r="P126" s="78">
        <v>9</v>
      </c>
      <c r="Q126" s="60"/>
      <c r="R126" s="60"/>
      <c r="S126" s="60">
        <f>$Z$15*$BJ$42/AZ126</f>
        <v>5.9192914670375643E-2</v>
      </c>
      <c r="T126" s="61">
        <f>S126/S128</f>
        <v>5.9208897522441684E-2</v>
      </c>
      <c r="U126" s="62"/>
      <c r="V126" s="62" t="s">
        <v>590</v>
      </c>
      <c r="W126" s="60"/>
      <c r="X126" s="63"/>
      <c r="Y126" s="61"/>
      <c r="Z126" s="86">
        <f>SQRT($W$42*VLOOKUP(Z117,$P$34:$W$43,8))*(1-$Q$28)*T114*VLOOKUP(Z117,P106:T115,5)</f>
        <v>3.5595774715128817E-3</v>
      </c>
      <c r="AA126" s="60">
        <f>SQRT($W$42*VLOOKUP(AA117,$P$34:$W$43,8))*(1-$R$28)*T114*VLOOKUP(AA117,P106:T115,5)</f>
        <v>2.4279541083739669E-3</v>
      </c>
      <c r="AB126" s="60">
        <f>SQRT($W$42*VLOOKUP(AB117,$P$34:$W$43,8))*(1-$S$28)*T114*VLOOKUP(AB117,P106:T115,5)</f>
        <v>1.5521937789561471E-3</v>
      </c>
      <c r="AC126" s="60">
        <f>SQRT($W$42*VLOOKUP(AC117,$P$34:$W$43,8))*(1-$T$28)*T114*VLOOKUP(AC117,P106:T115,5)</f>
        <v>1.2155280010794235E-3</v>
      </c>
      <c r="AD126" s="60">
        <f>SQRT($W$42*VLOOKUP(AD117,$P$34:$W$43,8))*(1-$U$28)*T114*VLOOKUP(AD117,P106:T115,5)</f>
        <v>1.1362196402611359E-3</v>
      </c>
      <c r="AE126" s="60">
        <f>SQRT($W$42*VLOOKUP(AE117,$P$34:$W$43,8))*(1-$V$28)*T114*VLOOKUP(AE117,P106:T115,5)</f>
        <v>6.9579475997972088E-4</v>
      </c>
      <c r="AF126" s="60">
        <f>SQRT($W$42*VLOOKUP(AF117,$P$34:$W$43,8))*(1-$W$28)*T114*VLOOKUP(AF117,P106:T115,5)</f>
        <v>3.9700629212434573E-3</v>
      </c>
      <c r="AG126" s="60">
        <f>SQRT($W$42*VLOOKUP(AG117,$P$34:$W$43,8))*(1-$X$28)*T114*VLOOKUP(AG117,P106:T115,5)</f>
        <v>2.8804854573327324E-3</v>
      </c>
      <c r="AH126" s="60">
        <f>SQRT($W$42*VLOOKUP(AH117,$P$34:$W$43,8))*(1-$Y$28)*T114*VLOOKUP(AH117,P106:T115,5)</f>
        <v>1.9217091583900758E-3</v>
      </c>
      <c r="AI126" s="87">
        <f>SQRT($W$42*VLOOKUP(AI117,$P$34:$W$43,8))*(1-$Z$28)*T114*VLOOKUP(AI117,P106:T115,5)</f>
        <v>2.8137707032024374E-3</v>
      </c>
      <c r="AJ126" s="89">
        <f>$X$42*T114</f>
        <v>1.5976096870837358E-6</v>
      </c>
      <c r="AK126" s="59" t="s">
        <v>556</v>
      </c>
      <c r="AL126" s="61">
        <f>AL121^2/9-AL122/3</f>
        <v>3.6369089865475705E-2</v>
      </c>
      <c r="AM126" s="61"/>
      <c r="AN126" s="66" t="s">
        <v>572</v>
      </c>
      <c r="AO126" s="61" t="e">
        <f>2*SQRT(AL126)*COS((AO124+2*PI())/3)-AL121/3</f>
        <v>#NUM!</v>
      </c>
      <c r="AP126" s="69" t="e">
        <f>AO126^3+AO126^2*AL121+AO126*AL122+AL123</f>
        <v>#NUM!</v>
      </c>
      <c r="AQ126" s="50"/>
      <c r="AR126" s="65"/>
      <c r="AS126" s="50"/>
      <c r="AT126" s="65"/>
      <c r="AU126" s="65"/>
      <c r="AV126" s="81"/>
      <c r="AW126" s="59">
        <v>9</v>
      </c>
      <c r="AX126" s="61">
        <f t="shared" si="45"/>
        <v>9.5633628720838929E-2</v>
      </c>
      <c r="AY126" s="61">
        <f>SUMPRODUCT(T106:T115,$BF$34:$BF$43)</f>
        <v>0.53585255582799451</v>
      </c>
      <c r="AZ126" s="68">
        <f>IF($AA$15,EXP((AX126/AL119)*(AU123-1)-LN(AU123-AL119)-AL118*(2*AY126/AL118-AX126/AL119)*LN((AU123+2.41421536*AL119)/(AU123-0.41421536*AL119))/(AL119*2.82842713)      ),1)</f>
        <v>0.54229561797510328</v>
      </c>
    </row>
    <row r="127" spans="16:52" x14ac:dyDescent="0.25">
      <c r="P127" s="78">
        <v>10</v>
      </c>
      <c r="Q127" s="60"/>
      <c r="R127" s="60"/>
      <c r="S127" s="60">
        <f>$Z$16*$BJ$43/AZ127</f>
        <v>9.2024429760241055E-2</v>
      </c>
      <c r="T127" s="61">
        <f>S127/S128</f>
        <v>9.2049277545749E-2</v>
      </c>
      <c r="U127" s="62"/>
      <c r="V127" s="96">
        <f>ABS(S116-S128)</f>
        <v>2.7162269609082301E-6</v>
      </c>
      <c r="W127" s="60"/>
      <c r="X127" s="63"/>
      <c r="Y127" s="61"/>
      <c r="Z127" s="86">
        <f>SQRT($W$43*VLOOKUP(Z117,$P$34:$W$43,8))*(1-$Q$29)*T115*VLOOKUP(Z117,P106:T115,5)</f>
        <v>5.5675592742339157E-3</v>
      </c>
      <c r="AA127" s="60">
        <f>SQRT($W$43*VLOOKUP(AA117,$P$34:$W$43,8))*(1-$R$29)*T115*VLOOKUP(AA117,P106:T115,5)</f>
        <v>3.843543158971128E-3</v>
      </c>
      <c r="AB127" s="60">
        <f>SQRT($W$43*VLOOKUP(AB117,$P$34:$W$43,8))*(1-$S$29)*T115*VLOOKUP(AB117,P106:T115,5)</f>
        <v>2.4914771826166486E-3</v>
      </c>
      <c r="AC127" s="60">
        <f>SQRT($W$43*VLOOKUP(AC117,$P$34:$W$43,8))*(1-$T$29)*T115*VLOOKUP(AC117,P106:T115,5)</f>
        <v>1.6156831277922843E-3</v>
      </c>
      <c r="AD127" s="60">
        <f>SQRT($W$43*VLOOKUP(AD117,$P$34:$W$43,8))*(1-$U$29)*T115*VLOOKUP(AD117,P106:T115,5)</f>
        <v>1.7464363353344745E-3</v>
      </c>
      <c r="AE127" s="60">
        <f>SQRT($W$43*VLOOKUP(AE117,$P$34:$W$43,8))*(1-$V$29)*T115*VLOOKUP(AE117,P106:T115,5)</f>
        <v>1.0872830217917722E-3</v>
      </c>
      <c r="AF127" s="60">
        <f>SQRT($W$43*VLOOKUP(AF117,$P$34:$W$43,8))*(1-$W$29)*T115*VLOOKUP(AF117,P106:T115,5)</f>
        <v>6.4561934590172286E-3</v>
      </c>
      <c r="AG127" s="60">
        <f>SQRT($W$43*VLOOKUP(AG117,$P$34:$W$43,8))*(1-$X$29)*T115*VLOOKUP(AG117,P106:T115,5)</f>
        <v>4.4148025625743532E-3</v>
      </c>
      <c r="AH127" s="60">
        <f>SQRT($W$43*VLOOKUP(AH117,$P$34:$W$43,8))*(1-$Y$29)*T115*VLOOKUP(AH117,P106:T115,5)</f>
        <v>2.8137707032024374E-3</v>
      </c>
      <c r="AI127" s="87">
        <f>SQRT($W$43*VLOOKUP(AI117,$P$34:$W$43,8))*(1-$Z$29)*T115*VLOOKUP(AI117,P106:T115,5)</f>
        <v>4.1199291451746601E-3</v>
      </c>
      <c r="AJ127" s="89">
        <f>$X$43*T115</f>
        <v>3.3364602548336809E-6</v>
      </c>
      <c r="AK127" s="59" t="s">
        <v>72</v>
      </c>
      <c r="AL127" s="63">
        <f>AL125^2-AL126^3</f>
        <v>3.2058358130624402E-4</v>
      </c>
      <c r="AM127" s="61"/>
      <c r="AN127" s="66" t="s">
        <v>573</v>
      </c>
      <c r="AO127" s="61" t="e">
        <f>2*SQRT(AL126)*COS((AO124+4*PI())/3)-AL121/3</f>
        <v>#NUM!</v>
      </c>
      <c r="AP127" s="69" t="e">
        <f>AO127^3+AO127^2*AL121+AL122*AO127+AL123</f>
        <v>#NUM!</v>
      </c>
      <c r="AQ127" s="50"/>
      <c r="AR127" s="65"/>
      <c r="AS127" s="50"/>
      <c r="AT127" s="65"/>
      <c r="AU127" s="65"/>
      <c r="AV127" s="81"/>
      <c r="AW127" s="59">
        <v>10</v>
      </c>
      <c r="AX127" s="61">
        <f t="shared" si="45"/>
        <v>0.1284239100960245</v>
      </c>
      <c r="AY127" s="61">
        <f>SUMPRODUCT(T106:T115,$BG$34:$BG$43)</f>
        <v>0.53077524597980319</v>
      </c>
      <c r="AZ127" s="68">
        <f>IF($AA$16,EXP((AX127/AL119)*(AU123-1)-LN(AU123-AL119)-AL118*(2*AY127/AL118-AX127/AL119)*LN((AU123+2.41421536*AL119)/(AU123-0.41421536*AL119))/(AL119*2.82842713)      ),1)</f>
        <v>0.58763531505452105</v>
      </c>
    </row>
    <row r="128" spans="16:52" x14ac:dyDescent="0.25">
      <c r="P128" s="79"/>
      <c r="Q128" s="71"/>
      <c r="R128" s="71"/>
      <c r="S128" s="94">
        <f>SUM(S118:S127)</f>
        <v>0.99973005996168085</v>
      </c>
      <c r="T128" s="72">
        <f>SUM(T118:T127)</f>
        <v>0.99999999999999989</v>
      </c>
      <c r="U128" s="73"/>
      <c r="V128" s="73"/>
      <c r="W128" s="73"/>
      <c r="X128" s="73"/>
      <c r="Y128" s="73"/>
      <c r="Z128" s="70"/>
      <c r="AA128" s="73"/>
      <c r="AB128" s="73"/>
      <c r="AC128" s="73"/>
      <c r="AD128" s="73"/>
      <c r="AE128" s="73"/>
      <c r="AF128" s="73"/>
      <c r="AG128" s="73"/>
      <c r="AH128" s="73"/>
      <c r="AI128" s="88">
        <f>SUM(Z118:AI127)</f>
        <v>0.28884998403520995</v>
      </c>
      <c r="AJ128" s="91">
        <f>SUM(AJ118:AJ127)</f>
        <v>3.1291863611895947E-5</v>
      </c>
      <c r="AK128" s="70"/>
      <c r="AL128" s="73"/>
      <c r="AM128" s="74"/>
      <c r="AN128" s="75"/>
      <c r="AO128" s="74"/>
      <c r="AP128" s="74"/>
      <c r="AQ128" s="76"/>
      <c r="AR128" s="73"/>
      <c r="AS128" s="76"/>
      <c r="AT128" s="73"/>
      <c r="AU128" s="73"/>
      <c r="AV128" s="80"/>
      <c r="AW128" s="70"/>
      <c r="AX128" s="73"/>
      <c r="AY128" s="73"/>
      <c r="AZ128" s="80"/>
    </row>
    <row r="129" spans="16:52" x14ac:dyDescent="0.25">
      <c r="P129" s="92">
        <f>P117+1</f>
        <v>8</v>
      </c>
      <c r="Q129" s="55"/>
      <c r="R129" s="55"/>
      <c r="S129" s="55"/>
      <c r="T129" s="55" t="s">
        <v>558</v>
      </c>
      <c r="U129" s="56"/>
      <c r="V129" s="56"/>
      <c r="W129" s="57"/>
      <c r="X129" s="57"/>
      <c r="Y129" s="57"/>
      <c r="Z129" s="54">
        <v>1</v>
      </c>
      <c r="AA129" s="55">
        <v>2</v>
      </c>
      <c r="AB129" s="55">
        <v>3</v>
      </c>
      <c r="AC129" s="55">
        <v>4</v>
      </c>
      <c r="AD129" s="55">
        <v>5</v>
      </c>
      <c r="AE129" s="55">
        <v>6</v>
      </c>
      <c r="AF129" s="55">
        <v>7</v>
      </c>
      <c r="AG129" s="55">
        <v>8</v>
      </c>
      <c r="AH129" s="55">
        <v>9</v>
      </c>
      <c r="AI129" s="58">
        <v>10</v>
      </c>
      <c r="AJ129" s="90"/>
      <c r="AK129" s="54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8"/>
      <c r="AW129" s="54"/>
      <c r="AX129" s="55" t="s">
        <v>563</v>
      </c>
      <c r="AY129" s="55" t="s">
        <v>575</v>
      </c>
      <c r="AZ129" s="58" t="s">
        <v>588</v>
      </c>
    </row>
    <row r="130" spans="16:52" x14ac:dyDescent="0.25">
      <c r="P130" s="78">
        <v>1</v>
      </c>
      <c r="Q130" s="60"/>
      <c r="R130" s="60"/>
      <c r="S130" s="60">
        <f>$Z$7*$BJ$34/AZ130</f>
        <v>0.19628796515464333</v>
      </c>
      <c r="T130" s="61">
        <f>S130/S140</f>
        <v>0.19634085833619358</v>
      </c>
      <c r="U130" s="62"/>
      <c r="V130" s="62"/>
      <c r="W130" s="60"/>
      <c r="X130" s="63"/>
      <c r="Y130" s="61"/>
      <c r="Z130" s="86">
        <f>SQRT($W$34*VLOOKUP(Z129,$P$34:$W$43,8))*(1-$Q$20)*T118*VLOOKUP(Z129,P118:T127,5)</f>
        <v>7.8523264661037318E-3</v>
      </c>
      <c r="AA130" s="60">
        <f>SQRT($W$34*VLOOKUP(AA129,$P$34:$W$43,8))*(1-$R$20)*T118*VLOOKUP(AA129,P118:T127,5)</f>
        <v>5.373507652641032E-3</v>
      </c>
      <c r="AB130" s="60">
        <f>SQRT($W$34*VLOOKUP(AB129,$P$34:$W$43,8))*(1-$S$20)*T118*VLOOKUP(AB129,P118:T127,5)</f>
        <v>3.3993957195916913E-3</v>
      </c>
      <c r="AC130" s="60">
        <f>SQRT($W$34*VLOOKUP(AC129,$P$34:$W$43,8))*(1-$T$20)*T118*VLOOKUP(AC129,P118:T127,5)</f>
        <v>2.4325298516853508E-3</v>
      </c>
      <c r="AD130" s="60">
        <f>SQRT($W$34*VLOOKUP(AD129,$P$34:$W$43,8))*(1-$U$20)*T118*VLOOKUP(AD129,P118:T127,5)</f>
        <v>2.357232093060743E-3</v>
      </c>
      <c r="AE130" s="60">
        <f>SQRT($W$34*VLOOKUP(AE129,$P$34:$W$43,8))*(1-$V$20)*T118*VLOOKUP(AE129,P118:T127,5)</f>
        <v>1.4732344526791753E-3</v>
      </c>
      <c r="AF130" s="60">
        <f>SQRT($W$34*VLOOKUP(AF129,$P$34:$W$43,8))*(1-$W$20)*T118*VLOOKUP(AF129,P118:T127,5)</f>
        <v>9.4329215995032634E-3</v>
      </c>
      <c r="AG130" s="60">
        <f>SQRT($W$34*VLOOKUP(AG129,$P$34:$W$43,8))*(1-$X$20)*T118*VLOOKUP(AG129,P118:T127,5)</f>
        <v>5.8599040439189874E-3</v>
      </c>
      <c r="AH130" s="60">
        <f>SQRT($W$34*VLOOKUP(AH129,$P$34:$W$43,8))*(1-$Y$20)*T118*VLOOKUP(AH129,P118:T127,5)</f>
        <v>3.5622580109726295E-3</v>
      </c>
      <c r="AI130" s="87">
        <f>SQRT($W$34*VLOOKUP(AI129,$P$34:$W$43,8))*(1-$Z$20)*T118*VLOOKUP(AI129,P118:T127,5)</f>
        <v>5.5698713557347278E-3</v>
      </c>
      <c r="AJ130" s="89">
        <f>$X$34*T118</f>
        <v>5.2631678643257682E-6</v>
      </c>
      <c r="AK130" s="59" t="s">
        <v>69</v>
      </c>
      <c r="AL130" s="60">
        <f>$Q$44*AI140*100000/($T$3*$AE$9)^2</f>
        <v>0.41340253269236821</v>
      </c>
      <c r="AM130" s="65" t="s">
        <v>581</v>
      </c>
      <c r="AN130" s="66" t="s">
        <v>571</v>
      </c>
      <c r="AO130" s="61">
        <f>(AL137+SQRT(AL139))^(1/3)+(AL137-SQRT(AL139))^(1/3)-AL133/3</f>
        <v>0.73842707481330883</v>
      </c>
      <c r="AP130" s="63">
        <f>AO130^3+AL133*AO130^2+AL134*AO130+AL135</f>
        <v>0</v>
      </c>
      <c r="AQ130" s="65" t="s">
        <v>571</v>
      </c>
      <c r="AR130" s="61">
        <f>IF(AL139&gt;=0,AO130,AO137)</f>
        <v>0.73842707481330883</v>
      </c>
      <c r="AS130" s="61">
        <f>IF(AR130&lt;AR131,AR131,AR130)</f>
        <v>0.73842707481330883</v>
      </c>
      <c r="AT130" s="61">
        <f>AS130</f>
        <v>0.73842707481330883</v>
      </c>
      <c r="AU130" s="67">
        <f>IF(AT130&lt;AT131,AT131,AT130)</f>
        <v>0.73842707481330883</v>
      </c>
      <c r="AV130" s="81"/>
      <c r="AW130" s="59">
        <v>1</v>
      </c>
      <c r="AX130" s="61">
        <f>AX118</f>
        <v>9.4886543912142504E-2</v>
      </c>
      <c r="AY130" s="61">
        <f>SUMPRODUCT(T118:T127,$AX$34:$AX$43)</f>
        <v>0.34436155403376961</v>
      </c>
      <c r="AZ130" s="68">
        <f>IF($AA$7,EXP((AX130/AL131)*(AU135-1)-LN(AU135-AL131)-AL130*(2*AY130/AL130-AX130/AL131)*LN((AU135+2.41421536*AL131)/(AU135-0.41421536*AL131))/(AL131*2.82842713)      ),1)</f>
        <v>0.85481310576207858</v>
      </c>
    </row>
    <row r="131" spans="16:52" x14ac:dyDescent="0.25">
      <c r="P131" s="78">
        <v>2</v>
      </c>
      <c r="Q131" s="60"/>
      <c r="R131" s="60"/>
      <c r="S131" s="60">
        <f>$Z$8*$BJ$35/AZ131</f>
        <v>7.7363043998262937E-2</v>
      </c>
      <c r="T131" s="61">
        <f>S131/S140</f>
        <v>7.7383890806309752E-2</v>
      </c>
      <c r="U131" s="62"/>
      <c r="V131" s="62"/>
      <c r="W131" s="60"/>
      <c r="X131" s="63"/>
      <c r="Y131" s="61"/>
      <c r="Z131" s="86">
        <f>SQRT($W$35*VLOOKUP(Z129,$P$34:$W$43,8))*(1-$Q$21)*T119*VLOOKUP(Z129,P118:T127,5)</f>
        <v>5.373507652641032E-3</v>
      </c>
      <c r="AA131" s="60">
        <f>SQRT($W$35*VLOOKUP(AA129,$P$34:$W$43,8))*(1-$R$21)*T119*VLOOKUP(AA129,P118:T127,5)</f>
        <v>3.6581540936660817E-3</v>
      </c>
      <c r="AB131" s="60">
        <f>SQRT($W$35*VLOOKUP(AB129,$P$34:$W$43,8))*(1-$S$21)*T119*VLOOKUP(AB129,P118:T127,5)</f>
        <v>2.3505995324965795E-3</v>
      </c>
      <c r="AC131" s="60">
        <f>SQRT($W$35*VLOOKUP(AC129,$P$34:$W$43,8))*(1-$T$21)*T119*VLOOKUP(AC129,P118:T127,5)</f>
        <v>1.5211544241285708E-3</v>
      </c>
      <c r="AD131" s="60">
        <f>SQRT($W$35*VLOOKUP(AD129,$P$34:$W$43,8))*(1-$U$21)*T119*VLOOKUP(AD129,P118:T127,5)</f>
        <v>1.6622523768128742E-3</v>
      </c>
      <c r="AE131" s="60">
        <f>SQRT($W$35*VLOOKUP(AE129,$P$34:$W$43,8))*(1-$V$21)*T119*VLOOKUP(AE129,P118:T127,5)</f>
        <v>1.0211942237434151E-3</v>
      </c>
      <c r="AF131" s="60">
        <f>SQRT($W$35*VLOOKUP(AF129,$P$34:$W$43,8))*(1-$W$21)*T119*VLOOKUP(AF129,P118:T127,5)</f>
        <v>6.3028421142585275E-3</v>
      </c>
      <c r="AG131" s="60">
        <f>SQRT($W$35*VLOOKUP(AG129,$P$34:$W$43,8))*(1-$X$21)*T119*VLOOKUP(AG129,P118:T127,5)</f>
        <v>3.8221550316706889E-3</v>
      </c>
      <c r="AH131" s="60">
        <f>SQRT($W$35*VLOOKUP(AH129,$P$34:$W$43,8))*(1-$Y$21)*T119*VLOOKUP(AH129,P118:T127,5)</f>
        <v>2.4332624463781999E-3</v>
      </c>
      <c r="AI131" s="87">
        <f>SQRT($W$35*VLOOKUP(AI129,$P$34:$W$43,8))*(1-$Z$21)*T119*VLOOKUP(AI129,P118:T127,5)</f>
        <v>3.8506463561789493E-3</v>
      </c>
      <c r="AJ131" s="89">
        <f>$X$35*T119</f>
        <v>3.1286964916165912E-6</v>
      </c>
      <c r="AK131" s="59" t="s">
        <v>65</v>
      </c>
      <c r="AL131" s="60">
        <f>AJ140*$Q$44*100000/($T$3*$AE$9)</f>
        <v>0.11083500879485267</v>
      </c>
      <c r="AM131" s="61"/>
      <c r="AN131" s="66" t="s">
        <v>572</v>
      </c>
      <c r="AO131" s="66" t="e">
        <f>1/0</f>
        <v>#DIV/0!</v>
      </c>
      <c r="AP131" s="61"/>
      <c r="AQ131" s="65" t="s">
        <v>572</v>
      </c>
      <c r="AR131" s="66">
        <f>IF(AL139&gt;=0,0,AO138)</f>
        <v>0</v>
      </c>
      <c r="AS131" s="61">
        <f>IF(AR130&lt;AR131,AR130,AR131)</f>
        <v>0</v>
      </c>
      <c r="AT131" s="61">
        <f>IF(AS131&lt;AS132,AS132,AS131)</f>
        <v>0</v>
      </c>
      <c r="AU131" s="67">
        <f>IF(AT130&lt;AT131,AT130,AT131)</f>
        <v>0</v>
      </c>
      <c r="AV131" s="81"/>
      <c r="AW131" s="59">
        <v>2</v>
      </c>
      <c r="AX131" s="61">
        <f t="shared" ref="AX131:AX139" si="46">AX119</f>
        <v>0.14320546093673198</v>
      </c>
      <c r="AY131" s="61">
        <f>SUMPRODUCT(T118:T127,$AY$34:$AY$43)</f>
        <v>0.5912399736137034</v>
      </c>
      <c r="AZ131" s="68">
        <f>IF($AA$8,EXP((AX131/AL131)*(AU135-1)-LN(AU135-AL131)-AL130*(2*AY131/AL130-AX131/AL131)*LN((AU135+2.41421536*AL131)/(AU135-0.41421536*AL131))/(AL131*2.82842713)      ),1)</f>
        <v>0.52499388238948619</v>
      </c>
    </row>
    <row r="132" spans="16:52" x14ac:dyDescent="0.25">
      <c r="P132" s="78">
        <v>3</v>
      </c>
      <c r="Q132" s="60"/>
      <c r="R132" s="60"/>
      <c r="S132" s="60">
        <f>$Z$9*$BJ$36/AZ132</f>
        <v>3.6343751646653662E-2</v>
      </c>
      <c r="T132" s="61">
        <f>S132/S140</f>
        <v>3.6353545098088899E-2</v>
      </c>
      <c r="U132" s="62"/>
      <c r="V132" s="62"/>
      <c r="W132" s="60"/>
      <c r="X132" s="63"/>
      <c r="Y132" s="61"/>
      <c r="Z132" s="86">
        <f>SQRT($W$36*VLOOKUP(Z129,$P$34:$W$43,8))*(1-$Q$22)*T120*VLOOKUP(Z129,P118:T127,5)</f>
        <v>3.3993957195916913E-3</v>
      </c>
      <c r="AA132" s="60">
        <f>SQRT($W$36*VLOOKUP(AA129,$P$34:$W$43,8))*(1-$R$22)*T120*VLOOKUP(AA129,P118:T127,5)</f>
        <v>2.350599532496579E-3</v>
      </c>
      <c r="AB132" s="60">
        <f>SQRT($W$36*VLOOKUP(AB129,$P$34:$W$43,8))*(1-$S$22)*T120*VLOOKUP(AB129,P118:T127,5)</f>
        <v>1.5137399373307007E-3</v>
      </c>
      <c r="AC132" s="60">
        <f>SQRT($W$36*VLOOKUP(AC129,$P$34:$W$43,8))*(1-$T$22)*T120*VLOOKUP(AC129,P118:T127,5)</f>
        <v>1.0788572130067645E-3</v>
      </c>
      <c r="AD132" s="60">
        <f>SQRT($W$36*VLOOKUP(AD129,$P$34:$W$43,8))*(1-$U$22)*T120*VLOOKUP(AD129,P118:T127,5)</f>
        <v>1.0704487635832551E-3</v>
      </c>
      <c r="AE132" s="60">
        <f>SQRT($W$36*VLOOKUP(AE129,$P$34:$W$43,8))*(1-$V$22)*T120*VLOOKUP(AE129,P118:T127,5)</f>
        <v>6.4439251491892242E-4</v>
      </c>
      <c r="AF132" s="60">
        <f>SQRT($W$36*VLOOKUP(AF129,$P$34:$W$43,8))*(1-$W$22)*T120*VLOOKUP(AF129,P118:T127,5)</f>
        <v>3.9103883087572939E-3</v>
      </c>
      <c r="AG132" s="60">
        <f>SQRT($W$36*VLOOKUP(AG129,$P$34:$W$43,8))*(1-$X$22)*T120*VLOOKUP(AG129,P118:T127,5)</f>
        <v>2.4816344880486132E-3</v>
      </c>
      <c r="AH132" s="60">
        <f>SQRT($W$36*VLOOKUP(AH129,$P$34:$W$43,8))*(1-$Y$22)*T120*VLOOKUP(AH129,P118:T127,5)</f>
        <v>1.5575658869851948E-3</v>
      </c>
      <c r="AI132" s="87">
        <f>SQRT($W$36*VLOOKUP(AI129,$P$34:$W$43,8))*(1-$Z$22)*T120*VLOOKUP(AI129,P118:T127,5)</f>
        <v>2.4992562999008E-3</v>
      </c>
      <c r="AJ132" s="89">
        <f>$X$36*T120</f>
        <v>2.0461767494407737E-6</v>
      </c>
      <c r="AK132" s="82"/>
      <c r="AL132" s="65"/>
      <c r="AM132" s="61"/>
      <c r="AN132" s="66" t="s">
        <v>573</v>
      </c>
      <c r="AO132" s="66" t="e">
        <f>1/0</f>
        <v>#DIV/0!</v>
      </c>
      <c r="AP132" s="61"/>
      <c r="AQ132" s="65" t="s">
        <v>573</v>
      </c>
      <c r="AR132" s="66">
        <f>IF(AL139&gt;=0,0,AO139)</f>
        <v>0</v>
      </c>
      <c r="AS132" s="61">
        <f>AR132</f>
        <v>0</v>
      </c>
      <c r="AT132" s="61">
        <f>IF(AS131&lt;AS132,AS131,AS132)</f>
        <v>0</v>
      </c>
      <c r="AU132" s="67">
        <f>AT132</f>
        <v>0</v>
      </c>
      <c r="AV132" s="81"/>
      <c r="AW132" s="59">
        <v>3</v>
      </c>
      <c r="AX132" s="61">
        <f t="shared" si="46"/>
        <v>0.19947591637730461</v>
      </c>
      <c r="AY132" s="61">
        <f>SUMPRODUCT(T118:T127,$AZ$34:$AZ$43)</f>
        <v>0.80706642468072409</v>
      </c>
      <c r="AZ132" s="68">
        <f>IF($AA$9,EXP((AX132/AL131)*(AU135-1)-LN(AU135-AL131)-AL130*(2*AY132/AL130-AX132/AL131)*LN((AU135+2.41421536*AL131)/(AU135-0.41421536*AL131))/(AL131*2.82842713)      ),1)</f>
        <v>0.35298542027984686</v>
      </c>
    </row>
    <row r="133" spans="16:52" x14ac:dyDescent="0.25">
      <c r="P133" s="78">
        <v>4</v>
      </c>
      <c r="Q133" s="60"/>
      <c r="R133" s="60"/>
      <c r="S133" s="60">
        <f>$Z$10*$BJ$37/AZ133</f>
        <v>2.0500995668743194E-2</v>
      </c>
      <c r="T133" s="61">
        <f>S133/S140</f>
        <v>2.0506520016020487E-2</v>
      </c>
      <c r="U133" s="62"/>
      <c r="V133" s="62"/>
      <c r="W133" s="60"/>
      <c r="X133" s="63"/>
      <c r="Y133" s="61"/>
      <c r="Z133" s="86">
        <f>SQRT($W$37*VLOOKUP(Z129,$P$34:$W$43,8))*(1-$Q$23)*T121*VLOOKUP(Z129,P118:T127,5)</f>
        <v>2.4325298516853508E-3</v>
      </c>
      <c r="AA133" s="60">
        <f>SQRT($W$37*VLOOKUP(AA129,$P$34:$W$43,8))*(1-$R$23)*T121*VLOOKUP(AA129,P118:T127,5)</f>
        <v>1.5211544241285708E-3</v>
      </c>
      <c r="AB133" s="60">
        <f>SQRT($W$37*VLOOKUP(AB129,$P$34:$W$43,8))*(1-$S$23)*T121*VLOOKUP(AB129,P118:T127,5)</f>
        <v>1.0788572130067647E-3</v>
      </c>
      <c r="AC133" s="60">
        <f>SQRT($W$37*VLOOKUP(AC129,$P$34:$W$43,8))*(1-$T$23)*T121*VLOOKUP(AC129,P118:T127,5)</f>
        <v>7.7401210597910855E-4</v>
      </c>
      <c r="AD133" s="60">
        <f>SQRT($W$37*VLOOKUP(AD129,$P$34:$W$43,8))*(1-$U$23)*T121*VLOOKUP(AD129,P118:T127,5)</f>
        <v>7.5982478524587557E-4</v>
      </c>
      <c r="AE133" s="60">
        <f>SQRT($W$37*VLOOKUP(AE129,$P$34:$W$43,8))*(1-$V$23)*T121*VLOOKUP(AE129,P118:T127,5)</f>
        <v>4.3839237572020816E-4</v>
      </c>
      <c r="AF133" s="60">
        <f>SQRT($W$37*VLOOKUP(AF129,$P$34:$W$43,8))*(1-$W$23)*T121*VLOOKUP(AF129,P118:T127,5)</f>
        <v>2.8120937766493151E-3</v>
      </c>
      <c r="AG133" s="60">
        <f>SQRT($W$37*VLOOKUP(AG129,$P$34:$W$43,8))*(1-$X$23)*T121*VLOOKUP(AG129,P118:T127,5)</f>
        <v>1.7559022217471958E-3</v>
      </c>
      <c r="AH133" s="60">
        <f>SQRT($W$37*VLOOKUP(AH129,$P$34:$W$43,8))*(1-$Y$23)*T121*VLOOKUP(AH129,P118:T127,5)</f>
        <v>1.2209688977011491E-3</v>
      </c>
      <c r="AI133" s="87">
        <f>SQRT($W$37*VLOOKUP(AI129,$P$34:$W$43,8))*(1-$Z$23)*T121*VLOOKUP(AI129,P118:T127,5)</f>
        <v>1.6223674187556074E-3</v>
      </c>
      <c r="AJ133" s="89">
        <f>$X$37*T121</f>
        <v>1.4821788074816656E-6</v>
      </c>
      <c r="AK133" s="59" t="s">
        <v>568</v>
      </c>
      <c r="AL133" s="60">
        <f>AL131-1</f>
        <v>-0.88916499120514736</v>
      </c>
      <c r="AM133" s="61"/>
      <c r="AN133" s="66"/>
      <c r="AO133" s="61"/>
      <c r="AP133" s="61"/>
      <c r="AQ133" s="50"/>
      <c r="AR133" s="65"/>
      <c r="AS133" s="65"/>
      <c r="AT133" s="65"/>
      <c r="AU133" s="65"/>
      <c r="AV133" s="81"/>
      <c r="AW133" s="59">
        <v>4</v>
      </c>
      <c r="AX133" s="61">
        <f t="shared" si="46"/>
        <v>0.25627106465246752</v>
      </c>
      <c r="AY133" s="61">
        <f>SUMPRODUCT(T118:T127,$BA$34:$BA$43)</f>
        <v>1.0062872142630694</v>
      </c>
      <c r="AZ133" s="68">
        <f>IF($AA$10,EXP((AX133/AL131)*(AU135-1)-LN(AU135-AL131)-AL130*(2*AY133/AL130-AX133/AL131)*LN((AU135+2.41421536*AL131)/(AU135-0.41421536*AL131))/(AL131*2.82842713)      ),1)</f>
        <v>0.24718059601728781</v>
      </c>
    </row>
    <row r="134" spans="16:52" x14ac:dyDescent="0.25">
      <c r="P134" s="78">
        <v>5</v>
      </c>
      <c r="Q134" s="60"/>
      <c r="R134" s="60"/>
      <c r="S134" s="60">
        <f>$Z$11*$BJ$38/AZ134</f>
        <v>2.0819845347071993E-2</v>
      </c>
      <c r="T134" s="61">
        <f>S134/S140</f>
        <v>2.0825455613900746E-2</v>
      </c>
      <c r="U134" s="62"/>
      <c r="V134" s="62"/>
      <c r="W134" s="60"/>
      <c r="X134" s="63"/>
      <c r="Y134" s="61"/>
      <c r="Z134" s="86">
        <f>SQRT($W$38*VLOOKUP(Z129,$P$34:$W$43,8))*(1-$Q$24)*T122*VLOOKUP(Z129,P118:T127,5)</f>
        <v>2.357232093060743E-3</v>
      </c>
      <c r="AA134" s="60">
        <f>SQRT($W$38*VLOOKUP(AA129,$P$34:$W$43,8))*(1-$R$24)*T122*VLOOKUP(AA129,P118:T127,5)</f>
        <v>1.6622523768128742E-3</v>
      </c>
      <c r="AB134" s="60">
        <f>SQRT($W$38*VLOOKUP(AB129,$P$34:$W$43,8))*(1-$S$24)*T122*VLOOKUP(AB129,P118:T127,5)</f>
        <v>1.0704487635832551E-3</v>
      </c>
      <c r="AC134" s="60">
        <f>SQRT($W$38*VLOOKUP(AC129,$P$34:$W$43,8))*(1-$T$24)*T122*VLOOKUP(AC129,P118:T127,5)</f>
        <v>7.5982478524587557E-4</v>
      </c>
      <c r="AD134" s="60">
        <f>SQRT($W$38*VLOOKUP(AD129,$P$34:$W$43,8))*(1-$U$24)*T122*VLOOKUP(AD129,P118:T127,5)</f>
        <v>7.4530115204496134E-4</v>
      </c>
      <c r="AE134" s="60">
        <f>SQRT($W$38*VLOOKUP(AE129,$P$34:$W$43,8))*(1-$V$24)*T122*VLOOKUP(AE129,P118:T127,5)</f>
        <v>4.645623666086819E-4</v>
      </c>
      <c r="AF134" s="60">
        <f>SQRT($W$38*VLOOKUP(AF129,$P$34:$W$43,8))*(1-$W$24)*T122*VLOOKUP(AF129,P118:T127,5)</f>
        <v>2.689559530041922E-3</v>
      </c>
      <c r="AG134" s="60">
        <f>SQRT($W$38*VLOOKUP(AG129,$P$34:$W$43,8))*(1-$X$24)*T122*VLOOKUP(AG129,P118:T127,5)</f>
        <v>1.7494688880005862E-3</v>
      </c>
      <c r="AH134" s="60">
        <f>SQRT($W$38*VLOOKUP(AH129,$P$34:$W$43,8))*(1-$Y$24)*T122*VLOOKUP(AH129,P118:T127,5)</f>
        <v>1.1413193959716815E-3</v>
      </c>
      <c r="AI134" s="87">
        <f>SQRT($W$38*VLOOKUP(AI129,$P$34:$W$43,8))*(1-$Z$24)*T122*VLOOKUP(AI129,P118:T127,5)</f>
        <v>1.7536828594807846E-3</v>
      </c>
      <c r="AJ134" s="89">
        <f>$X$38*T122</f>
        <v>1.5048837990502176E-6</v>
      </c>
      <c r="AK134" s="59" t="s">
        <v>569</v>
      </c>
      <c r="AL134" s="60">
        <f>AL130-3*AL131*AL131-2*AL131</f>
        <v>0.15487931757899764</v>
      </c>
      <c r="AM134" s="61" t="s">
        <v>582</v>
      </c>
      <c r="AN134" s="66" t="s">
        <v>583</v>
      </c>
      <c r="AO134" s="61">
        <f>AL137^2/AL138^3</f>
        <v>7.735045358849522</v>
      </c>
      <c r="AP134" s="61"/>
      <c r="AQ134" s="50"/>
      <c r="AR134" s="65"/>
      <c r="AS134" s="65"/>
      <c r="AT134" s="65"/>
      <c r="AU134" s="65"/>
      <c r="AV134" s="81"/>
      <c r="AW134" s="59">
        <v>5</v>
      </c>
      <c r="AX134" s="61">
        <f t="shared" si="46"/>
        <v>0.25621330522075891</v>
      </c>
      <c r="AY134" s="61">
        <f>SUMPRODUCT(T118:T127,$BB$34:$BB$43)</f>
        <v>0.98933829313824617</v>
      </c>
      <c r="AZ134" s="68">
        <f>IF($AA$11,EXP((AX134/AL131)*(AU135-1)-LN(AU135-AL131)-AL130*(2*AY134/AL130-AX134/AL131)*LN((AU135+2.41421536*AL131)/(AU135-0.41421536*AL131))/(AL131*2.82842713)      ),1)</f>
        <v>0.25733433613698437</v>
      </c>
    </row>
    <row r="135" spans="16:52" x14ac:dyDescent="0.25">
      <c r="P135" s="78">
        <v>6</v>
      </c>
      <c r="Q135" s="60"/>
      <c r="R135" s="60"/>
      <c r="S135" s="60">
        <f>$Z$12*$BJ$39/AZ135</f>
        <v>1.0299285989648277E-2</v>
      </c>
      <c r="T135" s="61">
        <f>S135/S140</f>
        <v>1.0302061310097796E-2</v>
      </c>
      <c r="U135" s="62"/>
      <c r="V135" s="62"/>
      <c r="W135" s="60"/>
      <c r="X135" s="63"/>
      <c r="Y135" s="61"/>
      <c r="Z135" s="86">
        <f>SQRT($W$39*VLOOKUP(Z129,$P$34:$W$43,8))*(1-$Q$25)*T123*VLOOKUP(Z129,P118:T127,5)</f>
        <v>1.4732344526791753E-3</v>
      </c>
      <c r="AA135" s="60">
        <f>SQRT($W$39*VLOOKUP(AA129,$P$34:$W$43,8))*(1-$R$25)*T123*VLOOKUP(AA129,P118:T127,5)</f>
        <v>1.0211942237434151E-3</v>
      </c>
      <c r="AB135" s="60">
        <f>SQRT($W$39*VLOOKUP(AB129,$P$34:$W$43,8))*(1-$S$25)*T123*VLOOKUP(AB129,P118:T127,5)</f>
        <v>6.4439251491892253E-4</v>
      </c>
      <c r="AC135" s="60">
        <f>SQRT($W$39*VLOOKUP(AC129,$P$34:$W$43,8))*(1-$T$25)*T123*VLOOKUP(AC129,P118:T127,5)</f>
        <v>4.3839237572020816E-4</v>
      </c>
      <c r="AD135" s="60">
        <f>SQRT($W$39*VLOOKUP(AD129,$P$34:$W$43,8))*(1-$U$25)*T123*VLOOKUP(AD129,P118:T127,5)</f>
        <v>4.6456236660868196E-4</v>
      </c>
      <c r="AE135" s="60">
        <f>SQRT($W$39*VLOOKUP(AE129,$P$34:$W$43,8))*(1-$V$25)*T123*VLOOKUP(AE129,P118:T127,5)</f>
        <v>2.8957179507491202E-4</v>
      </c>
      <c r="AF135" s="60">
        <f>SQRT($W$39*VLOOKUP(AF129,$P$34:$W$43,8))*(1-$W$25)*T123*VLOOKUP(AF129,P118:T127,5)</f>
        <v>1.8508934521507085E-3</v>
      </c>
      <c r="AG135" s="60">
        <f>SQRT($W$39*VLOOKUP(AG129,$P$34:$W$43,8))*(1-$X$25)*T123*VLOOKUP(AG129,P118:T127,5)</f>
        <v>1.0877556826205067E-3</v>
      </c>
      <c r="AH135" s="60">
        <f>SQRT($W$39*VLOOKUP(AH129,$P$34:$W$43,8))*(1-$Y$25)*T123*VLOOKUP(AH129,P118:T127,5)</f>
        <v>6.9975892203790683E-4</v>
      </c>
      <c r="AI135" s="87">
        <f>SQRT($W$39*VLOOKUP(AI129,$P$34:$W$43,8))*(1-$Z$25)*T123*VLOOKUP(AI129,P118:T127,5)</f>
        <v>1.0931085471236816E-3</v>
      </c>
      <c r="AJ135" s="89">
        <f>$X$39*T123</f>
        <v>9.25588836309058E-7</v>
      </c>
      <c r="AK135" s="59" t="s">
        <v>570</v>
      </c>
      <c r="AL135" s="60">
        <f>-1*AL130*AL131+AL131^2+AL131^3</f>
        <v>-3.2173532681666638E-2</v>
      </c>
      <c r="AM135" s="61"/>
      <c r="AN135" s="66" t="s">
        <v>584</v>
      </c>
      <c r="AO135" s="61" t="e">
        <f>SQRT(1-AO134)/SQRT(AO134)*AL137/ABS(AL137)</f>
        <v>#NUM!</v>
      </c>
      <c r="AP135" s="61"/>
      <c r="AQ135" s="50"/>
      <c r="AR135" s="65"/>
      <c r="AS135" s="65"/>
      <c r="AT135" s="65" t="s">
        <v>587</v>
      </c>
      <c r="AU135" s="61">
        <f>AU130</f>
        <v>0.73842707481330883</v>
      </c>
      <c r="AV135" s="81"/>
      <c r="AW135" s="59">
        <v>6</v>
      </c>
      <c r="AX135" s="61">
        <f t="shared" si="46"/>
        <v>0.31872889694939199</v>
      </c>
      <c r="AY135" s="61">
        <f>SUMPRODUCT(T118:T127,$BC$34:$BC$43)</f>
        <v>1.2599227352678719</v>
      </c>
      <c r="AZ135" s="68">
        <f>IF($AA$12,EXP((AX135/AL131)*(AU135-1)-LN(AU135-AL131)-AL130*(2*AY135/AL130-AX135/AL131)*LN((AU135+2.41421536*AL131)/(AU135-0.41421536*AL131))/(AL131*2.82842713)      ),1)</f>
        <v>0.15384943300230502</v>
      </c>
    </row>
    <row r="136" spans="16:52" x14ac:dyDescent="0.25">
      <c r="P136" s="78">
        <v>7</v>
      </c>
      <c r="Q136" s="60"/>
      <c r="R136" s="60"/>
      <c r="S136" s="60">
        <f>$Z$13*$BJ$40/AZ136</f>
        <v>0.37205384686797432</v>
      </c>
      <c r="T136" s="61">
        <f>S136/S140</f>
        <v>0.37215410320133308</v>
      </c>
      <c r="U136" s="62"/>
      <c r="V136" s="62"/>
      <c r="W136" s="60"/>
      <c r="X136" s="63"/>
      <c r="Y136" s="61"/>
      <c r="Z136" s="86">
        <f>SQRT($W$40*VLOOKUP(Z129,$P$34:$W$43,8))*(1-$Q$26)*T124*VLOOKUP(Z129,P118:T127,5)</f>
        <v>9.4329215995032634E-3</v>
      </c>
      <c r="AA136" s="60">
        <f>SQRT($W$40*VLOOKUP(AA129,$P$34:$W$43,8))*(1-$R$26)*T124*VLOOKUP(AA129,P118:T127,5)</f>
        <v>6.3028421142585275E-3</v>
      </c>
      <c r="AB136" s="60">
        <f>SQRT($W$40*VLOOKUP(AB129,$P$34:$W$43,8))*(1-$S$26)*T124*VLOOKUP(AB129,P118:T127,5)</f>
        <v>3.9103883087572939E-3</v>
      </c>
      <c r="AC136" s="60">
        <f>SQRT($W$40*VLOOKUP(AC129,$P$34:$W$43,8))*(1-$T$26)*T124*VLOOKUP(AC129,P118:T127,5)</f>
        <v>2.8120937766493155E-3</v>
      </c>
      <c r="AD136" s="60">
        <f>SQRT($W$40*VLOOKUP(AD129,$P$34:$W$43,8))*(1-$U$26)*T124*VLOOKUP(AD129,P118:T127,5)</f>
        <v>2.689559530041922E-3</v>
      </c>
      <c r="AE136" s="60">
        <f>SQRT($W$40*VLOOKUP(AE129,$P$34:$W$43,8))*(1-$V$26)*T124*VLOOKUP(AE129,P118:T127,5)</f>
        <v>1.8508934521507085E-3</v>
      </c>
      <c r="AF136" s="60">
        <f>SQRT($W$40*VLOOKUP(AF129,$P$34:$W$43,8))*(1-$W$26)*T124*VLOOKUP(AF129,P118:T127,5)</f>
        <v>1.207080378909875E-2</v>
      </c>
      <c r="AG136" s="60">
        <f>SQRT($W$40*VLOOKUP(AG129,$P$34:$W$43,8))*(1-$X$26)*T124*VLOOKUP(AG129,P118:T127,5)</f>
        <v>8.1366700128012205E-3</v>
      </c>
      <c r="AH136" s="60">
        <f>SQRT($W$40*VLOOKUP(AH129,$P$34:$W$43,8))*(1-$Y$26)*T124*VLOOKUP(AH129,P118:T127,5)</f>
        <v>3.9696931245194952E-3</v>
      </c>
      <c r="AI136" s="87">
        <f>SQRT($W$40*VLOOKUP(AI129,$P$34:$W$43,8))*(1-$Z$26)*T124*VLOOKUP(AI129,P118:T127,5)</f>
        <v>6.4534132076804005E-3</v>
      </c>
      <c r="AJ136" s="89">
        <f>$X$40*T124</f>
        <v>8.9551230653399636E-6</v>
      </c>
      <c r="AK136" s="82"/>
      <c r="AL136" s="65"/>
      <c r="AM136" s="61"/>
      <c r="AN136" s="66" t="s">
        <v>585</v>
      </c>
      <c r="AO136" s="61" t="e">
        <f>IF(ATAN(AO135)&lt;0,ATAN(AO135)+PI(),ATAN(AO135))</f>
        <v>#NUM!</v>
      </c>
      <c r="AP136" s="61"/>
      <c r="AQ136" s="50"/>
      <c r="AR136" s="65"/>
      <c r="AS136" s="65"/>
      <c r="AT136" s="65"/>
      <c r="AU136" s="65"/>
      <c r="AV136" s="81"/>
      <c r="AW136" s="59">
        <v>7</v>
      </c>
      <c r="AX136" s="61">
        <f t="shared" si="46"/>
        <v>8.5143624315005592E-2</v>
      </c>
      <c r="AY136" s="61">
        <f>SUMPRODUCT(T118:T127,$BD$34:$BD$43)</f>
        <v>0.22120699802565924</v>
      </c>
      <c r="AZ136" s="68">
        <f>IF($AA$13,EXP((AX136/AL131)*(AU135-1)-LN(AU135-AL131)-AL130*(2*AY136/AL130-AX136/AL131)*LN((AU135+2.41421536*AL131)/(AU135-0.41421536*AL131))/(AL131*2.82842713)      ),1)</f>
        <v>1.1232481431410282</v>
      </c>
    </row>
    <row r="137" spans="16:52" x14ac:dyDescent="0.25">
      <c r="P137" s="78">
        <v>8</v>
      </c>
      <c r="Q137" s="60"/>
      <c r="R137" s="60"/>
      <c r="S137" s="60">
        <f>$Z$14*$BJ$41/AZ137</f>
        <v>0.11478244372982203</v>
      </c>
      <c r="T137" s="61">
        <f>S137/S140</f>
        <v>0.11481337384125397</v>
      </c>
      <c r="U137" s="62"/>
      <c r="V137" s="62"/>
      <c r="W137" s="60"/>
      <c r="X137" s="63"/>
      <c r="Y137" s="61"/>
      <c r="Z137" s="86">
        <f>SQRT($W$41*VLOOKUP(Z129,$P$34:$W$43,8))*(1-$Q$27)*T125*VLOOKUP(Z129,P118:T127,5)</f>
        <v>5.8599040439189874E-3</v>
      </c>
      <c r="AA137" s="60">
        <f>SQRT($W$41*VLOOKUP(AA129,$P$34:$W$43,8))*(1-$R$27)*T125*VLOOKUP(AA129,P118:T127,5)</f>
        <v>3.8221550316706885E-3</v>
      </c>
      <c r="AB137" s="60">
        <f>SQRT($W$41*VLOOKUP(AB129,$P$34:$W$43,8))*(1-$S$27)*T125*VLOOKUP(AB129,P118:T127,5)</f>
        <v>2.4816344880486132E-3</v>
      </c>
      <c r="AC137" s="60">
        <f>SQRT($W$41*VLOOKUP(AC129,$P$34:$W$43,8))*(1-$T$27)*T125*VLOOKUP(AC129,P118:T127,5)</f>
        <v>1.7559022217471961E-3</v>
      </c>
      <c r="AD137" s="60">
        <f>SQRT($W$41*VLOOKUP(AD129,$P$34:$W$43,8))*(1-$U$27)*T125*VLOOKUP(AD129,P118:T127,5)</f>
        <v>1.7494688880005862E-3</v>
      </c>
      <c r="AE137" s="60">
        <f>SQRT($W$41*VLOOKUP(AE129,$P$34:$W$43,8))*(1-$V$27)*T125*VLOOKUP(AE129,P118:T127,5)</f>
        <v>1.0877556826205067E-3</v>
      </c>
      <c r="AF137" s="60">
        <f>SQRT($W$41*VLOOKUP(AF129,$P$34:$W$43,8))*(1-$W$27)*T125*VLOOKUP(AF129,P118:T127,5)</f>
        <v>8.1366700128012205E-3</v>
      </c>
      <c r="AG137" s="60">
        <f>SQRT($W$41*VLOOKUP(AG129,$P$34:$W$43,8))*(1-$X$27)*T125*VLOOKUP(AG129,P118:T127,5)</f>
        <v>5.3029228674507873E-3</v>
      </c>
      <c r="AH137" s="60">
        <f>SQRT($W$41*VLOOKUP(AH129,$P$34:$W$43,8))*(1-$Y$27)*T125*VLOOKUP(AH129,P118:T127,5)</f>
        <v>2.884587443601113E-3</v>
      </c>
      <c r="AI137" s="87">
        <f>SQRT($W$41*VLOOKUP(AI129,$P$34:$W$43,8))*(1-$Z$27)*T125*VLOOKUP(AI129,P118:T127,5)</f>
        <v>4.419597310815657E-3</v>
      </c>
      <c r="AJ137" s="89">
        <f>$X$41*T125</f>
        <v>3.0623810123609443E-6</v>
      </c>
      <c r="AK137" s="59" t="s">
        <v>580</v>
      </c>
      <c r="AL137" s="61">
        <f>AL133*AL134/6-AL135/2-AL133^3/27</f>
        <v>1.9171097004170613E-2</v>
      </c>
      <c r="AM137" s="61"/>
      <c r="AN137" s="66" t="s">
        <v>571</v>
      </c>
      <c r="AO137" s="61" t="e">
        <f>2*SQRT(AL138)*COS(AO136/3)-AL133/3</f>
        <v>#NUM!</v>
      </c>
      <c r="AP137" s="69" t="e">
        <f>AO137^3+AL133*AO137^2+AL134*AO137+AL135</f>
        <v>#NUM!</v>
      </c>
      <c r="AQ137" s="50"/>
      <c r="AR137" s="65"/>
      <c r="AS137" s="65"/>
      <c r="AT137" s="65"/>
      <c r="AU137" s="65"/>
      <c r="AV137" s="81"/>
      <c r="AW137" s="59">
        <v>8</v>
      </c>
      <c r="AX137" s="61">
        <f t="shared" si="46"/>
        <v>9.4442052157195047E-2</v>
      </c>
      <c r="AY137" s="61">
        <f>SUMPRODUCT(T118:T127,$BE$34:$BE$43)</f>
        <v>0.46689528406252712</v>
      </c>
      <c r="AZ137" s="68">
        <f>IF($AA$14,EXP((AX137/AL131)*(AU135-1)-LN(AU135-AL131)-AL130*(2*AY137/AL130-AX137/AL131)*LN((AU135+2.41421536*AL131)/(AU135-0.41421536*AL131))/(AL131*2.82842713)      ),1)</f>
        <v>0.63781372047237994</v>
      </c>
    </row>
    <row r="138" spans="16:52" x14ac:dyDescent="0.25">
      <c r="P138" s="78">
        <v>9</v>
      </c>
      <c r="Q138" s="60"/>
      <c r="R138" s="60"/>
      <c r="S138" s="60">
        <f>$Z$15*$BJ$42/AZ138</f>
        <v>5.9222675428016139E-2</v>
      </c>
      <c r="T138" s="61">
        <f>S138/S140</f>
        <v>5.9238634000518722E-2</v>
      </c>
      <c r="U138" s="62"/>
      <c r="V138" s="62" t="s">
        <v>590</v>
      </c>
      <c r="W138" s="60"/>
      <c r="X138" s="63"/>
      <c r="Y138" s="61"/>
      <c r="Z138" s="86">
        <f>SQRT($W$42*VLOOKUP(Z129,$P$34:$W$43,8))*(1-$Q$28)*T126*VLOOKUP(Z129,P118:T127,5)</f>
        <v>3.5622580109726299E-3</v>
      </c>
      <c r="AA138" s="60">
        <f>SQRT($W$42*VLOOKUP(AA129,$P$34:$W$43,8))*(1-$R$28)*T126*VLOOKUP(AA129,P118:T127,5)</f>
        <v>2.4332624463781999E-3</v>
      </c>
      <c r="AB138" s="60">
        <f>SQRT($W$42*VLOOKUP(AB129,$P$34:$W$43,8))*(1-$S$28)*T126*VLOOKUP(AB129,P118:T127,5)</f>
        <v>1.5575658869851948E-3</v>
      </c>
      <c r="AC138" s="60">
        <f>SQRT($W$42*VLOOKUP(AC129,$P$34:$W$43,8))*(1-$T$28)*T126*VLOOKUP(AC129,P118:T127,5)</f>
        <v>1.2209688977011491E-3</v>
      </c>
      <c r="AD138" s="60">
        <f>SQRT($W$42*VLOOKUP(AD129,$P$34:$W$43,8))*(1-$U$28)*T126*VLOOKUP(AD129,P118:T127,5)</f>
        <v>1.1413193959716815E-3</v>
      </c>
      <c r="AE138" s="60">
        <f>SQRT($W$42*VLOOKUP(AE129,$P$34:$W$43,8))*(1-$V$28)*T126*VLOOKUP(AE129,P118:T127,5)</f>
        <v>6.9975892203790694E-4</v>
      </c>
      <c r="AF138" s="60">
        <f>SQRT($W$42*VLOOKUP(AF129,$P$34:$W$43,8))*(1-$W$28)*T126*VLOOKUP(AF129,P118:T127,5)</f>
        <v>3.9696931245194944E-3</v>
      </c>
      <c r="AG138" s="60">
        <f>SQRT($W$42*VLOOKUP(AG129,$P$34:$W$43,8))*(1-$X$28)*T126*VLOOKUP(AG129,P118:T127,5)</f>
        <v>2.884587443601113E-3</v>
      </c>
      <c r="AH138" s="60">
        <f>SQRT($W$42*VLOOKUP(AH129,$P$34:$W$43,8))*(1-$Y$28)*T126*VLOOKUP(AH129,P118:T127,5)</f>
        <v>1.9260229105432065E-3</v>
      </c>
      <c r="AI138" s="87">
        <f>SQRT($W$42*VLOOKUP(AI129,$P$34:$W$43,8))*(1-$Z$28)*T126*VLOOKUP(AI129,P118:T127,5)</f>
        <v>2.8191350773792397E-3</v>
      </c>
      <c r="AJ138" s="89">
        <f>$X$42*T126</f>
        <v>1.5994017972489666E-6</v>
      </c>
      <c r="AK138" s="59" t="s">
        <v>556</v>
      </c>
      <c r="AL138" s="61">
        <f>AL133^2/9-AL134/3</f>
        <v>3.6219603205317426E-2</v>
      </c>
      <c r="AM138" s="61"/>
      <c r="AN138" s="66" t="s">
        <v>572</v>
      </c>
      <c r="AO138" s="61" t="e">
        <f>2*SQRT(AL138)*COS((AO136+2*PI())/3)-AL133/3</f>
        <v>#NUM!</v>
      </c>
      <c r="AP138" s="69" t="e">
        <f>AO138^3+AO138^2*AL133+AO138*AL134+AL135</f>
        <v>#NUM!</v>
      </c>
      <c r="AQ138" s="50"/>
      <c r="AR138" s="65"/>
      <c r="AS138" s="50"/>
      <c r="AT138" s="65"/>
      <c r="AU138" s="65"/>
      <c r="AV138" s="81"/>
      <c r="AW138" s="59">
        <v>9</v>
      </c>
      <c r="AX138" s="61">
        <f t="shared" si="46"/>
        <v>9.5633628720838929E-2</v>
      </c>
      <c r="AY138" s="61">
        <f>SUMPRODUCT(T118:T127,$BF$34:$BF$43)</f>
        <v>0.53624852412580382</v>
      </c>
      <c r="AZ138" s="68">
        <f>IF($AA$15,EXP((AX138/AL131)*(AU135-1)-LN(AU135-AL131)-AL130*(2*AY138/AL130-AX138/AL131)*LN((AU135+2.41421536*AL131)/(AU135-0.41421536*AL131))/(AL131*2.82842713)      ),1)</f>
        <v>0.54202310194404901</v>
      </c>
    </row>
    <row r="139" spans="16:52" x14ac:dyDescent="0.25">
      <c r="P139" s="78">
        <v>10</v>
      </c>
      <c r="Q139" s="60"/>
      <c r="R139" s="60"/>
      <c r="S139" s="60">
        <f>$Z$16*$BJ$43/AZ139</f>
        <v>9.2056751495032188E-2</v>
      </c>
      <c r="T139" s="61">
        <f>S139/S140</f>
        <v>9.208155777628288E-2</v>
      </c>
      <c r="U139" s="62"/>
      <c r="V139" s="96">
        <f>ABS(S128-S140)</f>
        <v>5.453641873653936E-7</v>
      </c>
      <c r="W139" s="60"/>
      <c r="X139" s="63"/>
      <c r="Y139" s="61"/>
      <c r="Z139" s="86">
        <f>SQRT($W$43*VLOOKUP(Z129,$P$34:$W$43,8))*(1-$Q$29)*T127*VLOOKUP(Z129,P118:T127,5)</f>
        <v>5.5698713557347278E-3</v>
      </c>
      <c r="AA139" s="60">
        <f>SQRT($W$43*VLOOKUP(AA129,$P$34:$W$43,8))*(1-$R$29)*T127*VLOOKUP(AA129,P118:T127,5)</f>
        <v>3.8506463561789489E-3</v>
      </c>
      <c r="AB139" s="60">
        <f>SQRT($W$43*VLOOKUP(AB129,$P$34:$W$43,8))*(1-$S$29)*T127*VLOOKUP(AB129,P118:T127,5)</f>
        <v>2.4992562999008004E-3</v>
      </c>
      <c r="AC139" s="60">
        <f>SQRT($W$43*VLOOKUP(AC129,$P$34:$W$43,8))*(1-$T$29)*T127*VLOOKUP(AC129,P118:T127,5)</f>
        <v>1.6223674187556077E-3</v>
      </c>
      <c r="AD139" s="60">
        <f>SQRT($W$43*VLOOKUP(AD129,$P$34:$W$43,8))*(1-$U$29)*T127*VLOOKUP(AD129,P118:T127,5)</f>
        <v>1.7536828594807846E-3</v>
      </c>
      <c r="AE139" s="60">
        <f>SQRT($W$43*VLOOKUP(AE129,$P$34:$W$43,8))*(1-$V$29)*T127*VLOOKUP(AE129,P118:T127,5)</f>
        <v>1.0931085471236816E-3</v>
      </c>
      <c r="AF139" s="60">
        <f>SQRT($W$43*VLOOKUP(AF129,$P$34:$W$43,8))*(1-$W$29)*T127*VLOOKUP(AF129,P118:T127,5)</f>
        <v>6.4534132076804022E-3</v>
      </c>
      <c r="AG139" s="60">
        <f>SQRT($W$43*VLOOKUP(AG129,$P$34:$W$43,8))*(1-$X$29)*T127*VLOOKUP(AG129,P118:T127,5)</f>
        <v>4.4195973108156561E-3</v>
      </c>
      <c r="AH139" s="60">
        <f>SQRT($W$43*VLOOKUP(AH129,$P$34:$W$43,8))*(1-$Y$29)*T127*VLOOKUP(AH129,P118:T127,5)</f>
        <v>2.8191350773792397E-3</v>
      </c>
      <c r="AI139" s="87">
        <f>SQRT($W$43*VLOOKUP(AI129,$P$34:$W$43,8))*(1-$Z$29)*T127*VLOOKUP(AI129,P118:T127,5)</f>
        <v>4.1263904707491616E-3</v>
      </c>
      <c r="AJ139" s="89">
        <f>$X$43*T127</f>
        <v>3.339075531631678E-6</v>
      </c>
      <c r="AK139" s="59" t="s">
        <v>72</v>
      </c>
      <c r="AL139" s="63">
        <f>AL137^2-AL138^3</f>
        <v>3.200159241292352E-4</v>
      </c>
      <c r="AM139" s="61"/>
      <c r="AN139" s="66" t="s">
        <v>573</v>
      </c>
      <c r="AO139" s="61" t="e">
        <f>2*SQRT(AL138)*COS((AO136+4*PI())/3)-AL133/3</f>
        <v>#NUM!</v>
      </c>
      <c r="AP139" s="69" t="e">
        <f>AO139^3+AO139^2*AL133+AL134*AO139+AL135</f>
        <v>#NUM!</v>
      </c>
      <c r="AQ139" s="50"/>
      <c r="AR139" s="65"/>
      <c r="AS139" s="50"/>
      <c r="AT139" s="65"/>
      <c r="AU139" s="65"/>
      <c r="AV139" s="81"/>
      <c r="AW139" s="59">
        <v>10</v>
      </c>
      <c r="AX139" s="61">
        <f t="shared" si="46"/>
        <v>0.1284239100960245</v>
      </c>
      <c r="AY139" s="61">
        <f>SUMPRODUCT(T118:T127,$BG$34:$BG$43)</f>
        <v>0.53114816875287729</v>
      </c>
      <c r="AZ139" s="68">
        <f>IF($AA$16,EXP((AX139/AL131)*(AU135-1)-LN(AU135-AL131)-AL130*(2*AY139/AL130-AX139/AL131)*LN((AU135+2.41421536*AL131)/(AU135-0.41421536*AL131))/(AL131*2.82842713)      ),1)</f>
        <v>0.58742899240573498</v>
      </c>
    </row>
    <row r="140" spans="16:52" x14ac:dyDescent="0.25">
      <c r="P140" s="79"/>
      <c r="Q140" s="71"/>
      <c r="R140" s="71"/>
      <c r="S140" s="94">
        <f>SUM(S130:S139)</f>
        <v>0.99973060532586822</v>
      </c>
      <c r="T140" s="72">
        <f>SUM(T130:T139)</f>
        <v>1</v>
      </c>
      <c r="U140" s="73"/>
      <c r="V140" s="73"/>
      <c r="W140" s="73"/>
      <c r="X140" s="73"/>
      <c r="Y140" s="73"/>
      <c r="Z140" s="70"/>
      <c r="AA140" s="73"/>
      <c r="AB140" s="73"/>
      <c r="AC140" s="73"/>
      <c r="AD140" s="73"/>
      <c r="AE140" s="73"/>
      <c r="AF140" s="73"/>
      <c r="AG140" s="73"/>
      <c r="AH140" s="73"/>
      <c r="AI140" s="88">
        <f>SUM(Z130:AI139)</f>
        <v>0.28923976570265975</v>
      </c>
      <c r="AJ140" s="91">
        <f>SUM(AJ130:AJ139)</f>
        <v>3.1306673954805627E-5</v>
      </c>
      <c r="AK140" s="70"/>
      <c r="AL140" s="73"/>
      <c r="AM140" s="74"/>
      <c r="AN140" s="75"/>
      <c r="AO140" s="74"/>
      <c r="AP140" s="74"/>
      <c r="AQ140" s="76"/>
      <c r="AR140" s="73"/>
      <c r="AS140" s="76"/>
      <c r="AT140" s="73"/>
      <c r="AU140" s="73"/>
      <c r="AV140" s="80"/>
      <c r="AW140" s="70"/>
      <c r="AX140" s="73"/>
      <c r="AY140" s="73"/>
      <c r="AZ140" s="80"/>
    </row>
    <row r="141" spans="16:52" x14ac:dyDescent="0.25">
      <c r="P141" s="92">
        <f>P129+1</f>
        <v>9</v>
      </c>
      <c r="Q141" s="55"/>
      <c r="R141" s="55"/>
      <c r="S141" s="55"/>
      <c r="T141" s="55" t="s">
        <v>558</v>
      </c>
      <c r="U141" s="56"/>
      <c r="V141" s="56"/>
      <c r="W141" s="57"/>
      <c r="X141" s="57"/>
      <c r="Y141" s="57"/>
      <c r="Z141" s="54">
        <v>1</v>
      </c>
      <c r="AA141" s="55">
        <v>2</v>
      </c>
      <c r="AB141" s="55">
        <v>3</v>
      </c>
      <c r="AC141" s="55">
        <v>4</v>
      </c>
      <c r="AD141" s="55">
        <v>5</v>
      </c>
      <c r="AE141" s="55">
        <v>6</v>
      </c>
      <c r="AF141" s="55">
        <v>7</v>
      </c>
      <c r="AG141" s="55">
        <v>8</v>
      </c>
      <c r="AH141" s="55">
        <v>9</v>
      </c>
      <c r="AI141" s="58">
        <v>10</v>
      </c>
      <c r="AJ141" s="90"/>
      <c r="AK141" s="54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8"/>
      <c r="AW141" s="54"/>
      <c r="AX141" s="55" t="s">
        <v>563</v>
      </c>
      <c r="AY141" s="55" t="s">
        <v>575</v>
      </c>
      <c r="AZ141" s="58" t="s">
        <v>588</v>
      </c>
    </row>
    <row r="142" spans="16:52" x14ac:dyDescent="0.25">
      <c r="P142" s="78">
        <v>1</v>
      </c>
      <c r="Q142" s="60"/>
      <c r="R142" s="60"/>
      <c r="S142" s="60">
        <f>$Z$7*$BJ$34/AZ142</f>
        <v>0.19627335610702537</v>
      </c>
      <c r="T142" s="61">
        <f>S142/S152</f>
        <v>0.19632622370527403</v>
      </c>
      <c r="U142" s="62"/>
      <c r="V142" s="62"/>
      <c r="W142" s="60"/>
      <c r="X142" s="63"/>
      <c r="Y142" s="61"/>
      <c r="Z142" s="86">
        <f>SQRT($W$34*VLOOKUP(Z141,$P$34:$W$43,8))*(1-$Q$20)*T130*VLOOKUP(Z141,P130:T139,5)</f>
        <v>7.8497255333478001E-3</v>
      </c>
      <c r="AA142" s="60">
        <f>SQRT($W$34*VLOOKUP(AA141,$P$34:$W$43,8))*(1-$R$20)*T130*VLOOKUP(AA141,P130:T139,5)</f>
        <v>5.3751750275226832E-3</v>
      </c>
      <c r="AB142" s="60">
        <f>SQRT($W$34*VLOOKUP(AB141,$P$34:$W$43,8))*(1-$S$20)*T130*VLOOKUP(AB141,P130:T139,5)</f>
        <v>3.4023880745106638E-3</v>
      </c>
      <c r="AC142" s="60">
        <f>SQRT($W$34*VLOOKUP(AC141,$P$34:$W$43,8))*(1-$T$20)*T130*VLOOKUP(AC141,P130:T139,5)</f>
        <v>2.435774901104735E-3</v>
      </c>
      <c r="AD142" s="60">
        <f>SQRT($W$34*VLOOKUP(AD141,$P$34:$W$43,8))*(1-$U$20)*T130*VLOOKUP(AD141,P130:T139,5)</f>
        <v>2.3603891056252621E-3</v>
      </c>
      <c r="AE142" s="60">
        <f>SQRT($W$34*VLOOKUP(AE141,$P$34:$W$43,8))*(1-$V$20)*T130*VLOOKUP(AE141,P130:T139,5)</f>
        <v>1.476003410715646E-3</v>
      </c>
      <c r="AF142" s="60">
        <f>SQRT($W$34*VLOOKUP(AF141,$P$34:$W$43,8))*(1-$W$20)*T130*VLOOKUP(AF141,P130:T139,5)</f>
        <v>9.4262215576582931E-3</v>
      </c>
      <c r="AG142" s="60">
        <f>SQRT($W$34*VLOOKUP(AG141,$P$34:$W$43,8))*(1-$X$20)*T130*VLOOKUP(AG141,P130:T139,5)</f>
        <v>5.8597246386857824E-3</v>
      </c>
      <c r="AH142" s="60">
        <f>SQRT($W$34*VLOOKUP(AH141,$P$34:$W$43,8))*(1-$Y$20)*T130*VLOOKUP(AH141,P130:T139,5)</f>
        <v>3.5634567733653123E-3</v>
      </c>
      <c r="AI142" s="87">
        <f>SQRT($W$34*VLOOKUP(AI141,$P$34:$W$43,8))*(1-$Z$20)*T130*VLOOKUP(AI141,P130:T139,5)</f>
        <v>5.5709017652897201E-3</v>
      </c>
      <c r="AJ142" s="89">
        <f>$X$34*T130</f>
        <v>5.2622961303554605E-6</v>
      </c>
      <c r="AK142" s="59" t="s">
        <v>69</v>
      </c>
      <c r="AL142" s="60">
        <f>$Q$44*AI152*100000/($T$3*$AE$9)^2</f>
        <v>0.41365267774553183</v>
      </c>
      <c r="AM142" s="65" t="s">
        <v>581</v>
      </c>
      <c r="AN142" s="66" t="s">
        <v>571</v>
      </c>
      <c r="AO142" s="61">
        <f>(AL149+SQRT(AL151))^(1/3)+(AL149-SQRT(AL151))^(1/3)-AL145/3</f>
        <v>0.73817604311335672</v>
      </c>
      <c r="AP142" s="63">
        <f>AO142^3+AL145*AO142^2+AL146*AO142+AL147</f>
        <v>1.1102230246251565E-16</v>
      </c>
      <c r="AQ142" s="65" t="s">
        <v>571</v>
      </c>
      <c r="AR142" s="61">
        <f>IF(AL151&gt;=0,AO142,AO149)</f>
        <v>0.73817604311335672</v>
      </c>
      <c r="AS142" s="61">
        <f>IF(AR142&lt;AR143,AR143,AR142)</f>
        <v>0.73817604311335672</v>
      </c>
      <c r="AT142" s="61">
        <f>AS142</f>
        <v>0.73817604311335672</v>
      </c>
      <c r="AU142" s="67">
        <f>IF(AT142&lt;AT143,AT143,AT142)</f>
        <v>0.73817604311335672</v>
      </c>
      <c r="AV142" s="81"/>
      <c r="AW142" s="59">
        <v>1</v>
      </c>
      <c r="AX142" s="61">
        <f>AX130</f>
        <v>9.4886543912142504E-2</v>
      </c>
      <c r="AY142" s="61">
        <f>SUMPRODUCT(T130:T139,$AX$34:$AX$43)</f>
        <v>0.34446649588539591</v>
      </c>
      <c r="AZ142" s="68">
        <f>IF($AA$7,EXP((AX142/AL143)*(AU147-1)-LN(AU147-AL143)-AL142*(2*AY142/AL142-AX142/AL143)*LN((AU147+2.41421536*AL143)/(AU147-0.41421536*AL143))/(AL143*2.82842713)      ),1)</f>
        <v>0.85487673133823527</v>
      </c>
    </row>
    <row r="143" spans="16:52" x14ac:dyDescent="0.25">
      <c r="P143" s="78">
        <v>2</v>
      </c>
      <c r="Q143" s="60"/>
      <c r="R143" s="60"/>
      <c r="S143" s="60">
        <f>$Z$8*$BJ$35/AZ143</f>
        <v>7.7379589700900725E-2</v>
      </c>
      <c r="T143" s="61">
        <f>S143/S152</f>
        <v>7.740043243341467E-2</v>
      </c>
      <c r="U143" s="62"/>
      <c r="V143" s="62"/>
      <c r="W143" s="60"/>
      <c r="X143" s="63"/>
      <c r="Y143" s="61"/>
      <c r="Z143" s="86">
        <f>SQRT($W$35*VLOOKUP(Z141,$P$34:$W$43,8))*(1-$Q$21)*T131*VLOOKUP(Z141,P130:T139,5)</f>
        <v>5.3751750275226832E-3</v>
      </c>
      <c r="AA143" s="60">
        <f>SQRT($W$35*VLOOKUP(AA141,$P$34:$W$43,8))*(1-$R$21)*T131*VLOOKUP(AA141,P130:T139,5)</f>
        <v>3.6616375101974907E-3</v>
      </c>
      <c r="AB143" s="60">
        <f>SQRT($W$35*VLOOKUP(AB141,$P$34:$W$43,8))*(1-$S$21)*T131*VLOOKUP(AB141,P130:T139,5)</f>
        <v>2.3541784720827164E-3</v>
      </c>
      <c r="AC143" s="60">
        <f>SQRT($W$35*VLOOKUP(AC141,$P$34:$W$43,8))*(1-$T$21)*T131*VLOOKUP(AC141,P130:T139,5)</f>
        <v>1.5241611644058089E-3</v>
      </c>
      <c r="AD143" s="60">
        <f>SQRT($W$35*VLOOKUP(AD141,$P$34:$W$43,8))*(1-$U$21)*T131*VLOOKUP(AD141,P130:T139,5)</f>
        <v>1.6655467719908182E-3</v>
      </c>
      <c r="AE143" s="60">
        <f>SQRT($W$35*VLOOKUP(AE141,$P$34:$W$43,8))*(1-$V$21)*T131*VLOOKUP(AE141,P130:T139,5)</f>
        <v>1.0237701396288042E-3</v>
      </c>
      <c r="AF143" s="60">
        <f>SQRT($W$35*VLOOKUP(AF141,$P$34:$W$43,8))*(1-$W$21)*T131*VLOOKUP(AF141,P130:T139,5)</f>
        <v>6.3024072196734646E-3</v>
      </c>
      <c r="AG143" s="60">
        <f>SQRT($W$35*VLOOKUP(AG141,$P$34:$W$43,8))*(1-$X$21)*T131*VLOOKUP(AG141,P130:T139,5)</f>
        <v>3.8244907638672753E-3</v>
      </c>
      <c r="AH143" s="60">
        <f>SQRT($W$35*VLOOKUP(AH141,$P$34:$W$43,8))*(1-$Y$21)*T131*VLOOKUP(AH141,P130:T139,5)</f>
        <v>2.4356433264416527E-3</v>
      </c>
      <c r="AI143" s="87">
        <f>SQRT($W$35*VLOOKUP(AI141,$P$34:$W$43,8))*(1-$Z$21)*T131*VLOOKUP(AI141,P130:T139,5)</f>
        <v>3.8538302807381544E-3</v>
      </c>
      <c r="AJ143" s="89">
        <f>$X$35*T131</f>
        <v>3.1301857618256416E-6</v>
      </c>
      <c r="AK143" s="59" t="s">
        <v>65</v>
      </c>
      <c r="AL143" s="60">
        <f>AJ152*$Q$44*100000/($T$3*$AE$9)</f>
        <v>0.11085854813854604</v>
      </c>
      <c r="AM143" s="61"/>
      <c r="AN143" s="66" t="s">
        <v>572</v>
      </c>
      <c r="AO143" s="66" t="e">
        <f>1/0</f>
        <v>#DIV/0!</v>
      </c>
      <c r="AP143" s="61"/>
      <c r="AQ143" s="65" t="s">
        <v>572</v>
      </c>
      <c r="AR143" s="66">
        <f>IF(AL151&gt;=0,0,AO150)</f>
        <v>0</v>
      </c>
      <c r="AS143" s="61">
        <f>IF(AR142&lt;AR143,AR142,AR143)</f>
        <v>0</v>
      </c>
      <c r="AT143" s="61">
        <f>IF(AS143&lt;AS144,AS144,AS143)</f>
        <v>0</v>
      </c>
      <c r="AU143" s="67">
        <f>IF(AT142&lt;AT143,AT142,AT143)</f>
        <v>0</v>
      </c>
      <c r="AV143" s="81"/>
      <c r="AW143" s="59">
        <v>2</v>
      </c>
      <c r="AX143" s="61">
        <f t="shared" ref="AX143:AX151" si="47">AX131</f>
        <v>0.14320546093673198</v>
      </c>
      <c r="AY143" s="61">
        <f>SUMPRODUCT(T130:T139,$AY$34:$AY$43)</f>
        <v>0.59142176046942851</v>
      </c>
      <c r="AZ143" s="68">
        <f>IF($AA$8,EXP((AX143/AL143)*(AU147-1)-LN(AU147-AL143)-AL142*(2*AY143/AL142-AX143/AL143)*LN((AU147+2.41421536*AL143)/(AU147-0.41421536*AL143))/(AL143*2.82842713)      ),1)</f>
        <v>0.52488162549205042</v>
      </c>
    </row>
    <row r="144" spans="16:52" x14ac:dyDescent="0.25">
      <c r="P144" s="78">
        <v>3</v>
      </c>
      <c r="Q144" s="60"/>
      <c r="R144" s="60"/>
      <c r="S144" s="60">
        <f>$Z$9*$BJ$36/AZ144</f>
        <v>3.6360829547057591E-2</v>
      </c>
      <c r="T144" s="61">
        <f>S144/S152</f>
        <v>3.6370623590256369E-2</v>
      </c>
      <c r="U144" s="62"/>
      <c r="V144" s="62"/>
      <c r="W144" s="60"/>
      <c r="X144" s="63"/>
      <c r="Y144" s="61"/>
      <c r="Z144" s="86">
        <f>SQRT($W$36*VLOOKUP(Z141,$P$34:$W$43,8))*(1-$Q$22)*T132*VLOOKUP(Z141,P130:T139,5)</f>
        <v>3.4023880745106642E-3</v>
      </c>
      <c r="AA144" s="60">
        <f>SQRT($W$36*VLOOKUP(AA141,$P$34:$W$43,8))*(1-$R$22)*T132*VLOOKUP(AA141,P130:T139,5)</f>
        <v>2.3541784720827164E-3</v>
      </c>
      <c r="AB144" s="60">
        <f>SQRT($W$36*VLOOKUP(AB141,$P$34:$W$43,8))*(1-$S$22)*T132*VLOOKUP(AB141,P130:T139,5)</f>
        <v>1.5169085291310042E-3</v>
      </c>
      <c r="AC144" s="60">
        <f>SQRT($W$36*VLOOKUP(AC141,$P$34:$W$43,8))*(1-$T$22)*T132*VLOOKUP(AC141,P130:T139,5)</f>
        <v>1.0816056365372233E-3</v>
      </c>
      <c r="AD144" s="60">
        <f>SQRT($W$36*VLOOKUP(AD141,$P$34:$W$43,8))*(1-$U$22)*T132*VLOOKUP(AD141,P130:T139,5)</f>
        <v>1.0731814096144694E-3</v>
      </c>
      <c r="AE144" s="60">
        <f>SQRT($W$36*VLOOKUP(AE141,$P$34:$W$43,8))*(1-$V$22)*T132*VLOOKUP(AE141,P130:T139,5)</f>
        <v>6.4638605934047631E-4</v>
      </c>
      <c r="AF144" s="60">
        <f>SQRT($W$36*VLOOKUP(AF141,$P$34:$W$43,8))*(1-$W$22)*T132*VLOOKUP(AF141,P130:T139,5)</f>
        <v>3.9123464338528813E-3</v>
      </c>
      <c r="AG144" s="60">
        <f>SQRT($W$36*VLOOKUP(AG141,$P$34:$W$43,8))*(1-$X$22)*T132*VLOOKUP(AG141,P130:T139,5)</f>
        <v>2.4845658946389903E-3</v>
      </c>
      <c r="AH144" s="60">
        <f>SQRT($W$36*VLOOKUP(AH141,$P$34:$W$43,8))*(1-$Y$22)*T132*VLOOKUP(AH141,P130:T139,5)</f>
        <v>1.5599782738295155E-3</v>
      </c>
      <c r="AI144" s="87">
        <f>SQRT($W$36*VLOOKUP(AI141,$P$34:$W$43,8))*(1-$Z$22)*T132*VLOOKUP(AI141,P130:T139,5)</f>
        <v>2.5027480466391075E-3</v>
      </c>
      <c r="AJ144" s="89">
        <f>$X$36*T132</f>
        <v>2.0483171797116052E-6</v>
      </c>
      <c r="AK144" s="82"/>
      <c r="AL144" s="65"/>
      <c r="AM144" s="61"/>
      <c r="AN144" s="66" t="s">
        <v>573</v>
      </c>
      <c r="AO144" s="66" t="e">
        <f>1/0</f>
        <v>#DIV/0!</v>
      </c>
      <c r="AP144" s="61"/>
      <c r="AQ144" s="65" t="s">
        <v>573</v>
      </c>
      <c r="AR144" s="66">
        <f>IF(AL151&gt;=0,0,AO151)</f>
        <v>0</v>
      </c>
      <c r="AS144" s="61">
        <f>AR144</f>
        <v>0</v>
      </c>
      <c r="AT144" s="61">
        <f>IF(AS143&lt;AS144,AS143,AS144)</f>
        <v>0</v>
      </c>
      <c r="AU144" s="67">
        <f>AT144</f>
        <v>0</v>
      </c>
      <c r="AV144" s="81"/>
      <c r="AW144" s="59">
        <v>3</v>
      </c>
      <c r="AX144" s="61">
        <f t="shared" si="47"/>
        <v>0.19947591637730461</v>
      </c>
      <c r="AY144" s="61">
        <f>SUMPRODUCT(T130:T139,$AZ$34:$AZ$43)</f>
        <v>0.80732423096898498</v>
      </c>
      <c r="AZ144" s="68">
        <f>IF($AA$9,EXP((AX144/AL143)*(AU147-1)-LN(AU147-AL143)-AL142*(2*AY144/AL142-AX144/AL143)*LN((AU147+2.41421536*AL143)/(AU147-0.41421536*AL143))/(AL143*2.82842713)      ),1)</f>
        <v>0.3528196306120458</v>
      </c>
    </row>
    <row r="145" spans="16:52" x14ac:dyDescent="0.25">
      <c r="P145" s="78">
        <v>4</v>
      </c>
      <c r="Q145" s="60"/>
      <c r="R145" s="60"/>
      <c r="S145" s="60">
        <f>$Z$10*$BJ$37/AZ145</f>
        <v>2.051480701158085E-2</v>
      </c>
      <c r="T145" s="61">
        <f>S145/S152</f>
        <v>2.0520332818021157E-2</v>
      </c>
      <c r="U145" s="62"/>
      <c r="V145" s="62"/>
      <c r="W145" s="60"/>
      <c r="X145" s="63"/>
      <c r="Y145" s="61"/>
      <c r="Z145" s="86">
        <f>SQRT($W$37*VLOOKUP(Z141,$P$34:$W$43,8))*(1-$Q$23)*T133*VLOOKUP(Z141,P130:T139,5)</f>
        <v>2.435774901104735E-3</v>
      </c>
      <c r="AA145" s="60">
        <f>SQRT($W$37*VLOOKUP(AA141,$P$34:$W$43,8))*(1-$R$23)*T133*VLOOKUP(AA141,P130:T139,5)</f>
        <v>1.5241611644058089E-3</v>
      </c>
      <c r="AB145" s="60">
        <f>SQRT($W$37*VLOOKUP(AB141,$P$34:$W$43,8))*(1-$S$23)*T133*VLOOKUP(AB141,P130:T139,5)</f>
        <v>1.0816056365372233E-3</v>
      </c>
      <c r="AC145" s="60">
        <f>SQRT($W$37*VLOOKUP(AC141,$P$34:$W$43,8))*(1-$T$23)*T133*VLOOKUP(AC141,P130:T139,5)</f>
        <v>7.7633572880889427E-4</v>
      </c>
      <c r="AD145" s="60">
        <f>SQRT($W$37*VLOOKUP(AD141,$P$34:$W$43,8))*(1-$U$23)*T133*VLOOKUP(AD141,P130:T139,5)</f>
        <v>7.6210982456819385E-4</v>
      </c>
      <c r="AE145" s="60">
        <f>SQRT($W$37*VLOOKUP(AE141,$P$34:$W$43,8))*(1-$V$23)*T133*VLOOKUP(AE141,P130:T139,5)</f>
        <v>4.3994798711977594E-4</v>
      </c>
      <c r="AF145" s="60">
        <f>SQRT($W$37*VLOOKUP(AF141,$P$34:$W$43,8))*(1-$W$23)*T133*VLOOKUP(AF141,P130:T139,5)</f>
        <v>2.8147774676342955E-3</v>
      </c>
      <c r="AG145" s="60">
        <f>SQRT($W$37*VLOOKUP(AG141,$P$34:$W$43,8))*(1-$X$23)*T133*VLOOKUP(AG141,P130:T139,5)</f>
        <v>1.7587733647740787E-3</v>
      </c>
      <c r="AH145" s="60">
        <f>SQRT($W$37*VLOOKUP(AH141,$P$34:$W$43,8))*(1-$Y$23)*T133*VLOOKUP(AH141,P130:T139,5)</f>
        <v>1.2234143557901768E-3</v>
      </c>
      <c r="AI145" s="87">
        <f>SQRT($W$37*VLOOKUP(AI141,$P$34:$W$43,8))*(1-$Z$23)*T133*VLOOKUP(AI141,P130:T139,5)</f>
        <v>1.6253705996963619E-3</v>
      </c>
      <c r="AJ145" s="89">
        <f>$X$37*T133</f>
        <v>1.4844019274933889E-6</v>
      </c>
      <c r="AK145" s="59" t="s">
        <v>568</v>
      </c>
      <c r="AL145" s="60">
        <f>AL143-1</f>
        <v>-0.88914145186145399</v>
      </c>
      <c r="AM145" s="61"/>
      <c r="AN145" s="66"/>
      <c r="AO145" s="61"/>
      <c r="AP145" s="61"/>
      <c r="AQ145" s="50"/>
      <c r="AR145" s="65"/>
      <c r="AS145" s="65"/>
      <c r="AT145" s="65"/>
      <c r="AU145" s="65"/>
      <c r="AV145" s="81"/>
      <c r="AW145" s="59">
        <v>4</v>
      </c>
      <c r="AX145" s="61">
        <f t="shared" si="47"/>
        <v>0.25627106465246752</v>
      </c>
      <c r="AY145" s="61">
        <f>SUMPRODUCT(T130:T139,$BA$34:$BA$43)</f>
        <v>1.0066040109424099</v>
      </c>
      <c r="AZ145" s="68">
        <f>IF($AA$10,EXP((AX145/AL143)*(AU147-1)-LN(AU147-AL143)-AL142*(2*AY145/AL142-AX145/AL143)*LN((AU147+2.41421536*AL143)/(AU147-0.41421536*AL143))/(AL143*2.82842713)      ),1)</f>
        <v>0.24701418470508368</v>
      </c>
    </row>
    <row r="146" spans="16:52" x14ac:dyDescent="0.25">
      <c r="P146" s="78">
        <v>5</v>
      </c>
      <c r="Q146" s="60"/>
      <c r="R146" s="60"/>
      <c r="S146" s="60">
        <f>$Z$11*$BJ$38/AZ146</f>
        <v>2.083391995920492E-2</v>
      </c>
      <c r="T146" s="61">
        <f>S146/S152</f>
        <v>2.0839531720944743E-2</v>
      </c>
      <c r="U146" s="62"/>
      <c r="V146" s="62"/>
      <c r="W146" s="60"/>
      <c r="X146" s="63"/>
      <c r="Y146" s="61"/>
      <c r="Z146" s="86">
        <f>SQRT($W$38*VLOOKUP(Z141,$P$34:$W$43,8))*(1-$Q$24)*T134*VLOOKUP(Z141,P130:T139,5)</f>
        <v>2.3603891056252621E-3</v>
      </c>
      <c r="AA146" s="60">
        <f>SQRT($W$38*VLOOKUP(AA141,$P$34:$W$43,8))*(1-$R$24)*T134*VLOOKUP(AA141,P130:T139,5)</f>
        <v>1.6655467719908182E-3</v>
      </c>
      <c r="AB146" s="60">
        <f>SQRT($W$38*VLOOKUP(AB141,$P$34:$W$43,8))*(1-$S$24)*T134*VLOOKUP(AB141,P130:T139,5)</f>
        <v>1.0731814096144694E-3</v>
      </c>
      <c r="AC146" s="60">
        <f>SQRT($W$38*VLOOKUP(AC141,$P$34:$W$43,8))*(1-$T$24)*T134*VLOOKUP(AC141,P130:T139,5)</f>
        <v>7.6210982456819374E-4</v>
      </c>
      <c r="AD146" s="60">
        <f>SQRT($W$38*VLOOKUP(AD141,$P$34:$W$43,8))*(1-$U$24)*T134*VLOOKUP(AD141,P130:T139,5)</f>
        <v>7.4754644505007988E-4</v>
      </c>
      <c r="AE146" s="60">
        <f>SQRT($W$38*VLOOKUP(AE141,$P$34:$W$43,8))*(1-$V$24)*T134*VLOOKUP(AE141,P130:T139,5)</f>
        <v>4.6621329236203279E-4</v>
      </c>
      <c r="AF146" s="60">
        <f>SQRT($W$38*VLOOKUP(AF141,$P$34:$W$43,8))*(1-$W$24)*T134*VLOOKUP(AF141,P130:T139,5)</f>
        <v>2.6921404383578327E-3</v>
      </c>
      <c r="AG146" s="60">
        <f>SQRT($W$38*VLOOKUP(AG141,$P$34:$W$43,8))*(1-$X$24)*T134*VLOOKUP(AG141,P130:T139,5)</f>
        <v>1.7523387262648185E-3</v>
      </c>
      <c r="AH146" s="60">
        <f>SQRT($W$38*VLOOKUP(AH141,$P$34:$W$43,8))*(1-$Y$24)*T134*VLOOKUP(AH141,P130:T139,5)</f>
        <v>1.1436113390627617E-3</v>
      </c>
      <c r="AI146" s="87">
        <f>SQRT($W$38*VLOOKUP(AI141,$P$34:$W$43,8))*(1-$Z$24)*T134*VLOOKUP(AI141,P130:T139,5)</f>
        <v>1.7569383585934403E-3</v>
      </c>
      <c r="AJ146" s="89">
        <f>$X$38*T134</f>
        <v>1.5071488995826525E-6</v>
      </c>
      <c r="AK146" s="59" t="s">
        <v>569</v>
      </c>
      <c r="AL146" s="60">
        <f>AL142-3*AL143*AL143-2*AL143</f>
        <v>0.15506672838228075</v>
      </c>
      <c r="AM146" s="61" t="s">
        <v>582</v>
      </c>
      <c r="AN146" s="66" t="s">
        <v>583</v>
      </c>
      <c r="AO146" s="61">
        <f>AL149^2/AL150^3</f>
        <v>7.7672214829558879</v>
      </c>
      <c r="AP146" s="61"/>
      <c r="AQ146" s="50"/>
      <c r="AR146" s="65"/>
      <c r="AS146" s="65"/>
      <c r="AT146" s="65"/>
      <c r="AU146" s="65"/>
      <c r="AV146" s="81"/>
      <c r="AW146" s="59">
        <v>5</v>
      </c>
      <c r="AX146" s="61">
        <f t="shared" si="47"/>
        <v>0.25621330522075891</v>
      </c>
      <c r="AY146" s="61">
        <f>SUMPRODUCT(T130:T139,$BB$34:$BB$43)</f>
        <v>0.98966076701759764</v>
      </c>
      <c r="AZ146" s="68">
        <f>IF($AA$11,EXP((AX146/AL143)*(AU147-1)-LN(AU147-AL143)-AL142*(2*AY146/AL142-AX146/AL143)*LN((AU147+2.41421536*AL143)/(AU147-0.41421536*AL143))/(AL143*2.82842713)      ),1)</f>
        <v>0.25716049074558878</v>
      </c>
    </row>
    <row r="147" spans="16:52" x14ac:dyDescent="0.25">
      <c r="P147" s="78">
        <v>6</v>
      </c>
      <c r="Q147" s="60"/>
      <c r="R147" s="60"/>
      <c r="S147" s="60">
        <f>$Z$12*$BJ$39/AZ147</f>
        <v>1.0308747024235912E-2</v>
      </c>
      <c r="T147" s="61">
        <f>S147/S152</f>
        <v>1.0311523757191082E-2</v>
      </c>
      <c r="U147" s="62"/>
      <c r="V147" s="62"/>
      <c r="W147" s="60"/>
      <c r="X147" s="63"/>
      <c r="Y147" s="61"/>
      <c r="Z147" s="86">
        <f>SQRT($W$39*VLOOKUP(Z141,$P$34:$W$43,8))*(1-$Q$25)*T135*VLOOKUP(Z141,P130:T139,5)</f>
        <v>1.476003410715646E-3</v>
      </c>
      <c r="AA147" s="60">
        <f>SQRT($W$39*VLOOKUP(AA141,$P$34:$W$43,8))*(1-$R$25)*T135*VLOOKUP(AA141,P130:T139,5)</f>
        <v>1.0237701396288044E-3</v>
      </c>
      <c r="AB147" s="60">
        <f>SQRT($W$39*VLOOKUP(AB141,$P$34:$W$43,8))*(1-$S$25)*T135*VLOOKUP(AB141,P130:T139,5)</f>
        <v>6.4638605934047621E-4</v>
      </c>
      <c r="AC147" s="60">
        <f>SQRT($W$39*VLOOKUP(AC141,$P$34:$W$43,8))*(1-$T$25)*T135*VLOOKUP(AC141,P130:T139,5)</f>
        <v>4.3994798711977589E-4</v>
      </c>
      <c r="AD147" s="60">
        <f>SQRT($W$39*VLOOKUP(AD141,$P$34:$W$43,8))*(1-$U$25)*T135*VLOOKUP(AD141,P130:T139,5)</f>
        <v>4.6621329236203279E-4</v>
      </c>
      <c r="AE147" s="60">
        <f>SQRT($W$39*VLOOKUP(AE141,$P$34:$W$43,8))*(1-$V$25)*T135*VLOOKUP(AE141,P130:T139,5)</f>
        <v>2.9075763173549063E-4</v>
      </c>
      <c r="AF147" s="60">
        <f>SQRT($W$39*VLOOKUP(AF141,$P$34:$W$43,8))*(1-$W$25)*T135*VLOOKUP(AF141,P130:T139,5)</f>
        <v>1.8536690875480448E-3</v>
      </c>
      <c r="AG147" s="60">
        <f>SQRT($W$39*VLOOKUP(AG141,$P$34:$W$43,8))*(1-$X$25)*T135*VLOOKUP(AG141,P130:T139,5)</f>
        <v>1.0901278486229109E-3</v>
      </c>
      <c r="AH147" s="60">
        <f>SQRT($W$39*VLOOKUP(AH141,$P$34:$W$43,8))*(1-$Y$25)*T135*VLOOKUP(AH141,P130:T139,5)</f>
        <v>7.0154242177510398E-4</v>
      </c>
      <c r="AI147" s="87">
        <f>SQRT($W$39*VLOOKUP(AI141,$P$34:$W$43,8))*(1-$Z$25)*T135*VLOOKUP(AI141,P130:T139,5)</f>
        <v>1.0957285959431184E-3</v>
      </c>
      <c r="AJ147" s="89">
        <f>$X$39*T135</f>
        <v>9.2748210731333306E-7</v>
      </c>
      <c r="AK147" s="59" t="s">
        <v>570</v>
      </c>
      <c r="AL147" s="60">
        <f>-1*AL142*AL143+AL143^2+AL143^3</f>
        <v>-3.2204908418216868E-2</v>
      </c>
      <c r="AM147" s="61"/>
      <c r="AN147" s="66" t="s">
        <v>584</v>
      </c>
      <c r="AO147" s="61" t="e">
        <f>SQRT(1-AO146)/SQRT(AO146)*AL149/ABS(AL149)</f>
        <v>#NUM!</v>
      </c>
      <c r="AP147" s="61"/>
      <c r="AQ147" s="50"/>
      <c r="AR147" s="65"/>
      <c r="AS147" s="65"/>
      <c r="AT147" s="65" t="s">
        <v>587</v>
      </c>
      <c r="AU147" s="61">
        <f>AU142</f>
        <v>0.73817604311335672</v>
      </c>
      <c r="AV147" s="81"/>
      <c r="AW147" s="59">
        <v>6</v>
      </c>
      <c r="AX147" s="61">
        <f t="shared" si="47"/>
        <v>0.31872889694939199</v>
      </c>
      <c r="AY147" s="61">
        <f>SUMPRODUCT(T130:T139,$BC$34:$BC$43)</f>
        <v>1.2603034643016462</v>
      </c>
      <c r="AZ147" s="68">
        <f>IF($AA$12,EXP((AX147/AL143)*(AU147-1)-LN(AU147-AL143)-AL142*(2*AY147/AL142-AX147/AL143)*LN((AU147+2.41421536*AL143)/(AU147-0.41421536*AL143))/(AL143*2.82842713)      ),1)</f>
        <v>0.15370823496887762</v>
      </c>
    </row>
    <row r="148" spans="16:52" x14ac:dyDescent="0.25">
      <c r="P148" s="78">
        <v>7</v>
      </c>
      <c r="Q148" s="60"/>
      <c r="R148" s="60"/>
      <c r="S148" s="60">
        <f>$Z$13*$BJ$40/AZ148</f>
        <v>0.37196275653819699</v>
      </c>
      <c r="T148" s="61">
        <f>S148/S152</f>
        <v>0.37206294730257872</v>
      </c>
      <c r="U148" s="62"/>
      <c r="V148" s="62"/>
      <c r="W148" s="60"/>
      <c r="X148" s="63"/>
      <c r="Y148" s="61"/>
      <c r="Z148" s="86">
        <f>SQRT($W$40*VLOOKUP(Z141,$P$34:$W$43,8))*(1-$Q$26)*T136*VLOOKUP(Z141,P130:T139,5)</f>
        <v>9.4262215576582931E-3</v>
      </c>
      <c r="AA148" s="60">
        <f>SQRT($W$40*VLOOKUP(AA141,$P$34:$W$43,8))*(1-$R$26)*T136*VLOOKUP(AA141,P130:T139,5)</f>
        <v>6.3024072196734655E-3</v>
      </c>
      <c r="AB148" s="60">
        <f>SQRT($W$40*VLOOKUP(AB141,$P$34:$W$43,8))*(1-$S$26)*T136*VLOOKUP(AB141,P130:T139,5)</f>
        <v>3.9123464338528804E-3</v>
      </c>
      <c r="AC148" s="60">
        <f>SQRT($W$40*VLOOKUP(AC141,$P$34:$W$43,8))*(1-$T$26)*T136*VLOOKUP(AC141,P130:T139,5)</f>
        <v>2.8147774676342955E-3</v>
      </c>
      <c r="AD148" s="60">
        <f>SQRT($W$40*VLOOKUP(AD141,$P$34:$W$43,8))*(1-$U$26)*T136*VLOOKUP(AD141,P130:T139,5)</f>
        <v>2.6921404383578327E-3</v>
      </c>
      <c r="AE148" s="60">
        <f>SQRT($W$40*VLOOKUP(AE141,$P$34:$W$43,8))*(1-$V$26)*T136*VLOOKUP(AE141,P130:T139,5)</f>
        <v>1.8536690875480448E-3</v>
      </c>
      <c r="AF148" s="60">
        <f>SQRT($W$40*VLOOKUP(AF141,$P$34:$W$43,8))*(1-$W$26)*T136*VLOOKUP(AF141,P130:T139,5)</f>
        <v>1.2057656378271137E-2</v>
      </c>
      <c r="AG148" s="60">
        <f>SQRT($W$40*VLOOKUP(AG141,$P$34:$W$43,8))*(1-$X$26)*T136*VLOOKUP(AG141,P130:T139,5)</f>
        <v>8.1333357547029722E-3</v>
      </c>
      <c r="AH148" s="60">
        <f>SQRT($W$40*VLOOKUP(AH141,$P$34:$W$43,8))*(1-$Y$26)*T136*VLOOKUP(AH141,P130:T139,5)</f>
        <v>3.9695232710014539E-3</v>
      </c>
      <c r="AI148" s="87">
        <f>SQRT($W$40*VLOOKUP(AI141,$P$34:$W$43,8))*(1-$Z$26)*T136*VLOOKUP(AI141,P130:T139,5)</f>
        <v>6.4521596278441984E-3</v>
      </c>
      <c r="AJ148" s="89">
        <f>$X$40*T136</f>
        <v>8.9502448169269194E-6</v>
      </c>
      <c r="AK148" s="82"/>
      <c r="AL148" s="65"/>
      <c r="AM148" s="61"/>
      <c r="AN148" s="66" t="s">
        <v>585</v>
      </c>
      <c r="AO148" s="61" t="e">
        <f>IF(ATAN(AO147)&lt;0,ATAN(AO147)+PI(),ATAN(AO147))</f>
        <v>#NUM!</v>
      </c>
      <c r="AP148" s="61"/>
      <c r="AQ148" s="50"/>
      <c r="AR148" s="65"/>
      <c r="AS148" s="65"/>
      <c r="AT148" s="65"/>
      <c r="AU148" s="65"/>
      <c r="AV148" s="81"/>
      <c r="AW148" s="59">
        <v>7</v>
      </c>
      <c r="AX148" s="61">
        <f t="shared" si="47"/>
        <v>8.5143624315005592E-2</v>
      </c>
      <c r="AY148" s="61">
        <f>SUMPRODUCT(T130:T139,$BD$34:$BD$43)</f>
        <v>0.22126979668712327</v>
      </c>
      <c r="AZ148" s="68">
        <f>IF($AA$13,EXP((AX148/AL143)*(AU147-1)-LN(AU147-AL143)-AL142*(2*AY148/AL142-AX148/AL143)*LN((AU147+2.41421536*AL143)/(AU147-0.41421536*AL143))/(AL143*2.82842713)      ),1)</f>
        <v>1.1235232164971156</v>
      </c>
    </row>
    <row r="149" spans="16:52" x14ac:dyDescent="0.25">
      <c r="P149" s="78">
        <v>8</v>
      </c>
      <c r="Q149" s="60"/>
      <c r="R149" s="60"/>
      <c r="S149" s="60">
        <f>$Z$14*$BJ$41/AZ149</f>
        <v>0.11478941375281804</v>
      </c>
      <c r="T149" s="61">
        <f>S149/S152</f>
        <v>0.11482033308252153</v>
      </c>
      <c r="U149" s="62"/>
      <c r="V149" s="62"/>
      <c r="W149" s="60"/>
      <c r="X149" s="63"/>
      <c r="Y149" s="61"/>
      <c r="Z149" s="86">
        <f>SQRT($W$41*VLOOKUP(Z141,$P$34:$W$43,8))*(1-$Q$27)*T137*VLOOKUP(Z141,P130:T139,5)</f>
        <v>5.8597246386857824E-3</v>
      </c>
      <c r="AA149" s="60">
        <f>SQRT($W$41*VLOOKUP(AA141,$P$34:$W$43,8))*(1-$R$27)*T137*VLOOKUP(AA141,P130:T139,5)</f>
        <v>3.8244907638672757E-3</v>
      </c>
      <c r="AB149" s="60">
        <f>SQRT($W$41*VLOOKUP(AB141,$P$34:$W$43,8))*(1-$S$27)*T137*VLOOKUP(AB141,P130:T139,5)</f>
        <v>2.4845658946389903E-3</v>
      </c>
      <c r="AC149" s="60">
        <f>SQRT($W$41*VLOOKUP(AC141,$P$34:$W$43,8))*(1-$T$27)*T137*VLOOKUP(AC141,P130:T139,5)</f>
        <v>1.7587733647740789E-3</v>
      </c>
      <c r="AD149" s="60">
        <f>SQRT($W$41*VLOOKUP(AD141,$P$34:$W$43,8))*(1-$U$27)*T137*VLOOKUP(AD141,P130:T139,5)</f>
        <v>1.7523387262648187E-3</v>
      </c>
      <c r="AE149" s="60">
        <f>SQRT($W$41*VLOOKUP(AE141,$P$34:$W$43,8))*(1-$V$27)*T137*VLOOKUP(AE141,P130:T139,5)</f>
        <v>1.0901278486229109E-3</v>
      </c>
      <c r="AF149" s="60">
        <f>SQRT($W$41*VLOOKUP(AF141,$P$34:$W$43,8))*(1-$W$27)*T137*VLOOKUP(AF141,P130:T139,5)</f>
        <v>8.1333357547029739E-3</v>
      </c>
      <c r="AG149" s="60">
        <f>SQRT($W$41*VLOOKUP(AG141,$P$34:$W$43,8))*(1-$X$27)*T137*VLOOKUP(AG141,P130:T139,5)</f>
        <v>5.3043551327741903E-3</v>
      </c>
      <c r="AH149" s="60">
        <f>SQRT($W$41*VLOOKUP(AH141,$P$34:$W$43,8))*(1-$Y$27)*T137*VLOOKUP(AH141,P130:T139,5)</f>
        <v>2.8864258877734704E-3</v>
      </c>
      <c r="AI149" s="87">
        <f>SQRT($W$41*VLOOKUP(AI141,$P$34:$W$43,8))*(1-$Z$27)*T137*VLOOKUP(AI141,P130:T139,5)</f>
        <v>4.4217442069696871E-3</v>
      </c>
      <c r="AJ149" s="89">
        <f>$X$41*T137</f>
        <v>3.0627945433623954E-6</v>
      </c>
      <c r="AK149" s="59" t="s">
        <v>580</v>
      </c>
      <c r="AL149" s="61">
        <f>AL145*AL146/6-AL147/2-AL145^3/27</f>
        <v>1.9157552262964429E-2</v>
      </c>
      <c r="AM149" s="61"/>
      <c r="AN149" s="66" t="s">
        <v>571</v>
      </c>
      <c r="AO149" s="61" t="e">
        <f>2*SQRT(AL150)*COS(AO148/3)-AL145/3</f>
        <v>#NUM!</v>
      </c>
      <c r="AP149" s="69" t="e">
        <f>AO149^3+AL145*AO149^2+AL146*AO149+AL147</f>
        <v>#NUM!</v>
      </c>
      <c r="AQ149" s="50"/>
      <c r="AR149" s="65"/>
      <c r="AS149" s="65"/>
      <c r="AT149" s="65"/>
      <c r="AU149" s="65"/>
      <c r="AV149" s="81"/>
      <c r="AW149" s="59">
        <v>8</v>
      </c>
      <c r="AX149" s="61">
        <f t="shared" si="47"/>
        <v>9.4442052157195047E-2</v>
      </c>
      <c r="AY149" s="61">
        <f>SUMPRODUCT(T130:T139,$BE$34:$BE$43)</f>
        <v>0.46702251319070653</v>
      </c>
      <c r="AZ149" s="68">
        <f>IF($AA$14,EXP((AX149/AL143)*(AU147-1)-LN(AU147-AL143)-AL142*(2*AY149/AL142-AX149/AL143)*LN((AU147+2.41421536*AL143)/(AU147-0.41421536*AL143))/(AL143*2.82842713)      ),1)</f>
        <v>0.63777499236885959</v>
      </c>
    </row>
    <row r="150" spans="16:52" x14ac:dyDescent="0.25">
      <c r="P150" s="78">
        <v>9</v>
      </c>
      <c r="Q150" s="60"/>
      <c r="R150" s="60"/>
      <c r="S150" s="60">
        <f>$Z$15*$BJ$42/AZ150</f>
        <v>5.9236040287398303E-2</v>
      </c>
      <c r="T150" s="61">
        <f>S150/S152</f>
        <v>5.9251995928254864E-2</v>
      </c>
      <c r="U150" s="62"/>
      <c r="V150" s="62" t="s">
        <v>590</v>
      </c>
      <c r="W150" s="60"/>
      <c r="X150" s="63"/>
      <c r="Y150" s="61"/>
      <c r="Z150" s="86">
        <f>SQRT($W$42*VLOOKUP(Z141,$P$34:$W$43,8))*(1-$Q$28)*T138*VLOOKUP(Z141,P130:T139,5)</f>
        <v>3.5634567733653123E-3</v>
      </c>
      <c r="AA150" s="60">
        <f>SQRT($W$42*VLOOKUP(AA141,$P$34:$W$43,8))*(1-$R$28)*T138*VLOOKUP(AA141,P130:T139,5)</f>
        <v>2.4356433264416527E-3</v>
      </c>
      <c r="AB150" s="60">
        <f>SQRT($W$42*VLOOKUP(AB141,$P$34:$W$43,8))*(1-$S$28)*T138*VLOOKUP(AB141,P130:T139,5)</f>
        <v>1.5599782738295155E-3</v>
      </c>
      <c r="AC150" s="60">
        <f>SQRT($W$42*VLOOKUP(AC141,$P$34:$W$43,8))*(1-$T$28)*T138*VLOOKUP(AC141,P130:T139,5)</f>
        <v>1.223414355790177E-3</v>
      </c>
      <c r="AD150" s="60">
        <f>SQRT($W$42*VLOOKUP(AD141,$P$34:$W$43,8))*(1-$U$28)*T138*VLOOKUP(AD141,P130:T139,5)</f>
        <v>1.1436113390627617E-3</v>
      </c>
      <c r="AE150" s="60">
        <f>SQRT($W$42*VLOOKUP(AE141,$P$34:$W$43,8))*(1-$V$28)*T138*VLOOKUP(AE141,P130:T139,5)</f>
        <v>7.0154242177510398E-4</v>
      </c>
      <c r="AF150" s="60">
        <f>SQRT($W$42*VLOOKUP(AF141,$P$34:$W$43,8))*(1-$W$28)*T138*VLOOKUP(AF141,P130:T139,5)</f>
        <v>3.9695232710014539E-3</v>
      </c>
      <c r="AG150" s="60">
        <f>SQRT($W$42*VLOOKUP(AG141,$P$34:$W$43,8))*(1-$X$28)*T138*VLOOKUP(AG141,P130:T139,5)</f>
        <v>2.8864258877734704E-3</v>
      </c>
      <c r="AH150" s="60">
        <f>SQRT($W$42*VLOOKUP(AH141,$P$34:$W$43,8))*(1-$Y$28)*T138*VLOOKUP(AH141,P130:T139,5)</f>
        <v>1.9279580089015041E-3</v>
      </c>
      <c r="AI150" s="87">
        <f>SQRT($W$42*VLOOKUP(AI141,$P$34:$W$43,8))*(1-$Z$28)*T138*VLOOKUP(AI141,P130:T139,5)</f>
        <v>2.8215400540257565E-3</v>
      </c>
      <c r="AJ150" s="89">
        <f>$X$42*T138</f>
        <v>1.6002050646373223E-6</v>
      </c>
      <c r="AK150" s="59" t="s">
        <v>556</v>
      </c>
      <c r="AL150" s="61">
        <f>AL145^2/9-AL146/3</f>
        <v>3.6152481807939112E-2</v>
      </c>
      <c r="AM150" s="61"/>
      <c r="AN150" s="66" t="s">
        <v>572</v>
      </c>
      <c r="AO150" s="61" t="e">
        <f>2*SQRT(AL150)*COS((AO148+2*PI())/3)-AL145/3</f>
        <v>#NUM!</v>
      </c>
      <c r="AP150" s="69" t="e">
        <f>AO150^3+AO150^2*AL145+AO150*AL146+AL147</f>
        <v>#NUM!</v>
      </c>
      <c r="AQ150" s="50"/>
      <c r="AR150" s="65"/>
      <c r="AS150" s="50"/>
      <c r="AT150" s="65"/>
      <c r="AU150" s="65"/>
      <c r="AV150" s="81"/>
      <c r="AW150" s="59">
        <v>9</v>
      </c>
      <c r="AX150" s="61">
        <f t="shared" si="47"/>
        <v>9.5633628720838929E-2</v>
      </c>
      <c r="AY150" s="61">
        <f>SUMPRODUCT(T130:T139,$BF$34:$BF$43)</f>
        <v>0.53642621679345093</v>
      </c>
      <c r="AZ150" s="68">
        <f>IF($AA$15,EXP((AX150/AL143)*(AU147-1)-LN(AU147-AL143)-AL142*(2*AY150/AL142-AX150/AL143)*LN((AU147+2.41421536*AL143)/(AU147-0.41421536*AL143))/(AL143*2.82842713)      ),1)</f>
        <v>0.54190081047243444</v>
      </c>
    </row>
    <row r="151" spans="16:52" x14ac:dyDescent="0.25">
      <c r="P151" s="78">
        <v>10</v>
      </c>
      <c r="Q151" s="60"/>
      <c r="R151" s="60"/>
      <c r="S151" s="60">
        <f>$Z$16*$BJ$43/AZ151</f>
        <v>9.2071255626279616E-2</v>
      </c>
      <c r="T151" s="61">
        <f>S151/S152</f>
        <v>9.2096055661542914E-2</v>
      </c>
      <c r="U151" s="62"/>
      <c r="V151" s="96">
        <f>ABS(S140-S152)</f>
        <v>1.1022883006361894E-7</v>
      </c>
      <c r="W151" s="60"/>
      <c r="X151" s="63"/>
      <c r="Y151" s="61"/>
      <c r="Z151" s="86">
        <f>SQRT($W$43*VLOOKUP(Z141,$P$34:$W$43,8))*(1-$Q$29)*T139*VLOOKUP(Z141,P130:T139,5)</f>
        <v>5.5709017652897192E-3</v>
      </c>
      <c r="AA151" s="60">
        <f>SQRT($W$43*VLOOKUP(AA141,$P$34:$W$43,8))*(1-$R$29)*T139*VLOOKUP(AA141,P130:T139,5)</f>
        <v>3.8538302807381549E-3</v>
      </c>
      <c r="AB151" s="60">
        <f>SQRT($W$43*VLOOKUP(AB141,$P$34:$W$43,8))*(1-$S$29)*T139*VLOOKUP(AB141,P130:T139,5)</f>
        <v>2.5027480466391075E-3</v>
      </c>
      <c r="AC151" s="60">
        <f>SQRT($W$43*VLOOKUP(AC141,$P$34:$W$43,8))*(1-$T$29)*T139*VLOOKUP(AC141,P130:T139,5)</f>
        <v>1.6253705996963621E-3</v>
      </c>
      <c r="AD151" s="60">
        <f>SQRT($W$43*VLOOKUP(AD141,$P$34:$W$43,8))*(1-$U$29)*T139*VLOOKUP(AD141,P130:T139,5)</f>
        <v>1.7569383585934403E-3</v>
      </c>
      <c r="AE151" s="60">
        <f>SQRT($W$43*VLOOKUP(AE141,$P$34:$W$43,8))*(1-$V$29)*T139*VLOOKUP(AE141,P130:T139,5)</f>
        <v>1.0957285959431184E-3</v>
      </c>
      <c r="AF151" s="60">
        <f>SQRT($W$43*VLOOKUP(AF141,$P$34:$W$43,8))*(1-$W$29)*T139*VLOOKUP(AF141,P130:T139,5)</f>
        <v>6.4521596278441984E-3</v>
      </c>
      <c r="AG151" s="60">
        <f>SQRT($W$43*VLOOKUP(AG141,$P$34:$W$43,8))*(1-$X$29)*T139*VLOOKUP(AG141,P130:T139,5)</f>
        <v>4.4217442069696871E-3</v>
      </c>
      <c r="AH151" s="60">
        <f>SQRT($W$43*VLOOKUP(AH141,$P$34:$W$43,8))*(1-$Y$29)*T139*VLOOKUP(AH141,P130:T139,5)</f>
        <v>2.8215400540257561E-3</v>
      </c>
      <c r="AI151" s="87">
        <f>SQRT($W$43*VLOOKUP(AI141,$P$34:$W$43,8))*(1-$Z$29)*T139*VLOOKUP(AI141,P130:T139,5)</f>
        <v>4.1292850983863857E-3</v>
      </c>
      <c r="AJ151" s="89">
        <f>$X$43*T139</f>
        <v>3.3402464927821069E-6</v>
      </c>
      <c r="AK151" s="59" t="s">
        <v>72</v>
      </c>
      <c r="AL151" s="63">
        <f>AL149^2-AL150^3</f>
        <v>3.1976044481784791E-4</v>
      </c>
      <c r="AM151" s="61"/>
      <c r="AN151" s="66" t="s">
        <v>573</v>
      </c>
      <c r="AO151" s="61" t="e">
        <f>2*SQRT(AL150)*COS((AO148+4*PI())/3)-AL145/3</f>
        <v>#NUM!</v>
      </c>
      <c r="AP151" s="69" t="e">
        <f>AO151^3+AO151^2*AL145+AL146*AO151+AL147</f>
        <v>#NUM!</v>
      </c>
      <c r="AQ151" s="50"/>
      <c r="AR151" s="65"/>
      <c r="AS151" s="50"/>
      <c r="AT151" s="65"/>
      <c r="AU151" s="65"/>
      <c r="AV151" s="81"/>
      <c r="AW151" s="59">
        <v>10</v>
      </c>
      <c r="AX151" s="61">
        <f t="shared" si="47"/>
        <v>0.1284239100960245</v>
      </c>
      <c r="AY151" s="61">
        <f>SUMPRODUCT(T130:T139,$BG$34:$BG$43)</f>
        <v>0.53131552045355601</v>
      </c>
      <c r="AZ151" s="68">
        <f>IF($AA$16,EXP((AX151/AL143)*(AU147-1)-LN(AU147-AL143)-AL142*(2*AY151/AL142-AX151/AL143)*LN((AU147+2.41421536*AL143)/(AU147-0.41421536*AL143))/(AL143*2.82842713)      ),1)</f>
        <v>0.58733645378283428</v>
      </c>
    </row>
    <row r="152" spans="16:52" x14ac:dyDescent="0.25">
      <c r="P152" s="79"/>
      <c r="Q152" s="71"/>
      <c r="R152" s="71"/>
      <c r="S152" s="94">
        <f>SUM(S142:S151)</f>
        <v>0.99973071555469828</v>
      </c>
      <c r="T152" s="72">
        <f>SUM(T142:T151)</f>
        <v>1</v>
      </c>
      <c r="U152" s="73"/>
      <c r="V152" s="73"/>
      <c r="W152" s="73"/>
      <c r="X152" s="73"/>
      <c r="Y152" s="73"/>
      <c r="Z152" s="70"/>
      <c r="AA152" s="73"/>
      <c r="AB152" s="73"/>
      <c r="AC152" s="73"/>
      <c r="AD152" s="73"/>
      <c r="AE152" s="73"/>
      <c r="AF152" s="73"/>
      <c r="AG152" s="73"/>
      <c r="AH152" s="73"/>
      <c r="AI152" s="88">
        <f>SUM(Z142:AI151)</f>
        <v>0.28941478131298393</v>
      </c>
      <c r="AJ152" s="91">
        <f>SUM(AJ142:AJ151)</f>
        <v>3.1313322923990828E-5</v>
      </c>
      <c r="AK152" s="70"/>
      <c r="AL152" s="73"/>
      <c r="AM152" s="74"/>
      <c r="AN152" s="75"/>
      <c r="AO152" s="74"/>
      <c r="AP152" s="74"/>
      <c r="AQ152" s="76"/>
      <c r="AR152" s="73"/>
      <c r="AS152" s="76"/>
      <c r="AT152" s="73"/>
      <c r="AU152" s="73"/>
      <c r="AV152" s="80"/>
      <c r="AW152" s="70"/>
      <c r="AX152" s="73"/>
      <c r="AY152" s="73"/>
      <c r="AZ152" s="80"/>
    </row>
    <row r="153" spans="16:52" x14ac:dyDescent="0.25">
      <c r="P153" s="92">
        <f>P141+1</f>
        <v>10</v>
      </c>
      <c r="Q153" s="55"/>
      <c r="R153" s="55"/>
      <c r="S153" s="55"/>
      <c r="T153" s="55" t="s">
        <v>558</v>
      </c>
      <c r="U153" s="56"/>
      <c r="V153" s="56"/>
      <c r="W153" s="57"/>
      <c r="X153" s="57"/>
      <c r="Y153" s="57"/>
      <c r="Z153" s="54">
        <v>1</v>
      </c>
      <c r="AA153" s="55">
        <v>2</v>
      </c>
      <c r="AB153" s="55">
        <v>3</v>
      </c>
      <c r="AC153" s="55">
        <v>4</v>
      </c>
      <c r="AD153" s="55">
        <v>5</v>
      </c>
      <c r="AE153" s="55">
        <v>6</v>
      </c>
      <c r="AF153" s="55">
        <v>7</v>
      </c>
      <c r="AG153" s="55">
        <v>8</v>
      </c>
      <c r="AH153" s="55">
        <v>9</v>
      </c>
      <c r="AI153" s="58">
        <v>10</v>
      </c>
      <c r="AJ153" s="90"/>
      <c r="AK153" s="54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8"/>
      <c r="AW153" s="54"/>
      <c r="AX153" s="55" t="s">
        <v>563</v>
      </c>
      <c r="AY153" s="55" t="s">
        <v>575</v>
      </c>
      <c r="AZ153" s="58" t="s">
        <v>588</v>
      </c>
    </row>
    <row r="154" spans="16:52" x14ac:dyDescent="0.25">
      <c r="P154" s="78">
        <v>1</v>
      </c>
      <c r="Q154" s="60"/>
      <c r="R154" s="60"/>
      <c r="S154" s="60">
        <f>$Z$7*$BJ$34/AZ154</f>
        <v>0.19626677493528169</v>
      </c>
      <c r="T154" s="61">
        <f>S154/S164</f>
        <v>0.19631963636569374</v>
      </c>
      <c r="U154" s="62"/>
      <c r="V154" s="62"/>
      <c r="W154" s="60"/>
      <c r="X154" s="63"/>
      <c r="Y154" s="61"/>
      <c r="Z154" s="86">
        <f>SQRT($W$34*VLOOKUP(Z153,$P$34:$W$43,8))*(1-$Q$20)*T142*VLOOKUP(Z153,P142:T151,5)</f>
        <v>7.848555389184662E-3</v>
      </c>
      <c r="AA154" s="60">
        <f>SQRT($W$34*VLOOKUP(AA153,$P$34:$W$43,8))*(1-$R$20)*T142*VLOOKUP(AA153,P142:T151,5)</f>
        <v>5.3759232938666041E-3</v>
      </c>
      <c r="AB154" s="60">
        <f>SQRT($W$34*VLOOKUP(AB153,$P$34:$W$43,8))*(1-$S$20)*T142*VLOOKUP(AB153,P142:T151,5)</f>
        <v>3.4037327562197297E-3</v>
      </c>
      <c r="AC154" s="60">
        <f>SQRT($W$34*VLOOKUP(AC153,$P$34:$W$43,8))*(1-$T$20)*T142*VLOOKUP(AC153,P142:T151,5)</f>
        <v>2.4372339154647908E-3</v>
      </c>
      <c r="AD154" s="60">
        <f>SQRT($W$34*VLOOKUP(AD153,$P$34:$W$43,8))*(1-$U$20)*T142*VLOOKUP(AD153,P142:T151,5)</f>
        <v>2.3618084582967885E-3</v>
      </c>
      <c r="AE154" s="60">
        <f>SQRT($W$34*VLOOKUP(AE153,$P$34:$W$43,8))*(1-$V$20)*T142*VLOOKUP(AE153,P142:T151,5)</f>
        <v>1.4772490026811599E-3</v>
      </c>
      <c r="AF154" s="60">
        <f>SQRT($W$34*VLOOKUP(AF153,$P$34:$W$43,8))*(1-$W$20)*T142*VLOOKUP(AF153,P142:T151,5)</f>
        <v>9.4232102581232446E-3</v>
      </c>
      <c r="AG154" s="60">
        <f>SQRT($W$34*VLOOKUP(AG153,$P$34:$W$43,8))*(1-$X$20)*T142*VLOOKUP(AG153,P142:T151,5)</f>
        <v>5.8596430252032183E-3</v>
      </c>
      <c r="AH154" s="60">
        <f>SQRT($W$34*VLOOKUP(AH153,$P$34:$W$43,8))*(1-$Y$20)*T142*VLOOKUP(AH153,P142:T151,5)</f>
        <v>3.5639948815847375E-3</v>
      </c>
      <c r="AI154" s="87">
        <f>SQRT($W$34*VLOOKUP(AI153,$P$34:$W$43,8))*(1-$Z$20)*T142*VLOOKUP(AI153,P142:T151,5)</f>
        <v>5.5713635793358494E-3</v>
      </c>
      <c r="AJ154" s="89">
        <f>$X$34*T142</f>
        <v>5.2619038953295481E-6</v>
      </c>
      <c r="AK154" s="59" t="s">
        <v>69</v>
      </c>
      <c r="AL154" s="60">
        <f>$Q$44*AI164*100000/($T$3*$AE$9)^2</f>
        <v>0.41376516735969265</v>
      </c>
      <c r="AM154" s="65" t="s">
        <v>581</v>
      </c>
      <c r="AN154" s="66" t="s">
        <v>571</v>
      </c>
      <c r="AO154" s="61">
        <f>(AL161+SQRT(AL163))^(1/3)+(AL161-SQRT(AL163))^(1/3)-AL157/3</f>
        <v>0.73806312314273304</v>
      </c>
      <c r="AP154" s="63">
        <f>AO154^3+AL157*AO154^2+AL158*AO154+AL159</f>
        <v>0</v>
      </c>
      <c r="AQ154" s="65" t="s">
        <v>571</v>
      </c>
      <c r="AR154" s="61">
        <f>IF(AL163&gt;=0,AO154,AO161)</f>
        <v>0.73806312314273304</v>
      </c>
      <c r="AS154" s="61">
        <f>IF(AR154&lt;AR155,AR155,AR154)</f>
        <v>0.73806312314273304</v>
      </c>
      <c r="AT154" s="61">
        <f>AS154</f>
        <v>0.73806312314273304</v>
      </c>
      <c r="AU154" s="67">
        <f>IF(AT154&lt;AT155,AT155,AT154)</f>
        <v>0.73806312314273304</v>
      </c>
      <c r="AV154" s="81"/>
      <c r="AW154" s="59">
        <v>1</v>
      </c>
      <c r="AX154" s="61">
        <f>AX142</f>
        <v>9.4886543912142504E-2</v>
      </c>
      <c r="AY154" s="61">
        <f>SUMPRODUCT(T142:T151,$AX$34:$AX$43)</f>
        <v>0.34451367698049351</v>
      </c>
      <c r="AZ154" s="68">
        <f>IF($AA$7,EXP((AX154/AL155)*(AU159-1)-LN(AU159-AL155)-AL154*(2*AY154/AL154-AX154/AL155)*LN((AU159+2.41421536*AL155)/(AU159-0.41421536*AL155))/(AL155*2.82842713)      ),1)</f>
        <v>0.85490539686550282</v>
      </c>
    </row>
    <row r="155" spans="16:52" x14ac:dyDescent="0.25">
      <c r="P155" s="78">
        <v>2</v>
      </c>
      <c r="Q155" s="60"/>
      <c r="R155" s="60"/>
      <c r="S155" s="60">
        <f>$Z$8*$BJ$35/AZ155</f>
        <v>7.7387030231786627E-2</v>
      </c>
      <c r="T155" s="61">
        <f>S155/S164</f>
        <v>7.7407873235472505E-2</v>
      </c>
      <c r="U155" s="62"/>
      <c r="V155" s="62"/>
      <c r="W155" s="60"/>
      <c r="X155" s="63"/>
      <c r="Y155" s="61"/>
      <c r="Z155" s="86">
        <f>SQRT($W$35*VLOOKUP(Z153,$P$34:$W$43,8))*(1-$Q$21)*T143*VLOOKUP(Z153,P142:T151,5)</f>
        <v>5.3759232938666041E-3</v>
      </c>
      <c r="AA155" s="60">
        <f>SQRT($W$35*VLOOKUP(AA153,$P$34:$W$43,8))*(1-$R$21)*T143*VLOOKUP(AA153,P142:T151,5)</f>
        <v>3.6632031051898367E-3</v>
      </c>
      <c r="AB155" s="60">
        <f>SQRT($W$35*VLOOKUP(AB153,$P$34:$W$43,8))*(1-$S$21)*T143*VLOOKUP(AB153,P142:T151,5)</f>
        <v>2.3557879060309836E-3</v>
      </c>
      <c r="AC155" s="60">
        <f>SQRT($W$35*VLOOKUP(AC153,$P$34:$W$43,8))*(1-$T$21)*T143*VLOOKUP(AC153,P142:T151,5)</f>
        <v>1.5255138354528231E-3</v>
      </c>
      <c r="AD155" s="60">
        <f>SQRT($W$35*VLOOKUP(AD153,$P$34:$W$43,8))*(1-$U$21)*T143*VLOOKUP(AD153,P142:T151,5)</f>
        <v>1.667028798501015E-3</v>
      </c>
      <c r="AE155" s="60">
        <f>SQRT($W$35*VLOOKUP(AE153,$P$34:$W$43,8))*(1-$V$21)*T143*VLOOKUP(AE153,P142:T151,5)</f>
        <v>1.024929515605525E-3</v>
      </c>
      <c r="AF155" s="60">
        <f>SQRT($W$35*VLOOKUP(AF153,$P$34:$W$43,8))*(1-$W$21)*T143*VLOOKUP(AF153,P142:T151,5)</f>
        <v>6.3022103764202612E-3</v>
      </c>
      <c r="AG155" s="60">
        <f>SQRT($W$35*VLOOKUP(AG153,$P$34:$W$43,8))*(1-$X$21)*T143*VLOOKUP(AG153,P142:T151,5)</f>
        <v>3.8255401546680671E-3</v>
      </c>
      <c r="AH155" s="60">
        <f>SQRT($W$35*VLOOKUP(AH153,$P$34:$W$43,8))*(1-$Y$21)*T143*VLOOKUP(AH153,P142:T151,5)</f>
        <v>2.4367134746984837E-3</v>
      </c>
      <c r="AI155" s="87">
        <f>SQRT($W$35*VLOOKUP(AI153,$P$34:$W$43,8))*(1-$Z$21)*T143*VLOOKUP(AI153,P142:T151,5)</f>
        <v>3.8552609782014531E-3</v>
      </c>
      <c r="AJ155" s="89">
        <f>$X$35*T143</f>
        <v>3.1308548722193131E-6</v>
      </c>
      <c r="AK155" s="59" t="s">
        <v>65</v>
      </c>
      <c r="AL155" s="60">
        <f>AJ164*$Q$44*100000/($T$3*$AE$9)</f>
        <v>0.11086913299709418</v>
      </c>
      <c r="AM155" s="61"/>
      <c r="AN155" s="66" t="s">
        <v>572</v>
      </c>
      <c r="AO155" s="66" t="e">
        <f>1/0</f>
        <v>#DIV/0!</v>
      </c>
      <c r="AP155" s="61"/>
      <c r="AQ155" s="65" t="s">
        <v>572</v>
      </c>
      <c r="AR155" s="66">
        <f>IF(AL163&gt;=0,0,AO162)</f>
        <v>0</v>
      </c>
      <c r="AS155" s="61">
        <f>IF(AR154&lt;AR155,AR154,AR155)</f>
        <v>0</v>
      </c>
      <c r="AT155" s="61">
        <f>IF(AS155&lt;AS156,AS156,AS155)</f>
        <v>0</v>
      </c>
      <c r="AU155" s="67">
        <f>IF(AT154&lt;AT155,AT154,AT155)</f>
        <v>0</v>
      </c>
      <c r="AV155" s="81"/>
      <c r="AW155" s="59">
        <v>2</v>
      </c>
      <c r="AX155" s="61">
        <f t="shared" ref="AX155:AX163" si="48">AX143</f>
        <v>0.14320546093673198</v>
      </c>
      <c r="AY155" s="61">
        <f>SUMPRODUCT(T142:T151,$AY$34:$AY$43)</f>
        <v>0.59150349018818549</v>
      </c>
      <c r="AZ155" s="68">
        <f>IF($AA$8,EXP((AX155/AL155)*(AU159-1)-LN(AU159-AL155)-AL154*(2*AY155/AL154-AX155/AL155)*LN((AU159+2.41421536*AL155)/(AU159-0.41421536*AL155))/(AL155*2.82842713)      ),1)</f>
        <v>0.52483115969779237</v>
      </c>
    </row>
    <row r="156" spans="16:52" x14ac:dyDescent="0.25">
      <c r="P156" s="78">
        <v>3</v>
      </c>
      <c r="Q156" s="60"/>
      <c r="R156" s="60"/>
      <c r="S156" s="60">
        <f>$Z$9*$BJ$36/AZ156</f>
        <v>3.6368512772628758E-2</v>
      </c>
      <c r="T156" s="61">
        <f>S156/S164</f>
        <v>3.6378308070930031E-2</v>
      </c>
      <c r="U156" s="62"/>
      <c r="V156" s="62"/>
      <c r="W156" s="60"/>
      <c r="X156" s="63"/>
      <c r="Y156" s="61"/>
      <c r="Z156" s="86">
        <f>SQRT($W$36*VLOOKUP(Z153,$P$34:$W$43,8))*(1-$Q$22)*T144*VLOOKUP(Z153,P142:T151,5)</f>
        <v>3.4037327562197301E-3</v>
      </c>
      <c r="AA156" s="60">
        <f>SQRT($W$36*VLOOKUP(AA153,$P$34:$W$43,8))*(1-$R$22)*T144*VLOOKUP(AA153,P142:T151,5)</f>
        <v>2.3557879060309836E-3</v>
      </c>
      <c r="AB156" s="60">
        <f>SQRT($W$36*VLOOKUP(AB153,$P$34:$W$43,8))*(1-$S$22)*T144*VLOOKUP(AB153,P142:T151,5)</f>
        <v>1.5183341175108557E-3</v>
      </c>
      <c r="AC156" s="60">
        <f>SQRT($W$36*VLOOKUP(AC153,$P$34:$W$43,8))*(1-$T$22)*T144*VLOOKUP(AC153,P142:T151,5)</f>
        <v>1.082842654122415E-3</v>
      </c>
      <c r="AD156" s="60">
        <f>SQRT($W$36*VLOOKUP(AD153,$P$34:$W$43,8))*(1-$U$22)*T144*VLOOKUP(AD153,P142:T151,5)</f>
        <v>1.0744112917791954E-3</v>
      </c>
      <c r="AE156" s="60">
        <f>SQRT($W$36*VLOOKUP(AE153,$P$34:$W$43,8))*(1-$V$22)*T144*VLOOKUP(AE153,P142:T151,5)</f>
        <v>6.4728370908899468E-4</v>
      </c>
      <c r="AF156" s="60">
        <f>SQRT($W$36*VLOOKUP(AF153,$P$34:$W$43,8))*(1-$W$22)*T144*VLOOKUP(AF153,P142:T151,5)</f>
        <v>3.9132256655010503E-3</v>
      </c>
      <c r="AG156" s="60">
        <f>SQRT($W$36*VLOOKUP(AG153,$P$34:$W$43,8))*(1-$X$22)*T144*VLOOKUP(AG153,P142:T151,5)</f>
        <v>2.4858837851338554E-3</v>
      </c>
      <c r="AH156" s="60">
        <f>SQRT($W$36*VLOOKUP(AH153,$P$34:$W$43,8))*(1-$Y$22)*T144*VLOOKUP(AH153,P142:T151,5)</f>
        <v>1.5610631699380416E-3</v>
      </c>
      <c r="AI156" s="87">
        <f>SQRT($W$36*VLOOKUP(AI153,$P$34:$W$43,8))*(1-$Z$22)*T144*VLOOKUP(AI153,P142:T151,5)</f>
        <v>2.5043180430280431E-3</v>
      </c>
      <c r="AJ156" s="89">
        <f>$X$36*T144</f>
        <v>2.0492794563978489E-6</v>
      </c>
      <c r="AK156" s="82"/>
      <c r="AL156" s="65"/>
      <c r="AM156" s="61"/>
      <c r="AN156" s="66" t="s">
        <v>573</v>
      </c>
      <c r="AO156" s="66" t="e">
        <f>1/0</f>
        <v>#DIV/0!</v>
      </c>
      <c r="AP156" s="61"/>
      <c r="AQ156" s="65" t="s">
        <v>573</v>
      </c>
      <c r="AR156" s="66">
        <f>IF(AL163&gt;=0,0,AO163)</f>
        <v>0</v>
      </c>
      <c r="AS156" s="61">
        <f>AR156</f>
        <v>0</v>
      </c>
      <c r="AT156" s="61">
        <f>IF(AS155&lt;AS156,AS155,AS156)</f>
        <v>0</v>
      </c>
      <c r="AU156" s="67">
        <f>AT156</f>
        <v>0</v>
      </c>
      <c r="AV156" s="81"/>
      <c r="AW156" s="59">
        <v>3</v>
      </c>
      <c r="AX156" s="61">
        <f t="shared" si="48"/>
        <v>0.19947591637730461</v>
      </c>
      <c r="AY156" s="61">
        <f>SUMPRODUCT(T142:T151,$AZ$34:$AZ$43)</f>
        <v>0.80744013833158612</v>
      </c>
      <c r="AZ156" s="68">
        <f>IF($AA$9,EXP((AX156/AL155)*(AU159-1)-LN(AU159-AL155)-AL154*(2*AY156/AL154-AX156/AL155)*LN((AU159+2.41421536*AL155)/(AU159-0.41421536*AL155))/(AL155*2.82842713)      ),1)</f>
        <v>0.35274509380530655</v>
      </c>
    </row>
    <row r="157" spans="16:52" x14ac:dyDescent="0.25">
      <c r="P157" s="78">
        <v>4</v>
      </c>
      <c r="Q157" s="60"/>
      <c r="R157" s="60"/>
      <c r="S157" s="60">
        <f>$Z$10*$BJ$37/AZ157</f>
        <v>2.0521022032927761E-2</v>
      </c>
      <c r="T157" s="61">
        <f>S157/S164</f>
        <v>2.0526549053884496E-2</v>
      </c>
      <c r="U157" s="62"/>
      <c r="V157" s="62"/>
      <c r="W157" s="60"/>
      <c r="X157" s="63"/>
      <c r="Y157" s="61"/>
      <c r="Z157" s="86">
        <f>SQRT($W$37*VLOOKUP(Z153,$P$34:$W$43,8))*(1-$Q$23)*T145*VLOOKUP(Z153,P142:T151,5)</f>
        <v>2.4372339154647908E-3</v>
      </c>
      <c r="AA157" s="60">
        <f>SQRT($W$37*VLOOKUP(AA153,$P$34:$W$43,8))*(1-$R$23)*T145*VLOOKUP(AA153,P142:T151,5)</f>
        <v>1.5255138354528231E-3</v>
      </c>
      <c r="AB157" s="60">
        <f>SQRT($W$37*VLOOKUP(AB153,$P$34:$W$43,8))*(1-$S$23)*T145*VLOOKUP(AB153,P142:T151,5)</f>
        <v>1.082842654122415E-3</v>
      </c>
      <c r="AC157" s="60">
        <f>SQRT($W$37*VLOOKUP(AC153,$P$34:$W$43,8))*(1-$T$23)*T145*VLOOKUP(AC153,P142:T151,5)</f>
        <v>7.7738193101476382E-4</v>
      </c>
      <c r="AD157" s="60">
        <f>SQRT($W$37*VLOOKUP(AD153,$P$34:$W$43,8))*(1-$U$23)*T145*VLOOKUP(AD153,P142:T151,5)</f>
        <v>7.6313863090503645E-4</v>
      </c>
      <c r="AE157" s="60">
        <f>SQRT($W$37*VLOOKUP(AE153,$P$34:$W$43,8))*(1-$V$23)*T145*VLOOKUP(AE153,P142:T151,5)</f>
        <v>4.4064869229588937E-4</v>
      </c>
      <c r="AF157" s="60">
        <f>SQRT($W$37*VLOOKUP(AF153,$P$34:$W$43,8))*(1-$W$23)*T145*VLOOKUP(AF153,P142:T151,5)</f>
        <v>2.8159835286480834E-3</v>
      </c>
      <c r="AG157" s="60">
        <f>SQRT($W$37*VLOOKUP(AG153,$P$34:$W$43,8))*(1-$X$23)*T145*VLOOKUP(AG153,P142:T151,5)</f>
        <v>1.7600647183032281E-3</v>
      </c>
      <c r="AH157" s="60">
        <f>SQRT($W$37*VLOOKUP(AH153,$P$34:$W$43,8))*(1-$Y$23)*T145*VLOOKUP(AH153,P142:T151,5)</f>
        <v>1.2245145649289338E-3</v>
      </c>
      <c r="AI157" s="87">
        <f>SQRT($W$37*VLOOKUP(AI153,$P$34:$W$43,8))*(1-$Z$23)*T145*VLOOKUP(AI153,P142:T151,5)</f>
        <v>1.6267214991215904E-3</v>
      </c>
      <c r="AJ157" s="89">
        <f>$X$37*T145</f>
        <v>1.4854017924094186E-6</v>
      </c>
      <c r="AK157" s="59" t="s">
        <v>568</v>
      </c>
      <c r="AL157" s="60">
        <f>AL155-1</f>
        <v>-0.88913086700290578</v>
      </c>
      <c r="AM157" s="61"/>
      <c r="AN157" s="66"/>
      <c r="AO157" s="61"/>
      <c r="AP157" s="61"/>
      <c r="AQ157" s="50"/>
      <c r="AR157" s="65"/>
      <c r="AS157" s="65"/>
      <c r="AT157" s="65"/>
      <c r="AU157" s="65"/>
      <c r="AV157" s="81"/>
      <c r="AW157" s="59">
        <v>4</v>
      </c>
      <c r="AX157" s="61">
        <f t="shared" si="48"/>
        <v>0.25627106465246752</v>
      </c>
      <c r="AY157" s="61">
        <f>SUMPRODUCT(T142:T151,$BA$34:$BA$43)</f>
        <v>1.0067464414237017</v>
      </c>
      <c r="AZ157" s="68">
        <f>IF($AA$10,EXP((AX157/AL155)*(AU159-1)-LN(AU159-AL155)-AL154*(2*AY157/AL154-AX157/AL155)*LN((AU159+2.41421536*AL155)/(AU159-0.41421536*AL155))/(AL155*2.82842713)      ),1)</f>
        <v>0.24693937369282182</v>
      </c>
    </row>
    <row r="158" spans="16:52" x14ac:dyDescent="0.25">
      <c r="P158" s="78">
        <v>5</v>
      </c>
      <c r="Q158" s="60"/>
      <c r="R158" s="60"/>
      <c r="S158" s="60">
        <f>$Z$11*$BJ$38/AZ158</f>
        <v>2.0840253310110957E-2</v>
      </c>
      <c r="T158" s="61">
        <f>S158/S164</f>
        <v>2.0845866311091307E-2</v>
      </c>
      <c r="U158" s="62"/>
      <c r="V158" s="62"/>
      <c r="W158" s="60"/>
      <c r="X158" s="63"/>
      <c r="Y158" s="61"/>
      <c r="Z158" s="86">
        <f>SQRT($W$38*VLOOKUP(Z153,$P$34:$W$43,8))*(1-$Q$24)*T146*VLOOKUP(Z153,P142:T151,5)</f>
        <v>2.3618084582967889E-3</v>
      </c>
      <c r="AA158" s="60">
        <f>SQRT($W$38*VLOOKUP(AA153,$P$34:$W$43,8))*(1-$R$24)*T146*VLOOKUP(AA153,P142:T151,5)</f>
        <v>1.6670287985010147E-3</v>
      </c>
      <c r="AB158" s="60">
        <f>SQRT($W$38*VLOOKUP(AB153,$P$34:$W$43,8))*(1-$S$24)*T146*VLOOKUP(AB153,P142:T151,5)</f>
        <v>1.0744112917791954E-3</v>
      </c>
      <c r="AC158" s="60">
        <f>SQRT($W$38*VLOOKUP(AC153,$P$34:$W$43,8))*(1-$T$24)*T146*VLOOKUP(AC153,P142:T151,5)</f>
        <v>7.6313863090503656E-4</v>
      </c>
      <c r="AD158" s="60">
        <f>SQRT($W$38*VLOOKUP(AD153,$P$34:$W$43,8))*(1-$U$24)*T146*VLOOKUP(AD153,P142:T151,5)</f>
        <v>7.4855733288999883E-4</v>
      </c>
      <c r="AE158" s="60">
        <f>SQRT($W$38*VLOOKUP(AE153,$P$34:$W$43,8))*(1-$V$24)*T146*VLOOKUP(AE153,P142:T151,5)</f>
        <v>4.6695691650739654E-4</v>
      </c>
      <c r="AF158" s="60">
        <f>SQRT($W$38*VLOOKUP(AF153,$P$34:$W$43,8))*(1-$W$24)*T146*VLOOKUP(AF153,P142:T151,5)</f>
        <v>2.6933002175513442E-3</v>
      </c>
      <c r="AG158" s="60">
        <f>SQRT($W$38*VLOOKUP(AG153,$P$34:$W$43,8))*(1-$X$24)*T146*VLOOKUP(AG153,P142:T151,5)</f>
        <v>1.7536294344780066E-3</v>
      </c>
      <c r="AH158" s="60">
        <f>SQRT($W$38*VLOOKUP(AH153,$P$34:$W$43,8))*(1-$Y$24)*T146*VLOOKUP(AH153,P142:T151,5)</f>
        <v>1.144642444452364E-3</v>
      </c>
      <c r="AI158" s="87">
        <f>SQRT($W$38*VLOOKUP(AI153,$P$34:$W$43,8))*(1-$Z$24)*T146*VLOOKUP(AI153,P142:T151,5)</f>
        <v>1.7584026986739972E-3</v>
      </c>
      <c r="AJ158" s="89">
        <f>$X$38*T146</f>
        <v>1.508167594665972E-6</v>
      </c>
      <c r="AK158" s="59" t="s">
        <v>569</v>
      </c>
      <c r="AL158" s="60">
        <f>AL154-3*AL155*AL155-2*AL155</f>
        <v>0.15515100741092222</v>
      </c>
      <c r="AM158" s="61" t="s">
        <v>582</v>
      </c>
      <c r="AN158" s="66" t="s">
        <v>583</v>
      </c>
      <c r="AO158" s="61">
        <f>AL161^2/AL162^3</f>
        <v>7.7817600156797049</v>
      </c>
      <c r="AP158" s="61"/>
      <c r="AQ158" s="50"/>
      <c r="AR158" s="65"/>
      <c r="AS158" s="65"/>
      <c r="AT158" s="65"/>
      <c r="AU158" s="65"/>
      <c r="AV158" s="81"/>
      <c r="AW158" s="59">
        <v>5</v>
      </c>
      <c r="AX158" s="61">
        <f t="shared" si="48"/>
        <v>0.25621330522075891</v>
      </c>
      <c r="AY158" s="61">
        <f>SUMPRODUCT(T142:T151,$BB$34:$BB$43)</f>
        <v>0.98980574806806643</v>
      </c>
      <c r="AZ158" s="68">
        <f>IF($AA$11,EXP((AX158/AL155)*(AU159-1)-LN(AU159-AL155)-AL154*(2*AY158/AL154-AX158/AL155)*LN((AU159+2.41421536*AL155)/(AU159-0.41421536*AL155))/(AL155*2.82842713)      ),1)</f>
        <v>0.25708233969805472</v>
      </c>
    </row>
    <row r="159" spans="16:52" x14ac:dyDescent="0.25">
      <c r="P159" s="78">
        <v>6</v>
      </c>
      <c r="Q159" s="60"/>
      <c r="R159" s="60"/>
      <c r="S159" s="60">
        <f>$Z$12*$BJ$39/AZ159</f>
        <v>1.0313005388653452E-2</v>
      </c>
      <c r="T159" s="61">
        <f>S159/S164</f>
        <v>1.0315783037681776E-2</v>
      </c>
      <c r="U159" s="62"/>
      <c r="V159" s="62"/>
      <c r="W159" s="60"/>
      <c r="X159" s="63"/>
      <c r="Y159" s="61"/>
      <c r="Z159" s="86">
        <f>SQRT($W$39*VLOOKUP(Z153,$P$34:$W$43,8))*(1-$Q$25)*T147*VLOOKUP(Z153,P142:T151,5)</f>
        <v>1.4772490026811599E-3</v>
      </c>
      <c r="AA159" s="60">
        <f>SQRT($W$39*VLOOKUP(AA153,$P$34:$W$43,8))*(1-$R$25)*T147*VLOOKUP(AA153,P142:T151,5)</f>
        <v>1.024929515605525E-3</v>
      </c>
      <c r="AB159" s="60">
        <f>SQRT($W$39*VLOOKUP(AB153,$P$34:$W$43,8))*(1-$S$25)*T147*VLOOKUP(AB153,P142:T151,5)</f>
        <v>6.4728370908899457E-4</v>
      </c>
      <c r="AC159" s="60">
        <f>SQRT($W$39*VLOOKUP(AC153,$P$34:$W$43,8))*(1-$T$25)*T147*VLOOKUP(AC153,P142:T151,5)</f>
        <v>4.4064869229588932E-4</v>
      </c>
      <c r="AD159" s="60">
        <f>SQRT($W$39*VLOOKUP(AD153,$P$34:$W$43,8))*(1-$U$25)*T147*VLOOKUP(AD153,P142:T151,5)</f>
        <v>4.6695691650739648E-4</v>
      </c>
      <c r="AE159" s="60">
        <f>SQRT($W$39*VLOOKUP(AE153,$P$34:$W$43,8))*(1-$V$25)*T147*VLOOKUP(AE153,P142:T151,5)</f>
        <v>2.9129199901397289E-4</v>
      </c>
      <c r="AF159" s="60">
        <f>SQRT($W$39*VLOOKUP(AF153,$P$34:$W$43,8))*(1-$W$25)*T147*VLOOKUP(AF153,P142:T151,5)</f>
        <v>1.854917226188266E-3</v>
      </c>
      <c r="AG159" s="60">
        <f>SQRT($W$39*VLOOKUP(AG153,$P$34:$W$43,8))*(1-$X$25)*T147*VLOOKUP(AG153,P142:T151,5)</f>
        <v>1.0911952686153716E-3</v>
      </c>
      <c r="AH159" s="60">
        <f>SQRT($W$39*VLOOKUP(AH153,$P$34:$W$43,8))*(1-$Y$25)*T147*VLOOKUP(AH153,P142:T151,5)</f>
        <v>7.0234517472739016E-4</v>
      </c>
      <c r="AI159" s="87">
        <f>SQRT($W$39*VLOOKUP(AI153,$P$34:$W$43,8))*(1-$Z$25)*T147*VLOOKUP(AI153,P142:T151,5)</f>
        <v>1.0969076997496404E-3</v>
      </c>
      <c r="AJ159" s="89">
        <f>$X$39*T147</f>
        <v>9.2833399996920575E-7</v>
      </c>
      <c r="AK159" s="59" t="s">
        <v>570</v>
      </c>
      <c r="AL159" s="60">
        <f>-1*AL154*AL155+AL155^2+AL155^3</f>
        <v>-3.2219021254293573E-2</v>
      </c>
      <c r="AM159" s="61"/>
      <c r="AN159" s="66" t="s">
        <v>584</v>
      </c>
      <c r="AO159" s="61" t="e">
        <f>SQRT(1-AO158)/SQRT(AO158)*AL161/ABS(AL161)</f>
        <v>#NUM!</v>
      </c>
      <c r="AP159" s="61"/>
      <c r="AQ159" s="50"/>
      <c r="AR159" s="65"/>
      <c r="AS159" s="65"/>
      <c r="AT159" s="65" t="s">
        <v>587</v>
      </c>
      <c r="AU159" s="61">
        <f>AU154</f>
        <v>0.73806312314273304</v>
      </c>
      <c r="AV159" s="81"/>
      <c r="AW159" s="59">
        <v>6</v>
      </c>
      <c r="AX159" s="61">
        <f t="shared" si="48"/>
        <v>0.31872889694939199</v>
      </c>
      <c r="AY159" s="61">
        <f>SUMPRODUCT(T142:T151,$BC$34:$BC$43)</f>
        <v>1.2604746381337903</v>
      </c>
      <c r="AZ159" s="68">
        <f>IF($AA$12,EXP((AX159/AL155)*(AU159-1)-LN(AU159-AL155)-AL154*(2*AY159/AL154-AX159/AL155)*LN((AU159+2.41421536*AL155)/(AU159-0.41421536*AL155))/(AL155*2.82842713)      ),1)</f>
        <v>0.15364476698318311</v>
      </c>
    </row>
    <row r="160" spans="16:52" x14ac:dyDescent="0.25">
      <c r="P160" s="78">
        <v>7</v>
      </c>
      <c r="Q160" s="60"/>
      <c r="R160" s="60"/>
      <c r="S160" s="60">
        <f>$Z$13*$BJ$40/AZ160</f>
        <v>0.3719217672794744</v>
      </c>
      <c r="T160" s="61">
        <f>S160/S164</f>
        <v>0.37202193867438449</v>
      </c>
      <c r="U160" s="62"/>
      <c r="V160" s="62"/>
      <c r="W160" s="60"/>
      <c r="X160" s="63"/>
      <c r="Y160" s="61"/>
      <c r="Z160" s="86">
        <f>SQRT($W$40*VLOOKUP(Z153,$P$34:$W$43,8))*(1-$Q$26)*T148*VLOOKUP(Z153,P142:T151,5)</f>
        <v>9.4232102581232428E-3</v>
      </c>
      <c r="AA160" s="60">
        <f>SQRT($W$40*VLOOKUP(AA153,$P$34:$W$43,8))*(1-$R$26)*T148*VLOOKUP(AA153,P142:T151,5)</f>
        <v>6.3022103764202612E-3</v>
      </c>
      <c r="AB160" s="60">
        <f>SQRT($W$40*VLOOKUP(AB153,$P$34:$W$43,8))*(1-$S$26)*T148*VLOOKUP(AB153,P142:T151,5)</f>
        <v>3.9132256655010503E-3</v>
      </c>
      <c r="AC160" s="60">
        <f>SQRT($W$40*VLOOKUP(AC153,$P$34:$W$43,8))*(1-$T$26)*T148*VLOOKUP(AC153,P142:T151,5)</f>
        <v>2.8159835286480834E-3</v>
      </c>
      <c r="AD160" s="60">
        <f>SQRT($W$40*VLOOKUP(AD153,$P$34:$W$43,8))*(1-$U$26)*T148*VLOOKUP(AD153,P142:T151,5)</f>
        <v>2.6933002175513442E-3</v>
      </c>
      <c r="AE160" s="60">
        <f>SQRT($W$40*VLOOKUP(AE153,$P$34:$W$43,8))*(1-$V$26)*T148*VLOOKUP(AE153,P142:T151,5)</f>
        <v>1.854917226188266E-3</v>
      </c>
      <c r="AF160" s="60">
        <f>SQRT($W$40*VLOOKUP(AF153,$P$34:$W$43,8))*(1-$W$26)*T148*VLOOKUP(AF153,P142:T151,5)</f>
        <v>1.2051750266346761E-2</v>
      </c>
      <c r="AG160" s="60">
        <f>SQRT($W$40*VLOOKUP(AG153,$P$34:$W$43,8))*(1-$X$26)*T148*VLOOKUP(AG153,P142:T151,5)</f>
        <v>8.1318364343642459E-3</v>
      </c>
      <c r="AH160" s="60">
        <f>SQRT($W$40*VLOOKUP(AH153,$P$34:$W$43,8))*(1-$Y$26)*T148*VLOOKUP(AH153,P142:T151,5)</f>
        <v>3.969446121403067E-3</v>
      </c>
      <c r="AI160" s="87">
        <f>SQRT($W$40*VLOOKUP(AI153,$P$34:$W$43,8))*(1-$Z$26)*T148*VLOOKUP(AI153,P142:T151,5)</f>
        <v>6.4515948464290533E-3</v>
      </c>
      <c r="AJ160" s="89">
        <f>$X$40*T148</f>
        <v>8.9480525325927131E-6</v>
      </c>
      <c r="AK160" s="82"/>
      <c r="AL160" s="65"/>
      <c r="AM160" s="61"/>
      <c r="AN160" s="66" t="s">
        <v>585</v>
      </c>
      <c r="AO160" s="61" t="e">
        <f>IF(ATAN(AO159)&lt;0,ATAN(AO159)+PI(),ATAN(AO159))</f>
        <v>#NUM!</v>
      </c>
      <c r="AP160" s="61"/>
      <c r="AQ160" s="50"/>
      <c r="AR160" s="65"/>
      <c r="AS160" s="65"/>
      <c r="AT160" s="65"/>
      <c r="AU160" s="65"/>
      <c r="AV160" s="81"/>
      <c r="AW160" s="59">
        <v>7</v>
      </c>
      <c r="AX160" s="61">
        <f t="shared" si="48"/>
        <v>8.5143624315005592E-2</v>
      </c>
      <c r="AY160" s="61">
        <f>SUMPRODUCT(T142:T151,$BD$34:$BD$43)</f>
        <v>0.22129803083962368</v>
      </c>
      <c r="AZ160" s="68">
        <f>IF($AA$13,EXP((AX160/AL155)*(AU159-1)-LN(AU159-AL155)-AL154*(2*AY160/AL154-AX160/AL155)*LN((AU159+2.41421536*AL155)/(AU159-0.41421536*AL155))/(AL155*2.82842713)      ),1)</f>
        <v>1.1236470392680675</v>
      </c>
    </row>
    <row r="161" spans="16:52" x14ac:dyDescent="0.25">
      <c r="P161" s="78">
        <v>8</v>
      </c>
      <c r="Q161" s="60"/>
      <c r="R161" s="60"/>
      <c r="S161" s="60">
        <f>$Z$14*$BJ$41/AZ161</f>
        <v>0.11479254478688948</v>
      </c>
      <c r="T161" s="61">
        <f>S161/S164</f>
        <v>0.11482346238932155</v>
      </c>
      <c r="U161" s="62"/>
      <c r="V161" s="62"/>
      <c r="W161" s="60"/>
      <c r="X161" s="63"/>
      <c r="Y161" s="61"/>
      <c r="Z161" s="86">
        <f>SQRT($W$41*VLOOKUP(Z153,$P$34:$W$43,8))*(1-$Q$27)*T149*VLOOKUP(Z153,P142:T151,5)</f>
        <v>5.8596430252032174E-3</v>
      </c>
      <c r="AA161" s="60">
        <f>SQRT($W$41*VLOOKUP(AA153,$P$34:$W$43,8))*(1-$R$27)*T149*VLOOKUP(AA153,P142:T151,5)</f>
        <v>3.8255401546680667E-3</v>
      </c>
      <c r="AB161" s="60">
        <f>SQRT($W$41*VLOOKUP(AB153,$P$34:$W$43,8))*(1-$S$27)*T149*VLOOKUP(AB153,P142:T151,5)</f>
        <v>2.4858837851338559E-3</v>
      </c>
      <c r="AC161" s="60">
        <f>SQRT($W$41*VLOOKUP(AC153,$P$34:$W$43,8))*(1-$T$27)*T149*VLOOKUP(AC153,P142:T151,5)</f>
        <v>1.7600647183032279E-3</v>
      </c>
      <c r="AD161" s="60">
        <f>SQRT($W$41*VLOOKUP(AD153,$P$34:$W$43,8))*(1-$U$27)*T149*VLOOKUP(AD153,P142:T151,5)</f>
        <v>1.7536294344780063E-3</v>
      </c>
      <c r="AE161" s="60">
        <f>SQRT($W$41*VLOOKUP(AE153,$P$34:$W$43,8))*(1-$V$27)*T149*VLOOKUP(AE153,P142:T151,5)</f>
        <v>1.0911952686153718E-3</v>
      </c>
      <c r="AF161" s="60">
        <f>SQRT($W$41*VLOOKUP(AF153,$P$34:$W$43,8))*(1-$W$27)*T149*VLOOKUP(AF153,P142:T151,5)</f>
        <v>8.1318364343642459E-3</v>
      </c>
      <c r="AG161" s="60">
        <f>SQRT($W$41*VLOOKUP(AG153,$P$34:$W$43,8))*(1-$X$27)*T149*VLOOKUP(AG153,P142:T151,5)</f>
        <v>5.3049981833989557E-3</v>
      </c>
      <c r="AH161" s="60">
        <f>SQRT($W$41*VLOOKUP(AH153,$P$34:$W$43,8))*(1-$Y$27)*T149*VLOOKUP(AH153,P142:T151,5)</f>
        <v>2.8872519488507575E-3</v>
      </c>
      <c r="AI161" s="87">
        <f>SQRT($W$41*VLOOKUP(AI153,$P$34:$W$43,8))*(1-$Z$27)*T149*VLOOKUP(AI153,P142:T151,5)</f>
        <v>4.4227084531222802E-3</v>
      </c>
      <c r="AJ161" s="89">
        <f>$X$41*T149</f>
        <v>3.0629801900816502E-6</v>
      </c>
      <c r="AK161" s="59" t="s">
        <v>580</v>
      </c>
      <c r="AL161" s="61">
        <f>AL157*AL158/6-AL159/2-AL157^3/27</f>
        <v>1.9151463282300118E-2</v>
      </c>
      <c r="AM161" s="61"/>
      <c r="AN161" s="66" t="s">
        <v>571</v>
      </c>
      <c r="AO161" s="61" t="e">
        <f>2*SQRT(AL162)*COS(AO160/3)-AL157/3</f>
        <v>#NUM!</v>
      </c>
      <c r="AP161" s="69" t="e">
        <f>AO161^3+AL157*AO161^2+AL158*AO161+AL159</f>
        <v>#NUM!</v>
      </c>
      <c r="AQ161" s="50"/>
      <c r="AR161" s="65"/>
      <c r="AS161" s="65"/>
      <c r="AT161" s="65"/>
      <c r="AU161" s="65"/>
      <c r="AV161" s="81"/>
      <c r="AW161" s="59">
        <v>8</v>
      </c>
      <c r="AX161" s="61">
        <f t="shared" si="48"/>
        <v>9.4442052157195047E-2</v>
      </c>
      <c r="AY161" s="61">
        <f>SUMPRODUCT(T142:T151,$BE$34:$BE$43)</f>
        <v>0.4670797140346179</v>
      </c>
      <c r="AZ161" s="68">
        <f>IF($AA$14,EXP((AX161/AL155)*(AU159-1)-LN(AU159-AL155)-AL154*(2*AY161/AL154-AX161/AL155)*LN((AU159+2.41421536*AL155)/(AU159-0.41421536*AL155))/(AL155*2.82842713)      ),1)</f>
        <v>0.63775759668140686</v>
      </c>
    </row>
    <row r="162" spans="16:52" x14ac:dyDescent="0.25">
      <c r="P162" s="78">
        <v>9</v>
      </c>
      <c r="Q162" s="60"/>
      <c r="R162" s="60"/>
      <c r="S162" s="60">
        <f>$Z$15*$BJ$42/AZ162</f>
        <v>5.9242050841061808E-2</v>
      </c>
      <c r="T162" s="61">
        <f>S162/S164</f>
        <v>5.9258006774250367E-2</v>
      </c>
      <c r="U162" s="62"/>
      <c r="V162" s="62" t="s">
        <v>590</v>
      </c>
      <c r="W162" s="60"/>
      <c r="X162" s="63"/>
      <c r="Y162" s="61"/>
      <c r="Z162" s="86">
        <f>SQRT($W$42*VLOOKUP(Z153,$P$34:$W$43,8))*(1-$Q$28)*T150*VLOOKUP(Z153,P142:T151,5)</f>
        <v>3.563994881584738E-3</v>
      </c>
      <c r="AA162" s="60">
        <f>SQRT($W$42*VLOOKUP(AA153,$P$34:$W$43,8))*(1-$R$28)*T150*VLOOKUP(AA153,P142:T151,5)</f>
        <v>2.4367134746984833E-3</v>
      </c>
      <c r="AB162" s="60">
        <f>SQRT($W$42*VLOOKUP(AB153,$P$34:$W$43,8))*(1-$S$28)*T150*VLOOKUP(AB153,P142:T151,5)</f>
        <v>1.5610631699380416E-3</v>
      </c>
      <c r="AC162" s="60">
        <f>SQRT($W$42*VLOOKUP(AC153,$P$34:$W$43,8))*(1-$T$28)*T150*VLOOKUP(AC153,P142:T151,5)</f>
        <v>1.2245145649289338E-3</v>
      </c>
      <c r="AD162" s="60">
        <f>SQRT($W$42*VLOOKUP(AD153,$P$34:$W$43,8))*(1-$U$28)*T150*VLOOKUP(AD153,P142:T151,5)</f>
        <v>1.144642444452364E-3</v>
      </c>
      <c r="AE162" s="60">
        <f>SQRT($W$42*VLOOKUP(AE153,$P$34:$W$43,8))*(1-$V$28)*T150*VLOOKUP(AE153,P142:T151,5)</f>
        <v>7.0234517472739016E-4</v>
      </c>
      <c r="AF162" s="60">
        <f>SQRT($W$42*VLOOKUP(AF153,$P$34:$W$43,8))*(1-$W$28)*T150*VLOOKUP(AF153,P142:T151,5)</f>
        <v>3.9694461214030662E-3</v>
      </c>
      <c r="AG162" s="60">
        <f>SQRT($W$42*VLOOKUP(AG153,$P$34:$W$43,8))*(1-$X$28)*T150*VLOOKUP(AG153,P142:T151,5)</f>
        <v>2.8872519488507575E-3</v>
      </c>
      <c r="AH162" s="60">
        <f>SQRT($W$42*VLOOKUP(AH153,$P$34:$W$43,8))*(1-$Y$28)*T150*VLOOKUP(AH153,P142:T151,5)</f>
        <v>1.9288278514086269E-3</v>
      </c>
      <c r="AI162" s="87">
        <f>SQRT($W$42*VLOOKUP(AI153,$P$34:$W$43,8))*(1-$Z$28)*T150*VLOOKUP(AI153,P142:T151,5)</f>
        <v>2.8226208243033019E-3</v>
      </c>
      <c r="AJ162" s="89">
        <f>$X$42*T150</f>
        <v>1.6005660085516689E-6</v>
      </c>
      <c r="AK162" s="59" t="s">
        <v>556</v>
      </c>
      <c r="AL162" s="61">
        <f>AL157^2/9-AL158/3</f>
        <v>3.6122297380508032E-2</v>
      </c>
      <c r="AM162" s="61"/>
      <c r="AN162" s="66" t="s">
        <v>572</v>
      </c>
      <c r="AO162" s="61" t="e">
        <f>2*SQRT(AL162)*COS((AO160+2*PI())/3)-AL157/3</f>
        <v>#NUM!</v>
      </c>
      <c r="AP162" s="69" t="e">
        <f>AO162^3+AO162^2*AL157+AO162*AL158+AL159</f>
        <v>#NUM!</v>
      </c>
      <c r="AQ162" s="50"/>
      <c r="AR162" s="65"/>
      <c r="AS162" s="50"/>
      <c r="AT162" s="65"/>
      <c r="AU162" s="65"/>
      <c r="AV162" s="81"/>
      <c r="AW162" s="59">
        <v>9</v>
      </c>
      <c r="AX162" s="61">
        <f t="shared" si="48"/>
        <v>9.5633628720838929E-2</v>
      </c>
      <c r="AY162" s="61">
        <f>SUMPRODUCT(T142:T151,$BF$34:$BF$43)</f>
        <v>0.53650610441321134</v>
      </c>
      <c r="AZ162" s="68">
        <f>IF($AA$15,EXP((AX162/AL155)*(AU159-1)-LN(AU159-AL155)-AL154*(2*AY162/AL154-AX162/AL155)*LN((AU159+2.41421536*AL155)/(AU159-0.41421536*AL155))/(AL155*2.82842713)      ),1)</f>
        <v>0.54184583054085877</v>
      </c>
    </row>
    <row r="163" spans="16:52" x14ac:dyDescent="0.25">
      <c r="P163" s="78">
        <v>10</v>
      </c>
      <c r="Q163" s="60"/>
      <c r="R163" s="60"/>
      <c r="S163" s="60">
        <f>$Z$16*$BJ$43/AZ163</f>
        <v>9.2077776357589999E-2</v>
      </c>
      <c r="T163" s="61">
        <f>S163/S164</f>
        <v>9.2102576087289681E-2</v>
      </c>
      <c r="U163" s="62"/>
      <c r="V163" s="96">
        <f>ABS(S152-S164)</f>
        <v>2.2381706710206117E-8</v>
      </c>
      <c r="W163" s="60"/>
      <c r="X163" s="63"/>
      <c r="Y163" s="61"/>
      <c r="Z163" s="86">
        <f>SQRT($W$43*VLOOKUP(Z153,$P$34:$W$43,8))*(1-$Q$29)*T151*VLOOKUP(Z153,P142:T151,5)</f>
        <v>5.5713635793358494E-3</v>
      </c>
      <c r="AA163" s="60">
        <f>SQRT($W$43*VLOOKUP(AA153,$P$34:$W$43,8))*(1-$R$29)*T151*VLOOKUP(AA153,P142:T151,5)</f>
        <v>3.8552609782014531E-3</v>
      </c>
      <c r="AB163" s="60">
        <f>SQRT($W$43*VLOOKUP(AB153,$P$34:$W$43,8))*(1-$S$29)*T151*VLOOKUP(AB153,P142:T151,5)</f>
        <v>2.5043180430280431E-3</v>
      </c>
      <c r="AC163" s="60">
        <f>SQRT($W$43*VLOOKUP(AC153,$P$34:$W$43,8))*(1-$T$29)*T151*VLOOKUP(AC153,P142:T151,5)</f>
        <v>1.6267214991215904E-3</v>
      </c>
      <c r="AD163" s="60">
        <f>SQRT($W$43*VLOOKUP(AD153,$P$34:$W$43,8))*(1-$U$29)*T151*VLOOKUP(AD153,P142:T151,5)</f>
        <v>1.7584026986739972E-3</v>
      </c>
      <c r="AE163" s="60">
        <f>SQRT($W$43*VLOOKUP(AE153,$P$34:$W$43,8))*(1-$V$29)*T151*VLOOKUP(AE153,P142:T151,5)</f>
        <v>1.0969076997496404E-3</v>
      </c>
      <c r="AF163" s="60">
        <f>SQRT($W$43*VLOOKUP(AF153,$P$34:$W$43,8))*(1-$W$29)*T151*VLOOKUP(AF153,P142:T151,5)</f>
        <v>6.4515948464290533E-3</v>
      </c>
      <c r="AG163" s="60">
        <f>SQRT($W$43*VLOOKUP(AG153,$P$34:$W$43,8))*(1-$X$29)*T151*VLOOKUP(AG153,P142:T151,5)</f>
        <v>4.4227084531222802E-3</v>
      </c>
      <c r="AH163" s="60">
        <f>SQRT($W$43*VLOOKUP(AH153,$P$34:$W$43,8))*(1-$Y$29)*T151*VLOOKUP(AH153,P142:T151,5)</f>
        <v>2.8226208243033019E-3</v>
      </c>
      <c r="AI163" s="87">
        <f>SQRT($W$43*VLOOKUP(AI153,$P$34:$W$43,8))*(1-$Z$29)*T151*VLOOKUP(AI153,P142:T151,5)</f>
        <v>4.1305854806960593E-3</v>
      </c>
      <c r="AJ163" s="89">
        <f>$X$43*T151</f>
        <v>3.3407724016781121E-6</v>
      </c>
      <c r="AK163" s="59" t="s">
        <v>72</v>
      </c>
      <c r="AL163" s="63">
        <f>AL161^2-AL162^3</f>
        <v>3.196454364905932E-4</v>
      </c>
      <c r="AM163" s="61"/>
      <c r="AN163" s="66" t="s">
        <v>573</v>
      </c>
      <c r="AO163" s="61" t="e">
        <f>2*SQRT(AL162)*COS((AO160+4*PI())/3)-AL157/3</f>
        <v>#NUM!</v>
      </c>
      <c r="AP163" s="69" t="e">
        <f>AO163^3+AO163^2*AL157+AL158*AO163+AL159</f>
        <v>#NUM!</v>
      </c>
      <c r="AQ163" s="50"/>
      <c r="AR163" s="65"/>
      <c r="AS163" s="50"/>
      <c r="AT163" s="65"/>
      <c r="AU163" s="65"/>
      <c r="AV163" s="81"/>
      <c r="AW163" s="59">
        <v>10</v>
      </c>
      <c r="AX163" s="61">
        <f t="shared" si="48"/>
        <v>0.1284239100960245</v>
      </c>
      <c r="AY163" s="61">
        <f>SUMPRODUCT(T142:T151,$BG$34:$BG$43)</f>
        <v>0.5313907591151763</v>
      </c>
      <c r="AZ163" s="68">
        <f>IF($AA$16,EXP((AX163/AL155)*(AU159-1)-LN(AU159-AL155)-AL154*(2*AY163/AL154-AX163/AL155)*LN((AU159+2.41421536*AL155)/(AU159-0.41421536*AL155))/(AL155*2.82842713)      ),1)</f>
        <v>0.58729485999815123</v>
      </c>
    </row>
    <row r="164" spans="16:52" x14ac:dyDescent="0.25">
      <c r="P164" s="79"/>
      <c r="Q164" s="71"/>
      <c r="R164" s="71"/>
      <c r="S164" s="94">
        <f>SUM(S154:S163)</f>
        <v>0.99973073793640499</v>
      </c>
      <c r="T164" s="72">
        <f>SUM(T154:T163)</f>
        <v>0.99999999999999989</v>
      </c>
      <c r="U164" s="73"/>
      <c r="V164" s="73"/>
      <c r="W164" s="73"/>
      <c r="X164" s="73"/>
      <c r="Y164" s="73"/>
      <c r="Z164" s="70"/>
      <c r="AA164" s="73"/>
      <c r="AB164" s="73"/>
      <c r="AC164" s="73"/>
      <c r="AD164" s="73"/>
      <c r="AE164" s="73"/>
      <c r="AF164" s="73"/>
      <c r="AG164" s="73"/>
      <c r="AH164" s="73"/>
      <c r="AI164" s="88">
        <f>SUM(Z154:AI163)</f>
        <v>0.2894934854017856</v>
      </c>
      <c r="AJ164" s="91">
        <f>SUM(AJ154:AJ163)</f>
        <v>3.1316312743895454E-5</v>
      </c>
      <c r="AK164" s="70"/>
      <c r="AL164" s="73"/>
      <c r="AM164" s="74"/>
      <c r="AN164" s="75"/>
      <c r="AO164" s="74"/>
      <c r="AP164" s="74"/>
      <c r="AQ164" s="76"/>
      <c r="AR164" s="73"/>
      <c r="AS164" s="76"/>
      <c r="AT164" s="73"/>
      <c r="AU164" s="73"/>
      <c r="AV164" s="80"/>
      <c r="AW164" s="70"/>
      <c r="AX164" s="73"/>
      <c r="AY164" s="73"/>
      <c r="AZ164" s="80"/>
    </row>
    <row r="165" spans="16:52" x14ac:dyDescent="0.25">
      <c r="P165" s="92">
        <f>P153+1</f>
        <v>11</v>
      </c>
      <c r="Q165" s="55"/>
      <c r="R165" s="55"/>
      <c r="S165" s="55"/>
      <c r="T165" s="55" t="s">
        <v>558</v>
      </c>
      <c r="U165" s="56"/>
      <c r="V165" s="56"/>
      <c r="W165" s="57"/>
      <c r="X165" s="57"/>
      <c r="Y165" s="57"/>
      <c r="Z165" s="54">
        <v>1</v>
      </c>
      <c r="AA165" s="55">
        <v>2</v>
      </c>
      <c r="AB165" s="55">
        <v>3</v>
      </c>
      <c r="AC165" s="55">
        <v>4</v>
      </c>
      <c r="AD165" s="55">
        <v>5</v>
      </c>
      <c r="AE165" s="55">
        <v>6</v>
      </c>
      <c r="AF165" s="55">
        <v>7</v>
      </c>
      <c r="AG165" s="55">
        <v>8</v>
      </c>
      <c r="AH165" s="55">
        <v>9</v>
      </c>
      <c r="AI165" s="58">
        <v>10</v>
      </c>
      <c r="AJ165" s="90"/>
      <c r="AK165" s="54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8"/>
      <c r="AW165" s="54"/>
      <c r="AX165" s="55" t="s">
        <v>563</v>
      </c>
      <c r="AY165" s="55" t="s">
        <v>575</v>
      </c>
      <c r="AZ165" s="58" t="s">
        <v>588</v>
      </c>
    </row>
    <row r="166" spans="16:52" x14ac:dyDescent="0.25">
      <c r="P166" s="78">
        <v>1</v>
      </c>
      <c r="Q166" s="60"/>
      <c r="R166" s="60"/>
      <c r="S166" s="60">
        <f>$Z$7*$BJ$34/AZ166</f>
        <v>0.19626381102625812</v>
      </c>
      <c r="T166" s="61">
        <f>S166/S176</f>
        <v>0.19631667076099288</v>
      </c>
      <c r="U166" s="62"/>
      <c r="V166" s="62"/>
      <c r="W166" s="60"/>
      <c r="X166" s="63"/>
      <c r="Y166" s="61"/>
      <c r="Z166" s="86">
        <f>SQRT($W$34*VLOOKUP(Z165,$P$34:$W$43,8))*(1-$Q$20)*T154*VLOOKUP(Z165,P154:T163,5)</f>
        <v>7.8480287123992264E-3</v>
      </c>
      <c r="AA166" s="60">
        <f>SQRT($W$34*VLOOKUP(AA165,$P$34:$W$43,8))*(1-$R$20)*T154*VLOOKUP(AA165,P154:T163,5)</f>
        <v>5.3762597062511431E-3</v>
      </c>
      <c r="AB166" s="60">
        <f>SQRT($W$34*VLOOKUP(AB165,$P$34:$W$43,8))*(1-$S$20)*T154*VLOOKUP(AB165,P154:T163,5)</f>
        <v>3.4043376761217887E-3</v>
      </c>
      <c r="AC166" s="60">
        <f>SQRT($W$34*VLOOKUP(AC165,$P$34:$W$43,8))*(1-$T$20)*T154*VLOOKUP(AC165,P154:T163,5)</f>
        <v>2.4378904267397328E-3</v>
      </c>
      <c r="AD166" s="60">
        <f>SQRT($W$34*VLOOKUP(AD165,$P$34:$W$43,8))*(1-$U$20)*T154*VLOOKUP(AD165,P154:T163,5)</f>
        <v>2.3624471070347072E-3</v>
      </c>
      <c r="AE166" s="60">
        <f>SQRT($W$34*VLOOKUP(AE165,$P$34:$W$43,8))*(1-$V$20)*T154*VLOOKUP(AE165,P154:T163,5)</f>
        <v>1.4778096088573593E-3</v>
      </c>
      <c r="AF166" s="60">
        <f>SQRT($W$34*VLOOKUP(AF165,$P$34:$W$43,8))*(1-$W$20)*T154*VLOOKUP(AF165,P154:T163,5)</f>
        <v>9.4218554932809506E-3</v>
      </c>
      <c r="AG166" s="60">
        <f>SQRT($W$34*VLOOKUP(AG165,$P$34:$W$43,8))*(1-$X$20)*T154*VLOOKUP(AG165,P154:T163,5)</f>
        <v>5.8596061094457726E-3</v>
      </c>
      <c r="AH166" s="60">
        <f>SQRT($W$34*VLOOKUP(AH165,$P$34:$W$43,8))*(1-$Y$20)*T154*VLOOKUP(AH165,P154:T163,5)</f>
        <v>3.564236837729079E-3</v>
      </c>
      <c r="AI166" s="87">
        <f>SQRT($W$34*VLOOKUP(AI165,$P$34:$W$43,8))*(1-$Z$20)*T154*VLOOKUP(AI165,P154:T163,5)</f>
        <v>5.5715710840282097E-3</v>
      </c>
      <c r="AJ166" s="89">
        <f>$X$34*T154</f>
        <v>5.2617273425127965E-6</v>
      </c>
      <c r="AK166" s="59" t="s">
        <v>69</v>
      </c>
      <c r="AL166" s="60">
        <f>$Q$44*AI176*100000/($T$3*$AE$9)^2</f>
        <v>0.41381578852764112</v>
      </c>
      <c r="AM166" s="65" t="s">
        <v>581</v>
      </c>
      <c r="AN166" s="66" t="s">
        <v>571</v>
      </c>
      <c r="AO166" s="61">
        <f>(AL173+SQRT(AL175))^(1/3)+(AL173-SQRT(AL175))^(1/3)-AL169/3</f>
        <v>0.73801230190420786</v>
      </c>
      <c r="AP166" s="63">
        <f>AO166^3+AL169*AO166^2+AL170*AO166+AL171</f>
        <v>0</v>
      </c>
      <c r="AQ166" s="65" t="s">
        <v>571</v>
      </c>
      <c r="AR166" s="61">
        <f>IF(AL175&gt;=0,AO166,AO173)</f>
        <v>0.73801230190420786</v>
      </c>
      <c r="AS166" s="61">
        <f>IF(AR166&lt;AR167,AR167,AR166)</f>
        <v>0.73801230190420786</v>
      </c>
      <c r="AT166" s="61">
        <f>AS166</f>
        <v>0.73801230190420786</v>
      </c>
      <c r="AU166" s="67">
        <f>IF(AT166&lt;AT167,AT167,AT166)</f>
        <v>0.73801230190420786</v>
      </c>
      <c r="AV166" s="81"/>
      <c r="AW166" s="59">
        <v>1</v>
      </c>
      <c r="AX166" s="61">
        <f>AX154</f>
        <v>9.4886543912142504E-2</v>
      </c>
      <c r="AY166" s="61">
        <f>SUMPRODUCT(T154:T163,$AX$34:$AX$43)</f>
        <v>0.34453490660152486</v>
      </c>
      <c r="AZ166" s="68">
        <f>IF($AA$7,EXP((AX166/AL167)*(AU171-1)-LN(AU171-AL167)-AL166*(2*AY166/AL166-AX166/AL167)*LN((AU171+2.41421536*AL167)/(AU171-0.41421536*AL167))/(AL167*2.82842713)      ),1)</f>
        <v>0.85491830735474084</v>
      </c>
    </row>
    <row r="167" spans="16:52" x14ac:dyDescent="0.25">
      <c r="P167" s="78">
        <v>2</v>
      </c>
      <c r="Q167" s="60"/>
      <c r="R167" s="60"/>
      <c r="S167" s="60">
        <f>$Z$8*$BJ$35/AZ167</f>
        <v>7.7390378520477768E-2</v>
      </c>
      <c r="T167" s="61">
        <f>S167/S176</f>
        <v>7.7411222072114844E-2</v>
      </c>
      <c r="U167" s="62"/>
      <c r="V167" s="62"/>
      <c r="W167" s="60"/>
      <c r="X167" s="63"/>
      <c r="Y167" s="61"/>
      <c r="Z167" s="86">
        <f>SQRT($W$35*VLOOKUP(Z165,$P$34:$W$43,8))*(1-$Q$21)*T155*VLOOKUP(Z165,P154:T163,5)</f>
        <v>5.3762597062511431E-3</v>
      </c>
      <c r="AA167" s="60">
        <f>SQRT($W$35*VLOOKUP(AA165,$P$34:$W$43,8))*(1-$R$21)*T155*VLOOKUP(AA165,P154:T163,5)</f>
        <v>3.6639074547267776E-3</v>
      </c>
      <c r="AB167" s="60">
        <f>SQRT($W$35*VLOOKUP(AB165,$P$34:$W$43,8))*(1-$S$21)*T155*VLOOKUP(AB165,P154:T163,5)</f>
        <v>2.3565121618995869E-3</v>
      </c>
      <c r="AC167" s="60">
        <f>SQRT($W$35*VLOOKUP(AC165,$P$34:$W$43,8))*(1-$T$21)*T155*VLOOKUP(AC165,P154:T163,5)</f>
        <v>1.5261226581635189E-3</v>
      </c>
      <c r="AD167" s="60">
        <f>SQRT($W$35*VLOOKUP(AD165,$P$34:$W$43,8))*(1-$U$21)*T155*VLOOKUP(AD165,P154:T163,5)</f>
        <v>1.667695831680787E-3</v>
      </c>
      <c r="AE167" s="60">
        <f>SQRT($W$35*VLOOKUP(AE165,$P$34:$W$43,8))*(1-$V$21)*T155*VLOOKUP(AE165,P154:T163,5)</f>
        <v>1.0254514443643829E-3</v>
      </c>
      <c r="AF167" s="60">
        <f>SQRT($W$35*VLOOKUP(AF165,$P$34:$W$43,8))*(1-$W$21)*T155*VLOOKUP(AF165,P154:T163,5)</f>
        <v>6.3021215383411693E-3</v>
      </c>
      <c r="AG167" s="60">
        <f>SQRT($W$35*VLOOKUP(AG165,$P$34:$W$43,8))*(1-$X$21)*T155*VLOOKUP(AG165,P154:T163,5)</f>
        <v>3.8260121896718981E-3</v>
      </c>
      <c r="AH167" s="60">
        <f>SQRT($W$35*VLOOKUP(AH165,$P$34:$W$43,8))*(1-$Y$21)*T155*VLOOKUP(AH165,P154:T163,5)</f>
        <v>2.437194942645294E-3</v>
      </c>
      <c r="AI167" s="87">
        <f>SQRT($W$35*VLOOKUP(AI165,$P$34:$W$43,8))*(1-$Z$21)*T155*VLOOKUP(AI165,P154:T163,5)</f>
        <v>3.855904579070877E-3</v>
      </c>
      <c r="AJ167" s="89">
        <f>$X$35*T155</f>
        <v>3.1311558533720478E-6</v>
      </c>
      <c r="AK167" s="59" t="s">
        <v>65</v>
      </c>
      <c r="AL167" s="60">
        <f>AJ176*$Q$44*100000/($T$3*$AE$9)</f>
        <v>0.1108738961154621</v>
      </c>
      <c r="AM167" s="61"/>
      <c r="AN167" s="66" t="s">
        <v>572</v>
      </c>
      <c r="AO167" s="66" t="e">
        <f>1/0</f>
        <v>#DIV/0!</v>
      </c>
      <c r="AP167" s="61"/>
      <c r="AQ167" s="65" t="s">
        <v>572</v>
      </c>
      <c r="AR167" s="66">
        <f>IF(AL175&gt;=0,0,AO174)</f>
        <v>0</v>
      </c>
      <c r="AS167" s="61">
        <f>IF(AR166&lt;AR167,AR166,AR167)</f>
        <v>0</v>
      </c>
      <c r="AT167" s="61">
        <f>IF(AS167&lt;AS168,AS168,AS167)</f>
        <v>0</v>
      </c>
      <c r="AU167" s="67">
        <f>IF(AT166&lt;AT167,AT166,AT167)</f>
        <v>0</v>
      </c>
      <c r="AV167" s="81"/>
      <c r="AW167" s="59">
        <v>2</v>
      </c>
      <c r="AX167" s="61">
        <f t="shared" ref="AX167:AX175" si="49">AX155</f>
        <v>0.14320546093673198</v>
      </c>
      <c r="AY167" s="61">
        <f>SUMPRODUCT(T154:T163,$AY$34:$AY$43)</f>
        <v>0.59154026525203807</v>
      </c>
      <c r="AZ167" s="68">
        <f>IF($AA$8,EXP((AX167/AL167)*(AU171-1)-LN(AU171-AL167)-AL166*(2*AY167/AL166-AX167/AL167)*LN((AU171+2.41421536*AL167)/(AU171-0.41421536*AL167))/(AL167*2.82842713)      ),1)</f>
        <v>0.52480845291859879</v>
      </c>
    </row>
    <row r="168" spans="16:52" x14ac:dyDescent="0.25">
      <c r="P168" s="78">
        <v>3</v>
      </c>
      <c r="Q168" s="60"/>
      <c r="R168" s="60"/>
      <c r="S168" s="60">
        <f>$Z$9*$BJ$36/AZ168</f>
        <v>3.6371970957607823E-2</v>
      </c>
      <c r="T168" s="61">
        <f>S168/S176</f>
        <v>3.6381767021011188E-2</v>
      </c>
      <c r="U168" s="62"/>
      <c r="V168" s="62"/>
      <c r="W168" s="60"/>
      <c r="X168" s="63"/>
      <c r="Y168" s="61"/>
      <c r="Z168" s="86">
        <f>SQRT($W$36*VLOOKUP(Z165,$P$34:$W$43,8))*(1-$Q$22)*T156*VLOOKUP(Z165,P154:T163,5)</f>
        <v>3.4043376761217887E-3</v>
      </c>
      <c r="AA168" s="60">
        <f>SQRT($W$36*VLOOKUP(AA165,$P$34:$W$43,8))*(1-$R$22)*T156*VLOOKUP(AA165,P154:T163,5)</f>
        <v>2.3565121618995869E-3</v>
      </c>
      <c r="AB168" s="60">
        <f>SQRT($W$36*VLOOKUP(AB165,$P$34:$W$43,8))*(1-$S$22)*T156*VLOOKUP(AB165,P154:T163,5)</f>
        <v>1.5189757805131269E-3</v>
      </c>
      <c r="AC168" s="60">
        <f>SQRT($W$36*VLOOKUP(AC165,$P$34:$W$43,8))*(1-$T$22)*T156*VLOOKUP(AC165,P154:T163,5)</f>
        <v>1.0833995353915933E-3</v>
      </c>
      <c r="AD168" s="60">
        <f>SQRT($W$36*VLOOKUP(AD165,$P$34:$W$43,8))*(1-$U$22)*T156*VLOOKUP(AD165,P154:T163,5)</f>
        <v>1.0749649538965261E-3</v>
      </c>
      <c r="AE168" s="60">
        <f>SQRT($W$36*VLOOKUP(AE165,$P$34:$W$43,8))*(1-$V$22)*T156*VLOOKUP(AE165,P154:T163,5)</f>
        <v>6.4768789254253899E-4</v>
      </c>
      <c r="AF168" s="60">
        <f>SQRT($W$36*VLOOKUP(AF165,$P$34:$W$43,8))*(1-$W$22)*T156*VLOOKUP(AF165,P154:T163,5)</f>
        <v>3.9136210567896979E-3</v>
      </c>
      <c r="AG168" s="60">
        <f>SQRT($W$36*VLOOKUP(AG165,$P$34:$W$43,8))*(1-$X$22)*T156*VLOOKUP(AG165,P154:T163,5)</f>
        <v>2.4864767736242051E-3</v>
      </c>
      <c r="AH168" s="60">
        <f>SQRT($W$36*VLOOKUP(AH165,$P$34:$W$43,8))*(1-$Y$22)*T156*VLOOKUP(AH165,P154:T163,5)</f>
        <v>1.5615513916868778E-3</v>
      </c>
      <c r="AI168" s="87">
        <f>SQRT($W$36*VLOOKUP(AI165,$P$34:$W$43,8))*(1-$Z$22)*T156*VLOOKUP(AI165,P154:T163,5)</f>
        <v>2.5050245057667655E-3</v>
      </c>
      <c r="AJ168" s="89">
        <f>$X$36*T156</f>
        <v>2.0497124335322261E-6</v>
      </c>
      <c r="AK168" s="82"/>
      <c r="AL168" s="65"/>
      <c r="AM168" s="61"/>
      <c r="AN168" s="66" t="s">
        <v>573</v>
      </c>
      <c r="AO168" s="66" t="e">
        <f>1/0</f>
        <v>#DIV/0!</v>
      </c>
      <c r="AP168" s="61"/>
      <c r="AQ168" s="65" t="s">
        <v>573</v>
      </c>
      <c r="AR168" s="66">
        <f>IF(AL175&gt;=0,0,AO175)</f>
        <v>0</v>
      </c>
      <c r="AS168" s="61">
        <f>AR168</f>
        <v>0</v>
      </c>
      <c r="AT168" s="61">
        <f>IF(AS167&lt;AS168,AS167,AS168)</f>
        <v>0</v>
      </c>
      <c r="AU168" s="67">
        <f>AT168</f>
        <v>0</v>
      </c>
      <c r="AV168" s="81"/>
      <c r="AW168" s="59">
        <v>3</v>
      </c>
      <c r="AX168" s="61">
        <f t="shared" si="49"/>
        <v>0.19947591637730461</v>
      </c>
      <c r="AY168" s="61">
        <f>SUMPRODUCT(T154:T163,$AZ$34:$AZ$43)</f>
        <v>0.8074922919505777</v>
      </c>
      <c r="AZ168" s="68">
        <f>IF($AA$9,EXP((AX168/AL167)*(AU171-1)-LN(AU171-AL167)-AL166*(2*AY168/AL166-AX168/AL167)*LN((AU171+2.41421536*AL167)/(AU171-0.41421536*AL167))/(AL167*2.82842713)      ),1)</f>
        <v>0.35271155540327004</v>
      </c>
    </row>
    <row r="169" spans="16:52" x14ac:dyDescent="0.25">
      <c r="P169" s="78">
        <v>4</v>
      </c>
      <c r="Q169" s="60"/>
      <c r="R169" s="60"/>
      <c r="S169" s="60">
        <f>$Z$10*$BJ$37/AZ169</f>
        <v>2.0523819668706082E-2</v>
      </c>
      <c r="T169" s="61">
        <f>S169/S176</f>
        <v>2.0529347349320045E-2</v>
      </c>
      <c r="U169" s="62"/>
      <c r="V169" s="62"/>
      <c r="W169" s="60"/>
      <c r="X169" s="63"/>
      <c r="Y169" s="61"/>
      <c r="Z169" s="86">
        <f>SQRT($W$37*VLOOKUP(Z165,$P$34:$W$43,8))*(1-$Q$23)*T157*VLOOKUP(Z165,P154:T163,5)</f>
        <v>2.4378904267397328E-3</v>
      </c>
      <c r="AA169" s="60">
        <f>SQRT($W$37*VLOOKUP(AA165,$P$34:$W$43,8))*(1-$R$23)*T157*VLOOKUP(AA165,P154:T163,5)</f>
        <v>1.5261226581635187E-3</v>
      </c>
      <c r="AB169" s="60">
        <f>SQRT($W$37*VLOOKUP(AB165,$P$34:$W$43,8))*(1-$S$23)*T157*VLOOKUP(AB165,P154:T163,5)</f>
        <v>1.0833995353915933E-3</v>
      </c>
      <c r="AC169" s="60">
        <f>SQRT($W$37*VLOOKUP(AC165,$P$34:$W$43,8))*(1-$T$23)*T157*VLOOKUP(AC165,P154:T163,5)</f>
        <v>7.7785298783642062E-4</v>
      </c>
      <c r="AD169" s="60">
        <f>SQRT($W$37*VLOOKUP(AD165,$P$34:$W$43,8))*(1-$U$23)*T157*VLOOKUP(AD165,P154:T163,5)</f>
        <v>7.636018503522214E-4</v>
      </c>
      <c r="AE169" s="60">
        <f>SQRT($W$37*VLOOKUP(AE165,$P$34:$W$43,8))*(1-$V$23)*T157*VLOOKUP(AE165,P154:T163,5)</f>
        <v>4.4096424784284804E-4</v>
      </c>
      <c r="AF169" s="60">
        <f>SQRT($W$37*VLOOKUP(AF165,$P$34:$W$43,8))*(1-$W$23)*T157*VLOOKUP(AF165,P154:T163,5)</f>
        <v>2.8165261055158276E-3</v>
      </c>
      <c r="AG169" s="60">
        <f>SQRT($W$37*VLOOKUP(AG165,$P$34:$W$43,8))*(1-$X$23)*T157*VLOOKUP(AG165,P154:T163,5)</f>
        <v>1.7606458789243054E-3</v>
      </c>
      <c r="AH169" s="60">
        <f>SQRT($W$37*VLOOKUP(AH165,$P$34:$W$43,8))*(1-$Y$23)*T157*VLOOKUP(AH165,P154:T163,5)</f>
        <v>1.2250097668829634E-3</v>
      </c>
      <c r="AI169" s="87">
        <f>SQRT($W$37*VLOOKUP(AI165,$P$34:$W$43,8))*(1-$Z$23)*T157*VLOOKUP(AI165,P154:T163,5)</f>
        <v>1.6273294899854715E-3</v>
      </c>
      <c r="AJ169" s="89">
        <f>$X$37*T157</f>
        <v>1.4858517660026995E-6</v>
      </c>
      <c r="AK169" s="59" t="s">
        <v>568</v>
      </c>
      <c r="AL169" s="60">
        <f>AL167-1</f>
        <v>-0.88912610388453794</v>
      </c>
      <c r="AM169" s="61"/>
      <c r="AN169" s="66"/>
      <c r="AO169" s="61"/>
      <c r="AP169" s="61"/>
      <c r="AQ169" s="50"/>
      <c r="AR169" s="65"/>
      <c r="AS169" s="65"/>
      <c r="AT169" s="65"/>
      <c r="AU169" s="65"/>
      <c r="AV169" s="81"/>
      <c r="AW169" s="59">
        <v>4</v>
      </c>
      <c r="AX169" s="61">
        <f t="shared" si="49"/>
        <v>0.25627106465246752</v>
      </c>
      <c r="AY169" s="61">
        <f>SUMPRODUCT(T154:T163,$BA$34:$BA$43)</f>
        <v>1.0068105296904815</v>
      </c>
      <c r="AZ169" s="68">
        <f>IF($AA$10,EXP((AX169/AL167)*(AU171-1)-LN(AU171-AL167)-AL166*(2*AY169/AL166-AX169/AL167)*LN((AU171+2.41421536*AL167)/(AU171-0.41421536*AL167))/(AL167*2.82842713)      ),1)</f>
        <v>0.2469057129786823</v>
      </c>
    </row>
    <row r="170" spans="16:52" x14ac:dyDescent="0.25">
      <c r="P170" s="78">
        <v>5</v>
      </c>
      <c r="Q170" s="60"/>
      <c r="R170" s="60"/>
      <c r="S170" s="60">
        <f>$Z$11*$BJ$38/AZ170</f>
        <v>2.084310418252406E-2</v>
      </c>
      <c r="T170" s="61">
        <f>S170/S176</f>
        <v>2.0848717856040214E-2</v>
      </c>
      <c r="U170" s="62"/>
      <c r="V170" s="62"/>
      <c r="W170" s="60"/>
      <c r="X170" s="63"/>
      <c r="Y170" s="61"/>
      <c r="Z170" s="86">
        <f>SQRT($W$38*VLOOKUP(Z165,$P$34:$W$43,8))*(1-$Q$24)*T158*VLOOKUP(Z165,P154:T163,5)</f>
        <v>2.3624471070347072E-3</v>
      </c>
      <c r="AA170" s="60">
        <f>SQRT($W$38*VLOOKUP(AA165,$P$34:$W$43,8))*(1-$R$24)*T158*VLOOKUP(AA165,P154:T163,5)</f>
        <v>1.667695831680787E-3</v>
      </c>
      <c r="AB170" s="60">
        <f>SQRT($W$38*VLOOKUP(AB165,$P$34:$W$43,8))*(1-$S$24)*T158*VLOOKUP(AB165,P154:T163,5)</f>
        <v>1.0749649538965261E-3</v>
      </c>
      <c r="AC170" s="60">
        <f>SQRT($W$38*VLOOKUP(AC165,$P$34:$W$43,8))*(1-$T$24)*T158*VLOOKUP(AC165,P154:T163,5)</f>
        <v>7.6360185035222151E-4</v>
      </c>
      <c r="AD170" s="60">
        <f>SQRT($W$38*VLOOKUP(AD165,$P$34:$W$43,8))*(1-$U$24)*T158*VLOOKUP(AD165,P154:T163,5)</f>
        <v>7.490124798339295E-4</v>
      </c>
      <c r="AE170" s="60">
        <f>SQRT($W$38*VLOOKUP(AE165,$P$34:$W$43,8))*(1-$V$24)*T158*VLOOKUP(AE165,P154:T163,5)</f>
        <v>4.6729179731623148E-4</v>
      </c>
      <c r="AF170" s="60">
        <f>SQRT($W$38*VLOOKUP(AF165,$P$34:$W$43,8))*(1-$W$24)*T158*VLOOKUP(AF165,P154:T163,5)</f>
        <v>2.69382195501984E-3</v>
      </c>
      <c r="AG170" s="60">
        <f>SQRT($W$38*VLOOKUP(AG165,$P$34:$W$43,8))*(1-$X$24)*T158*VLOOKUP(AG165,P154:T163,5)</f>
        <v>1.7542102928669455E-3</v>
      </c>
      <c r="AH170" s="60">
        <f>SQRT($W$38*VLOOKUP(AH165,$P$34:$W$43,8))*(1-$Y$24)*T158*VLOOKUP(AH165,P154:T163,5)</f>
        <v>1.145106535365458E-3</v>
      </c>
      <c r="AI170" s="87">
        <f>SQRT($W$38*VLOOKUP(AI165,$P$34:$W$43,8))*(1-$Z$24)*T158*VLOOKUP(AI165,P154:T163,5)</f>
        <v>1.7590617333787019E-3</v>
      </c>
      <c r="AJ170" s="89">
        <f>$X$38*T158</f>
        <v>1.5086260322024996E-6</v>
      </c>
      <c r="AK170" s="59" t="s">
        <v>569</v>
      </c>
      <c r="AL170" s="60">
        <f>AL166-3*AL167*AL167-2*AL167</f>
        <v>0.1551889337772501</v>
      </c>
      <c r="AM170" s="61" t="s">
        <v>582</v>
      </c>
      <c r="AN170" s="66" t="s">
        <v>583</v>
      </c>
      <c r="AO170" s="61">
        <f>AL173^2/AL174^3</f>
        <v>7.788316498742418</v>
      </c>
      <c r="AP170" s="61"/>
      <c r="AQ170" s="50"/>
      <c r="AR170" s="65"/>
      <c r="AS170" s="65"/>
      <c r="AT170" s="65"/>
      <c r="AU170" s="65"/>
      <c r="AV170" s="81"/>
      <c r="AW170" s="59">
        <v>5</v>
      </c>
      <c r="AX170" s="61">
        <f t="shared" si="49"/>
        <v>0.25621330522075891</v>
      </c>
      <c r="AY170" s="61">
        <f>SUMPRODUCT(T154:T163,$BB$34:$BB$43)</f>
        <v>0.98987098361400183</v>
      </c>
      <c r="AZ170" s="68">
        <f>IF($AA$11,EXP((AX170/AL167)*(AU171-1)-LN(AU171-AL167)-AL166*(2*AY170/AL166-AX170/AL167)*LN((AU171+2.41421536*AL167)/(AU171-0.41421536*AL167))/(AL167*2.82842713)      ),1)</f>
        <v>0.25704717655998649</v>
      </c>
    </row>
    <row r="171" spans="16:52" x14ac:dyDescent="0.25">
      <c r="P171" s="78">
        <v>6</v>
      </c>
      <c r="Q171" s="60"/>
      <c r="R171" s="60"/>
      <c r="S171" s="60">
        <f>$Z$12*$BJ$39/AZ171</f>
        <v>1.0314922446557908E-2</v>
      </c>
      <c r="T171" s="61">
        <f>S171/S176</f>
        <v>1.0317700564752412E-2</v>
      </c>
      <c r="U171" s="62"/>
      <c r="V171" s="62"/>
      <c r="W171" s="60"/>
      <c r="X171" s="63"/>
      <c r="Y171" s="61"/>
      <c r="Z171" s="86">
        <f>SQRT($W$39*VLOOKUP(Z165,$P$34:$W$43,8))*(1-$Q$25)*T159*VLOOKUP(Z165,P154:T163,5)</f>
        <v>1.4778096088573593E-3</v>
      </c>
      <c r="AA171" s="60">
        <f>SQRT($W$39*VLOOKUP(AA165,$P$34:$W$43,8))*(1-$R$25)*T159*VLOOKUP(AA165,P154:T163,5)</f>
        <v>1.0254514443643829E-3</v>
      </c>
      <c r="AB171" s="60">
        <f>SQRT($W$39*VLOOKUP(AB165,$P$34:$W$43,8))*(1-$S$25)*T159*VLOOKUP(AB165,P154:T163,5)</f>
        <v>6.4768789254253888E-4</v>
      </c>
      <c r="AC171" s="60">
        <f>SQRT($W$39*VLOOKUP(AC165,$P$34:$W$43,8))*(1-$T$25)*T159*VLOOKUP(AC165,P154:T163,5)</f>
        <v>4.4096424784284804E-4</v>
      </c>
      <c r="AD171" s="60">
        <f>SQRT($W$39*VLOOKUP(AD165,$P$34:$W$43,8))*(1-$U$25)*T159*VLOOKUP(AD165,P154:T163,5)</f>
        <v>4.6729179731623153E-4</v>
      </c>
      <c r="AE171" s="60">
        <f>SQRT($W$39*VLOOKUP(AE165,$P$34:$W$43,8))*(1-$V$25)*T159*VLOOKUP(AE165,P154:T163,5)</f>
        <v>2.915326910006212E-4</v>
      </c>
      <c r="AF171" s="60">
        <f>SQRT($W$39*VLOOKUP(AF165,$P$34:$W$43,8))*(1-$W$25)*T159*VLOOKUP(AF165,P154:T163,5)</f>
        <v>1.8554788860662026E-3</v>
      </c>
      <c r="AG171" s="60">
        <f>SQRT($W$39*VLOOKUP(AG165,$P$34:$W$43,8))*(1-$X$25)*T159*VLOOKUP(AG165,P154:T163,5)</f>
        <v>1.0916757496539471E-3</v>
      </c>
      <c r="AH171" s="60">
        <f>SQRT($W$39*VLOOKUP(AH165,$P$34:$W$43,8))*(1-$Y$25)*T159*VLOOKUP(AH165,P154:T163,5)</f>
        <v>7.0270656475460592E-4</v>
      </c>
      <c r="AI171" s="87">
        <f>SQRT($W$39*VLOOKUP(AI165,$P$34:$W$43,8))*(1-$Z$25)*T159*VLOOKUP(AI165,P154:T163,5)</f>
        <v>1.0974384821505127E-3</v>
      </c>
      <c r="AJ171" s="89">
        <f>$X$39*T159</f>
        <v>9.2871745783518402E-7</v>
      </c>
      <c r="AK171" s="59" t="s">
        <v>570</v>
      </c>
      <c r="AL171" s="60">
        <f>-1*AL166*AL167+AL167^2+AL167^3</f>
        <v>-3.2225372792789767E-2</v>
      </c>
      <c r="AM171" s="61"/>
      <c r="AN171" s="66" t="s">
        <v>584</v>
      </c>
      <c r="AO171" s="61" t="e">
        <f>SQRT(1-AO170)/SQRT(AO170)*AL173/ABS(AL173)</f>
        <v>#NUM!</v>
      </c>
      <c r="AP171" s="61"/>
      <c r="AQ171" s="50"/>
      <c r="AR171" s="65"/>
      <c r="AS171" s="65"/>
      <c r="AT171" s="65" t="s">
        <v>587</v>
      </c>
      <c r="AU171" s="61">
        <f>AU166</f>
        <v>0.73801230190420786</v>
      </c>
      <c r="AV171" s="81"/>
      <c r="AW171" s="59">
        <v>6</v>
      </c>
      <c r="AX171" s="61">
        <f t="shared" si="49"/>
        <v>0.31872889694939199</v>
      </c>
      <c r="AY171" s="61">
        <f>SUMPRODUCT(T154:T163,$BC$34:$BC$43)</f>
        <v>1.2605516597336444</v>
      </c>
      <c r="AZ171" s="68">
        <f>IF($AA$12,EXP((AX171/AL167)*(AU171-1)-LN(AU171-AL167)-AL166*(2*AY171/AL166-AX171/AL167)*LN((AU171+2.41421536*AL167)/(AU171-0.41421536*AL167))/(AL167*2.82842713)      ),1)</f>
        <v>0.153616211662816</v>
      </c>
    </row>
    <row r="172" spans="16:52" x14ac:dyDescent="0.25">
      <c r="P172" s="78">
        <v>7</v>
      </c>
      <c r="Q172" s="60"/>
      <c r="R172" s="60"/>
      <c r="S172" s="60">
        <f>$Z$13*$BJ$40/AZ172</f>
        <v>0.3719033165084219</v>
      </c>
      <c r="T172" s="61">
        <f>S172/S176</f>
        <v>0.37200348123341537</v>
      </c>
      <c r="U172" s="62"/>
      <c r="V172" s="62"/>
      <c r="W172" s="60"/>
      <c r="X172" s="63"/>
      <c r="Y172" s="61"/>
      <c r="Z172" s="86">
        <f>SQRT($W$40*VLOOKUP(Z165,$P$34:$W$43,8))*(1-$Q$26)*T160*VLOOKUP(Z165,P154:T163,5)</f>
        <v>9.4218554932809524E-3</v>
      </c>
      <c r="AA172" s="60">
        <f>SQRT($W$40*VLOOKUP(AA165,$P$34:$W$43,8))*(1-$R$26)*T160*VLOOKUP(AA165,P154:T163,5)</f>
        <v>6.3021215383411693E-3</v>
      </c>
      <c r="AB172" s="60">
        <f>SQRT($W$40*VLOOKUP(AB165,$P$34:$W$43,8))*(1-$S$26)*T160*VLOOKUP(AB165,P154:T163,5)</f>
        <v>3.9136210567896988E-3</v>
      </c>
      <c r="AC172" s="60">
        <f>SQRT($W$40*VLOOKUP(AC165,$P$34:$W$43,8))*(1-$T$26)*T160*VLOOKUP(AC165,P154:T163,5)</f>
        <v>2.8165261055158276E-3</v>
      </c>
      <c r="AD172" s="60">
        <f>SQRT($W$40*VLOOKUP(AD165,$P$34:$W$43,8))*(1-$U$26)*T160*VLOOKUP(AD165,P154:T163,5)</f>
        <v>2.69382195501984E-3</v>
      </c>
      <c r="AE172" s="60">
        <f>SQRT($W$40*VLOOKUP(AE165,$P$34:$W$43,8))*(1-$V$26)*T160*VLOOKUP(AE165,P154:T163,5)</f>
        <v>1.8554788860662026E-3</v>
      </c>
      <c r="AF172" s="60">
        <f>SQRT($W$40*VLOOKUP(AF165,$P$34:$W$43,8))*(1-$W$26)*T160*VLOOKUP(AF165,P154:T163,5)</f>
        <v>1.2049093734635318E-2</v>
      </c>
      <c r="AG172" s="60">
        <f>SQRT($W$40*VLOOKUP(AG165,$P$34:$W$43,8))*(1-$X$26)*T160*VLOOKUP(AG165,P154:T163,5)</f>
        <v>8.1311617468061148E-3</v>
      </c>
      <c r="AH172" s="60">
        <f>SQRT($W$40*VLOOKUP(AH165,$P$34:$W$43,8))*(1-$Y$26)*T160*VLOOKUP(AH165,P154:T163,5)</f>
        <v>3.9694112485554557E-3</v>
      </c>
      <c r="AI172" s="87">
        <f>SQRT($W$40*VLOOKUP(AI165,$P$34:$W$43,8))*(1-$Z$26)*T160*VLOOKUP(AI165,P154:T163,5)</f>
        <v>6.4513404785649627E-3</v>
      </c>
      <c r="AJ172" s="89">
        <f>$X$40*T160</f>
        <v>8.9470662818466182E-6</v>
      </c>
      <c r="AK172" s="82"/>
      <c r="AL172" s="65"/>
      <c r="AM172" s="61"/>
      <c r="AN172" s="66" t="s">
        <v>585</v>
      </c>
      <c r="AO172" s="61" t="e">
        <f>IF(ATAN(AO171)&lt;0,ATAN(AO171)+PI(),ATAN(AO171))</f>
        <v>#NUM!</v>
      </c>
      <c r="AP172" s="61"/>
      <c r="AQ172" s="50"/>
      <c r="AR172" s="65"/>
      <c r="AS172" s="65"/>
      <c r="AT172" s="65"/>
      <c r="AU172" s="65"/>
      <c r="AV172" s="81"/>
      <c r="AW172" s="59">
        <v>7</v>
      </c>
      <c r="AX172" s="61">
        <f t="shared" si="49"/>
        <v>8.5143624315005592E-2</v>
      </c>
      <c r="AY172" s="61">
        <f>SUMPRODUCT(T154:T163,$BD$34:$BD$43)</f>
        <v>0.22131073515491484</v>
      </c>
      <c r="AZ172" s="68">
        <f>IF($AA$13,EXP((AX172/AL167)*(AU171-1)-LN(AU171-AL167)-AL166*(2*AY172/AL166-AX172/AL167)*LN((AU171+2.41421536*AL167)/(AU171-0.41421536*AL167))/(AL167*2.82842713)      ),1)</f>
        <v>1.1237027853540664</v>
      </c>
    </row>
    <row r="173" spans="16:52" x14ac:dyDescent="0.25">
      <c r="P173" s="78">
        <v>8</v>
      </c>
      <c r="Q173" s="60"/>
      <c r="R173" s="60"/>
      <c r="S173" s="60">
        <f>$Z$14*$BJ$41/AZ173</f>
        <v>0.11479395309394623</v>
      </c>
      <c r="T173" s="61">
        <f>S173/S176</f>
        <v>0.11482487055080173</v>
      </c>
      <c r="U173" s="62"/>
      <c r="V173" s="62"/>
      <c r="W173" s="60"/>
      <c r="X173" s="63"/>
      <c r="Y173" s="61"/>
      <c r="Z173" s="86">
        <f>SQRT($W$41*VLOOKUP(Z165,$P$34:$W$43,8))*(1-$Q$27)*T161*VLOOKUP(Z165,P154:T163,5)</f>
        <v>5.8596061094457735E-3</v>
      </c>
      <c r="AA173" s="60">
        <f>SQRT($W$41*VLOOKUP(AA165,$P$34:$W$43,8))*(1-$R$27)*T161*VLOOKUP(AA165,P154:T163,5)</f>
        <v>3.8260121896718981E-3</v>
      </c>
      <c r="AB173" s="60">
        <f>SQRT($W$41*VLOOKUP(AB165,$P$34:$W$43,8))*(1-$S$27)*T161*VLOOKUP(AB165,P154:T163,5)</f>
        <v>2.4864767736242055E-3</v>
      </c>
      <c r="AC173" s="60">
        <f>SQRT($W$41*VLOOKUP(AC165,$P$34:$W$43,8))*(1-$T$27)*T161*VLOOKUP(AC165,P154:T163,5)</f>
        <v>1.7606458789243054E-3</v>
      </c>
      <c r="AD173" s="60">
        <f>SQRT($W$41*VLOOKUP(AD165,$P$34:$W$43,8))*(1-$U$27)*T161*VLOOKUP(AD165,P154:T163,5)</f>
        <v>1.7542102928669453E-3</v>
      </c>
      <c r="AE173" s="60">
        <f>SQRT($W$41*VLOOKUP(AE165,$P$34:$W$43,8))*(1-$V$27)*T161*VLOOKUP(AE165,P154:T163,5)</f>
        <v>1.0916757496539471E-3</v>
      </c>
      <c r="AF173" s="60">
        <f>SQRT($W$41*VLOOKUP(AF165,$P$34:$W$43,8))*(1-$W$27)*T161*VLOOKUP(AF165,P154:T163,5)</f>
        <v>8.1311617468061148E-3</v>
      </c>
      <c r="AG173" s="60">
        <f>SQRT($W$41*VLOOKUP(AG165,$P$34:$W$43,8))*(1-$X$27)*T161*VLOOKUP(AG165,P154:T163,5)</f>
        <v>5.3052873515743934E-3</v>
      </c>
      <c r="AH173" s="60">
        <f>SQRT($W$41*VLOOKUP(AH165,$P$34:$W$43,8))*(1-$Y$27)*T161*VLOOKUP(AH165,P154:T163,5)</f>
        <v>2.8876235444358148E-3</v>
      </c>
      <c r="AI173" s="87">
        <f>SQRT($W$41*VLOOKUP(AI165,$P$34:$W$43,8))*(1-$Z$27)*T161*VLOOKUP(AI165,P154:T163,5)</f>
        <v>4.4231421268591991E-3</v>
      </c>
      <c r="AJ173" s="89">
        <f>$X$41*T161</f>
        <v>3.0630636683688128E-6</v>
      </c>
      <c r="AK173" s="59" t="s">
        <v>580</v>
      </c>
      <c r="AL173" s="61">
        <f>AL169*AL170/6-AL171/2-AL169^3/27</f>
        <v>1.9148723611521264E-2</v>
      </c>
      <c r="AM173" s="61"/>
      <c r="AN173" s="66" t="s">
        <v>571</v>
      </c>
      <c r="AO173" s="61" t="e">
        <f>2*SQRT(AL174)*COS(AO172/3)-AL169/3</f>
        <v>#NUM!</v>
      </c>
      <c r="AP173" s="69" t="e">
        <f>AO173^3+AL169*AO173^2+AL170*AO173+AL171</f>
        <v>#NUM!</v>
      </c>
      <c r="AQ173" s="50"/>
      <c r="AR173" s="65"/>
      <c r="AS173" s="65"/>
      <c r="AT173" s="65"/>
      <c r="AU173" s="65"/>
      <c r="AV173" s="81"/>
      <c r="AW173" s="59">
        <v>8</v>
      </c>
      <c r="AX173" s="61">
        <f t="shared" si="49"/>
        <v>9.4442052157195047E-2</v>
      </c>
      <c r="AY173" s="61">
        <f>SUMPRODUCT(T154:T163,$BE$34:$BE$43)</f>
        <v>0.46710545205437631</v>
      </c>
      <c r="AZ173" s="68">
        <f>IF($AA$14,EXP((AX173/AL167)*(AU171-1)-LN(AU171-AL167)-AL166*(2*AY173/AL166-AX173/AL167)*LN((AU171+2.41421536*AL167)/(AU171-0.41421536*AL167))/(AL167*2.82842713)      ),1)</f>
        <v>0.63774977258876353</v>
      </c>
    </row>
    <row r="174" spans="16:52" x14ac:dyDescent="0.25">
      <c r="P174" s="78">
        <v>9</v>
      </c>
      <c r="Q174" s="60"/>
      <c r="R174" s="60"/>
      <c r="S174" s="60">
        <f>$Z$15*$BJ$42/AZ174</f>
        <v>5.9244755718489202E-2</v>
      </c>
      <c r="T174" s="61">
        <f>S174/S176</f>
        <v>5.9260712109304857E-2</v>
      </c>
      <c r="U174" s="62"/>
      <c r="V174" s="62" t="s">
        <v>590</v>
      </c>
      <c r="W174" s="60"/>
      <c r="X174" s="63"/>
      <c r="Y174" s="61"/>
      <c r="Z174" s="86">
        <f>SQRT($W$42*VLOOKUP(Z165,$P$34:$W$43,8))*(1-$Q$28)*T162*VLOOKUP(Z165,P154:T163,5)</f>
        <v>3.564236837729079E-3</v>
      </c>
      <c r="AA174" s="60">
        <f>SQRT($W$42*VLOOKUP(AA165,$P$34:$W$43,8))*(1-$R$28)*T162*VLOOKUP(AA165,P154:T163,5)</f>
        <v>2.437194942645294E-3</v>
      </c>
      <c r="AB174" s="60">
        <f>SQRT($W$42*VLOOKUP(AB165,$P$34:$W$43,8))*(1-$S$28)*T162*VLOOKUP(AB165,P154:T163,5)</f>
        <v>1.5615513916868778E-3</v>
      </c>
      <c r="AC174" s="60">
        <f>SQRT($W$42*VLOOKUP(AC165,$P$34:$W$43,8))*(1-$T$28)*T162*VLOOKUP(AC165,P154:T163,5)</f>
        <v>1.2250097668829636E-3</v>
      </c>
      <c r="AD174" s="60">
        <f>SQRT($W$42*VLOOKUP(AD165,$P$34:$W$43,8))*(1-$U$28)*T162*VLOOKUP(AD165,P154:T163,5)</f>
        <v>1.145106535365458E-3</v>
      </c>
      <c r="AE174" s="60">
        <f>SQRT($W$42*VLOOKUP(AE165,$P$34:$W$43,8))*(1-$V$28)*T162*VLOOKUP(AE165,P154:T163,5)</f>
        <v>7.0270656475460592E-4</v>
      </c>
      <c r="AF174" s="60">
        <f>SQRT($W$42*VLOOKUP(AF165,$P$34:$W$43,8))*(1-$W$28)*T162*VLOOKUP(AF165,P154:T163,5)</f>
        <v>3.9694112485554557E-3</v>
      </c>
      <c r="AG174" s="60">
        <f>SQRT($W$42*VLOOKUP(AG165,$P$34:$W$43,8))*(1-$X$28)*T162*VLOOKUP(AG165,P154:T163,5)</f>
        <v>2.8876235444358148E-3</v>
      </c>
      <c r="AH174" s="60">
        <f>SQRT($W$42*VLOOKUP(AH165,$P$34:$W$43,8))*(1-$Y$28)*T162*VLOOKUP(AH165,P154:T163,5)</f>
        <v>1.9292192129166615E-3</v>
      </c>
      <c r="AI174" s="87">
        <f>SQRT($W$42*VLOOKUP(AI165,$P$34:$W$43,8))*(1-$Z$28)*T162*VLOOKUP(AI165,P154:T163,5)</f>
        <v>2.8231070289656862E-3</v>
      </c>
      <c r="AJ174" s="89">
        <f>$X$42*T162</f>
        <v>1.6007283787070085E-6</v>
      </c>
      <c r="AK174" s="59" t="s">
        <v>556</v>
      </c>
      <c r="AL174" s="61">
        <f>AL169^2/9-AL170/3</f>
        <v>3.6108714141905328E-2</v>
      </c>
      <c r="AM174" s="61"/>
      <c r="AN174" s="66" t="s">
        <v>572</v>
      </c>
      <c r="AO174" s="61" t="e">
        <f>2*SQRT(AL174)*COS((AO172+2*PI())/3)-AL169/3</f>
        <v>#NUM!</v>
      </c>
      <c r="AP174" s="69" t="e">
        <f>AO174^3+AO174^2*AL169+AO174*AL170+AL171</f>
        <v>#NUM!</v>
      </c>
      <c r="AQ174" s="50"/>
      <c r="AR174" s="65"/>
      <c r="AS174" s="50"/>
      <c r="AT174" s="65"/>
      <c r="AU174" s="65"/>
      <c r="AV174" s="81"/>
      <c r="AW174" s="59">
        <v>9</v>
      </c>
      <c r="AX174" s="61">
        <f t="shared" si="49"/>
        <v>9.5633628720838929E-2</v>
      </c>
      <c r="AY174" s="61">
        <f>SUMPRODUCT(T154:T163,$BF$34:$BF$43)</f>
        <v>0.53654205032621394</v>
      </c>
      <c r="AZ174" s="68">
        <f>IF($AA$15,EXP((AX174/AL167)*(AU171-1)-LN(AU171-AL167)-AL166*(2*AY174/AL166-AX174/AL167)*LN((AU171+2.41421536*AL167)/(AU171-0.41421536*AL167))/(AL167*2.82842713)      ),1)</f>
        <v>0.54182109203804307</v>
      </c>
    </row>
    <row r="175" spans="16:52" x14ac:dyDescent="0.25">
      <c r="P175" s="78">
        <v>10</v>
      </c>
      <c r="Q175" s="60"/>
      <c r="R175" s="60"/>
      <c r="S175" s="60">
        <f>$Z$16*$BJ$43/AZ175</f>
        <v>9.2080710383340758E-2</v>
      </c>
      <c r="T175" s="61">
        <f>S175/S176</f>
        <v>9.2105510482246411E-2</v>
      </c>
      <c r="U175" s="62"/>
      <c r="V175" s="96">
        <f>ABS(S164-S176)</f>
        <v>4.569924882957821E-9</v>
      </c>
      <c r="W175" s="60"/>
      <c r="X175" s="63"/>
      <c r="Y175" s="61"/>
      <c r="Z175" s="86">
        <f>SQRT($W$43*VLOOKUP(Z165,$P$34:$W$43,8))*(1-$Q$29)*T163*VLOOKUP(Z165,P154:T163,5)</f>
        <v>5.5715710840282097E-3</v>
      </c>
      <c r="AA175" s="60">
        <f>SQRT($W$43*VLOOKUP(AA165,$P$34:$W$43,8))*(1-$R$29)*T163*VLOOKUP(AA165,P154:T163,5)</f>
        <v>3.8559045790708775E-3</v>
      </c>
      <c r="AB175" s="60">
        <f>SQRT($W$43*VLOOKUP(AB165,$P$34:$W$43,8))*(1-$S$29)*T163*VLOOKUP(AB165,P154:T163,5)</f>
        <v>2.5050245057667655E-3</v>
      </c>
      <c r="AC175" s="60">
        <f>SQRT($W$43*VLOOKUP(AC165,$P$34:$W$43,8))*(1-$T$29)*T163*VLOOKUP(AC165,P154:T163,5)</f>
        <v>1.6273294899854715E-3</v>
      </c>
      <c r="AD175" s="60">
        <f>SQRT($W$43*VLOOKUP(AD165,$P$34:$W$43,8))*(1-$U$29)*T163*VLOOKUP(AD165,P154:T163,5)</f>
        <v>1.7590617333787019E-3</v>
      </c>
      <c r="AE175" s="60">
        <f>SQRT($W$43*VLOOKUP(AE165,$P$34:$W$43,8))*(1-$V$29)*T163*VLOOKUP(AE165,P154:T163,5)</f>
        <v>1.0974384821505129E-3</v>
      </c>
      <c r="AF175" s="60">
        <f>SQRT($W$43*VLOOKUP(AF165,$P$34:$W$43,8))*(1-$W$29)*T163*VLOOKUP(AF165,P154:T163,5)</f>
        <v>6.4513404785649627E-3</v>
      </c>
      <c r="AG175" s="60">
        <f>SQRT($W$43*VLOOKUP(AG165,$P$34:$W$43,8))*(1-$X$29)*T163*VLOOKUP(AG165,P154:T163,5)</f>
        <v>4.4231421268591991E-3</v>
      </c>
      <c r="AH175" s="60">
        <f>SQRT($W$43*VLOOKUP(AH165,$P$34:$W$43,8))*(1-$Y$29)*T163*VLOOKUP(AH165,P154:T163,5)</f>
        <v>2.8231070289656867E-3</v>
      </c>
      <c r="AI175" s="87">
        <f>SQRT($W$43*VLOOKUP(AI165,$P$34:$W$43,8))*(1-$Z$29)*T163*VLOOKUP(AI165,P154:T163,5)</f>
        <v>4.1311703945484972E-3</v>
      </c>
      <c r="AJ175" s="89">
        <f>$X$43*T163</f>
        <v>3.3410089292712377E-6</v>
      </c>
      <c r="AK175" s="59" t="s">
        <v>72</v>
      </c>
      <c r="AL175" s="63">
        <f>AL173^2-AL174^3</f>
        <v>3.1959365765525498E-4</v>
      </c>
      <c r="AM175" s="61"/>
      <c r="AN175" s="66" t="s">
        <v>573</v>
      </c>
      <c r="AO175" s="61" t="e">
        <f>2*SQRT(AL174)*COS((AO172+4*PI())/3)-AL169/3</f>
        <v>#NUM!</v>
      </c>
      <c r="AP175" s="69" t="e">
        <f>AO175^3+AO175^2*AL169+AL170*AO175+AL171</f>
        <v>#NUM!</v>
      </c>
      <c r="AQ175" s="50"/>
      <c r="AR175" s="65"/>
      <c r="AS175" s="50"/>
      <c r="AT175" s="65"/>
      <c r="AU175" s="65"/>
      <c r="AV175" s="81"/>
      <c r="AW175" s="59">
        <v>10</v>
      </c>
      <c r="AX175" s="61">
        <f t="shared" si="49"/>
        <v>0.1284239100960245</v>
      </c>
      <c r="AY175" s="61">
        <f>SUMPRODUCT(T154:T163,$BG$34:$BG$43)</f>
        <v>0.531424613235152</v>
      </c>
      <c r="AZ175" s="68">
        <f>IF($AA$16,EXP((AX175/AL167)*(AU171-1)-LN(AU171-AL167)-AL166*(2*AY175/AL166-AX175/AL167)*LN((AU171+2.41421536*AL167)/(AU171-0.41421536*AL167))/(AL167*2.82842713)      ),1)</f>
        <v>0.58727614665161698</v>
      </c>
    </row>
    <row r="176" spans="16:52" x14ac:dyDescent="0.25">
      <c r="P176" s="79"/>
      <c r="Q176" s="71"/>
      <c r="R176" s="71"/>
      <c r="S176" s="94">
        <f>SUM(S166:S175)</f>
        <v>0.99973074250632987</v>
      </c>
      <c r="T176" s="72">
        <f>SUM(T166:T175)</f>
        <v>1</v>
      </c>
      <c r="U176" s="73"/>
      <c r="V176" s="73"/>
      <c r="W176" s="73"/>
      <c r="X176" s="73"/>
      <c r="Y176" s="73"/>
      <c r="Z176" s="70"/>
      <c r="AA176" s="73"/>
      <c r="AB176" s="73"/>
      <c r="AC176" s="73"/>
      <c r="AD176" s="73"/>
      <c r="AE176" s="73"/>
      <c r="AF176" s="73"/>
      <c r="AG176" s="73"/>
      <c r="AH176" s="73"/>
      <c r="AI176" s="88">
        <f>SUM(Z166:AI175)</f>
        <v>0.2895289028305606</v>
      </c>
      <c r="AJ176" s="91">
        <f>SUM(AJ166:AJ175)</f>
        <v>3.1317658143651128E-5</v>
      </c>
      <c r="AK176" s="70"/>
      <c r="AL176" s="73"/>
      <c r="AM176" s="74"/>
      <c r="AN176" s="75"/>
      <c r="AO176" s="74"/>
      <c r="AP176" s="74"/>
      <c r="AQ176" s="76"/>
      <c r="AR176" s="73"/>
      <c r="AS176" s="76"/>
      <c r="AT176" s="73"/>
      <c r="AU176" s="73"/>
      <c r="AV176" s="80"/>
      <c r="AW176" s="70"/>
      <c r="AX176" s="73"/>
      <c r="AY176" s="73"/>
      <c r="AZ176" s="80"/>
    </row>
    <row r="177" spans="16:52" x14ac:dyDescent="0.25">
      <c r="P177" s="92">
        <f>P165+1</f>
        <v>12</v>
      </c>
      <c r="Q177" s="55"/>
      <c r="R177" s="55"/>
      <c r="S177" s="55"/>
      <c r="T177" s="55" t="s">
        <v>558</v>
      </c>
      <c r="U177" s="56"/>
      <c r="V177" s="56"/>
      <c r="W177" s="57"/>
      <c r="X177" s="57"/>
      <c r="Y177" s="57"/>
      <c r="Z177" s="54">
        <v>1</v>
      </c>
      <c r="AA177" s="55">
        <v>2</v>
      </c>
      <c r="AB177" s="55">
        <v>3</v>
      </c>
      <c r="AC177" s="55">
        <v>4</v>
      </c>
      <c r="AD177" s="55">
        <v>5</v>
      </c>
      <c r="AE177" s="55">
        <v>6</v>
      </c>
      <c r="AF177" s="55">
        <v>7</v>
      </c>
      <c r="AG177" s="55">
        <v>8</v>
      </c>
      <c r="AH177" s="55">
        <v>9</v>
      </c>
      <c r="AI177" s="58">
        <v>10</v>
      </c>
      <c r="AJ177" s="90"/>
      <c r="AK177" s="54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8"/>
      <c r="AW177" s="54"/>
      <c r="AX177" s="55" t="s">
        <v>563</v>
      </c>
      <c r="AY177" s="55" t="s">
        <v>575</v>
      </c>
      <c r="AZ177" s="58" t="s">
        <v>588</v>
      </c>
    </row>
    <row r="178" spans="16:52" x14ac:dyDescent="0.25">
      <c r="P178" s="78">
        <v>1</v>
      </c>
      <c r="Q178" s="60"/>
      <c r="R178" s="60"/>
      <c r="S178" s="60">
        <f>$Z$7*$BJ$34/AZ178</f>
        <v>0.19626247635872074</v>
      </c>
      <c r="T178" s="61">
        <f>S178/S188</f>
        <v>0.1963153355488943</v>
      </c>
      <c r="U178" s="62"/>
      <c r="V178" s="62"/>
      <c r="W178" s="60"/>
      <c r="X178" s="63"/>
      <c r="Y178" s="61"/>
      <c r="Z178" s="86">
        <f>SQRT($W$34*VLOOKUP(Z177,$P$34:$W$43,8))*(1-$Q$20)*T166*VLOOKUP(Z177,P166:T175,5)</f>
        <v>7.8477916095247187E-3</v>
      </c>
      <c r="AA178" s="60">
        <f>SQRT($W$34*VLOOKUP(AA177,$P$34:$W$43,8))*(1-$R$20)*T166*VLOOKUP(AA177,P166:T175,5)</f>
        <v>5.3764110778951575E-3</v>
      </c>
      <c r="AB178" s="60">
        <f>SQRT($W$34*VLOOKUP(AB177,$P$34:$W$43,8))*(1-$S$20)*T166*VLOOKUP(AB177,P166:T175,5)</f>
        <v>3.4046099391382306E-3</v>
      </c>
      <c r="AC178" s="60">
        <f>SQRT($W$34*VLOOKUP(AC177,$P$34:$W$43,8))*(1-$T$20)*T166*VLOOKUP(AC177,P166:T175,5)</f>
        <v>2.4381859419750247E-3</v>
      </c>
      <c r="AD178" s="60">
        <f>SQRT($W$34*VLOOKUP(AD177,$P$34:$W$43,8))*(1-$U$20)*T166*VLOOKUP(AD177,P166:T175,5)</f>
        <v>2.3627345785715544E-3</v>
      </c>
      <c r="AE178" s="60">
        <f>SQRT($W$34*VLOOKUP(AE177,$P$34:$W$43,8))*(1-$V$20)*T166*VLOOKUP(AE177,P166:T175,5)</f>
        <v>1.4780619803640711E-3</v>
      </c>
      <c r="AF178" s="60">
        <f>SQRT($W$34*VLOOKUP(AF177,$P$34:$W$43,8))*(1-$W$20)*T166*VLOOKUP(AF177,P166:T175,5)</f>
        <v>9.4212457192471514E-3</v>
      </c>
      <c r="AG178" s="60">
        <f>SQRT($W$34*VLOOKUP(AG177,$P$34:$W$43,8))*(1-$X$20)*T166*VLOOKUP(AG177,P166:T175,5)</f>
        <v>5.8595894536438665E-3</v>
      </c>
      <c r="AH178" s="60">
        <f>SQRT($W$34*VLOOKUP(AH177,$P$34:$W$43,8))*(1-$Y$20)*T166*VLOOKUP(AH177,P166:T175,5)</f>
        <v>3.5643457137693401E-3</v>
      </c>
      <c r="AI178" s="87">
        <f>SQRT($W$34*VLOOKUP(AI177,$P$34:$W$43,8))*(1-$Z$20)*T166*VLOOKUP(AI177,P166:T175,5)</f>
        <v>5.5716644278572501E-3</v>
      </c>
      <c r="AJ178" s="89">
        <f>$X$34*T166</f>
        <v>5.2616478588522188E-6</v>
      </c>
      <c r="AK178" s="59" t="s">
        <v>69</v>
      </c>
      <c r="AL178" s="60">
        <f>$Q$44*AI188*100000/($T$3*$AE$9)^2</f>
        <v>0.41383857549722192</v>
      </c>
      <c r="AM178" s="65" t="s">
        <v>581</v>
      </c>
      <c r="AN178" s="66" t="s">
        <v>571</v>
      </c>
      <c r="AO178" s="61">
        <f>(AL185+SQRT(AL187))^(1/3)+(AL185-SQRT(AL187))^(1/3)-AL181/3</f>
        <v>0.73798942357510688</v>
      </c>
      <c r="AP178" s="63">
        <f>AO178^3+AL181*AO178^2+AL182*AO178+AL183</f>
        <v>5.5511151231257827E-17</v>
      </c>
      <c r="AQ178" s="65" t="s">
        <v>571</v>
      </c>
      <c r="AR178" s="61">
        <f>IF(AL187&gt;=0,AO178,AO185)</f>
        <v>0.73798942357510688</v>
      </c>
      <c r="AS178" s="61">
        <f>IF(AR178&lt;AR179,AR179,AR178)</f>
        <v>0.73798942357510688</v>
      </c>
      <c r="AT178" s="61">
        <f>AS178</f>
        <v>0.73798942357510688</v>
      </c>
      <c r="AU178" s="67">
        <f>IF(AT178&lt;AT179,AT179,AT178)</f>
        <v>0.73798942357510688</v>
      </c>
      <c r="AV178" s="81"/>
      <c r="AW178" s="59">
        <v>1</v>
      </c>
      <c r="AX178" s="61">
        <f>AX166</f>
        <v>9.4886543912142504E-2</v>
      </c>
      <c r="AY178" s="61">
        <f>SUMPRODUCT(T166:T175,$AX$34:$AX$43)</f>
        <v>0.34454446260227145</v>
      </c>
      <c r="AZ178" s="68">
        <f>IF($AA$7,EXP((AX178/AL179)*(AU183-1)-LN(AU183-AL179)-AL178*(2*AY178/AL178-AX178/AL179)*LN((AU183+2.41421536*AL179)/(AU183-0.41421536*AL179))/(AL179*2.82842713)      ),1)</f>
        <v>0.85492412115946359</v>
      </c>
    </row>
    <row r="179" spans="16:52" x14ac:dyDescent="0.25">
      <c r="P179" s="78">
        <v>2</v>
      </c>
      <c r="Q179" s="60"/>
      <c r="R179" s="60"/>
      <c r="S179" s="60">
        <f>$Z$8*$BJ$35/AZ179</f>
        <v>7.7391885741609004E-2</v>
      </c>
      <c r="T179" s="61">
        <f>S179/S188</f>
        <v>7.7412729626197663E-2</v>
      </c>
      <c r="U179" s="62"/>
      <c r="V179" s="62"/>
      <c r="W179" s="60"/>
      <c r="X179" s="63"/>
      <c r="Y179" s="61"/>
      <c r="Z179" s="86">
        <f>SQRT($W$35*VLOOKUP(Z177,$P$34:$W$43,8))*(1-$Q$21)*T167*VLOOKUP(Z177,P166:T175,5)</f>
        <v>5.3764110778951584E-3</v>
      </c>
      <c r="AA179" s="60">
        <f>SQRT($W$35*VLOOKUP(AA177,$P$34:$W$43,8))*(1-$R$21)*T167*VLOOKUP(AA177,P166:T175,5)</f>
        <v>3.6642244791439504E-3</v>
      </c>
      <c r="AB179" s="60">
        <f>SQRT($W$35*VLOOKUP(AB177,$P$34:$W$43,8))*(1-$S$21)*T167*VLOOKUP(AB177,P166:T175,5)</f>
        <v>2.3568381832365318E-3</v>
      </c>
      <c r="AC179" s="60">
        <f>SQRT($W$35*VLOOKUP(AC177,$P$34:$W$43,8))*(1-$T$21)*T167*VLOOKUP(AC177,P166:T175,5)</f>
        <v>1.5263967403075286E-3</v>
      </c>
      <c r="AD179" s="60">
        <f>SQRT($W$35*VLOOKUP(AD177,$P$34:$W$43,8))*(1-$U$21)*T167*VLOOKUP(AD177,P166:T175,5)</f>
        <v>1.6679961170029268E-3</v>
      </c>
      <c r="AE179" s="60">
        <f>SQRT($W$35*VLOOKUP(AE177,$P$34:$W$43,8))*(1-$V$21)*T167*VLOOKUP(AE177,P166:T175,5)</f>
        <v>1.0256864297484287E-3</v>
      </c>
      <c r="AF179" s="60">
        <f>SQRT($W$35*VLOOKUP(AF177,$P$34:$W$43,8))*(1-$W$21)*T167*VLOOKUP(AF177,P166:T175,5)</f>
        <v>6.3020814960811737E-3</v>
      </c>
      <c r="AG179" s="60">
        <f>SQRT($W$35*VLOOKUP(AG177,$P$34:$W$43,8))*(1-$X$21)*T167*VLOOKUP(AG177,P166:T175,5)</f>
        <v>3.8262246345912958E-3</v>
      </c>
      <c r="AH179" s="60">
        <f>SQRT($W$35*VLOOKUP(AH177,$P$34:$W$43,8))*(1-$Y$21)*T167*VLOOKUP(AH177,P166:T175,5)</f>
        <v>2.4374116523936382E-3</v>
      </c>
      <c r="AI179" s="87">
        <f>SQRT($W$35*VLOOKUP(AI177,$P$34:$W$43,8))*(1-$Z$21)*T167*VLOOKUP(AI177,P166:T175,5)</f>
        <v>3.8561942487958427E-3</v>
      </c>
      <c r="AJ179" s="89">
        <f>$X$35*T167</f>
        <v>3.1312913141335488E-6</v>
      </c>
      <c r="AK179" s="59" t="s">
        <v>65</v>
      </c>
      <c r="AL179" s="60">
        <f>AJ188*$Q$44*100000/($T$3*$AE$9)</f>
        <v>0.11087604018933102</v>
      </c>
      <c r="AM179" s="61"/>
      <c r="AN179" s="66" t="s">
        <v>572</v>
      </c>
      <c r="AO179" s="66" t="e">
        <f>1/0</f>
        <v>#DIV/0!</v>
      </c>
      <c r="AP179" s="61"/>
      <c r="AQ179" s="65" t="s">
        <v>572</v>
      </c>
      <c r="AR179" s="66">
        <f>IF(AL187&gt;=0,0,AO186)</f>
        <v>0</v>
      </c>
      <c r="AS179" s="61">
        <f>IF(AR178&lt;AR179,AR178,AR179)</f>
        <v>0</v>
      </c>
      <c r="AT179" s="61">
        <f>IF(AS179&lt;AS180,AS180,AS179)</f>
        <v>0</v>
      </c>
      <c r="AU179" s="67">
        <f>IF(AT178&lt;AT179,AT178,AT179)</f>
        <v>0</v>
      </c>
      <c r="AV179" s="81"/>
      <c r="AW179" s="59">
        <v>2</v>
      </c>
      <c r="AX179" s="61">
        <f t="shared" ref="AX179:AX187" si="50">AX167</f>
        <v>0.14320546093673198</v>
      </c>
      <c r="AY179" s="61">
        <f>SUMPRODUCT(T166:T175,$AY$34:$AY$43)</f>
        <v>0.59155681864450038</v>
      </c>
      <c r="AZ179" s="68">
        <f>IF($AA$8,EXP((AX179/AL179)*(AU183-1)-LN(AU183-AL179)-AL178*(2*AY179/AL178-AX179/AL179)*LN((AU183+2.41421536*AL179)/(AU183-0.41421536*AL179))/(AL179*2.82842713)      ),1)</f>
        <v>0.52479823217798094</v>
      </c>
    </row>
    <row r="180" spans="16:52" x14ac:dyDescent="0.25">
      <c r="P180" s="78">
        <v>3</v>
      </c>
      <c r="Q180" s="60"/>
      <c r="R180" s="60"/>
      <c r="S180" s="60">
        <f>$Z$9*$BJ$36/AZ180</f>
        <v>3.6373527786405332E-2</v>
      </c>
      <c r="T180" s="61">
        <f>S180/S188</f>
        <v>3.6383324234805538E-2</v>
      </c>
      <c r="U180" s="62"/>
      <c r="V180" s="62"/>
      <c r="W180" s="60"/>
      <c r="X180" s="63"/>
      <c r="Y180" s="61"/>
      <c r="Z180" s="86">
        <f>SQRT($W$36*VLOOKUP(Z177,$P$34:$W$43,8))*(1-$Q$22)*T168*VLOOKUP(Z177,P166:T175,5)</f>
        <v>3.4046099391382306E-3</v>
      </c>
      <c r="AA180" s="60">
        <f>SQRT($W$36*VLOOKUP(AA177,$P$34:$W$43,8))*(1-$R$22)*T168*VLOOKUP(AA177,P166:T175,5)</f>
        <v>2.3568381832365318E-3</v>
      </c>
      <c r="AB180" s="60">
        <f>SQRT($W$36*VLOOKUP(AB177,$P$34:$W$43,8))*(1-$S$22)*T168*VLOOKUP(AB177,P166:T175,5)</f>
        <v>1.5192646510771113E-3</v>
      </c>
      <c r="AC180" s="60">
        <f>SQRT($W$36*VLOOKUP(AC177,$P$34:$W$43,8))*(1-$T$22)*T168*VLOOKUP(AC177,P166:T175,5)</f>
        <v>1.083650257218567E-3</v>
      </c>
      <c r="AD180" s="60">
        <f>SQRT($W$36*VLOOKUP(AD177,$P$34:$W$43,8))*(1-$U$22)*T168*VLOOKUP(AD177,P166:T175,5)</f>
        <v>1.0752142249789497E-3</v>
      </c>
      <c r="AE180" s="60">
        <f>SQRT($W$36*VLOOKUP(AE177,$P$34:$W$43,8))*(1-$V$22)*T168*VLOOKUP(AE177,P166:T175,5)</f>
        <v>6.47869882011303E-4</v>
      </c>
      <c r="AF180" s="60">
        <f>SQRT($W$36*VLOOKUP(AF177,$P$34:$W$43,8))*(1-$W$22)*T168*VLOOKUP(AF177,P166:T175,5)</f>
        <v>3.9137989864235397E-3</v>
      </c>
      <c r="AG180" s="60">
        <f>SQRT($W$36*VLOOKUP(AG177,$P$34:$W$43,8))*(1-$X$22)*T168*VLOOKUP(AG177,P166:T175,5)</f>
        <v>2.486743691034399E-3</v>
      </c>
      <c r="AH180" s="60">
        <f>SQRT($W$36*VLOOKUP(AH177,$P$34:$W$43,8))*(1-$Y$22)*T168*VLOOKUP(AH177,P166:T175,5)</f>
        <v>1.561771165364842E-3</v>
      </c>
      <c r="AI180" s="87">
        <f>SQRT($W$36*VLOOKUP(AI177,$P$34:$W$43,8))*(1-$Z$22)*T168*VLOOKUP(AI177,P166:T175,5)</f>
        <v>2.5053425082771988E-3</v>
      </c>
      <c r="AJ180" s="89">
        <f>$X$36*T168</f>
        <v>2.0499073258558191E-6</v>
      </c>
      <c r="AK180" s="82"/>
      <c r="AL180" s="65"/>
      <c r="AM180" s="61"/>
      <c r="AN180" s="66" t="s">
        <v>573</v>
      </c>
      <c r="AO180" s="66" t="e">
        <f>1/0</f>
        <v>#DIV/0!</v>
      </c>
      <c r="AP180" s="61"/>
      <c r="AQ180" s="65" t="s">
        <v>573</v>
      </c>
      <c r="AR180" s="66">
        <f>IF(AL187&gt;=0,0,AO187)</f>
        <v>0</v>
      </c>
      <c r="AS180" s="61">
        <f>AR180</f>
        <v>0</v>
      </c>
      <c r="AT180" s="61">
        <f>IF(AS179&lt;AS180,AS179,AS180)</f>
        <v>0</v>
      </c>
      <c r="AU180" s="67">
        <f>AT180</f>
        <v>0</v>
      </c>
      <c r="AV180" s="81"/>
      <c r="AW180" s="59">
        <v>3</v>
      </c>
      <c r="AX180" s="61">
        <f t="shared" si="50"/>
        <v>0.19947591637730461</v>
      </c>
      <c r="AY180" s="61">
        <f>SUMPRODUCT(T166:T175,$AZ$34:$AZ$43)</f>
        <v>0.80751576762208654</v>
      </c>
      <c r="AZ180" s="68">
        <f>IF($AA$9,EXP((AX180/AL179)*(AU183-1)-LN(AU183-AL179)-AL178*(2*AY180/AL178-AX180/AL179)*LN((AU183+2.41421536*AL179)/(AU183-0.41421536*AL179))/(AL179*2.82842713)      ),1)</f>
        <v>0.35269645894328705</v>
      </c>
    </row>
    <row r="181" spans="16:52" x14ac:dyDescent="0.25">
      <c r="P181" s="78">
        <v>4</v>
      </c>
      <c r="Q181" s="60"/>
      <c r="R181" s="60"/>
      <c r="S181" s="60">
        <f>$Z$10*$BJ$37/AZ181</f>
        <v>2.0525079184373345E-2</v>
      </c>
      <c r="T181" s="61">
        <f>S181/S188</f>
        <v>2.0530607184855471E-2</v>
      </c>
      <c r="U181" s="62"/>
      <c r="V181" s="62"/>
      <c r="W181" s="60"/>
      <c r="X181" s="63"/>
      <c r="Y181" s="61"/>
      <c r="Z181" s="86">
        <f>SQRT($W$37*VLOOKUP(Z177,$P$34:$W$43,8))*(1-$Q$23)*T169*VLOOKUP(Z177,P166:T175,5)</f>
        <v>2.4381859419750247E-3</v>
      </c>
      <c r="AA181" s="60">
        <f>SQRT($W$37*VLOOKUP(AA177,$P$34:$W$43,8))*(1-$R$23)*T169*VLOOKUP(AA177,P166:T175,5)</f>
        <v>1.5263967403075286E-3</v>
      </c>
      <c r="AB181" s="60">
        <f>SQRT($W$37*VLOOKUP(AB177,$P$34:$W$43,8))*(1-$S$23)*T169*VLOOKUP(AB177,P166:T175,5)</f>
        <v>1.0836502572185668E-3</v>
      </c>
      <c r="AC181" s="60">
        <f>SQRT($W$37*VLOOKUP(AC177,$P$34:$W$43,8))*(1-$T$23)*T169*VLOOKUP(AC177,P166:T175,5)</f>
        <v>7.7806508494316327E-4</v>
      </c>
      <c r="AD181" s="60">
        <f>SQRT($W$37*VLOOKUP(AD177,$P$34:$W$43,8))*(1-$U$23)*T169*VLOOKUP(AD177,P166:T175,5)</f>
        <v>7.6381041764347435E-4</v>
      </c>
      <c r="AE181" s="60">
        <f>SQRT($W$37*VLOOKUP(AE177,$P$34:$W$43,8))*(1-$V$23)*T169*VLOOKUP(AE177,P166:T175,5)</f>
        <v>4.4110634144886785E-4</v>
      </c>
      <c r="AF181" s="60">
        <f>SQRT($W$37*VLOOKUP(AF177,$P$34:$W$43,8))*(1-$W$23)*T169*VLOOKUP(AF177,P166:T175,5)</f>
        <v>2.8167703125521631E-3</v>
      </c>
      <c r="AG181" s="60">
        <f>SQRT($W$37*VLOOKUP(AG177,$P$34:$W$43,8))*(1-$X$23)*T169*VLOOKUP(AG177,P166:T175,5)</f>
        <v>1.7609074951348573E-3</v>
      </c>
      <c r="AH181" s="60">
        <f>SQRT($W$37*VLOOKUP(AH177,$P$34:$W$43,8))*(1-$Y$23)*T169*VLOOKUP(AH177,P166:T175,5)</f>
        <v>1.2252327007533494E-3</v>
      </c>
      <c r="AI181" s="87">
        <f>SQRT($W$37*VLOOKUP(AI177,$P$34:$W$43,8))*(1-$Z$23)*T169*VLOOKUP(AI177,P166:T175,5)</f>
        <v>1.6276031906664401E-3</v>
      </c>
      <c r="AJ181" s="89">
        <f>$X$37*T169</f>
        <v>1.4860543257317506E-6</v>
      </c>
      <c r="AK181" s="59" t="s">
        <v>568</v>
      </c>
      <c r="AL181" s="60">
        <f>AL179-1</f>
        <v>-0.88912395981066894</v>
      </c>
      <c r="AM181" s="61"/>
      <c r="AN181" s="66"/>
      <c r="AO181" s="61"/>
      <c r="AP181" s="61"/>
      <c r="AQ181" s="50"/>
      <c r="AR181" s="65"/>
      <c r="AS181" s="65"/>
      <c r="AT181" s="65"/>
      <c r="AU181" s="65"/>
      <c r="AV181" s="81"/>
      <c r="AW181" s="59">
        <v>4</v>
      </c>
      <c r="AX181" s="61">
        <f t="shared" si="50"/>
        <v>0.25627106465246752</v>
      </c>
      <c r="AY181" s="61">
        <f>SUMPRODUCT(T166:T175,$BA$34:$BA$43)</f>
        <v>1.0068393775152684</v>
      </c>
      <c r="AZ181" s="68">
        <f>IF($AA$10,EXP((AX181/AL179)*(AU183-1)-LN(AU183-AL179)-AL178*(2*AY181/AL178-AX181/AL179)*LN((AU183+2.41421536*AL179)/(AU183-0.41421536*AL179))/(AL179*2.82842713)      ),1)</f>
        <v>0.2468905616795794</v>
      </c>
    </row>
    <row r="182" spans="16:52" x14ac:dyDescent="0.25">
      <c r="P182" s="78">
        <v>5</v>
      </c>
      <c r="Q182" s="60"/>
      <c r="R182" s="60"/>
      <c r="S182" s="60">
        <f>$Z$11*$BJ$38/AZ182</f>
        <v>2.0844387659962344E-2</v>
      </c>
      <c r="T182" s="61">
        <f>S182/S188</f>
        <v>2.0850001659499146E-2</v>
      </c>
      <c r="U182" s="62"/>
      <c r="V182" s="62"/>
      <c r="W182" s="60"/>
      <c r="X182" s="63"/>
      <c r="Y182" s="61"/>
      <c r="Z182" s="86">
        <f>SQRT($W$38*VLOOKUP(Z177,$P$34:$W$43,8))*(1-$Q$24)*T170*VLOOKUP(Z177,P166:T175,5)</f>
        <v>2.362734578571554E-3</v>
      </c>
      <c r="AA182" s="60">
        <f>SQRT($W$38*VLOOKUP(AA177,$P$34:$W$43,8))*(1-$R$24)*T170*VLOOKUP(AA177,P166:T175,5)</f>
        <v>1.6679961170029268E-3</v>
      </c>
      <c r="AB182" s="60">
        <f>SQRT($W$38*VLOOKUP(AB177,$P$34:$W$43,8))*(1-$S$24)*T170*VLOOKUP(AB177,P166:T175,5)</f>
        <v>1.0752142249789497E-3</v>
      </c>
      <c r="AC182" s="60">
        <f>SQRT($W$38*VLOOKUP(AC177,$P$34:$W$43,8))*(1-$T$24)*T170*VLOOKUP(AC177,P166:T175,5)</f>
        <v>7.6381041764347435E-4</v>
      </c>
      <c r="AD182" s="60">
        <f>SQRT($W$38*VLOOKUP(AD177,$P$34:$W$43,8))*(1-$U$24)*T170*VLOOKUP(AD177,P166:T175,5)</f>
        <v>7.4921741147885332E-4</v>
      </c>
      <c r="AE182" s="60">
        <f>SQRT($W$38*VLOOKUP(AE177,$P$34:$W$43,8))*(1-$V$24)*T170*VLOOKUP(AE177,P166:T175,5)</f>
        <v>4.6744259244247972E-4</v>
      </c>
      <c r="AF182" s="60">
        <f>SQRT($W$38*VLOOKUP(AF177,$P$34:$W$43,8))*(1-$W$24)*T170*VLOOKUP(AF177,P166:T175,5)</f>
        <v>2.6940567787884784E-3</v>
      </c>
      <c r="AG182" s="60">
        <f>SQRT($W$38*VLOOKUP(AG177,$P$34:$W$43,8))*(1-$X$24)*T170*VLOOKUP(AG177,P166:T175,5)</f>
        <v>1.7544717706327096E-3</v>
      </c>
      <c r="AH182" s="60">
        <f>SQRT($W$38*VLOOKUP(AH177,$P$34:$W$43,8))*(1-$Y$24)*T170*VLOOKUP(AH177,P166:T175,5)</f>
        <v>1.1453154618905994E-3</v>
      </c>
      <c r="AI182" s="87">
        <f>SQRT($W$38*VLOOKUP(AI177,$P$34:$W$43,8))*(1-$Z$24)*T170*VLOOKUP(AI177,P166:T175,5)</f>
        <v>1.7593584102200532E-3</v>
      </c>
      <c r="AJ182" s="89">
        <f>$X$38*T170</f>
        <v>1.5088323999723834E-6</v>
      </c>
      <c r="AK182" s="59" t="s">
        <v>569</v>
      </c>
      <c r="AL182" s="60">
        <f>AL178-3*AL179*AL179-2*AL179</f>
        <v>0.15520600625436146</v>
      </c>
      <c r="AM182" s="61" t="s">
        <v>582</v>
      </c>
      <c r="AN182" s="66" t="s">
        <v>583</v>
      </c>
      <c r="AO182" s="61">
        <f>AL185^2/AL186^3</f>
        <v>7.791270729603669</v>
      </c>
      <c r="AP182" s="61"/>
      <c r="AQ182" s="50"/>
      <c r="AR182" s="65"/>
      <c r="AS182" s="65"/>
      <c r="AT182" s="65"/>
      <c r="AU182" s="65"/>
      <c r="AV182" s="81"/>
      <c r="AW182" s="59">
        <v>5</v>
      </c>
      <c r="AX182" s="61">
        <f t="shared" si="50"/>
        <v>0.25621330522075891</v>
      </c>
      <c r="AY182" s="61">
        <f>SUMPRODUCT(T166:T175,$BB$34:$BB$43)</f>
        <v>0.98990034778267888</v>
      </c>
      <c r="AZ182" s="68">
        <f>IF($AA$11,EXP((AX182/AL179)*(AU183-1)-LN(AU183-AL179)-AL178*(2*AY182/AL178-AX182/AL179)*LN((AU183+2.41421536*AL179)/(AU183-0.41421536*AL179))/(AL179*2.82842713)      ),1)</f>
        <v>0.25703134907409092</v>
      </c>
    </row>
    <row r="183" spans="16:52" x14ac:dyDescent="0.25">
      <c r="P183" s="78">
        <v>6</v>
      </c>
      <c r="Q183" s="60"/>
      <c r="R183" s="60"/>
      <c r="S183" s="60">
        <f>$Z$12*$BJ$39/AZ183</f>
        <v>1.0315785558991068E-2</v>
      </c>
      <c r="T183" s="61">
        <f>S183/S188</f>
        <v>1.0318563899918835E-2</v>
      </c>
      <c r="U183" s="62"/>
      <c r="V183" s="62"/>
      <c r="W183" s="60"/>
      <c r="X183" s="63"/>
      <c r="Y183" s="61"/>
      <c r="Z183" s="86">
        <f>SQRT($W$39*VLOOKUP(Z177,$P$34:$W$43,8))*(1-$Q$25)*T171*VLOOKUP(Z177,P166:T175,5)</f>
        <v>1.4780619803640711E-3</v>
      </c>
      <c r="AA183" s="60">
        <f>SQRT($W$39*VLOOKUP(AA177,$P$34:$W$43,8))*(1-$R$25)*T171*VLOOKUP(AA177,P166:T175,5)</f>
        <v>1.0256864297484287E-3</v>
      </c>
      <c r="AB183" s="60">
        <f>SQRT($W$39*VLOOKUP(AB177,$P$34:$W$43,8))*(1-$S$25)*T171*VLOOKUP(AB177,P166:T175,5)</f>
        <v>6.47869882011303E-4</v>
      </c>
      <c r="AC183" s="60">
        <f>SQRT($W$39*VLOOKUP(AC177,$P$34:$W$43,8))*(1-$T$25)*T171*VLOOKUP(AC177,P166:T175,5)</f>
        <v>4.4110634144886785E-4</v>
      </c>
      <c r="AD183" s="60">
        <f>SQRT($W$39*VLOOKUP(AD177,$P$34:$W$43,8))*(1-$U$25)*T171*VLOOKUP(AD177,P166:T175,5)</f>
        <v>4.6744259244247972E-4</v>
      </c>
      <c r="AE183" s="60">
        <f>SQRT($W$39*VLOOKUP(AE177,$P$34:$W$43,8))*(1-$V$25)*T171*VLOOKUP(AE177,P166:T175,5)</f>
        <v>2.916410829241834E-4</v>
      </c>
      <c r="AF183" s="60">
        <f>SQRT($W$39*VLOOKUP(AF177,$P$34:$W$43,8))*(1-$W$25)*T171*VLOOKUP(AF177,P166:T175,5)</f>
        <v>1.8557317131906363E-3</v>
      </c>
      <c r="AG183" s="60">
        <f>SQRT($W$39*VLOOKUP(AG177,$P$34:$W$43,8))*(1-$X$25)*T171*VLOOKUP(AG177,P166:T175,5)</f>
        <v>1.0918920639269103E-3</v>
      </c>
      <c r="AH183" s="60">
        <f>SQRT($W$39*VLOOKUP(AH177,$P$34:$W$43,8))*(1-$Y$25)*T171*VLOOKUP(AH177,P166:T175,5)</f>
        <v>7.0286927282132083E-4</v>
      </c>
      <c r="AI183" s="87">
        <f>SQRT($W$39*VLOOKUP(AI177,$P$34:$W$43,8))*(1-$Z$25)*T171*VLOOKUP(AI177,P166:T175,5)</f>
        <v>1.0976774481060679E-3</v>
      </c>
      <c r="AJ183" s="89">
        <f>$X$39*T171</f>
        <v>9.2889009047585375E-7</v>
      </c>
      <c r="AK183" s="59" t="s">
        <v>570</v>
      </c>
      <c r="AL183" s="60">
        <f>-1*AL178*AL179+AL179^2+AL179^3</f>
        <v>-3.2228232052156316E-2</v>
      </c>
      <c r="AM183" s="61"/>
      <c r="AN183" s="66" t="s">
        <v>584</v>
      </c>
      <c r="AO183" s="61" t="e">
        <f>SQRT(1-AO182)/SQRT(AO182)*AL185/ABS(AL185)</f>
        <v>#NUM!</v>
      </c>
      <c r="AP183" s="61"/>
      <c r="AQ183" s="50"/>
      <c r="AR183" s="65"/>
      <c r="AS183" s="65"/>
      <c r="AT183" s="65" t="s">
        <v>587</v>
      </c>
      <c r="AU183" s="61">
        <f>AU178</f>
        <v>0.73798942357510688</v>
      </c>
      <c r="AV183" s="81"/>
      <c r="AW183" s="59">
        <v>6</v>
      </c>
      <c r="AX183" s="61">
        <f t="shared" si="50"/>
        <v>0.31872889694939199</v>
      </c>
      <c r="AY183" s="61">
        <f>SUMPRODUCT(T166:T175,$BC$34:$BC$43)</f>
        <v>1.2605863291787258</v>
      </c>
      <c r="AZ183" s="68">
        <f>IF($AA$12,EXP((AX183/AL179)*(AU183-1)-LN(AU183-AL179)-AL178*(2*AY183/AL178-AX183/AL179)*LN((AU183+2.41421536*AL179)/(AU183-0.41421536*AL179))/(AL179*2.82842713)      ),1)</f>
        <v>0.1536033587335395</v>
      </c>
    </row>
    <row r="184" spans="16:52" x14ac:dyDescent="0.25">
      <c r="P184" s="78">
        <v>7</v>
      </c>
      <c r="Q184" s="60"/>
      <c r="R184" s="60"/>
      <c r="S184" s="60">
        <f>$Z$13*$BJ$40/AZ184</f>
        <v>0.37189500987466079</v>
      </c>
      <c r="T184" s="61">
        <f>S184/S188</f>
        <v>0.37199517201169419</v>
      </c>
      <c r="U184" s="62"/>
      <c r="V184" s="62"/>
      <c r="W184" s="60"/>
      <c r="X184" s="63"/>
      <c r="Y184" s="61"/>
      <c r="Z184" s="86">
        <f>SQRT($W$40*VLOOKUP(Z177,$P$34:$W$43,8))*(1-$Q$26)*T172*VLOOKUP(Z177,P166:T175,5)</f>
        <v>9.4212457192471514E-3</v>
      </c>
      <c r="AA184" s="60">
        <f>SQRT($W$40*VLOOKUP(AA177,$P$34:$W$43,8))*(1-$R$26)*T172*VLOOKUP(AA177,P166:T175,5)</f>
        <v>6.3020814960811737E-3</v>
      </c>
      <c r="AB184" s="60">
        <f>SQRT($W$40*VLOOKUP(AB177,$P$34:$W$43,8))*(1-$S$26)*T172*VLOOKUP(AB177,P166:T175,5)</f>
        <v>3.9137989864235397E-3</v>
      </c>
      <c r="AC184" s="60">
        <f>SQRT($W$40*VLOOKUP(AC177,$P$34:$W$43,8))*(1-$T$26)*T172*VLOOKUP(AC177,P166:T175,5)</f>
        <v>2.8167703125521631E-3</v>
      </c>
      <c r="AD184" s="60">
        <f>SQRT($W$40*VLOOKUP(AD177,$P$34:$W$43,8))*(1-$U$26)*T172*VLOOKUP(AD177,P166:T175,5)</f>
        <v>2.6940567787884779E-3</v>
      </c>
      <c r="AE184" s="60">
        <f>SQRT($W$40*VLOOKUP(AE177,$P$34:$W$43,8))*(1-$V$26)*T172*VLOOKUP(AE177,P166:T175,5)</f>
        <v>1.8557317131906363E-3</v>
      </c>
      <c r="AF184" s="60">
        <f>SQRT($W$40*VLOOKUP(AF177,$P$34:$W$43,8))*(1-$W$26)*T172*VLOOKUP(AF177,P166:T175,5)</f>
        <v>1.2047898160416314E-2</v>
      </c>
      <c r="AG184" s="60">
        <f>SQRT($W$40*VLOOKUP(AG177,$P$34:$W$43,8))*(1-$X$26)*T172*VLOOKUP(AG177,P166:T175,5)</f>
        <v>8.1308580418107991E-3</v>
      </c>
      <c r="AH184" s="60">
        <f>SQRT($W$40*VLOOKUP(AH177,$P$34:$W$43,8))*(1-$Y$26)*T172*VLOOKUP(AH177,P166:T175,5)</f>
        <v>3.9693955192794785E-3</v>
      </c>
      <c r="AI184" s="87">
        <f>SQRT($W$40*VLOOKUP(AI177,$P$34:$W$43,8))*(1-$Z$26)*T172*VLOOKUP(AI177,P166:T175,5)</f>
        <v>6.4512259327129361E-3</v>
      </c>
      <c r="AJ184" s="89">
        <f>$X$40*T172</f>
        <v>8.9466223834347867E-6</v>
      </c>
      <c r="AK184" s="82"/>
      <c r="AL184" s="65"/>
      <c r="AM184" s="61"/>
      <c r="AN184" s="66" t="s">
        <v>585</v>
      </c>
      <c r="AO184" s="61" t="e">
        <f>IF(ATAN(AO183)&lt;0,ATAN(AO183)+PI(),ATAN(AO183))</f>
        <v>#NUM!</v>
      </c>
      <c r="AP184" s="61"/>
      <c r="AQ184" s="50"/>
      <c r="AR184" s="65"/>
      <c r="AS184" s="65"/>
      <c r="AT184" s="65"/>
      <c r="AU184" s="65"/>
      <c r="AV184" s="81"/>
      <c r="AW184" s="59">
        <v>7</v>
      </c>
      <c r="AX184" s="61">
        <f t="shared" si="50"/>
        <v>8.5143624315005592E-2</v>
      </c>
      <c r="AY184" s="61">
        <f>SUMPRODUCT(T166:T175,$BD$34:$BD$43)</f>
        <v>0.22131645370888053</v>
      </c>
      <c r="AZ184" s="68">
        <f>IF($AA$13,EXP((AX184/AL179)*(AU183-1)-LN(AU183-AL179)-AL178*(2*AY184/AL178-AX184/AL179)*LN((AU183+2.41421536*AL179)/(AU183-0.41421536*AL179))/(AL179*2.82842713)      ),1)</f>
        <v>1.1237278843396576</v>
      </c>
    </row>
    <row r="185" spans="16:52" x14ac:dyDescent="0.25">
      <c r="P185" s="78">
        <v>8</v>
      </c>
      <c r="Q185" s="60"/>
      <c r="R185" s="60"/>
      <c r="S185" s="60">
        <f>$Z$14*$BJ$41/AZ185</f>
        <v>0.11479458690111628</v>
      </c>
      <c r="T185" s="61">
        <f>S185/S188</f>
        <v>0.11482550442041228</v>
      </c>
      <c r="U185" s="62"/>
      <c r="V185" s="62"/>
      <c r="W185" s="60"/>
      <c r="X185" s="63"/>
      <c r="Y185" s="61"/>
      <c r="Z185" s="86">
        <f>SQRT($W$41*VLOOKUP(Z177,$P$34:$W$43,8))*(1-$Q$27)*T173*VLOOKUP(Z177,P166:T175,5)</f>
        <v>5.8595894536438665E-3</v>
      </c>
      <c r="AA185" s="60">
        <f>SQRT($W$41*VLOOKUP(AA177,$P$34:$W$43,8))*(1-$R$27)*T173*VLOOKUP(AA177,P166:T175,5)</f>
        <v>3.8262246345912953E-3</v>
      </c>
      <c r="AB185" s="60">
        <f>SQRT($W$41*VLOOKUP(AB177,$P$34:$W$43,8))*(1-$S$27)*T173*VLOOKUP(AB177,P166:T175,5)</f>
        <v>2.4867436910343986E-3</v>
      </c>
      <c r="AC185" s="60">
        <f>SQRT($W$41*VLOOKUP(AC177,$P$34:$W$43,8))*(1-$T$27)*T173*VLOOKUP(AC177,P166:T175,5)</f>
        <v>1.7609074951348575E-3</v>
      </c>
      <c r="AD185" s="60">
        <f>SQRT($W$41*VLOOKUP(AD177,$P$34:$W$43,8))*(1-$U$27)*T173*VLOOKUP(AD177,P166:T175,5)</f>
        <v>1.7544717706327096E-3</v>
      </c>
      <c r="AE185" s="60">
        <f>SQRT($W$41*VLOOKUP(AE177,$P$34:$W$43,8))*(1-$V$27)*T173*VLOOKUP(AE177,P166:T175,5)</f>
        <v>1.0918920639269105E-3</v>
      </c>
      <c r="AF185" s="60">
        <f>SQRT($W$41*VLOOKUP(AF177,$P$34:$W$43,8))*(1-$W$27)*T173*VLOOKUP(AF177,P166:T175,5)</f>
        <v>8.1308580418107974E-3</v>
      </c>
      <c r="AG185" s="60">
        <f>SQRT($W$41*VLOOKUP(AG177,$P$34:$W$43,8))*(1-$X$27)*T173*VLOOKUP(AG177,P166:T175,5)</f>
        <v>5.3054174773682619E-3</v>
      </c>
      <c r="AH185" s="60">
        <f>SQRT($W$41*VLOOKUP(AH177,$P$34:$W$43,8))*(1-$Y$27)*T173*VLOOKUP(AH177,P166:T175,5)</f>
        <v>2.8877907891302125E-3</v>
      </c>
      <c r="AI185" s="87">
        <f>SQRT($W$41*VLOOKUP(AI177,$P$34:$W$43,8))*(1-$Z$27)*T173*VLOOKUP(AI177,P166:T175,5)</f>
        <v>4.4233372943521367E-3</v>
      </c>
      <c r="AJ185" s="89">
        <f>$X$41*T173</f>
        <v>3.063101232888985E-6</v>
      </c>
      <c r="AK185" s="59" t="s">
        <v>580</v>
      </c>
      <c r="AL185" s="61">
        <f>AL181*AL182/6-AL183/2-AL181^3/27</f>
        <v>1.9147490441076467E-2</v>
      </c>
      <c r="AM185" s="61"/>
      <c r="AN185" s="66" t="s">
        <v>571</v>
      </c>
      <c r="AO185" s="61" t="e">
        <f>2*SQRT(AL186)*COS(AO184/3)-AL181/3</f>
        <v>#NUM!</v>
      </c>
      <c r="AP185" s="69" t="e">
        <f>AO185^3+AL181*AO185^2+AL182*AO185+AL183</f>
        <v>#NUM!</v>
      </c>
      <c r="AQ185" s="50"/>
      <c r="AR185" s="65"/>
      <c r="AS185" s="65"/>
      <c r="AT185" s="65"/>
      <c r="AU185" s="65"/>
      <c r="AV185" s="81"/>
      <c r="AW185" s="59">
        <v>8</v>
      </c>
      <c r="AX185" s="61">
        <f t="shared" si="50"/>
        <v>9.4442052157195047E-2</v>
      </c>
      <c r="AY185" s="61">
        <f>SUMPRODUCT(T166:T175,$BE$34:$BE$43)</f>
        <v>0.46711703738346427</v>
      </c>
      <c r="AZ185" s="68">
        <f>IF($AA$14,EXP((AX185/AL179)*(AU183-1)-LN(AU183-AL179)-AL178*(2*AY185/AL178-AX185/AL179)*LN((AU183+2.41421536*AL179)/(AU183-0.41421536*AL179))/(AL179*2.82842713)      ),1)</f>
        <v>0.63774625142640318</v>
      </c>
    </row>
    <row r="186" spans="16:52" x14ac:dyDescent="0.25">
      <c r="P186" s="78">
        <v>9</v>
      </c>
      <c r="Q186" s="60"/>
      <c r="R186" s="60"/>
      <c r="S186" s="60">
        <f>$Z$15*$BJ$42/AZ186</f>
        <v>5.9245973328012333E-2</v>
      </c>
      <c r="T186" s="61">
        <f>S186/S188</f>
        <v>5.9261929990891887E-2</v>
      </c>
      <c r="U186" s="62"/>
      <c r="V186" s="62" t="s">
        <v>590</v>
      </c>
      <c r="W186" s="60"/>
      <c r="X186" s="63"/>
      <c r="Y186" s="61"/>
      <c r="Z186" s="86">
        <f>SQRT($W$42*VLOOKUP(Z177,$P$34:$W$43,8))*(1-$Q$28)*T174*VLOOKUP(Z177,P166:T175,5)</f>
        <v>3.5643457137693401E-3</v>
      </c>
      <c r="AA186" s="60">
        <f>SQRT($W$42*VLOOKUP(AA177,$P$34:$W$43,8))*(1-$R$28)*T174*VLOOKUP(AA177,P166:T175,5)</f>
        <v>2.4374116523936387E-3</v>
      </c>
      <c r="AB186" s="60">
        <f>SQRT($W$42*VLOOKUP(AB177,$P$34:$W$43,8))*(1-$S$28)*T174*VLOOKUP(AB177,P166:T175,5)</f>
        <v>1.5617711653648418E-3</v>
      </c>
      <c r="AC186" s="60">
        <f>SQRT($W$42*VLOOKUP(AC177,$P$34:$W$43,8))*(1-$T$28)*T174*VLOOKUP(AC177,P166:T175,5)</f>
        <v>1.2252327007533496E-3</v>
      </c>
      <c r="AD186" s="60">
        <f>SQRT($W$42*VLOOKUP(AD177,$P$34:$W$43,8))*(1-$U$28)*T174*VLOOKUP(AD177,P166:T175,5)</f>
        <v>1.1453154618905994E-3</v>
      </c>
      <c r="AE186" s="60">
        <f>SQRT($W$42*VLOOKUP(AE177,$P$34:$W$43,8))*(1-$V$28)*T174*VLOOKUP(AE177,P166:T175,5)</f>
        <v>7.0286927282132072E-4</v>
      </c>
      <c r="AF186" s="60">
        <f>SQRT($W$42*VLOOKUP(AF177,$P$34:$W$43,8))*(1-$W$28)*T174*VLOOKUP(AF177,P166:T175,5)</f>
        <v>3.9693955192794776E-3</v>
      </c>
      <c r="AG186" s="60">
        <f>SQRT($W$42*VLOOKUP(AG177,$P$34:$W$43,8))*(1-$X$28)*T174*VLOOKUP(AG177,P166:T175,5)</f>
        <v>2.8877907891302125E-3</v>
      </c>
      <c r="AH186" s="60">
        <f>SQRT($W$42*VLOOKUP(AH177,$P$34:$W$43,8))*(1-$Y$28)*T174*VLOOKUP(AH177,P166:T175,5)</f>
        <v>1.929395368132998E-3</v>
      </c>
      <c r="AI186" s="87">
        <f>SQRT($W$42*VLOOKUP(AI177,$P$34:$W$43,8))*(1-$Z$28)*T174*VLOOKUP(AI177,P166:T175,5)</f>
        <v>2.8233258621725705E-3</v>
      </c>
      <c r="AJ186" s="89">
        <f>$X$42*T174</f>
        <v>1.6008014575503811E-6</v>
      </c>
      <c r="AK186" s="59" t="s">
        <v>556</v>
      </c>
      <c r="AL186" s="61">
        <f>AL181^2/9-AL182/3</f>
        <v>3.6102599682924418E-2</v>
      </c>
      <c r="AM186" s="61"/>
      <c r="AN186" s="66" t="s">
        <v>572</v>
      </c>
      <c r="AO186" s="61" t="e">
        <f>2*SQRT(AL186)*COS((AO184+2*PI())/3)-AL181/3</f>
        <v>#NUM!</v>
      </c>
      <c r="AP186" s="69" t="e">
        <f>AO186^3+AO186^2*AL181+AO186*AL182+AL183</f>
        <v>#NUM!</v>
      </c>
      <c r="AQ186" s="50"/>
      <c r="AR186" s="65"/>
      <c r="AS186" s="50"/>
      <c r="AT186" s="65"/>
      <c r="AU186" s="65"/>
      <c r="AV186" s="81"/>
      <c r="AW186" s="59">
        <v>9</v>
      </c>
      <c r="AX186" s="61">
        <f t="shared" si="50"/>
        <v>9.5633628720838929E-2</v>
      </c>
      <c r="AY186" s="61">
        <f>SUMPRODUCT(T166:T175,$BF$34:$BF$43)</f>
        <v>0.5365582304398907</v>
      </c>
      <c r="AZ186" s="68">
        <f>IF($AA$15,EXP((AX186/AL179)*(AU183-1)-LN(AU183-AL179)-AL178*(2*AY186/AL178-AX186/AL179)*LN((AU183+2.41421536*AL179)/(AU183-0.41421536*AL179))/(AL179*2.82842713)      ),1)</f>
        <v>0.54180995665643927</v>
      </c>
    </row>
    <row r="187" spans="16:52" x14ac:dyDescent="0.25">
      <c r="P187" s="78">
        <v>10</v>
      </c>
      <c r="Q187" s="60"/>
      <c r="R187" s="60"/>
      <c r="S187" s="60">
        <f>$Z$16*$BJ$43/AZ187</f>
        <v>9.2082031055071026E-2</v>
      </c>
      <c r="T187" s="61">
        <f>S187/S188</f>
        <v>9.2106831422830632E-2</v>
      </c>
      <c r="U187" s="62"/>
      <c r="V187" s="96">
        <f>ABS(S176-S188)</f>
        <v>9.4259244853844848E-10</v>
      </c>
      <c r="W187" s="60"/>
      <c r="X187" s="63"/>
      <c r="Y187" s="61"/>
      <c r="Z187" s="86">
        <f>SQRT($W$43*VLOOKUP(Z177,$P$34:$W$43,8))*(1-$Q$29)*T175*VLOOKUP(Z177,P166:T175,5)</f>
        <v>5.5716644278572501E-3</v>
      </c>
      <c r="AA187" s="60">
        <f>SQRT($W$43*VLOOKUP(AA177,$P$34:$W$43,8))*(1-$R$29)*T175*VLOOKUP(AA177,P166:T175,5)</f>
        <v>3.8561942487958427E-3</v>
      </c>
      <c r="AB187" s="60">
        <f>SQRT($W$43*VLOOKUP(AB177,$P$34:$W$43,8))*(1-$S$29)*T175*VLOOKUP(AB177,P166:T175,5)</f>
        <v>2.5053425082771992E-3</v>
      </c>
      <c r="AC187" s="60">
        <f>SQRT($W$43*VLOOKUP(AC177,$P$34:$W$43,8))*(1-$T$29)*T175*VLOOKUP(AC177,P166:T175,5)</f>
        <v>1.6276031906664401E-3</v>
      </c>
      <c r="AD187" s="60">
        <f>SQRT($W$43*VLOOKUP(AD177,$P$34:$W$43,8))*(1-$U$29)*T175*VLOOKUP(AD177,P166:T175,5)</f>
        <v>1.7593584102200534E-3</v>
      </c>
      <c r="AE187" s="60">
        <f>SQRT($W$43*VLOOKUP(AE177,$P$34:$W$43,8))*(1-$V$29)*T175*VLOOKUP(AE177,P166:T175,5)</f>
        <v>1.0976774481060679E-3</v>
      </c>
      <c r="AF187" s="60">
        <f>SQRT($W$43*VLOOKUP(AF177,$P$34:$W$43,8))*(1-$W$29)*T175*VLOOKUP(AF177,P166:T175,5)</f>
        <v>6.4512259327129361E-3</v>
      </c>
      <c r="AG187" s="60">
        <f>SQRT($W$43*VLOOKUP(AG177,$P$34:$W$43,8))*(1-$X$29)*T175*VLOOKUP(AG177,P166:T175,5)</f>
        <v>4.4233372943521367E-3</v>
      </c>
      <c r="AH187" s="60">
        <f>SQRT($W$43*VLOOKUP(AH177,$P$34:$W$43,8))*(1-$Y$29)*T175*VLOOKUP(AH177,P166:T175,5)</f>
        <v>2.8233258621725705E-3</v>
      </c>
      <c r="AI187" s="87">
        <f>SQRT($W$43*VLOOKUP(AI177,$P$34:$W$43,8))*(1-$Z$29)*T175*VLOOKUP(AI177,P166:T175,5)</f>
        <v>4.1314336375368648E-3</v>
      </c>
      <c r="AJ187" s="89">
        <f>$X$43*T175</f>
        <v>3.3411153740653894E-6</v>
      </c>
      <c r="AK187" s="59" t="s">
        <v>72</v>
      </c>
      <c r="AL187" s="63">
        <f>AL185^2-AL186^3</f>
        <v>3.1957034466081587E-4</v>
      </c>
      <c r="AM187" s="61"/>
      <c r="AN187" s="66" t="s">
        <v>573</v>
      </c>
      <c r="AO187" s="61" t="e">
        <f>2*SQRT(AL186)*COS((AO184+4*PI())/3)-AL181/3</f>
        <v>#NUM!</v>
      </c>
      <c r="AP187" s="69" t="e">
        <f>AO187^3+AO187^2*AL181+AL182*AO187+AL183</f>
        <v>#NUM!</v>
      </c>
      <c r="AQ187" s="50"/>
      <c r="AR187" s="65"/>
      <c r="AS187" s="50"/>
      <c r="AT187" s="65"/>
      <c r="AU187" s="65"/>
      <c r="AV187" s="81"/>
      <c r="AW187" s="59">
        <v>10</v>
      </c>
      <c r="AX187" s="61">
        <f t="shared" si="50"/>
        <v>0.1284239100960245</v>
      </c>
      <c r="AY187" s="61">
        <f>SUMPRODUCT(T166:T175,$BG$34:$BG$43)</f>
        <v>0.53143985178963515</v>
      </c>
      <c r="AZ187" s="68">
        <f>IF($AA$16,EXP((AX187/AL179)*(AU183-1)-LN(AU183-AL179)-AL178*(2*AY187/AL178-AX187/AL179)*LN((AU183+2.41421536*AL179)/(AU183-0.41421536*AL179))/(AL179*2.82842713)      ),1)</f>
        <v>0.58726772373787517</v>
      </c>
    </row>
    <row r="188" spans="16:52" x14ac:dyDescent="0.25">
      <c r="P188" s="79"/>
      <c r="Q188" s="71"/>
      <c r="R188" s="71"/>
      <c r="S188" s="94">
        <f>SUM(S178:S187)</f>
        <v>0.99973074344892232</v>
      </c>
      <c r="T188" s="72">
        <f>SUM(T178:T187)</f>
        <v>0.99999999999999989</v>
      </c>
      <c r="U188" s="73"/>
      <c r="V188" s="73"/>
      <c r="W188" s="73"/>
      <c r="X188" s="73"/>
      <c r="Y188" s="73"/>
      <c r="Z188" s="70"/>
      <c r="AA188" s="73"/>
      <c r="AB188" s="73"/>
      <c r="AC188" s="73"/>
      <c r="AD188" s="73"/>
      <c r="AE188" s="73"/>
      <c r="AF188" s="73"/>
      <c r="AG188" s="73"/>
      <c r="AH188" s="73"/>
      <c r="AI188" s="88">
        <f>SUM(Z178:AI187)</f>
        <v>0.289544845881755</v>
      </c>
      <c r="AJ188" s="91">
        <f>SUM(AJ178:AJ187)</f>
        <v>3.1318263762961119E-5</v>
      </c>
      <c r="AK188" s="70"/>
      <c r="AL188" s="73"/>
      <c r="AM188" s="74"/>
      <c r="AN188" s="75"/>
      <c r="AO188" s="74"/>
      <c r="AP188" s="74"/>
      <c r="AQ188" s="76"/>
      <c r="AR188" s="73"/>
      <c r="AS188" s="76"/>
      <c r="AT188" s="73"/>
      <c r="AU188" s="73"/>
      <c r="AV188" s="80"/>
      <c r="AW188" s="70"/>
      <c r="AX188" s="73"/>
      <c r="AY188" s="73"/>
      <c r="AZ188" s="80"/>
    </row>
    <row r="189" spans="16:52" x14ac:dyDescent="0.25">
      <c r="P189" s="92">
        <f>P177+1</f>
        <v>13</v>
      </c>
      <c r="Q189" s="55"/>
      <c r="R189" s="55"/>
      <c r="S189" s="55"/>
      <c r="T189" s="55" t="s">
        <v>558</v>
      </c>
      <c r="U189" s="56"/>
      <c r="V189" s="56"/>
      <c r="W189" s="57"/>
      <c r="X189" s="57"/>
      <c r="Y189" s="57"/>
      <c r="Z189" s="54">
        <v>1</v>
      </c>
      <c r="AA189" s="55">
        <v>2</v>
      </c>
      <c r="AB189" s="55">
        <v>3</v>
      </c>
      <c r="AC189" s="55">
        <v>4</v>
      </c>
      <c r="AD189" s="55">
        <v>5</v>
      </c>
      <c r="AE189" s="55">
        <v>6</v>
      </c>
      <c r="AF189" s="55">
        <v>7</v>
      </c>
      <c r="AG189" s="55">
        <v>8</v>
      </c>
      <c r="AH189" s="55">
        <v>9</v>
      </c>
      <c r="AI189" s="58">
        <v>10</v>
      </c>
      <c r="AJ189" s="90"/>
      <c r="AK189" s="54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8"/>
      <c r="AW189" s="54"/>
      <c r="AX189" s="55" t="s">
        <v>563</v>
      </c>
      <c r="AY189" s="55" t="s">
        <v>575</v>
      </c>
      <c r="AZ189" s="58" t="s">
        <v>588</v>
      </c>
    </row>
    <row r="190" spans="16:52" x14ac:dyDescent="0.25">
      <c r="P190" s="78">
        <v>1</v>
      </c>
      <c r="Q190" s="60"/>
      <c r="R190" s="60"/>
      <c r="S190" s="60">
        <f>$Z$7*$BJ$34/AZ190</f>
        <v>0.19626187538238768</v>
      </c>
      <c r="T190" s="61">
        <f>S190/S200</f>
        <v>0.19631473437172403</v>
      </c>
      <c r="U190" s="62"/>
      <c r="V190" s="62"/>
      <c r="W190" s="60"/>
      <c r="X190" s="63"/>
      <c r="Y190" s="61"/>
      <c r="Z190" s="86">
        <f>SQRT($W$34*VLOOKUP(Z189,$P$34:$W$43,8))*(1-$Q$20)*T178*VLOOKUP(Z189,P178:T187,5)</f>
        <v>7.8476848592357092E-3</v>
      </c>
      <c r="AA190" s="60">
        <f>SQRT($W$34*VLOOKUP(AA189,$P$34:$W$43,8))*(1-$R$20)*T178*VLOOKUP(AA189,P178:T187,5)</f>
        <v>5.3764792140609946E-3</v>
      </c>
      <c r="AB190" s="60">
        <f>SQRT($W$34*VLOOKUP(AB189,$P$34:$W$43,8))*(1-$S$20)*T178*VLOOKUP(AB189,P178:T187,5)</f>
        <v>3.4047325065582339E-3</v>
      </c>
      <c r="AC190" s="60">
        <f>SQRT($W$34*VLOOKUP(AC189,$P$34:$W$43,8))*(1-$T$20)*T178*VLOOKUP(AC189,P178:T187,5)</f>
        <v>2.438318983551767E-3</v>
      </c>
      <c r="AD190" s="60">
        <f>SQRT($W$34*VLOOKUP(AD189,$P$34:$W$43,8))*(1-$U$20)*T178*VLOOKUP(AD189,P178:T187,5)</f>
        <v>2.3628639982021171E-3</v>
      </c>
      <c r="AE190" s="60">
        <f>SQRT($W$34*VLOOKUP(AE189,$P$34:$W$43,8))*(1-$V$20)*T178*VLOOKUP(AE189,P178:T187,5)</f>
        <v>1.4781756038147679E-3</v>
      </c>
      <c r="AF190" s="60">
        <f>SQRT($W$34*VLOOKUP(AF189,$P$34:$W$43,8))*(1-$W$20)*T178*VLOOKUP(AF189,P178:T187,5)</f>
        <v>9.4209712069977004E-3</v>
      </c>
      <c r="AG190" s="60">
        <f>SQRT($W$34*VLOOKUP(AG189,$P$34:$W$43,8))*(1-$X$20)*T178*VLOOKUP(AG189,P178:T187,5)</f>
        <v>5.8595819472803583E-3</v>
      </c>
      <c r="AH190" s="60">
        <f>SQRT($W$34*VLOOKUP(AH189,$P$34:$W$43,8))*(1-$Y$20)*T178*VLOOKUP(AH189,P178:T187,5)</f>
        <v>3.5643947227750848E-3</v>
      </c>
      <c r="AI190" s="87">
        <f>SQRT($W$34*VLOOKUP(AI189,$P$34:$W$43,8))*(1-$Z$20)*T178*VLOOKUP(AI189,P178:T187,5)</f>
        <v>5.571706439246803E-3</v>
      </c>
      <c r="AJ190" s="89">
        <f>$X$34*T178</f>
        <v>5.2616120727121407E-6</v>
      </c>
      <c r="AK190" s="59" t="s">
        <v>69</v>
      </c>
      <c r="AL190" s="60">
        <f>$Q$44*AI200*100000/($T$3*$AE$9)^2</f>
        <v>0.41384883441652132</v>
      </c>
      <c r="AM190" s="65" t="s">
        <v>581</v>
      </c>
      <c r="AN190" s="66" t="s">
        <v>571</v>
      </c>
      <c r="AO190" s="61">
        <f>(AL197+SQRT(AL199))^(1/3)+(AL197-SQRT(AL199))^(1/3)-AL193/3</f>
        <v>0.73797912326168014</v>
      </c>
      <c r="AP190" s="63">
        <f>AO190^3+AL193*AO190^2+AL194*AO190+AL195</f>
        <v>0</v>
      </c>
      <c r="AQ190" s="65" t="s">
        <v>571</v>
      </c>
      <c r="AR190" s="61">
        <f>IF(AL199&gt;=0,AO190,AO197)</f>
        <v>0.73797912326168014</v>
      </c>
      <c r="AS190" s="61">
        <f>IF(AR190&lt;AR191,AR191,AR190)</f>
        <v>0.73797912326168014</v>
      </c>
      <c r="AT190" s="61">
        <f>AS190</f>
        <v>0.73797912326168014</v>
      </c>
      <c r="AU190" s="67">
        <f>IF(AT190&lt;AT191,AT191,AT190)</f>
        <v>0.73797912326168014</v>
      </c>
      <c r="AV190" s="81"/>
      <c r="AW190" s="59">
        <v>1</v>
      </c>
      <c r="AX190" s="61">
        <f>AX178</f>
        <v>9.4886543912142504E-2</v>
      </c>
      <c r="AY190" s="61">
        <f>SUMPRODUCT(T178:T187,$AX$34:$AX$43)</f>
        <v>0.34454876471709989</v>
      </c>
      <c r="AZ190" s="68">
        <f>IF($AA$7,EXP((AX190/AL191)*(AU195-1)-LN(AU195-AL191)-AL190*(2*AY190/AL190-AX190/AL191)*LN((AU195+2.41421536*AL191)/(AU195-0.41421536*AL191))/(AL191*2.82842713)      ),1)</f>
        <v>0.85492673903500549</v>
      </c>
    </row>
    <row r="191" spans="16:52" x14ac:dyDescent="0.25">
      <c r="P191" s="78">
        <v>2</v>
      </c>
      <c r="Q191" s="60"/>
      <c r="R191" s="60"/>
      <c r="S191" s="60">
        <f>$Z$8*$BJ$35/AZ191</f>
        <v>7.7392564307252651E-2</v>
      </c>
      <c r="T191" s="61">
        <f>S191/S200</f>
        <v>7.7413408359228914E-2</v>
      </c>
      <c r="U191" s="62"/>
      <c r="V191" s="62"/>
      <c r="W191" s="60"/>
      <c r="X191" s="63"/>
      <c r="Y191" s="61"/>
      <c r="Z191" s="86">
        <f>SQRT($W$35*VLOOKUP(Z189,$P$34:$W$43,8))*(1-$Q$21)*T179*VLOOKUP(Z189,P178:T187,5)</f>
        <v>5.3764792140609946E-3</v>
      </c>
      <c r="AA191" s="60">
        <f>SQRT($W$35*VLOOKUP(AA189,$P$34:$W$43,8))*(1-$R$21)*T179*VLOOKUP(AA189,P178:T187,5)</f>
        <v>3.6643671992874927E-3</v>
      </c>
      <c r="AB191" s="60">
        <f>SQRT($W$35*VLOOKUP(AB189,$P$34:$W$43,8))*(1-$S$21)*T179*VLOOKUP(AB189,P178:T187,5)</f>
        <v>2.3569849612063189E-3</v>
      </c>
      <c r="AC191" s="60">
        <f>SQRT($W$35*VLOOKUP(AC189,$P$34:$W$43,8))*(1-$T$21)*T179*VLOOKUP(AC189,P178:T187,5)</f>
        <v>1.5265201393395576E-3</v>
      </c>
      <c r="AD191" s="60">
        <f>SQRT($W$35*VLOOKUP(AD189,$P$34:$W$43,8))*(1-$U$21)*T179*VLOOKUP(AD189,P178:T187,5)</f>
        <v>1.668131312946285E-3</v>
      </c>
      <c r="AE191" s="60">
        <f>SQRT($W$35*VLOOKUP(AE189,$P$34:$W$43,8))*(1-$V$21)*T179*VLOOKUP(AE189,P178:T187,5)</f>
        <v>1.0257922307408626E-3</v>
      </c>
      <c r="AF191" s="60">
        <f>SQRT($W$35*VLOOKUP(AF189,$P$34:$W$43,8))*(1-$W$21)*T179*VLOOKUP(AF189,P178:T187,5)</f>
        <v>6.302063458111312E-3</v>
      </c>
      <c r="AG191" s="60">
        <f>SQRT($W$35*VLOOKUP(AG189,$P$34:$W$43,8))*(1-$X$21)*T179*VLOOKUP(AG189,P178:T187,5)</f>
        <v>3.8263202712413391E-3</v>
      </c>
      <c r="AH191" s="60">
        <f>SQRT($W$35*VLOOKUP(AH189,$P$34:$W$43,8))*(1-$Y$21)*T179*VLOOKUP(AH189,P178:T187,5)</f>
        <v>2.4375092128844479E-3</v>
      </c>
      <c r="AI191" s="87">
        <f>SQRT($W$35*VLOOKUP(AI189,$P$34:$W$43,8))*(1-$Z$21)*T179*VLOOKUP(AI189,P178:T187,5)</f>
        <v>3.8563246517915859E-3</v>
      </c>
      <c r="AJ191" s="89">
        <f>$X$35*T179</f>
        <v>3.1313522948399473E-6</v>
      </c>
      <c r="AK191" s="59" t="s">
        <v>65</v>
      </c>
      <c r="AL191" s="60">
        <f>AJ200*$Q$44*100000/($T$3*$AE$9)</f>
        <v>0.11087700546656684</v>
      </c>
      <c r="AM191" s="61"/>
      <c r="AN191" s="66" t="s">
        <v>572</v>
      </c>
      <c r="AO191" s="66" t="e">
        <f>1/0</f>
        <v>#DIV/0!</v>
      </c>
      <c r="AP191" s="61"/>
      <c r="AQ191" s="65" t="s">
        <v>572</v>
      </c>
      <c r="AR191" s="66">
        <f>IF(AL199&gt;=0,0,AO198)</f>
        <v>0</v>
      </c>
      <c r="AS191" s="61">
        <f>IF(AR190&lt;AR191,AR190,AR191)</f>
        <v>0</v>
      </c>
      <c r="AT191" s="61">
        <f>IF(AS191&lt;AS192,AS192,AS191)</f>
        <v>0</v>
      </c>
      <c r="AU191" s="67">
        <f>IF(AT190&lt;AT191,AT190,AT191)</f>
        <v>0</v>
      </c>
      <c r="AV191" s="81"/>
      <c r="AW191" s="59">
        <v>2</v>
      </c>
      <c r="AX191" s="61">
        <f t="shared" ref="AX191:AX199" si="51">AX179</f>
        <v>0.14320546093673198</v>
      </c>
      <c r="AY191" s="61">
        <f>SUMPRODUCT(T178:T187,$AY$34:$AY$43)</f>
        <v>0.59156427098473319</v>
      </c>
      <c r="AZ191" s="68">
        <f>IF($AA$8,EXP((AX191/AL191)*(AU195-1)-LN(AU195-AL191)-AL190*(2*AY191/AL190-AX191/AL191)*LN((AU195+2.41421536*AL191)/(AU195-0.41421536*AL191))/(AL191*2.82842713)      ),1)</f>
        <v>0.52479363083089559</v>
      </c>
    </row>
    <row r="192" spans="16:52" x14ac:dyDescent="0.25">
      <c r="P192" s="78">
        <v>3</v>
      </c>
      <c r="Q192" s="60"/>
      <c r="R192" s="60"/>
      <c r="S192" s="60">
        <f>$Z$9*$BJ$36/AZ192</f>
        <v>3.6374228713919057E-2</v>
      </c>
      <c r="T192" s="61">
        <f>S192/S200</f>
        <v>3.6384025343875644E-2</v>
      </c>
      <c r="U192" s="62"/>
      <c r="V192" s="62"/>
      <c r="W192" s="60"/>
      <c r="X192" s="63"/>
      <c r="Y192" s="61"/>
      <c r="Z192" s="86">
        <f>SQRT($W$36*VLOOKUP(Z189,$P$34:$W$43,8))*(1-$Q$22)*T180*VLOOKUP(Z189,P178:T187,5)</f>
        <v>3.4047325065582339E-3</v>
      </c>
      <c r="AA192" s="60">
        <f>SQRT($W$36*VLOOKUP(AA189,$P$34:$W$43,8))*(1-$R$22)*T180*VLOOKUP(AA189,P178:T187,5)</f>
        <v>2.3569849612063189E-3</v>
      </c>
      <c r="AB192" s="60">
        <f>SQRT($W$36*VLOOKUP(AB189,$P$34:$W$43,8))*(1-$S$22)*T180*VLOOKUP(AB189,P178:T187,5)</f>
        <v>1.5193947091087356E-3</v>
      </c>
      <c r="AC192" s="60">
        <f>SQRT($W$36*VLOOKUP(AC189,$P$34:$W$43,8))*(1-$T$22)*T180*VLOOKUP(AC189,P178:T187,5)</f>
        <v>1.0837631434550412E-3</v>
      </c>
      <c r="AD192" s="60">
        <f>SQRT($W$36*VLOOKUP(AD189,$P$34:$W$43,8))*(1-$U$22)*T180*VLOOKUP(AD189,P178:T187,5)</f>
        <v>1.0753264577409002E-3</v>
      </c>
      <c r="AE192" s="60">
        <f>SQRT($W$36*VLOOKUP(AE189,$P$34:$W$43,8))*(1-$V$22)*T180*VLOOKUP(AE189,P178:T187,5)</f>
        <v>6.4795182509435484E-4</v>
      </c>
      <c r="AF192" s="60">
        <f>SQRT($W$36*VLOOKUP(AF189,$P$34:$W$43,8))*(1-$W$22)*T180*VLOOKUP(AF189,P178:T187,5)</f>
        <v>3.9138790810438915E-3</v>
      </c>
      <c r="AG192" s="60">
        <f>SQRT($W$36*VLOOKUP(AG189,$P$34:$W$43,8))*(1-$X$22)*T180*VLOOKUP(AG189,P178:T187,5)</f>
        <v>2.486863856933144E-3</v>
      </c>
      <c r="AH192" s="60">
        <f>SQRT($W$36*VLOOKUP(AH189,$P$34:$W$43,8))*(1-$Y$22)*T180*VLOOKUP(AH189,P178:T187,5)</f>
        <v>1.5618701100746769E-3</v>
      </c>
      <c r="AI192" s="87">
        <f>SQRT($W$36*VLOOKUP(AI189,$P$34:$W$43,8))*(1-$Z$22)*T180*VLOOKUP(AI189,P178:T187,5)</f>
        <v>2.5054856742071328E-3</v>
      </c>
      <c r="AJ192" s="89">
        <f>$X$36*T180</f>
        <v>2.0499950660681929E-6</v>
      </c>
      <c r="AK192" s="82"/>
      <c r="AL192" s="65"/>
      <c r="AM192" s="61"/>
      <c r="AN192" s="66" t="s">
        <v>573</v>
      </c>
      <c r="AO192" s="66" t="e">
        <f>1/0</f>
        <v>#DIV/0!</v>
      </c>
      <c r="AP192" s="61"/>
      <c r="AQ192" s="65" t="s">
        <v>573</v>
      </c>
      <c r="AR192" s="66">
        <f>IF(AL199&gt;=0,0,AO199)</f>
        <v>0</v>
      </c>
      <c r="AS192" s="61">
        <f>AR192</f>
        <v>0</v>
      </c>
      <c r="AT192" s="61">
        <f>IF(AS191&lt;AS192,AS191,AS192)</f>
        <v>0</v>
      </c>
      <c r="AU192" s="67">
        <f>AT192</f>
        <v>0</v>
      </c>
      <c r="AV192" s="81"/>
      <c r="AW192" s="59">
        <v>3</v>
      </c>
      <c r="AX192" s="61">
        <f t="shared" si="51"/>
        <v>0.19947591637730461</v>
      </c>
      <c r="AY192" s="61">
        <f>SUMPRODUCT(T178:T187,$AZ$34:$AZ$43)</f>
        <v>0.8075263363735512</v>
      </c>
      <c r="AZ192" s="68">
        <f>IF($AA$9,EXP((AX192/AL191)*(AU195-1)-LN(AU195-AL191)-AL190*(2*AY192/AL190-AX192/AL191)*LN((AU195+2.41421536*AL191)/(AU195-0.41421536*AL191))/(AL191*2.82842713)      ),1)</f>
        <v>0.35268966252008288</v>
      </c>
    </row>
    <row r="193" spans="16:52" x14ac:dyDescent="0.25">
      <c r="P193" s="78">
        <v>4</v>
      </c>
      <c r="Q193" s="60"/>
      <c r="R193" s="60"/>
      <c r="S193" s="60">
        <f>$Z$10*$BJ$37/AZ193</f>
        <v>2.0525646264885705E-2</v>
      </c>
      <c r="T193" s="61">
        <f>S193/S200</f>
        <v>2.0531174414022788E-2</v>
      </c>
      <c r="U193" s="62"/>
      <c r="V193" s="62"/>
      <c r="W193" s="60"/>
      <c r="X193" s="63"/>
      <c r="Y193" s="61"/>
      <c r="Z193" s="86">
        <f>SQRT($W$37*VLOOKUP(Z189,$P$34:$W$43,8))*(1-$Q$23)*T181*VLOOKUP(Z189,P178:T187,5)</f>
        <v>2.438318983551767E-3</v>
      </c>
      <c r="AA193" s="60">
        <f>SQRT($W$37*VLOOKUP(AA189,$P$34:$W$43,8))*(1-$R$23)*T181*VLOOKUP(AA189,P178:T187,5)</f>
        <v>1.5265201393395576E-3</v>
      </c>
      <c r="AB193" s="60">
        <f>SQRT($W$37*VLOOKUP(AB189,$P$34:$W$43,8))*(1-$S$23)*T181*VLOOKUP(AB189,P178:T187,5)</f>
        <v>1.0837631434550412E-3</v>
      </c>
      <c r="AC193" s="60">
        <f>SQRT($W$37*VLOOKUP(AC189,$P$34:$W$43,8))*(1-$T$23)*T181*VLOOKUP(AC189,P178:T187,5)</f>
        <v>7.7816058375308457E-4</v>
      </c>
      <c r="AD193" s="60">
        <f>SQRT($W$37*VLOOKUP(AD189,$P$34:$W$43,8))*(1-$U$23)*T181*VLOOKUP(AD189,P178:T187,5)</f>
        <v>7.6390432692167792E-4</v>
      </c>
      <c r="AE193" s="60">
        <f>SQRT($W$37*VLOOKUP(AE189,$P$34:$W$43,8))*(1-$V$23)*T181*VLOOKUP(AE189,P178:T187,5)</f>
        <v>4.4117032296509017E-4</v>
      </c>
      <c r="AF193" s="60">
        <f>SQRT($W$37*VLOOKUP(AF189,$P$34:$W$43,8))*(1-$W$23)*T181*VLOOKUP(AF189,P178:T187,5)</f>
        <v>2.8168802504223342E-3</v>
      </c>
      <c r="AG193" s="60">
        <f>SQRT($W$37*VLOOKUP(AG189,$P$34:$W$43,8))*(1-$X$23)*T181*VLOOKUP(AG189,P178:T187,5)</f>
        <v>1.7610252790581913E-3</v>
      </c>
      <c r="AH193" s="60">
        <f>SQRT($W$37*VLOOKUP(AH189,$P$34:$W$43,8))*(1-$Y$23)*T181*VLOOKUP(AH189,P178:T187,5)</f>
        <v>1.2253330718758155E-3</v>
      </c>
      <c r="AI193" s="87">
        <f>SQRT($W$37*VLOOKUP(AI189,$P$34:$W$43,8))*(1-$Z$23)*T181*VLOOKUP(AI189,P178:T187,5)</f>
        <v>1.6277264165394521E-3</v>
      </c>
      <c r="AJ193" s="89">
        <f>$X$37*T181</f>
        <v>1.4861455212293605E-6</v>
      </c>
      <c r="AK193" s="59" t="s">
        <v>568</v>
      </c>
      <c r="AL193" s="60">
        <f>AL191-1</f>
        <v>-0.88912299453343313</v>
      </c>
      <c r="AM193" s="61"/>
      <c r="AN193" s="66"/>
      <c r="AO193" s="61"/>
      <c r="AP193" s="61"/>
      <c r="AQ193" s="50"/>
      <c r="AR193" s="65"/>
      <c r="AS193" s="65"/>
      <c r="AT193" s="65"/>
      <c r="AU193" s="65"/>
      <c r="AV193" s="81"/>
      <c r="AW193" s="59">
        <v>4</v>
      </c>
      <c r="AX193" s="61">
        <f t="shared" si="51"/>
        <v>0.25627106465246752</v>
      </c>
      <c r="AY193" s="61">
        <f>SUMPRODUCT(T178:T187,$BA$34:$BA$43)</f>
        <v>1.0068523648241592</v>
      </c>
      <c r="AZ193" s="68">
        <f>IF($AA$10,EXP((AX193/AL191)*(AU195-1)-LN(AU195-AL191)-AL190*(2*AY193/AL190-AX193/AL191)*LN((AU195+2.41421536*AL191)/(AU195-0.41421536*AL191))/(AL191*2.82842713)      ),1)</f>
        <v>0.24688374061171106</v>
      </c>
    </row>
    <row r="194" spans="16:52" x14ac:dyDescent="0.25">
      <c r="P194" s="78">
        <v>5</v>
      </c>
      <c r="Q194" s="60"/>
      <c r="R194" s="60"/>
      <c r="S194" s="60">
        <f>$Z$11*$BJ$38/AZ194</f>
        <v>2.0844965527785784E-2</v>
      </c>
      <c r="T194" s="61">
        <f>S194/S200</f>
        <v>2.0850579678819463E-2</v>
      </c>
      <c r="U194" s="62"/>
      <c r="V194" s="62"/>
      <c r="W194" s="60"/>
      <c r="X194" s="63"/>
      <c r="Y194" s="61"/>
      <c r="Z194" s="86">
        <f>SQRT($W$38*VLOOKUP(Z189,$P$34:$W$43,8))*(1-$Q$24)*T182*VLOOKUP(Z189,P178:T187,5)</f>
        <v>2.3628639982021171E-3</v>
      </c>
      <c r="AA194" s="60">
        <f>SQRT($W$38*VLOOKUP(AA189,$P$34:$W$43,8))*(1-$R$24)*T182*VLOOKUP(AA189,P178:T187,5)</f>
        <v>1.668131312946285E-3</v>
      </c>
      <c r="AB194" s="60">
        <f>SQRT($W$38*VLOOKUP(AB189,$P$34:$W$43,8))*(1-$S$24)*T182*VLOOKUP(AB189,P178:T187,5)</f>
        <v>1.0753264577409002E-3</v>
      </c>
      <c r="AC194" s="60">
        <f>SQRT($W$38*VLOOKUP(AC189,$P$34:$W$43,8))*(1-$T$24)*T182*VLOOKUP(AC189,P178:T187,5)</f>
        <v>7.6390432692167792E-4</v>
      </c>
      <c r="AD194" s="60">
        <f>SQRT($W$38*VLOOKUP(AD189,$P$34:$W$43,8))*(1-$U$24)*T182*VLOOKUP(AD189,P178:T187,5)</f>
        <v>7.4930968358161664E-4</v>
      </c>
      <c r="AE194" s="60">
        <f>SQRT($W$38*VLOOKUP(AE189,$P$34:$W$43,8))*(1-$V$24)*T182*VLOOKUP(AE189,P178:T187,5)</f>
        <v>4.6751049193754027E-4</v>
      </c>
      <c r="AF194" s="60">
        <f>SQRT($W$38*VLOOKUP(AF189,$P$34:$W$43,8))*(1-$W$24)*T182*VLOOKUP(AF189,P178:T187,5)</f>
        <v>2.6941624917177767E-3</v>
      </c>
      <c r="AG194" s="60">
        <f>SQRT($W$38*VLOOKUP(AG189,$P$34:$W$43,8))*(1-$X$24)*T182*VLOOKUP(AG189,P178:T187,5)</f>
        <v>1.7545894917414216E-3</v>
      </c>
      <c r="AH194" s="60">
        <f>SQRT($W$38*VLOOKUP(AH189,$P$34:$W$43,8))*(1-$Y$24)*T182*VLOOKUP(AH189,P178:T187,5)</f>
        <v>1.1454095261998365E-3</v>
      </c>
      <c r="AI194" s="87">
        <f>SQRT($W$38*VLOOKUP(AI189,$P$34:$W$43,8))*(1-$Z$24)*T182*VLOOKUP(AI189,P178:T187,5)</f>
        <v>1.7594919799702531E-3</v>
      </c>
      <c r="AJ194" s="89">
        <f>$X$38*T182</f>
        <v>1.5089253094868873E-6</v>
      </c>
      <c r="AK194" s="59" t="s">
        <v>569</v>
      </c>
      <c r="AL194" s="60">
        <f>AL190-3*AL191*AL191-2*AL191</f>
        <v>0.15521369245968836</v>
      </c>
      <c r="AM194" s="61" t="s">
        <v>582</v>
      </c>
      <c r="AN194" s="66" t="s">
        <v>583</v>
      </c>
      <c r="AO194" s="61">
        <f>AL197^2/AL198^3</f>
        <v>7.7926013316129765</v>
      </c>
      <c r="AP194" s="61"/>
      <c r="AQ194" s="50"/>
      <c r="AR194" s="65"/>
      <c r="AS194" s="65"/>
      <c r="AT194" s="65"/>
      <c r="AU194" s="65"/>
      <c r="AV194" s="81"/>
      <c r="AW194" s="59">
        <v>5</v>
      </c>
      <c r="AX194" s="61">
        <f t="shared" si="51"/>
        <v>0.25621330522075891</v>
      </c>
      <c r="AY194" s="61">
        <f>SUMPRODUCT(T178:T187,$BB$34:$BB$43)</f>
        <v>0.98991356753434934</v>
      </c>
      <c r="AZ194" s="68">
        <f>IF($AA$11,EXP((AX194/AL191)*(AU195-1)-LN(AU195-AL191)-AL190*(2*AY194/AL190-AX194/AL191)*LN((AU195+2.41421536*AL191)/(AU195-0.41421536*AL191))/(AL191*2.82842713)      ),1)</f>
        <v>0.25702422360554328</v>
      </c>
    </row>
    <row r="195" spans="16:52" x14ac:dyDescent="0.25">
      <c r="P195" s="78">
        <v>6</v>
      </c>
      <c r="Q195" s="60"/>
      <c r="R195" s="60"/>
      <c r="S195" s="60">
        <f>$Z$12*$BJ$39/AZ195</f>
        <v>1.031617417206656E-2</v>
      </c>
      <c r="T195" s="61">
        <f>S195/S200</f>
        <v>1.0318952615610374E-2</v>
      </c>
      <c r="U195" s="62"/>
      <c r="V195" s="62"/>
      <c r="W195" s="60"/>
      <c r="X195" s="63"/>
      <c r="Y195" s="61"/>
      <c r="Z195" s="86">
        <f>SQRT($W$39*VLOOKUP(Z189,$P$34:$W$43,8))*(1-$Q$25)*T183*VLOOKUP(Z189,P178:T187,5)</f>
        <v>1.4781756038147679E-3</v>
      </c>
      <c r="AA195" s="60">
        <f>SQRT($W$39*VLOOKUP(AA189,$P$34:$W$43,8))*(1-$R$25)*T183*VLOOKUP(AA189,P178:T187,5)</f>
        <v>1.0257922307408626E-3</v>
      </c>
      <c r="AB195" s="60">
        <f>SQRT($W$39*VLOOKUP(AB189,$P$34:$W$43,8))*(1-$S$25)*T183*VLOOKUP(AB189,P178:T187,5)</f>
        <v>6.4795182509435484E-4</v>
      </c>
      <c r="AC195" s="60">
        <f>SQRT($W$39*VLOOKUP(AC189,$P$34:$W$43,8))*(1-$T$25)*T183*VLOOKUP(AC189,P178:T187,5)</f>
        <v>4.4117032296509017E-4</v>
      </c>
      <c r="AD195" s="60">
        <f>SQRT($W$39*VLOOKUP(AD189,$P$34:$W$43,8))*(1-$U$25)*T183*VLOOKUP(AD189,P178:T187,5)</f>
        <v>4.6751049193754027E-4</v>
      </c>
      <c r="AE195" s="60">
        <f>SQRT($W$39*VLOOKUP(AE189,$P$34:$W$43,8))*(1-$V$25)*T183*VLOOKUP(AE189,P178:T187,5)</f>
        <v>2.9168989119019459E-4</v>
      </c>
      <c r="AF195" s="60">
        <f>SQRT($W$39*VLOOKUP(AF189,$P$34:$W$43,8))*(1-$W$25)*T183*VLOOKUP(AF189,P178:T187,5)</f>
        <v>1.8558455379744322E-3</v>
      </c>
      <c r="AG195" s="60">
        <f>SQRT($W$39*VLOOKUP(AG189,$P$34:$W$43,8))*(1-$X$25)*T183*VLOOKUP(AG189,P178:T187,5)</f>
        <v>1.0919894562556594E-3</v>
      </c>
      <c r="AH195" s="60">
        <f>SQRT($W$39*VLOOKUP(AH189,$P$34:$W$43,8))*(1-$Y$25)*T183*VLOOKUP(AH189,P178:T187,5)</f>
        <v>7.029425315641522E-4</v>
      </c>
      <c r="AI195" s="87">
        <f>SQRT($W$39*VLOOKUP(AI189,$P$34:$W$43,8))*(1-$Z$25)*T183*VLOOKUP(AI189,P178:T187,5)</f>
        <v>1.0977850402042113E-3</v>
      </c>
      <c r="AJ195" s="89">
        <f>$X$39*T183</f>
        <v>9.2896781549566965E-7</v>
      </c>
      <c r="AK195" s="59" t="s">
        <v>570</v>
      </c>
      <c r="AL195" s="60">
        <f>-1*AL190*AL191+AL191^2+AL191^3</f>
        <v>-3.2229519345990568E-2</v>
      </c>
      <c r="AM195" s="61"/>
      <c r="AN195" s="66" t="s">
        <v>584</v>
      </c>
      <c r="AO195" s="61" t="e">
        <f>SQRT(1-AO194)/SQRT(AO194)*AL197/ABS(AL197)</f>
        <v>#NUM!</v>
      </c>
      <c r="AP195" s="61"/>
      <c r="AQ195" s="50"/>
      <c r="AR195" s="65"/>
      <c r="AS195" s="65"/>
      <c r="AT195" s="65" t="s">
        <v>587</v>
      </c>
      <c r="AU195" s="61">
        <f>AU190</f>
        <v>0.73797912326168014</v>
      </c>
      <c r="AV195" s="81"/>
      <c r="AW195" s="59">
        <v>6</v>
      </c>
      <c r="AX195" s="61">
        <f t="shared" si="51"/>
        <v>0.31872889694939199</v>
      </c>
      <c r="AY195" s="61">
        <f>SUMPRODUCT(T178:T187,$BC$34:$BC$43)</f>
        <v>1.2606019373816697</v>
      </c>
      <c r="AZ195" s="68">
        <f>IF($AA$12,EXP((AX195/AL191)*(AU195-1)-LN(AU195-AL191)-AL190*(2*AY195/AL190-AX195/AL191)*LN((AU195+2.41421536*AL191)/(AU195-0.41421536*AL191))/(AL191*2.82842713)      ),1)</f>
        <v>0.15359757245340816</v>
      </c>
    </row>
    <row r="196" spans="16:52" x14ac:dyDescent="0.25">
      <c r="P196" s="78">
        <v>7</v>
      </c>
      <c r="Q196" s="60"/>
      <c r="R196" s="60"/>
      <c r="S196" s="60">
        <f>$Z$13*$BJ$40/AZ196</f>
        <v>0.37189126992830918</v>
      </c>
      <c r="T196" s="61">
        <f>S196/S200</f>
        <v>0.37199143098421023</v>
      </c>
      <c r="U196" s="62"/>
      <c r="V196" s="62"/>
      <c r="W196" s="60"/>
      <c r="X196" s="63"/>
      <c r="Y196" s="61"/>
      <c r="Z196" s="86">
        <f>SQRT($W$40*VLOOKUP(Z189,$P$34:$W$43,8))*(1-$Q$26)*T184*VLOOKUP(Z189,P178:T187,5)</f>
        <v>9.4209712069977004E-3</v>
      </c>
      <c r="AA196" s="60">
        <f>SQRT($W$40*VLOOKUP(AA189,$P$34:$W$43,8))*(1-$R$26)*T184*VLOOKUP(AA189,P178:T187,5)</f>
        <v>6.302063458111312E-3</v>
      </c>
      <c r="AB196" s="60">
        <f>SQRT($W$40*VLOOKUP(AB189,$P$34:$W$43,8))*(1-$S$26)*T184*VLOOKUP(AB189,P178:T187,5)</f>
        <v>3.9138790810438915E-3</v>
      </c>
      <c r="AC196" s="60">
        <f>SQRT($W$40*VLOOKUP(AC189,$P$34:$W$43,8))*(1-$T$26)*T184*VLOOKUP(AC189,P178:T187,5)</f>
        <v>2.8168802504223342E-3</v>
      </c>
      <c r="AD196" s="60">
        <f>SQRT($W$40*VLOOKUP(AD189,$P$34:$W$43,8))*(1-$U$26)*T184*VLOOKUP(AD189,P178:T187,5)</f>
        <v>2.6941624917177767E-3</v>
      </c>
      <c r="AE196" s="60">
        <f>SQRT($W$40*VLOOKUP(AE189,$P$34:$W$43,8))*(1-$V$26)*T184*VLOOKUP(AE189,P178:T187,5)</f>
        <v>1.8558455379744322E-3</v>
      </c>
      <c r="AF196" s="60">
        <f>SQRT($W$40*VLOOKUP(AF189,$P$34:$W$43,8))*(1-$W$26)*T184*VLOOKUP(AF189,P178:T187,5)</f>
        <v>1.2047359952877377E-2</v>
      </c>
      <c r="AG196" s="60">
        <f>SQRT($W$40*VLOOKUP(AG189,$P$34:$W$43,8))*(1-$X$26)*T184*VLOOKUP(AG189,P178:T187,5)</f>
        <v>8.1307213115501386E-3</v>
      </c>
      <c r="AH196" s="60">
        <f>SQRT($W$40*VLOOKUP(AH189,$P$34:$W$43,8))*(1-$Y$26)*T184*VLOOKUP(AH189,P178:T187,5)</f>
        <v>3.9693884314489815E-3</v>
      </c>
      <c r="AI196" s="87">
        <f>SQRT($W$40*VLOOKUP(AI189,$P$34:$W$43,8))*(1-$Z$26)*T184*VLOOKUP(AI189,P178:T187,5)</f>
        <v>6.4511743543440771E-3</v>
      </c>
      <c r="AJ196" s="89">
        <f>$X$40*T184</f>
        <v>8.9464225480225121E-6</v>
      </c>
      <c r="AK196" s="82"/>
      <c r="AL196" s="65"/>
      <c r="AM196" s="61"/>
      <c r="AN196" s="66" t="s">
        <v>585</v>
      </c>
      <c r="AO196" s="61" t="e">
        <f>IF(ATAN(AO195)&lt;0,ATAN(AO195)+PI(),ATAN(AO195))</f>
        <v>#NUM!</v>
      </c>
      <c r="AP196" s="61"/>
      <c r="AQ196" s="50"/>
      <c r="AR196" s="65"/>
      <c r="AS196" s="65"/>
      <c r="AT196" s="65"/>
      <c r="AU196" s="65"/>
      <c r="AV196" s="81"/>
      <c r="AW196" s="59">
        <v>7</v>
      </c>
      <c r="AX196" s="61">
        <f t="shared" si="51"/>
        <v>8.5143624315005592E-2</v>
      </c>
      <c r="AY196" s="61">
        <f>SUMPRODUCT(T178:T187,$BD$34:$BD$43)</f>
        <v>0.22131902820658708</v>
      </c>
      <c r="AZ196" s="68">
        <f>IF($AA$13,EXP((AX196/AL191)*(AU195-1)-LN(AU195-AL191)-AL190*(2*AY196/AL190-AX196/AL191)*LN((AU195+2.41421536*AL191)/(AU195-0.41421536*AL191))/(AL191*2.82842713)      ),1)</f>
        <v>1.1237391851749852</v>
      </c>
    </row>
    <row r="197" spans="16:52" x14ac:dyDescent="0.25">
      <c r="P197" s="78">
        <v>8</v>
      </c>
      <c r="Q197" s="60"/>
      <c r="R197" s="60"/>
      <c r="S197" s="60">
        <f>$Z$14*$BJ$41/AZ197</f>
        <v>0.11479487221939039</v>
      </c>
      <c r="T197" s="61">
        <f>S197/S200</f>
        <v>0.1148257897927331</v>
      </c>
      <c r="U197" s="62"/>
      <c r="V197" s="62"/>
      <c r="W197" s="60"/>
      <c r="X197" s="63"/>
      <c r="Y197" s="61"/>
      <c r="Z197" s="86">
        <f>SQRT($W$41*VLOOKUP(Z189,$P$34:$W$43,8))*(1-$Q$27)*T185*VLOOKUP(Z189,P178:T187,5)</f>
        <v>5.8595819472803583E-3</v>
      </c>
      <c r="AA197" s="60">
        <f>SQRT($W$41*VLOOKUP(AA189,$P$34:$W$43,8))*(1-$R$27)*T185*VLOOKUP(AA189,P178:T187,5)</f>
        <v>3.8263202712413395E-3</v>
      </c>
      <c r="AB197" s="60">
        <f>SQRT($W$41*VLOOKUP(AB189,$P$34:$W$43,8))*(1-$S$27)*T185*VLOOKUP(AB189,P178:T187,5)</f>
        <v>2.4868638569331444E-3</v>
      </c>
      <c r="AC197" s="60">
        <f>SQRT($W$41*VLOOKUP(AC189,$P$34:$W$43,8))*(1-$T$27)*T185*VLOOKUP(AC189,P178:T187,5)</f>
        <v>1.7610252790581913E-3</v>
      </c>
      <c r="AD197" s="60">
        <f>SQRT($W$41*VLOOKUP(AD189,$P$34:$W$43,8))*(1-$U$27)*T185*VLOOKUP(AD189,P178:T187,5)</f>
        <v>1.7545894917414216E-3</v>
      </c>
      <c r="AE197" s="60">
        <f>SQRT($W$41*VLOOKUP(AE189,$P$34:$W$43,8))*(1-$V$27)*T185*VLOOKUP(AE189,P178:T187,5)</f>
        <v>1.0919894562556594E-3</v>
      </c>
      <c r="AF197" s="60">
        <f>SQRT($W$41*VLOOKUP(AF189,$P$34:$W$43,8))*(1-$W$27)*T185*VLOOKUP(AF189,P178:T187,5)</f>
        <v>8.1307213115501386E-3</v>
      </c>
      <c r="AG197" s="60">
        <f>SQRT($W$41*VLOOKUP(AG189,$P$34:$W$43,8))*(1-$X$27)*T185*VLOOKUP(AG189,P178:T187,5)</f>
        <v>5.3054760526956507E-3</v>
      </c>
      <c r="AH197" s="60">
        <f>SQRT($W$41*VLOOKUP(AH189,$P$34:$W$43,8))*(1-$Y$27)*T185*VLOOKUP(AH189,P178:T187,5)</f>
        <v>2.8878660786810211E-3</v>
      </c>
      <c r="AI197" s="87">
        <f>SQRT($W$41*VLOOKUP(AI189,$P$34:$W$43,8))*(1-$Z$27)*T185*VLOOKUP(AI189,P178:T187,5)</f>
        <v>4.4234251506670413E-3</v>
      </c>
      <c r="AJ197" s="89">
        <f>$X$41*T185</f>
        <v>3.0631181421768096E-6</v>
      </c>
      <c r="AK197" s="59" t="s">
        <v>580</v>
      </c>
      <c r="AL197" s="61">
        <f>AL193*AL194/6-AL195/2-AL193^3/27</f>
        <v>1.9146935272614421E-2</v>
      </c>
      <c r="AM197" s="61"/>
      <c r="AN197" s="66" t="s">
        <v>571</v>
      </c>
      <c r="AO197" s="61" t="e">
        <f>2*SQRT(AL198)*COS(AO196/3)-AL193/3</f>
        <v>#NUM!</v>
      </c>
      <c r="AP197" s="69" t="e">
        <f>AO197^3+AL193*AO197^2+AL194*AO197+AL195</f>
        <v>#NUM!</v>
      </c>
      <c r="AQ197" s="50"/>
      <c r="AR197" s="65"/>
      <c r="AS197" s="65"/>
      <c r="AT197" s="65"/>
      <c r="AU197" s="65"/>
      <c r="AV197" s="81"/>
      <c r="AW197" s="59">
        <v>8</v>
      </c>
      <c r="AX197" s="61">
        <f t="shared" si="51"/>
        <v>9.4442052157195047E-2</v>
      </c>
      <c r="AY197" s="61">
        <f>SUMPRODUCT(T178:T187,$BE$34:$BE$43)</f>
        <v>0.46712225309888961</v>
      </c>
      <c r="AZ197" s="68">
        <f>IF($AA$14,EXP((AX197/AL191)*(AU195-1)-LN(AU195-AL191)-AL190*(2*AY197/AL190-AX197/AL191)*LN((AU195+2.41421536*AL191)/(AU195-0.41421536*AL191))/(AL191*2.82842713)      ),1)</f>
        <v>0.63774466633243287</v>
      </c>
    </row>
    <row r="198" spans="16:52" x14ac:dyDescent="0.25">
      <c r="P198" s="78">
        <v>9</v>
      </c>
      <c r="Q198" s="60"/>
      <c r="R198" s="60"/>
      <c r="S198" s="60">
        <f>$Z$15*$BJ$42/AZ198</f>
        <v>5.924652151130709E-2</v>
      </c>
      <c r="T198" s="61">
        <f>S198/S200</f>
        <v>5.9262478310062226E-2</v>
      </c>
      <c r="U198" s="62"/>
      <c r="V198" s="62" t="s">
        <v>590</v>
      </c>
      <c r="W198" s="60"/>
      <c r="X198" s="63"/>
      <c r="Y198" s="61"/>
      <c r="Z198" s="86">
        <f>SQRT($W$42*VLOOKUP(Z189,$P$34:$W$43,8))*(1-$Q$28)*T186*VLOOKUP(Z189,P178:T187,5)</f>
        <v>3.5643947227750853E-3</v>
      </c>
      <c r="AA198" s="60">
        <f>SQRT($W$42*VLOOKUP(AA189,$P$34:$W$43,8))*(1-$R$28)*T186*VLOOKUP(AA189,P178:T187,5)</f>
        <v>2.4375092128844479E-3</v>
      </c>
      <c r="AB198" s="60">
        <f>SQRT($W$42*VLOOKUP(AB189,$P$34:$W$43,8))*(1-$S$28)*T186*VLOOKUP(AB189,P178:T187,5)</f>
        <v>1.5618701100746769E-3</v>
      </c>
      <c r="AC198" s="60">
        <f>SQRT($W$42*VLOOKUP(AC189,$P$34:$W$43,8))*(1-$T$28)*T186*VLOOKUP(AC189,P178:T187,5)</f>
        <v>1.2253330718758153E-3</v>
      </c>
      <c r="AD198" s="60">
        <f>SQRT($W$42*VLOOKUP(AD189,$P$34:$W$43,8))*(1-$U$28)*T186*VLOOKUP(AD189,P178:T187,5)</f>
        <v>1.1454095261998365E-3</v>
      </c>
      <c r="AE198" s="60">
        <f>SQRT($W$42*VLOOKUP(AE189,$P$34:$W$43,8))*(1-$V$28)*T186*VLOOKUP(AE189,P178:T187,5)</f>
        <v>7.0294253156415209E-4</v>
      </c>
      <c r="AF198" s="60">
        <f>SQRT($W$42*VLOOKUP(AF189,$P$34:$W$43,8))*(1-$W$28)*T186*VLOOKUP(AF189,P178:T187,5)</f>
        <v>3.9693884314489824E-3</v>
      </c>
      <c r="AG198" s="60">
        <f>SQRT($W$42*VLOOKUP(AG189,$P$34:$W$43,8))*(1-$X$28)*T186*VLOOKUP(AG189,P178:T187,5)</f>
        <v>2.8878660786810216E-3</v>
      </c>
      <c r="AH198" s="60">
        <f>SQRT($W$42*VLOOKUP(AH189,$P$34:$W$43,8))*(1-$Y$28)*T186*VLOOKUP(AH189,P178:T187,5)</f>
        <v>1.9294746719130142E-3</v>
      </c>
      <c r="AI198" s="87">
        <f>SQRT($W$42*VLOOKUP(AI189,$P$34:$W$43,8))*(1-$Z$28)*T186*VLOOKUP(AI189,P178:T187,5)</f>
        <v>2.823424376890656E-3</v>
      </c>
      <c r="AJ198" s="89">
        <f>$X$42*T186</f>
        <v>1.6008343560180209E-6</v>
      </c>
      <c r="AK198" s="59" t="s">
        <v>556</v>
      </c>
      <c r="AL198" s="61">
        <f>AL193^2/9-AL194/3</f>
        <v>3.6099846892114908E-2</v>
      </c>
      <c r="AM198" s="61"/>
      <c r="AN198" s="66" t="s">
        <v>572</v>
      </c>
      <c r="AO198" s="61" t="e">
        <f>2*SQRT(AL198)*COS((AO196+2*PI())/3)-AL193/3</f>
        <v>#NUM!</v>
      </c>
      <c r="AP198" s="69" t="e">
        <f>AO198^3+AO198^2*AL193+AO198*AL194+AL195</f>
        <v>#NUM!</v>
      </c>
      <c r="AQ198" s="50"/>
      <c r="AR198" s="65"/>
      <c r="AS198" s="50"/>
      <c r="AT198" s="65"/>
      <c r="AU198" s="65"/>
      <c r="AV198" s="81"/>
      <c r="AW198" s="59">
        <v>9</v>
      </c>
      <c r="AX198" s="61">
        <f t="shared" si="51"/>
        <v>9.5633628720838929E-2</v>
      </c>
      <c r="AY198" s="61">
        <f>SUMPRODUCT(T178:T187,$BF$34:$BF$43)</f>
        <v>0.53656551471842262</v>
      </c>
      <c r="AZ198" s="68">
        <f>IF($AA$15,EXP((AX198/AL191)*(AU195-1)-LN(AU195-AL191)-AL190*(2*AY198/AL190-AX198/AL191)*LN((AU195+2.41421536*AL191)/(AU195-0.41421536*AL191))/(AL191*2.82842713)      ),1)</f>
        <v>0.54180494351542108</v>
      </c>
    </row>
    <row r="199" spans="16:52" x14ac:dyDescent="0.25">
      <c r="P199" s="78">
        <v>10</v>
      </c>
      <c r="Q199" s="60"/>
      <c r="R199" s="60"/>
      <c r="S199" s="60">
        <f>$Z$16*$BJ$43/AZ199</f>
        <v>9.2082625620107286E-2</v>
      </c>
      <c r="T199" s="61">
        <f>S199/S200</f>
        <v>9.2107426129713302E-2</v>
      </c>
      <c r="U199" s="62"/>
      <c r="V199" s="96">
        <f>ABS(S188-S200)</f>
        <v>1.9848900301155936E-10</v>
      </c>
      <c r="W199" s="60"/>
      <c r="X199" s="63"/>
      <c r="Y199" s="61"/>
      <c r="Z199" s="86">
        <f>SQRT($W$43*VLOOKUP(Z189,$P$34:$W$43,8))*(1-$Q$29)*T187*VLOOKUP(Z189,P178:T187,5)</f>
        <v>5.571706439246803E-3</v>
      </c>
      <c r="AA199" s="60">
        <f>SQRT($W$43*VLOOKUP(AA189,$P$34:$W$43,8))*(1-$R$29)*T187*VLOOKUP(AA189,P178:T187,5)</f>
        <v>3.8563246517915855E-3</v>
      </c>
      <c r="AB199" s="60">
        <f>SQRT($W$43*VLOOKUP(AB189,$P$34:$W$43,8))*(1-$S$29)*T187*VLOOKUP(AB189,P178:T187,5)</f>
        <v>2.5054856742071328E-3</v>
      </c>
      <c r="AC199" s="60">
        <f>SQRT($W$43*VLOOKUP(AC189,$P$34:$W$43,8))*(1-$T$29)*T187*VLOOKUP(AC189,P178:T187,5)</f>
        <v>1.6277264165394519E-3</v>
      </c>
      <c r="AD199" s="60">
        <f>SQRT($W$43*VLOOKUP(AD189,$P$34:$W$43,8))*(1-$U$29)*T187*VLOOKUP(AD189,P178:T187,5)</f>
        <v>1.7594919799702533E-3</v>
      </c>
      <c r="AE199" s="60">
        <f>SQRT($W$43*VLOOKUP(AE189,$P$34:$W$43,8))*(1-$V$29)*T187*VLOOKUP(AE189,P178:T187,5)</f>
        <v>1.0977850402042113E-3</v>
      </c>
      <c r="AF199" s="60">
        <f>SQRT($W$43*VLOOKUP(AF189,$P$34:$W$43,8))*(1-$W$29)*T187*VLOOKUP(AF189,P178:T187,5)</f>
        <v>6.4511743543440754E-3</v>
      </c>
      <c r="AG199" s="60">
        <f>SQRT($W$43*VLOOKUP(AG189,$P$34:$W$43,8))*(1-$X$29)*T187*VLOOKUP(AG189,P178:T187,5)</f>
        <v>4.4234251506670404E-3</v>
      </c>
      <c r="AH199" s="60">
        <f>SQRT($W$43*VLOOKUP(AH189,$P$34:$W$43,8))*(1-$Y$29)*T187*VLOOKUP(AH189,P178:T187,5)</f>
        <v>2.823424376890656E-3</v>
      </c>
      <c r="AI199" s="87">
        <f>SQRT($W$43*VLOOKUP(AI189,$P$34:$W$43,8))*(1-$Z$29)*T187*VLOOKUP(AI189,P178:T187,5)</f>
        <v>4.131552141141439E-3</v>
      </c>
      <c r="AJ199" s="89">
        <f>$X$43*T187</f>
        <v>3.341163291012715E-6</v>
      </c>
      <c r="AK199" s="59" t="s">
        <v>72</v>
      </c>
      <c r="AL199" s="63">
        <f>AL197^2-AL198^3</f>
        <v>3.1955984792632829E-4</v>
      </c>
      <c r="AM199" s="61"/>
      <c r="AN199" s="66" t="s">
        <v>573</v>
      </c>
      <c r="AO199" s="61" t="e">
        <f>2*SQRT(AL198)*COS((AO196+4*PI())/3)-AL193/3</f>
        <v>#NUM!</v>
      </c>
      <c r="AP199" s="69" t="e">
        <f>AO199^3+AO199^2*AL193+AL194*AO199+AL195</f>
        <v>#NUM!</v>
      </c>
      <c r="AQ199" s="50"/>
      <c r="AR199" s="65"/>
      <c r="AS199" s="50"/>
      <c r="AT199" s="65"/>
      <c r="AU199" s="65"/>
      <c r="AV199" s="81"/>
      <c r="AW199" s="59">
        <v>10</v>
      </c>
      <c r="AX199" s="61">
        <f t="shared" si="51"/>
        <v>0.1284239100960245</v>
      </c>
      <c r="AY199" s="61">
        <f>SUMPRODUCT(T178:T187,$BG$34:$BG$43)</f>
        <v>0.53144671218009742</v>
      </c>
      <c r="AZ199" s="68">
        <f>IF($AA$16,EXP((AX199/AL191)*(AU195-1)-LN(AU195-AL191)-AL190*(2*AY199/AL190-AX199/AL191)*LN((AU195+2.41421536*AL191)/(AU195-0.41421536*AL191))/(AL191*2.82842713)      ),1)</f>
        <v>0.58726393182975889</v>
      </c>
    </row>
    <row r="200" spans="16:52" x14ac:dyDescent="0.25">
      <c r="P200" s="79"/>
      <c r="Q200" s="71"/>
      <c r="R200" s="71"/>
      <c r="S200" s="94">
        <f>SUM(S190:S199)</f>
        <v>0.99973074364741132</v>
      </c>
      <c r="T200" s="72">
        <f>SUM(T190:T199)</f>
        <v>1</v>
      </c>
      <c r="U200" s="73"/>
      <c r="V200" s="73"/>
      <c r="W200" s="73"/>
      <c r="X200" s="73"/>
      <c r="Y200" s="73"/>
      <c r="Z200" s="70"/>
      <c r="AA200" s="73"/>
      <c r="AB200" s="73"/>
      <c r="AC200" s="73"/>
      <c r="AD200" s="73"/>
      <c r="AE200" s="73"/>
      <c r="AF200" s="73"/>
      <c r="AG200" s="73"/>
      <c r="AH200" s="73"/>
      <c r="AI200" s="88">
        <f>SUM(Z190:AI199)</f>
        <v>0.28955202360124116</v>
      </c>
      <c r="AJ200" s="91">
        <f>SUM(AJ190:AJ199)</f>
        <v>3.1318536417062252E-5</v>
      </c>
      <c r="AK200" s="70"/>
      <c r="AL200" s="73"/>
      <c r="AM200" s="74"/>
      <c r="AN200" s="75"/>
      <c r="AO200" s="74"/>
      <c r="AP200" s="74"/>
      <c r="AQ200" s="76"/>
      <c r="AR200" s="73"/>
      <c r="AS200" s="76"/>
      <c r="AT200" s="73"/>
      <c r="AU200" s="73"/>
      <c r="AV200" s="80"/>
      <c r="AW200" s="70"/>
      <c r="AX200" s="73"/>
      <c r="AY200" s="73"/>
      <c r="AZ200" s="80"/>
    </row>
    <row r="201" spans="16:52" x14ac:dyDescent="0.25">
      <c r="P201" s="92">
        <f>P189+1</f>
        <v>14</v>
      </c>
      <c r="Q201" s="55"/>
      <c r="R201" s="55"/>
      <c r="S201" s="55"/>
      <c r="T201" s="55" t="s">
        <v>558</v>
      </c>
      <c r="U201" s="56"/>
      <c r="V201" s="56"/>
      <c r="W201" s="57"/>
      <c r="X201" s="57"/>
      <c r="Y201" s="57"/>
      <c r="Z201" s="54">
        <v>1</v>
      </c>
      <c r="AA201" s="55">
        <v>2</v>
      </c>
      <c r="AB201" s="55">
        <v>3</v>
      </c>
      <c r="AC201" s="55">
        <v>4</v>
      </c>
      <c r="AD201" s="55">
        <v>5</v>
      </c>
      <c r="AE201" s="55">
        <v>6</v>
      </c>
      <c r="AF201" s="55">
        <v>7</v>
      </c>
      <c r="AG201" s="55">
        <v>8</v>
      </c>
      <c r="AH201" s="55">
        <v>9</v>
      </c>
      <c r="AI201" s="58">
        <v>10</v>
      </c>
      <c r="AJ201" s="90"/>
      <c r="AK201" s="54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8"/>
      <c r="AW201" s="54"/>
      <c r="AX201" s="55" t="s">
        <v>563</v>
      </c>
      <c r="AY201" s="55" t="s">
        <v>575</v>
      </c>
      <c r="AZ201" s="58" t="s">
        <v>588</v>
      </c>
    </row>
    <row r="202" spans="16:52" x14ac:dyDescent="0.25">
      <c r="P202" s="78">
        <v>1</v>
      </c>
      <c r="Q202" s="60"/>
      <c r="R202" s="60"/>
      <c r="S202" s="60">
        <f>$Z$7*$BJ$34/AZ202</f>
        <v>0.19626160478046747</v>
      </c>
      <c r="T202" s="61">
        <f>S202/S212</f>
        <v>0.19631446368836483</v>
      </c>
      <c r="U202" s="62"/>
      <c r="V202" s="62"/>
      <c r="W202" s="60"/>
      <c r="X202" s="63"/>
      <c r="Y202" s="61"/>
      <c r="Z202" s="86">
        <f>SQRT($W$34*VLOOKUP(Z201,$P$34:$W$43,8))*(1-$Q$20)*T190*VLOOKUP(Z201,P190:T199,5)</f>
        <v>7.8476367953211924E-3</v>
      </c>
      <c r="AA202" s="60">
        <f>SQRT($W$34*VLOOKUP(AA201,$P$34:$W$43,8))*(1-$R$20)*T190*VLOOKUP(AA201,P190:T199,5)</f>
        <v>5.3765098889616064E-3</v>
      </c>
      <c r="AB202" s="60">
        <f>SQRT($W$34*VLOOKUP(AB201,$P$34:$W$43,8))*(1-$S$20)*T190*VLOOKUP(AB201,P190:T199,5)</f>
        <v>3.4047876894536316E-3</v>
      </c>
      <c r="AC202" s="60">
        <f>SQRT($W$34*VLOOKUP(AC201,$P$34:$W$43,8))*(1-$T$20)*T190*VLOOKUP(AC201,P190:T199,5)</f>
        <v>2.4383788834836479E-3</v>
      </c>
      <c r="AD202" s="60">
        <f>SQRT($W$34*VLOOKUP(AD201,$P$34:$W$43,8))*(1-$U$20)*T190*VLOOKUP(AD201,P190:T199,5)</f>
        <v>2.3629222672751993E-3</v>
      </c>
      <c r="AE202" s="60">
        <f>SQRT($W$34*VLOOKUP(AE201,$P$34:$W$43,8))*(1-$V$20)*T190*VLOOKUP(AE201,P190:T199,5)</f>
        <v>1.4782267621012771E-3</v>
      </c>
      <c r="AF202" s="60">
        <f>SQRT($W$34*VLOOKUP(AF201,$P$34:$W$43,8))*(1-$W$20)*T190*VLOOKUP(AF201,P190:T199,5)</f>
        <v>9.4208476139464904E-3</v>
      </c>
      <c r="AG202" s="60">
        <f>SQRT($W$34*VLOOKUP(AG201,$P$34:$W$43,8))*(1-$X$20)*T190*VLOOKUP(AG201,P190:T199,5)</f>
        <v>5.8595785660566649E-3</v>
      </c>
      <c r="AH202" s="60">
        <f>SQRT($W$34*VLOOKUP(AH201,$P$34:$W$43,8))*(1-$Y$20)*T190*VLOOKUP(AH201,P190:T199,5)</f>
        <v>3.5644167868667813E-3</v>
      </c>
      <c r="AI202" s="87">
        <f>SQRT($W$34*VLOOKUP(AI201,$P$34:$W$43,8))*(1-$Z$20)*T190*VLOOKUP(AI201,P190:T199,5)</f>
        <v>5.5717253517591899E-3</v>
      </c>
      <c r="AJ202" s="89">
        <f>$X$34*T190</f>
        <v>5.2615959600582406E-6</v>
      </c>
      <c r="AK202" s="59" t="s">
        <v>69</v>
      </c>
      <c r="AL202" s="60">
        <f>$Q$44*AI212*100000/($T$3*$AE$9)^2</f>
        <v>0.41385345337386364</v>
      </c>
      <c r="AM202" s="65" t="s">
        <v>581</v>
      </c>
      <c r="AN202" s="66" t="s">
        <v>571</v>
      </c>
      <c r="AO202" s="61">
        <f>(AL209+SQRT(AL211))^(1/3)+(AL209-SQRT(AL211))^(1/3)-AL205/3</f>
        <v>0.7379744856137721</v>
      </c>
      <c r="AP202" s="63">
        <f>AO202^3+AL205*AO202^2+AL206*AO202+AL207</f>
        <v>0</v>
      </c>
      <c r="AQ202" s="65" t="s">
        <v>571</v>
      </c>
      <c r="AR202" s="61">
        <f>IF(AL211&gt;=0,AO202,AO209)</f>
        <v>0.7379744856137721</v>
      </c>
      <c r="AS202" s="61">
        <f>IF(AR202&lt;AR203,AR203,AR202)</f>
        <v>0.7379744856137721</v>
      </c>
      <c r="AT202" s="61">
        <f>AS202</f>
        <v>0.7379744856137721</v>
      </c>
      <c r="AU202" s="67">
        <f>IF(AT202&lt;AT203,AT203,AT202)</f>
        <v>0.7379744856137721</v>
      </c>
      <c r="AV202" s="81"/>
      <c r="AW202" s="59">
        <v>1</v>
      </c>
      <c r="AX202" s="61">
        <f>AX190</f>
        <v>9.4886543912142504E-2</v>
      </c>
      <c r="AY202" s="61">
        <f>SUMPRODUCT(T190:T199,$AX$34:$AX$43)</f>
        <v>0.34455070167502044</v>
      </c>
      <c r="AZ202" s="68">
        <f>IF($AA$7,EXP((AX202/AL203)*(AU207-1)-LN(AU207-AL203)-AL202*(2*AY202/AL202-AX202/AL203)*LN((AU207+2.41421536*AL203)/(AU207-0.41421536*AL203))/(AL203*2.82842713)      ),1)</f>
        <v>0.85492791779239652</v>
      </c>
    </row>
    <row r="203" spans="16:52" x14ac:dyDescent="0.25">
      <c r="P203" s="78">
        <v>2</v>
      </c>
      <c r="Q203" s="60"/>
      <c r="R203" s="60"/>
      <c r="S203" s="60">
        <f>$Z$8*$BJ$35/AZ203</f>
        <v>7.7392869823378868E-2</v>
      </c>
      <c r="T203" s="61">
        <f>S203/S212</f>
        <v>7.7413713954264704E-2</v>
      </c>
      <c r="U203" s="62"/>
      <c r="V203" s="62"/>
      <c r="W203" s="60"/>
      <c r="X203" s="63"/>
      <c r="Y203" s="61"/>
      <c r="Z203" s="86">
        <f>SQRT($W$35*VLOOKUP(Z201,$P$34:$W$43,8))*(1-$Q$21)*T191*VLOOKUP(Z201,P190:T199,5)</f>
        <v>5.3765098889616064E-3</v>
      </c>
      <c r="AA203" s="60">
        <f>SQRT($W$35*VLOOKUP(AA201,$P$34:$W$43,8))*(1-$R$21)*T191*VLOOKUP(AA201,P190:T199,5)</f>
        <v>3.6644314558502574E-3</v>
      </c>
      <c r="AB203" s="60">
        <f>SQRT($W$35*VLOOKUP(AB201,$P$34:$W$43,8))*(1-$S$21)*T191*VLOOKUP(AB201,P190:T199,5)</f>
        <v>2.3570510462419449E-3</v>
      </c>
      <c r="AC203" s="60">
        <f>SQRT($W$35*VLOOKUP(AC201,$P$34:$W$43,8))*(1-$T$21)*T191*VLOOKUP(AC201,P190:T199,5)</f>
        <v>1.526575699217029E-3</v>
      </c>
      <c r="AD203" s="60">
        <f>SQRT($W$35*VLOOKUP(AD201,$P$34:$W$43,8))*(1-$U$21)*T191*VLOOKUP(AD201,P190:T199,5)</f>
        <v>1.6681921842400295E-3</v>
      </c>
      <c r="AE203" s="60">
        <f>SQRT($W$35*VLOOKUP(AE201,$P$34:$W$43,8))*(1-$V$21)*T191*VLOOKUP(AE201,P190:T199,5)</f>
        <v>1.0258398680605507E-3</v>
      </c>
      <c r="AF203" s="60">
        <f>SQRT($W$35*VLOOKUP(AF201,$P$34:$W$43,8))*(1-$W$21)*T191*VLOOKUP(AF201,P190:T199,5)</f>
        <v>6.3020553345904031E-3</v>
      </c>
      <c r="AG203" s="60">
        <f>SQRT($W$35*VLOOKUP(AG201,$P$34:$W$43,8))*(1-$X$21)*T191*VLOOKUP(AG201,P190:T199,5)</f>
        <v>3.8263633288611802E-3</v>
      </c>
      <c r="AH203" s="60">
        <f>SQRT($W$35*VLOOKUP(AH201,$P$34:$W$43,8))*(1-$Y$21)*T191*VLOOKUP(AH201,P190:T199,5)</f>
        <v>2.4375531374555455E-3</v>
      </c>
      <c r="AI203" s="87">
        <f>SQRT($W$35*VLOOKUP(AI201,$P$34:$W$43,8))*(1-$Z$21)*T191*VLOOKUP(AI201,P190:T199,5)</f>
        <v>3.8563833623402265E-3</v>
      </c>
      <c r="AJ203" s="89">
        <f>$X$35*T191</f>
        <v>3.13137974965578E-6</v>
      </c>
      <c r="AK203" s="59" t="s">
        <v>65</v>
      </c>
      <c r="AL203" s="60">
        <f>AJ212*$Q$44*100000/($T$3*$AE$9)</f>
        <v>0.11087744007002459</v>
      </c>
      <c r="AM203" s="61"/>
      <c r="AN203" s="66" t="s">
        <v>572</v>
      </c>
      <c r="AO203" s="66" t="e">
        <f>1/0</f>
        <v>#DIV/0!</v>
      </c>
      <c r="AP203" s="61"/>
      <c r="AQ203" s="65" t="s">
        <v>572</v>
      </c>
      <c r="AR203" s="66">
        <f>IF(AL211&gt;=0,0,AO210)</f>
        <v>0</v>
      </c>
      <c r="AS203" s="61">
        <f>IF(AR202&lt;AR203,AR202,AR203)</f>
        <v>0</v>
      </c>
      <c r="AT203" s="61">
        <f>IF(AS203&lt;AS204,AS204,AS203)</f>
        <v>0</v>
      </c>
      <c r="AU203" s="67">
        <f>IF(AT202&lt;AT203,AT202,AT203)</f>
        <v>0</v>
      </c>
      <c r="AV203" s="81"/>
      <c r="AW203" s="59">
        <v>2</v>
      </c>
      <c r="AX203" s="61">
        <f t="shared" ref="AX203:AX211" si="52">AX191</f>
        <v>0.14320546093673198</v>
      </c>
      <c r="AY203" s="61">
        <f>SUMPRODUCT(T190:T199,$AY$34:$AY$43)</f>
        <v>0.59156762628035242</v>
      </c>
      <c r="AZ203" s="68">
        <f>IF($AA$8,EXP((AX203/AL203)*(AU207-1)-LN(AU207-AL203)-AL202*(2*AY203/AL202-AX203/AL203)*LN((AU207+2.41421536*AL203)/(AU207-0.41421536*AL203))/(AL203*2.82842713)      ),1)</f>
        <v>0.52479155915533271</v>
      </c>
    </row>
    <row r="204" spans="16:52" x14ac:dyDescent="0.25">
      <c r="P204" s="78">
        <v>3</v>
      </c>
      <c r="Q204" s="60"/>
      <c r="R204" s="60"/>
      <c r="S204" s="60">
        <f>$Z$9*$BJ$36/AZ204</f>
        <v>3.6374544303890984E-2</v>
      </c>
      <c r="T204" s="61">
        <f>S204/S212</f>
        <v>3.6384341017258931E-2</v>
      </c>
      <c r="U204" s="62"/>
      <c r="V204" s="62"/>
      <c r="W204" s="60"/>
      <c r="X204" s="63"/>
      <c r="Y204" s="61"/>
      <c r="Z204" s="86">
        <f>SQRT($W$36*VLOOKUP(Z201,$P$34:$W$43,8))*(1-$Q$22)*T192*VLOOKUP(Z201,P190:T199,5)</f>
        <v>3.4047876894536312E-3</v>
      </c>
      <c r="AA204" s="60">
        <f>SQRT($W$36*VLOOKUP(AA201,$P$34:$W$43,8))*(1-$R$22)*T192*VLOOKUP(AA201,P190:T199,5)</f>
        <v>2.3570510462419454E-3</v>
      </c>
      <c r="AB204" s="60">
        <f>SQRT($W$36*VLOOKUP(AB201,$P$34:$W$43,8))*(1-$S$22)*T192*VLOOKUP(AB201,P190:T199,5)</f>
        <v>1.519453267346492E-3</v>
      </c>
      <c r="AC204" s="60">
        <f>SQRT($W$36*VLOOKUP(AC201,$P$34:$W$43,8))*(1-$T$22)*T192*VLOOKUP(AC201,P190:T199,5)</f>
        <v>1.0838139709320198E-3</v>
      </c>
      <c r="AD204" s="60">
        <f>SQRT($W$36*VLOOKUP(AD201,$P$34:$W$43,8))*(1-$U$22)*T192*VLOOKUP(AD201,P190:T199,5)</f>
        <v>1.0753769909307891E-3</v>
      </c>
      <c r="AE204" s="60">
        <f>SQRT($W$36*VLOOKUP(AE201,$P$34:$W$43,8))*(1-$V$22)*T192*VLOOKUP(AE201,P190:T199,5)</f>
        <v>6.4798872095097758E-4</v>
      </c>
      <c r="AF204" s="60">
        <f>SQRT($W$36*VLOOKUP(AF201,$P$34:$W$43,8))*(1-$W$22)*T192*VLOOKUP(AF201,P190:T199,5)</f>
        <v>3.9139151404591803E-3</v>
      </c>
      <c r="AG204" s="60">
        <f>SQRT($W$36*VLOOKUP(AG201,$P$34:$W$43,8))*(1-$X$22)*T192*VLOOKUP(AG201,P190:T199,5)</f>
        <v>2.486917959610464E-3</v>
      </c>
      <c r="AH204" s="60">
        <f>SQRT($W$36*VLOOKUP(AH201,$P$34:$W$43,8))*(1-$Y$22)*T192*VLOOKUP(AH201,P190:T199,5)</f>
        <v>1.5619146588485011E-3</v>
      </c>
      <c r="AI204" s="87">
        <f>SQRT($W$36*VLOOKUP(AI201,$P$34:$W$43,8))*(1-$Z$22)*T192*VLOOKUP(AI201,P190:T199,5)</f>
        <v>2.5055501325824247E-3</v>
      </c>
      <c r="AJ204" s="89">
        <f>$X$36*T192</f>
        <v>2.0500345696090241E-6</v>
      </c>
      <c r="AK204" s="82"/>
      <c r="AL204" s="65"/>
      <c r="AM204" s="61"/>
      <c r="AN204" s="66" t="s">
        <v>573</v>
      </c>
      <c r="AO204" s="66" t="e">
        <f>1/0</f>
        <v>#DIV/0!</v>
      </c>
      <c r="AP204" s="61"/>
      <c r="AQ204" s="65" t="s">
        <v>573</v>
      </c>
      <c r="AR204" s="66">
        <f>IF(AL211&gt;=0,0,AO211)</f>
        <v>0</v>
      </c>
      <c r="AS204" s="61">
        <f>AR204</f>
        <v>0</v>
      </c>
      <c r="AT204" s="61">
        <f>IF(AS203&lt;AS204,AS203,AS204)</f>
        <v>0</v>
      </c>
      <c r="AU204" s="67">
        <f>AT204</f>
        <v>0</v>
      </c>
      <c r="AV204" s="81"/>
      <c r="AW204" s="59">
        <v>3</v>
      </c>
      <c r="AX204" s="61">
        <f t="shared" si="52"/>
        <v>0.19947591637730461</v>
      </c>
      <c r="AY204" s="61">
        <f>SUMPRODUCT(T190:T199,$AZ$34:$AZ$43)</f>
        <v>0.80753109478290186</v>
      </c>
      <c r="AZ204" s="68">
        <f>IF($AA$9,EXP((AX204/AL203)*(AU207-1)-LN(AU207-AL203)-AL202*(2*AY204/AL202-AX204/AL203)*LN((AU207+2.41421536*AL203)/(AU207-0.41421536*AL203))/(AL203*2.82842713)      ),1)</f>
        <v>0.35268660254166045</v>
      </c>
    </row>
    <row r="205" spans="16:52" x14ac:dyDescent="0.25">
      <c r="P205" s="78">
        <v>4</v>
      </c>
      <c r="Q205" s="60"/>
      <c r="R205" s="60"/>
      <c r="S205" s="60">
        <f>$Z$10*$BJ$37/AZ205</f>
        <v>2.0525901593104766E-2</v>
      </c>
      <c r="T205" s="61">
        <f>S205/S212</f>
        <v>2.053142981011407E-2</v>
      </c>
      <c r="U205" s="62"/>
      <c r="V205" s="62"/>
      <c r="W205" s="60"/>
      <c r="X205" s="63"/>
      <c r="Y205" s="61"/>
      <c r="Z205" s="86">
        <f>SQRT($W$37*VLOOKUP(Z201,$P$34:$W$43,8))*(1-$Q$23)*T193*VLOOKUP(Z201,P190:T199,5)</f>
        <v>2.4383788834836479E-3</v>
      </c>
      <c r="AA205" s="60">
        <f>SQRT($W$37*VLOOKUP(AA201,$P$34:$W$43,8))*(1-$R$23)*T193*VLOOKUP(AA201,P190:T199,5)</f>
        <v>1.5265756992170292E-3</v>
      </c>
      <c r="AB205" s="60">
        <f>SQRT($W$37*VLOOKUP(AB201,$P$34:$W$43,8))*(1-$S$23)*T193*VLOOKUP(AB201,P190:T199,5)</f>
        <v>1.0838139709320198E-3</v>
      </c>
      <c r="AC205" s="60">
        <f>SQRT($W$37*VLOOKUP(AC201,$P$34:$W$43,8))*(1-$T$23)*T193*VLOOKUP(AC201,P190:T199,5)</f>
        <v>7.7820358311238519E-4</v>
      </c>
      <c r="AD205" s="60">
        <f>SQRT($W$37*VLOOKUP(AD201,$P$34:$W$43,8))*(1-$U$23)*T193*VLOOKUP(AD201,P190:T199,5)</f>
        <v>7.6394661053730067E-4</v>
      </c>
      <c r="AE205" s="60">
        <f>SQRT($W$37*VLOOKUP(AE201,$P$34:$W$43,8))*(1-$V$23)*T193*VLOOKUP(AE201,P190:T199,5)</f>
        <v>4.4119913182724457E-4</v>
      </c>
      <c r="AF205" s="60">
        <f>SQRT($W$37*VLOOKUP(AF201,$P$34:$W$43,8))*(1-$W$23)*T193*VLOOKUP(AF201,P190:T199,5)</f>
        <v>2.8169297473220846E-3</v>
      </c>
      <c r="AG205" s="60">
        <f>SQRT($W$37*VLOOKUP(AG201,$P$34:$W$43,8))*(1-$X$23)*T193*VLOOKUP(AG201,P190:T199,5)</f>
        <v>1.7610783102272169E-3</v>
      </c>
      <c r="AH205" s="60">
        <f>SQRT($W$37*VLOOKUP(AH201,$P$34:$W$43,8))*(1-$Y$23)*T193*VLOOKUP(AH201,P190:T199,5)</f>
        <v>1.2253782636175209E-3</v>
      </c>
      <c r="AI205" s="87">
        <f>SQRT($W$37*VLOOKUP(AI201,$P$34:$W$43,8))*(1-$Z$23)*T193*VLOOKUP(AI201,P190:T199,5)</f>
        <v>1.6277818981661669E-3</v>
      </c>
      <c r="AJ205" s="89">
        <f>$X$37*T193</f>
        <v>1.486186581149261E-6</v>
      </c>
      <c r="AK205" s="59" t="s">
        <v>568</v>
      </c>
      <c r="AL205" s="60">
        <f>AL203-1</f>
        <v>-0.88912255992997546</v>
      </c>
      <c r="AM205" s="61"/>
      <c r="AN205" s="66"/>
      <c r="AO205" s="61"/>
      <c r="AP205" s="61"/>
      <c r="AQ205" s="50"/>
      <c r="AR205" s="65"/>
      <c r="AS205" s="65"/>
      <c r="AT205" s="65"/>
      <c r="AU205" s="65"/>
      <c r="AV205" s="81"/>
      <c r="AW205" s="59">
        <v>4</v>
      </c>
      <c r="AX205" s="61">
        <f t="shared" si="52"/>
        <v>0.25627106465246752</v>
      </c>
      <c r="AY205" s="61">
        <f>SUMPRODUCT(T190:T199,$BA$34:$BA$43)</f>
        <v>1.0068582121525096</v>
      </c>
      <c r="AZ205" s="68">
        <f>IF($AA$10,EXP((AX205/AL203)*(AU207-1)-LN(AU207-AL203)-AL202*(2*AY205/AL202-AX205/AL203)*LN((AU207+2.41421536*AL203)/(AU207-0.41421536*AL203))/(AL203*2.82842713)      ),1)</f>
        <v>0.24688066954632962</v>
      </c>
    </row>
    <row r="206" spans="16:52" x14ac:dyDescent="0.25">
      <c r="P206" s="78">
        <v>5</v>
      </c>
      <c r="Q206" s="60"/>
      <c r="R206" s="60"/>
      <c r="S206" s="60">
        <f>$Z$11*$BJ$38/AZ206</f>
        <v>2.0845225712759832E-2</v>
      </c>
      <c r="T206" s="61">
        <f>S206/S212</f>
        <v>2.0850839932959872E-2</v>
      </c>
      <c r="U206" s="62"/>
      <c r="V206" s="62"/>
      <c r="W206" s="60"/>
      <c r="X206" s="63"/>
      <c r="Y206" s="61"/>
      <c r="Z206" s="86">
        <f>SQRT($W$38*VLOOKUP(Z201,$P$34:$W$43,8))*(1-$Q$24)*T194*VLOOKUP(Z201,P190:T199,5)</f>
        <v>2.3629222672751993E-3</v>
      </c>
      <c r="AA206" s="60">
        <f>SQRT($W$38*VLOOKUP(AA201,$P$34:$W$43,8))*(1-$R$24)*T194*VLOOKUP(AA201,P190:T199,5)</f>
        <v>1.6681921842400295E-3</v>
      </c>
      <c r="AB206" s="60">
        <f>SQRT($W$38*VLOOKUP(AB201,$P$34:$W$43,8))*(1-$S$24)*T194*VLOOKUP(AB201,P190:T199,5)</f>
        <v>1.0753769909307891E-3</v>
      </c>
      <c r="AC206" s="60">
        <f>SQRT($W$38*VLOOKUP(AC201,$P$34:$W$43,8))*(1-$T$24)*T194*VLOOKUP(AC201,P190:T199,5)</f>
        <v>7.6394661053730056E-4</v>
      </c>
      <c r="AD206" s="60">
        <f>SQRT($W$38*VLOOKUP(AD201,$P$34:$W$43,8))*(1-$U$24)*T194*VLOOKUP(AD201,P190:T199,5)</f>
        <v>7.4935123000301836E-4</v>
      </c>
      <c r="AE206" s="60">
        <f>SQRT($W$38*VLOOKUP(AE201,$P$34:$W$43,8))*(1-$V$24)*T194*VLOOKUP(AE201,P190:T199,5)</f>
        <v>4.6754106491835284E-4</v>
      </c>
      <c r="AF206" s="60">
        <f>SQRT($W$38*VLOOKUP(AF201,$P$34:$W$43,8))*(1-$W$24)*T194*VLOOKUP(AF201,P190:T199,5)</f>
        <v>2.6942100862862753E-3</v>
      </c>
      <c r="AG206" s="60">
        <f>SQRT($W$38*VLOOKUP(AG201,$P$34:$W$43,8))*(1-$X$24)*T194*VLOOKUP(AG201,P190:T199,5)</f>
        <v>1.7546424945305257E-3</v>
      </c>
      <c r="AH206" s="60">
        <f>SQRT($W$38*VLOOKUP(AH201,$P$34:$W$43,8))*(1-$Y$24)*T194*VLOOKUP(AH201,P190:T199,5)</f>
        <v>1.1454518782582474E-3</v>
      </c>
      <c r="AI206" s="87">
        <f>SQRT($W$38*VLOOKUP(AI201,$P$34:$W$43,8))*(1-$Z$24)*T194*VLOOKUP(AI201,P190:T199,5)</f>
        <v>1.7595521187614733E-3</v>
      </c>
      <c r="AJ206" s="89">
        <f>$X$38*T194</f>
        <v>1.5089671410414379E-6</v>
      </c>
      <c r="AK206" s="59" t="s">
        <v>569</v>
      </c>
      <c r="AL206" s="60">
        <f>AL202-3*AL203*AL203-2*AL203</f>
        <v>0.15521715308436879</v>
      </c>
      <c r="AM206" s="61" t="s">
        <v>582</v>
      </c>
      <c r="AN206" s="66" t="s">
        <v>583</v>
      </c>
      <c r="AO206" s="61">
        <f>AL209^2/AL210^3</f>
        <v>7.7932005366847221</v>
      </c>
      <c r="AP206" s="61"/>
      <c r="AQ206" s="50"/>
      <c r="AR206" s="65"/>
      <c r="AS206" s="65"/>
      <c r="AT206" s="65"/>
      <c r="AU206" s="65"/>
      <c r="AV206" s="81"/>
      <c r="AW206" s="59">
        <v>5</v>
      </c>
      <c r="AX206" s="61">
        <f t="shared" si="52"/>
        <v>0.25621330522075891</v>
      </c>
      <c r="AY206" s="61">
        <f>SUMPRODUCT(T190:T199,$BB$34:$BB$43)</f>
        <v>0.9899195195131929</v>
      </c>
      <c r="AZ206" s="68">
        <f>IF($AA$11,EXP((AX206/AL203)*(AU207-1)-LN(AU207-AL203)-AL202*(2*AY206/AL202-AX206/AL203)*LN((AU207+2.41421536*AL203)/(AU207-0.41421536*AL203))/(AL203*2.82842713)      ),1)</f>
        <v>0.25702101549247841</v>
      </c>
    </row>
    <row r="207" spans="16:52" x14ac:dyDescent="0.25">
      <c r="P207" s="78">
        <v>6</v>
      </c>
      <c r="Q207" s="60"/>
      <c r="R207" s="60"/>
      <c r="S207" s="60">
        <f>$Z$12*$BJ$39/AZ207</f>
        <v>1.0316349146865552E-2</v>
      </c>
      <c r="T207" s="61">
        <f>S207/S212</f>
        <v>1.0319127637085283E-2</v>
      </c>
      <c r="U207" s="62"/>
      <c r="V207" s="62"/>
      <c r="W207" s="60"/>
      <c r="X207" s="63"/>
      <c r="Y207" s="61"/>
      <c r="Z207" s="86">
        <f>SQRT($W$39*VLOOKUP(Z201,$P$34:$W$43,8))*(1-$Q$25)*T195*VLOOKUP(Z201,P190:T199,5)</f>
        <v>1.4782267621012771E-3</v>
      </c>
      <c r="AA207" s="60">
        <f>SQRT($W$39*VLOOKUP(AA201,$P$34:$W$43,8))*(1-$R$25)*T195*VLOOKUP(AA201,P190:T199,5)</f>
        <v>1.0258398680605507E-3</v>
      </c>
      <c r="AB207" s="60">
        <f>SQRT($W$39*VLOOKUP(AB201,$P$34:$W$43,8))*(1-$S$25)*T195*VLOOKUP(AB201,P190:T199,5)</f>
        <v>6.4798872095097769E-4</v>
      </c>
      <c r="AC207" s="60">
        <f>SQRT($W$39*VLOOKUP(AC201,$P$34:$W$43,8))*(1-$T$25)*T195*VLOOKUP(AC201,P190:T199,5)</f>
        <v>4.4119913182724457E-4</v>
      </c>
      <c r="AD207" s="60">
        <f>SQRT($W$39*VLOOKUP(AD201,$P$34:$W$43,8))*(1-$U$25)*T195*VLOOKUP(AD201,P190:T199,5)</f>
        <v>4.6754106491835284E-4</v>
      </c>
      <c r="AE207" s="60">
        <f>SQRT($W$39*VLOOKUP(AE201,$P$34:$W$43,8))*(1-$V$25)*T195*VLOOKUP(AE201,P190:T199,5)</f>
        <v>2.9171186839061696E-4</v>
      </c>
      <c r="AF207" s="60">
        <f>SQRT($W$39*VLOOKUP(AF201,$P$34:$W$43,8))*(1-$W$25)*T195*VLOOKUP(AF201,P190:T199,5)</f>
        <v>1.8558967861404369E-3</v>
      </c>
      <c r="AG207" s="60">
        <f>SQRT($W$39*VLOOKUP(AG201,$P$34:$W$43,8))*(1-$X$25)*T195*VLOOKUP(AG201,P190:T199,5)</f>
        <v>1.0920333071173999E-3</v>
      </c>
      <c r="AH207" s="60">
        <f>SQRT($W$39*VLOOKUP(AH201,$P$34:$W$43,8))*(1-$Y$25)*T195*VLOOKUP(AH201,P190:T199,5)</f>
        <v>7.0297551665670505E-4</v>
      </c>
      <c r="AI207" s="87">
        <f>SQRT($W$39*VLOOKUP(AI201,$P$34:$W$43,8))*(1-$Z$25)*T195*VLOOKUP(AI201,P190:T199,5)</f>
        <v>1.0978334837480276E-3</v>
      </c>
      <c r="AJ207" s="89">
        <f>$X$39*T195</f>
        <v>9.2900281109877108E-7</v>
      </c>
      <c r="AK207" s="59" t="s">
        <v>570</v>
      </c>
      <c r="AL207" s="60">
        <f>-1*AL202*AL203+AL203^2+AL203^3</f>
        <v>-3.2230098940312202E-2</v>
      </c>
      <c r="AM207" s="61"/>
      <c r="AN207" s="66" t="s">
        <v>584</v>
      </c>
      <c r="AO207" s="61" t="e">
        <f>SQRT(1-AO206)/SQRT(AO206)*AL209/ABS(AL209)</f>
        <v>#NUM!</v>
      </c>
      <c r="AP207" s="61"/>
      <c r="AQ207" s="50"/>
      <c r="AR207" s="65"/>
      <c r="AS207" s="65"/>
      <c r="AT207" s="65" t="s">
        <v>587</v>
      </c>
      <c r="AU207" s="61">
        <f>AU202</f>
        <v>0.7379744856137721</v>
      </c>
      <c r="AV207" s="81"/>
      <c r="AW207" s="59">
        <v>6</v>
      </c>
      <c r="AX207" s="61">
        <f t="shared" si="52"/>
        <v>0.31872889694939199</v>
      </c>
      <c r="AY207" s="61">
        <f>SUMPRODUCT(T190:T199,$BC$34:$BC$43)</f>
        <v>1.2606089647250749</v>
      </c>
      <c r="AZ207" s="68">
        <f>IF($AA$12,EXP((AX207/AL203)*(AU207-1)-LN(AU207-AL203)-AL202*(2*AY207/AL202-AX207/AL203)*LN((AU207+2.41421536*AL203)/(AU207-0.41421536*AL203))/(AL203*2.82842713)      ),1)</f>
        <v>0.15359496729687622</v>
      </c>
    </row>
    <row r="208" spans="16:52" x14ac:dyDescent="0.25">
      <c r="P208" s="78">
        <v>7</v>
      </c>
      <c r="Q208" s="60"/>
      <c r="R208" s="60"/>
      <c r="S208" s="60">
        <f>$Z$13*$BJ$40/AZ208</f>
        <v>0.37188958601749211</v>
      </c>
      <c r="T208" s="61">
        <f>S208/S212</f>
        <v>0.37198974660365097</v>
      </c>
      <c r="U208" s="62"/>
      <c r="V208" s="62"/>
      <c r="W208" s="60"/>
      <c r="X208" s="63"/>
      <c r="Y208" s="61"/>
      <c r="Z208" s="86">
        <f>SQRT($W$40*VLOOKUP(Z201,$P$34:$W$43,8))*(1-$Q$26)*T196*VLOOKUP(Z201,P190:T199,5)</f>
        <v>9.4208476139464904E-3</v>
      </c>
      <c r="AA208" s="60">
        <f>SQRT($W$40*VLOOKUP(AA201,$P$34:$W$43,8))*(1-$R$26)*T196*VLOOKUP(AA201,P190:T199,5)</f>
        <v>6.302055334590404E-3</v>
      </c>
      <c r="AB208" s="60">
        <f>SQRT($W$40*VLOOKUP(AB201,$P$34:$W$43,8))*(1-$S$26)*T196*VLOOKUP(AB201,P190:T199,5)</f>
        <v>3.9139151404591803E-3</v>
      </c>
      <c r="AC208" s="60">
        <f>SQRT($W$40*VLOOKUP(AC201,$P$34:$W$43,8))*(1-$T$26)*T196*VLOOKUP(AC201,P190:T199,5)</f>
        <v>2.8169297473220846E-3</v>
      </c>
      <c r="AD208" s="60">
        <f>SQRT($W$40*VLOOKUP(AD201,$P$34:$W$43,8))*(1-$U$26)*T196*VLOOKUP(AD201,P190:T199,5)</f>
        <v>2.6942100862862757E-3</v>
      </c>
      <c r="AE208" s="60">
        <f>SQRT($W$40*VLOOKUP(AE201,$P$34:$W$43,8))*(1-$V$26)*T196*VLOOKUP(AE201,P190:T199,5)</f>
        <v>1.8558967861404369E-3</v>
      </c>
      <c r="AF208" s="60">
        <f>SQRT($W$40*VLOOKUP(AF201,$P$34:$W$43,8))*(1-$W$26)*T196*VLOOKUP(AF201,P190:T199,5)</f>
        <v>1.2047117641785945E-2</v>
      </c>
      <c r="AG208" s="60">
        <f>SQRT($W$40*VLOOKUP(AG201,$P$34:$W$43,8))*(1-$X$26)*T196*VLOOKUP(AG201,P190:T199,5)</f>
        <v>8.1306597505130113E-3</v>
      </c>
      <c r="AH208" s="60">
        <f>SQRT($W$40*VLOOKUP(AH201,$P$34:$W$43,8))*(1-$Y$26)*T196*VLOOKUP(AH201,P190:T199,5)</f>
        <v>3.9693852389490174E-3</v>
      </c>
      <c r="AI208" s="87">
        <f>SQRT($W$40*VLOOKUP(AI201,$P$34:$W$43,8))*(1-$Z$26)*T196*VLOOKUP(AI201,P190:T199,5)</f>
        <v>6.45115113003059E-3</v>
      </c>
      <c r="AJ208" s="89">
        <f>$X$40*T196</f>
        <v>8.9463325769283877E-6</v>
      </c>
      <c r="AK208" s="82"/>
      <c r="AL208" s="65"/>
      <c r="AM208" s="61"/>
      <c r="AN208" s="66" t="s">
        <v>585</v>
      </c>
      <c r="AO208" s="61" t="e">
        <f>IF(ATAN(AO207)&lt;0,ATAN(AO207)+PI(),ATAN(AO207))</f>
        <v>#NUM!</v>
      </c>
      <c r="AP208" s="61"/>
      <c r="AQ208" s="50"/>
      <c r="AR208" s="65"/>
      <c r="AS208" s="65"/>
      <c r="AT208" s="65"/>
      <c r="AU208" s="65"/>
      <c r="AV208" s="81"/>
      <c r="AW208" s="59">
        <v>7</v>
      </c>
      <c r="AX208" s="61">
        <f t="shared" si="52"/>
        <v>8.5143624315005592E-2</v>
      </c>
      <c r="AY208" s="61">
        <f>SUMPRODUCT(T190:T199,$BD$34:$BD$43)</f>
        <v>0.22132018733327552</v>
      </c>
      <c r="AZ208" s="68">
        <f>IF($AA$13,EXP((AX208/AL203)*(AU207-1)-LN(AU207-AL203)-AL202*(2*AY208/AL202-AX208/AL203)*LN((AU207+2.41421536*AL203)/(AU207-0.41421536*AL203))/(AL203*2.82842713)      ),1)</f>
        <v>1.123744273450217</v>
      </c>
    </row>
    <row r="209" spans="16:52" x14ac:dyDescent="0.25">
      <c r="P209" s="78">
        <v>8</v>
      </c>
      <c r="Q209" s="60"/>
      <c r="R209" s="60"/>
      <c r="S209" s="60">
        <f>$Z$14*$BJ$41/AZ209</f>
        <v>0.11479500067490263</v>
      </c>
      <c r="T209" s="61">
        <f>S209/S212</f>
        <v>0.11482591827783643</v>
      </c>
      <c r="U209" s="62"/>
      <c r="V209" s="62"/>
      <c r="W209" s="60"/>
      <c r="X209" s="63"/>
      <c r="Y209" s="61"/>
      <c r="Z209" s="86">
        <f>SQRT($W$41*VLOOKUP(Z201,$P$34:$W$43,8))*(1-$Q$27)*T197*VLOOKUP(Z201,P190:T199,5)</f>
        <v>5.8595785660566649E-3</v>
      </c>
      <c r="AA209" s="60">
        <f>SQRT($W$41*VLOOKUP(AA201,$P$34:$W$43,8))*(1-$R$27)*T197*VLOOKUP(AA201,P190:T199,5)</f>
        <v>3.8263633288611802E-3</v>
      </c>
      <c r="AB209" s="60">
        <f>SQRT($W$41*VLOOKUP(AB201,$P$34:$W$43,8))*(1-$S$27)*T197*VLOOKUP(AB201,P190:T199,5)</f>
        <v>2.486917959610464E-3</v>
      </c>
      <c r="AC209" s="60">
        <f>SQRT($W$41*VLOOKUP(AC201,$P$34:$W$43,8))*(1-$T$27)*T197*VLOOKUP(AC201,P190:T199,5)</f>
        <v>1.7610783102272167E-3</v>
      </c>
      <c r="AD209" s="60">
        <f>SQRT($W$41*VLOOKUP(AD201,$P$34:$W$43,8))*(1-$U$27)*T197*VLOOKUP(AD201,P190:T199,5)</f>
        <v>1.7546424945305255E-3</v>
      </c>
      <c r="AE209" s="60">
        <f>SQRT($W$41*VLOOKUP(AE201,$P$34:$W$43,8))*(1-$V$27)*T197*VLOOKUP(AE201,P190:T199,5)</f>
        <v>1.0920333071174002E-3</v>
      </c>
      <c r="AF209" s="60">
        <f>SQRT($W$41*VLOOKUP(AF201,$P$34:$W$43,8))*(1-$W$27)*T197*VLOOKUP(AF201,P190:T199,5)</f>
        <v>8.1306597505130095E-3</v>
      </c>
      <c r="AG209" s="60">
        <f>SQRT($W$41*VLOOKUP(AG201,$P$34:$W$43,8))*(1-$X$27)*T197*VLOOKUP(AG201,P190:T199,5)</f>
        <v>5.3055024238037631E-3</v>
      </c>
      <c r="AH209" s="60">
        <f>SQRT($W$41*VLOOKUP(AH201,$P$34:$W$43,8))*(1-$Y$27)*T197*VLOOKUP(AH201,P190:T199,5)</f>
        <v>2.8878999757642135E-3</v>
      </c>
      <c r="AI209" s="87">
        <f>SQRT($W$41*VLOOKUP(AI201,$P$34:$W$43,8))*(1-$Z$27)*T197*VLOOKUP(AI201,P190:T199,5)</f>
        <v>4.4234647049045039E-3</v>
      </c>
      <c r="AJ209" s="89">
        <f>$X$41*T197</f>
        <v>3.0631257548508192E-6</v>
      </c>
      <c r="AK209" s="59" t="s">
        <v>580</v>
      </c>
      <c r="AL209" s="61">
        <f>AL205*AL206/6-AL207/2-AL205^3/27</f>
        <v>1.9146685318028583E-2</v>
      </c>
      <c r="AM209" s="61"/>
      <c r="AN209" s="66" t="s">
        <v>571</v>
      </c>
      <c r="AO209" s="61" t="e">
        <f>2*SQRT(AL210)*COS(AO208/3)-AL205/3</f>
        <v>#NUM!</v>
      </c>
      <c r="AP209" s="69" t="e">
        <f>AO209^3+AL205*AO209^2+AL206*AO209+AL207</f>
        <v>#NUM!</v>
      </c>
      <c r="AQ209" s="50"/>
      <c r="AR209" s="65"/>
      <c r="AS209" s="65"/>
      <c r="AT209" s="65"/>
      <c r="AU209" s="65"/>
      <c r="AV209" s="81"/>
      <c r="AW209" s="59">
        <v>8</v>
      </c>
      <c r="AX209" s="61">
        <f t="shared" si="52"/>
        <v>9.4442052157195047E-2</v>
      </c>
      <c r="AY209" s="61">
        <f>SUMPRODUCT(T190:T199,$BE$34:$BE$43)</f>
        <v>0.46712460139001205</v>
      </c>
      <c r="AZ209" s="68">
        <f>IF($AA$14,EXP((AX209/AL203)*(AU207-1)-LN(AU207-AL203)-AL202*(2*AY209/AL202-AX209/AL203)*LN((AU207+2.41421536*AL203)/(AU207-0.41421536*AL203))/(AL203*2.82842713)      ),1)</f>
        <v>0.63774395269667083</v>
      </c>
    </row>
    <row r="210" spans="16:52" x14ac:dyDescent="0.25">
      <c r="P210" s="78">
        <v>9</v>
      </c>
      <c r="Q210" s="60"/>
      <c r="R210" s="60"/>
      <c r="S210" s="60">
        <f>$Z$15*$BJ$42/AZ210</f>
        <v>5.9246768325062295E-2</v>
      </c>
      <c r="T210" s="61">
        <f>S210/S212</f>
        <v>5.9262725187708018E-2</v>
      </c>
      <c r="U210" s="62"/>
      <c r="V210" s="62" t="s">
        <v>590</v>
      </c>
      <c r="W210" s="60"/>
      <c r="X210" s="63"/>
      <c r="Y210" s="61"/>
      <c r="Z210" s="86">
        <f>SQRT($W$42*VLOOKUP(Z201,$P$34:$W$43,8))*(1-$Q$28)*T198*VLOOKUP(Z201,P190:T199,5)</f>
        <v>3.5644167868667813E-3</v>
      </c>
      <c r="AA210" s="60">
        <f>SQRT($W$42*VLOOKUP(AA201,$P$34:$W$43,8))*(1-$R$28)*T198*VLOOKUP(AA201,P190:T199,5)</f>
        <v>2.4375531374555455E-3</v>
      </c>
      <c r="AB210" s="60">
        <f>SQRT($W$42*VLOOKUP(AB201,$P$34:$W$43,8))*(1-$S$28)*T198*VLOOKUP(AB201,P190:T199,5)</f>
        <v>1.5619146588485011E-3</v>
      </c>
      <c r="AC210" s="60">
        <f>SQRT($W$42*VLOOKUP(AC201,$P$34:$W$43,8))*(1-$T$28)*T198*VLOOKUP(AC201,P190:T199,5)</f>
        <v>1.2253782636175209E-3</v>
      </c>
      <c r="AD210" s="60">
        <f>SQRT($W$42*VLOOKUP(AD201,$P$34:$W$43,8))*(1-$U$28)*T198*VLOOKUP(AD201,P190:T199,5)</f>
        <v>1.1454518782582474E-3</v>
      </c>
      <c r="AE210" s="60">
        <f>SQRT($W$42*VLOOKUP(AE201,$P$34:$W$43,8))*(1-$V$28)*T198*VLOOKUP(AE201,P190:T199,5)</f>
        <v>7.0297551665670505E-4</v>
      </c>
      <c r="AF210" s="60">
        <f>SQRT($W$42*VLOOKUP(AF201,$P$34:$W$43,8))*(1-$W$28)*T198*VLOOKUP(AF201,P190:T199,5)</f>
        <v>3.9693852389490174E-3</v>
      </c>
      <c r="AG210" s="60">
        <f>SQRT($W$42*VLOOKUP(AG201,$P$34:$W$43,8))*(1-$X$28)*T198*VLOOKUP(AG201,P190:T199,5)</f>
        <v>2.8878999757642131E-3</v>
      </c>
      <c r="AH210" s="60">
        <f>SQRT($W$42*VLOOKUP(AH201,$P$34:$W$43,8))*(1-$Y$28)*T198*VLOOKUP(AH201,P190:T199,5)</f>
        <v>1.9295103768873837E-3</v>
      </c>
      <c r="AI210" s="87">
        <f>SQRT($W$42*VLOOKUP(AI201,$P$34:$W$43,8))*(1-$Z$28)*T198*VLOOKUP(AI201,P190:T199,5)</f>
        <v>2.8234687307316215E-3</v>
      </c>
      <c r="AJ210" s="89">
        <f>$X$42*T198</f>
        <v>1.6008491676882801E-6</v>
      </c>
      <c r="AK210" s="59" t="s">
        <v>556</v>
      </c>
      <c r="AL210" s="61">
        <f>AL205^2/9-AL206/3</f>
        <v>3.6098607480369596E-2</v>
      </c>
      <c r="AM210" s="61"/>
      <c r="AN210" s="66" t="s">
        <v>572</v>
      </c>
      <c r="AO210" s="61" t="e">
        <f>2*SQRT(AL210)*COS((AO208+2*PI())/3)-AL205/3</f>
        <v>#NUM!</v>
      </c>
      <c r="AP210" s="69" t="e">
        <f>AO210^3+AO210^2*AL205+AO210*AL206+AL207</f>
        <v>#NUM!</v>
      </c>
      <c r="AQ210" s="50"/>
      <c r="AR210" s="65"/>
      <c r="AS210" s="50"/>
      <c r="AT210" s="65"/>
      <c r="AU210" s="65"/>
      <c r="AV210" s="81"/>
      <c r="AW210" s="59">
        <v>9</v>
      </c>
      <c r="AX210" s="61">
        <f t="shared" si="52"/>
        <v>9.5633628720838929E-2</v>
      </c>
      <c r="AY210" s="61">
        <f>SUMPRODUCT(T190:T199,$BF$34:$BF$43)</f>
        <v>0.53656879434464388</v>
      </c>
      <c r="AZ210" s="68">
        <f>IF($AA$15,EXP((AX210/AL203)*(AU207-1)-LN(AU207-AL203)-AL202*(2*AY210/AL202-AX210/AL203)*LN((AU207+2.41421536*AL203)/(AU207-0.41421536*AL203))/(AL203*2.82842713)      ),1)</f>
        <v>0.54180268643176099</v>
      </c>
    </row>
    <row r="211" spans="16:52" x14ac:dyDescent="0.25">
      <c r="P211" s="78">
        <v>10</v>
      </c>
      <c r="Q211" s="60"/>
      <c r="R211" s="60"/>
      <c r="S211" s="60">
        <f>$Z$16*$BJ$43/AZ211</f>
        <v>9.2082893313068695E-2</v>
      </c>
      <c r="T211" s="61">
        <f>S211/S212</f>
        <v>9.2107693890756848E-2</v>
      </c>
      <c r="U211" s="62"/>
      <c r="V211" s="96">
        <f>ABS(S200-S212)</f>
        <v>4.3581915853962983E-11</v>
      </c>
      <c r="W211" s="60"/>
      <c r="X211" s="63"/>
      <c r="Y211" s="61"/>
      <c r="Z211" s="86">
        <f>SQRT($W$43*VLOOKUP(Z201,$P$34:$W$43,8))*(1-$Q$29)*T199*VLOOKUP(Z201,P190:T199,5)</f>
        <v>5.5717253517591899E-3</v>
      </c>
      <c r="AA211" s="60">
        <f>SQRT($W$43*VLOOKUP(AA201,$P$34:$W$43,8))*(1-$R$29)*T199*VLOOKUP(AA201,P190:T199,5)</f>
        <v>3.8563833623402261E-3</v>
      </c>
      <c r="AB211" s="60">
        <f>SQRT($W$43*VLOOKUP(AB201,$P$34:$W$43,8))*(1-$S$29)*T199*VLOOKUP(AB201,P190:T199,5)</f>
        <v>2.5055501325824251E-3</v>
      </c>
      <c r="AC211" s="60">
        <f>SQRT($W$43*VLOOKUP(AC201,$P$34:$W$43,8))*(1-$T$29)*T199*VLOOKUP(AC201,P190:T199,5)</f>
        <v>1.6277818981661669E-3</v>
      </c>
      <c r="AD211" s="60">
        <f>SQRT($W$43*VLOOKUP(AD201,$P$34:$W$43,8))*(1-$U$29)*T199*VLOOKUP(AD201,P190:T199,5)</f>
        <v>1.7595521187614733E-3</v>
      </c>
      <c r="AE211" s="60">
        <f>SQRT($W$43*VLOOKUP(AE201,$P$34:$W$43,8))*(1-$V$29)*T199*VLOOKUP(AE201,P190:T199,5)</f>
        <v>1.0978334837480276E-3</v>
      </c>
      <c r="AF211" s="60">
        <f>SQRT($W$43*VLOOKUP(AF201,$P$34:$W$43,8))*(1-$W$29)*T199*VLOOKUP(AF201,P190:T199,5)</f>
        <v>6.4511511300305892E-3</v>
      </c>
      <c r="AG211" s="60">
        <f>SQRT($W$43*VLOOKUP(AG201,$P$34:$W$43,8))*(1-$X$29)*T199*VLOOKUP(AG201,P190:T199,5)</f>
        <v>4.4234647049045039E-3</v>
      </c>
      <c r="AH211" s="60">
        <f>SQRT($W$43*VLOOKUP(AH201,$P$34:$W$43,8))*(1-$Y$29)*T199*VLOOKUP(AH201,P190:T199,5)</f>
        <v>2.8234687307316215E-3</v>
      </c>
      <c r="AI211" s="87">
        <f>SQRT($W$43*VLOOKUP(AI201,$P$34:$W$43,8))*(1-$Z$29)*T199*VLOOKUP(AI201,P190:T199,5)</f>
        <v>4.1316054937622759E-3</v>
      </c>
      <c r="AJ211" s="89">
        <f>$X$43*T199</f>
        <v>3.3411848639272818E-6</v>
      </c>
      <c r="AK211" s="59" t="s">
        <v>72</v>
      </c>
      <c r="AL211" s="63">
        <f>AL209^2-AL210^3</f>
        <v>3.1955512169413091E-4</v>
      </c>
      <c r="AM211" s="61"/>
      <c r="AN211" s="66" t="s">
        <v>573</v>
      </c>
      <c r="AO211" s="61" t="e">
        <f>2*SQRT(AL210)*COS((AO208+4*PI())/3)-AL205/3</f>
        <v>#NUM!</v>
      </c>
      <c r="AP211" s="69" t="e">
        <f>AO211^3+AO211^2*AL205+AL206*AO211+AL207</f>
        <v>#NUM!</v>
      </c>
      <c r="AQ211" s="50"/>
      <c r="AR211" s="65"/>
      <c r="AS211" s="50"/>
      <c r="AT211" s="65"/>
      <c r="AU211" s="65"/>
      <c r="AV211" s="81"/>
      <c r="AW211" s="59">
        <v>10</v>
      </c>
      <c r="AX211" s="61">
        <f t="shared" si="52"/>
        <v>0.1284239100960245</v>
      </c>
      <c r="AY211" s="61">
        <f>SUMPRODUCT(T190:T199,$BG$34:$BG$43)</f>
        <v>0.53144980095798822</v>
      </c>
      <c r="AZ211" s="68">
        <f>IF($AA$16,EXP((AX211/AL203)*(AU207-1)-LN(AU207-AL203)-AL202*(2*AY211/AL202-AX211/AL203)*LN((AU207+2.41421536*AL203)/(AU207-0.41421536*AL203))/(AL203*2.82842713)      ),1)</f>
        <v>0.58726222460254884</v>
      </c>
    </row>
    <row r="212" spans="16:52" x14ac:dyDescent="0.25">
      <c r="P212" s="79"/>
      <c r="Q212" s="71"/>
      <c r="R212" s="71"/>
      <c r="S212" s="94">
        <f>SUM(S202:S211)</f>
        <v>0.99973074369099324</v>
      </c>
      <c r="T212" s="72">
        <f>SUM(T202:T211)</f>
        <v>0.99999999999999978</v>
      </c>
      <c r="U212" s="73"/>
      <c r="V212" s="73"/>
      <c r="W212" s="73"/>
      <c r="X212" s="73"/>
      <c r="Y212" s="73"/>
      <c r="Z212" s="70"/>
      <c r="AA212" s="73"/>
      <c r="AB212" s="73"/>
      <c r="AC212" s="73"/>
      <c r="AD212" s="73"/>
      <c r="AE212" s="73"/>
      <c r="AF212" s="73"/>
      <c r="AG212" s="73"/>
      <c r="AH212" s="73"/>
      <c r="AI212" s="88">
        <f>SUM(Z202:AI211)</f>
        <v>0.28955525528473075</v>
      </c>
      <c r="AJ212" s="91">
        <f>SUM(AJ202:AJ211)</f>
        <v>3.1318659176007283E-5</v>
      </c>
      <c r="AK212" s="70"/>
      <c r="AL212" s="73"/>
      <c r="AM212" s="74"/>
      <c r="AN212" s="75"/>
      <c r="AO212" s="74"/>
      <c r="AP212" s="74"/>
      <c r="AQ212" s="76"/>
      <c r="AR212" s="73"/>
      <c r="AS212" s="76"/>
      <c r="AT212" s="73"/>
      <c r="AU212" s="73"/>
      <c r="AV212" s="80"/>
      <c r="AW212" s="70"/>
      <c r="AX212" s="73"/>
      <c r="AY212" s="73"/>
      <c r="AZ212" s="80"/>
    </row>
    <row r="213" spans="16:52" x14ac:dyDescent="0.25">
      <c r="P213" s="92">
        <f>P201+1</f>
        <v>15</v>
      </c>
      <c r="Q213" s="55"/>
      <c r="R213" s="55"/>
      <c r="S213" s="55"/>
      <c r="T213" s="55" t="s">
        <v>558</v>
      </c>
      <c r="U213" s="56"/>
      <c r="V213" s="56"/>
      <c r="W213" s="57"/>
      <c r="X213" s="57"/>
      <c r="Y213" s="57"/>
      <c r="Z213" s="54">
        <v>1</v>
      </c>
      <c r="AA213" s="55">
        <v>2</v>
      </c>
      <c r="AB213" s="55">
        <v>3</v>
      </c>
      <c r="AC213" s="55">
        <v>4</v>
      </c>
      <c r="AD213" s="55">
        <v>5</v>
      </c>
      <c r="AE213" s="55">
        <v>6</v>
      </c>
      <c r="AF213" s="55">
        <v>7</v>
      </c>
      <c r="AG213" s="55">
        <v>8</v>
      </c>
      <c r="AH213" s="55">
        <v>9</v>
      </c>
      <c r="AI213" s="58">
        <v>10</v>
      </c>
      <c r="AJ213" s="90"/>
      <c r="AK213" s="54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8"/>
      <c r="AW213" s="54"/>
      <c r="AX213" s="55" t="s">
        <v>563</v>
      </c>
      <c r="AY213" s="55" t="s">
        <v>575</v>
      </c>
      <c r="AZ213" s="58" t="s">
        <v>588</v>
      </c>
    </row>
    <row r="214" spans="16:52" x14ac:dyDescent="0.25">
      <c r="P214" s="78">
        <v>1</v>
      </c>
      <c r="Q214" s="60"/>
      <c r="R214" s="60"/>
      <c r="S214" s="60">
        <f>$Z$7*$BJ$34/AZ214</f>
        <v>0.19626148293776197</v>
      </c>
      <c r="T214" s="61">
        <f>S214/S224</f>
        <v>0.19631434181081278</v>
      </c>
      <c r="U214" s="62"/>
      <c r="V214" s="62"/>
      <c r="W214" s="60"/>
      <c r="X214" s="63"/>
      <c r="Y214" s="61"/>
      <c r="Z214" s="86">
        <f>SQRT($W$34*VLOOKUP(Z213,$P$34:$W$43,8))*(1-$Q$20)*T202*VLOOKUP(Z213,P202:T211,5)</f>
        <v>7.8476151543248416E-3</v>
      </c>
      <c r="AA214" s="60">
        <f>SQRT($W$34*VLOOKUP(AA213,$P$34:$W$43,8))*(1-$R$20)*T202*VLOOKUP(AA213,P202:T211,5)</f>
        <v>5.3765236998365865E-3</v>
      </c>
      <c r="AB214" s="60">
        <f>SQRT($W$34*VLOOKUP(AB213,$P$34:$W$43,8))*(1-$S$20)*T202*VLOOKUP(AB213,P202:T211,5)</f>
        <v>3.4048125352719037E-3</v>
      </c>
      <c r="AC214" s="60">
        <f>SQRT($W$34*VLOOKUP(AC213,$P$34:$W$43,8))*(1-$T$20)*T202*VLOOKUP(AC213,P202:T211,5)</f>
        <v>2.4384058533894176E-3</v>
      </c>
      <c r="AD214" s="60">
        <f>SQRT($W$34*VLOOKUP(AD213,$P$34:$W$43,8))*(1-$U$20)*T202*VLOOKUP(AD213,P202:T211,5)</f>
        <v>2.3629485028608785E-3</v>
      </c>
      <c r="AE214" s="60">
        <f>SQRT($W$34*VLOOKUP(AE213,$P$34:$W$43,8))*(1-$V$20)*T202*VLOOKUP(AE213,P202:T211,5)</f>
        <v>1.4782497963034336E-3</v>
      </c>
      <c r="AF214" s="60">
        <f>SQRT($W$34*VLOOKUP(AF213,$P$34:$W$43,8))*(1-$W$20)*T202*VLOOKUP(AF213,P202:T211,5)</f>
        <v>9.420791966636621E-3</v>
      </c>
      <c r="AG214" s="60">
        <f>SQRT($W$34*VLOOKUP(AG213,$P$34:$W$43,8))*(1-$X$20)*T202*VLOOKUP(AG213,P202:T211,5)</f>
        <v>5.8595770433388329E-3</v>
      </c>
      <c r="AH214" s="60">
        <f>SQRT($W$34*VLOOKUP(AH213,$P$34:$W$43,8))*(1-$Y$20)*T202*VLOOKUP(AH213,P202:T211,5)</f>
        <v>3.564426720913423E-3</v>
      </c>
      <c r="AI214" s="87">
        <f>SQRT($W$34*VLOOKUP(AI213,$P$34:$W$43,8))*(1-$Z$20)*T202*VLOOKUP(AI213,P202:T211,5)</f>
        <v>5.5717338666045717E-3</v>
      </c>
      <c r="AJ214" s="89">
        <f>$X$34*T202</f>
        <v>5.26158870524635E-6</v>
      </c>
      <c r="AK214" s="59" t="s">
        <v>69</v>
      </c>
      <c r="AL214" s="60">
        <f>$Q$44*AI224*100000/($T$3*$AE$9)^2</f>
        <v>0.41385553306374862</v>
      </c>
      <c r="AM214" s="65" t="s">
        <v>581</v>
      </c>
      <c r="AN214" s="66" t="s">
        <v>571</v>
      </c>
      <c r="AO214" s="61">
        <f>(AL221+SQRT(AL223))^(1/3)+(AL221-SQRT(AL223))^(1/3)-AL217/3</f>
        <v>0.73797239749762733</v>
      </c>
      <c r="AP214" s="63">
        <f>AO214^3+AL217*AO214^2+AL218*AO214+AL219</f>
        <v>6.2450045135165055E-17</v>
      </c>
      <c r="AQ214" s="65" t="s">
        <v>571</v>
      </c>
      <c r="AR214" s="61">
        <f>IF(AL223&gt;=0,AO214,AO221)</f>
        <v>0.73797239749762733</v>
      </c>
      <c r="AS214" s="61">
        <f>IF(AR214&lt;AR215,AR215,AR214)</f>
        <v>0.73797239749762733</v>
      </c>
      <c r="AT214" s="61">
        <f>AS214</f>
        <v>0.73797239749762733</v>
      </c>
      <c r="AU214" s="67">
        <f>IF(AT214&lt;AT215,AT215,AT214)</f>
        <v>0.73797239749762733</v>
      </c>
      <c r="AV214" s="81"/>
      <c r="AW214" s="59">
        <v>1</v>
      </c>
      <c r="AX214" s="61">
        <f>AX202</f>
        <v>9.4886543912142504E-2</v>
      </c>
      <c r="AY214" s="61">
        <f>SUMPRODUCT(T202:T211,$AX$34:$AX$43)</f>
        <v>0.34455157378839291</v>
      </c>
      <c r="AZ214" s="68">
        <f>IF($AA$7,EXP((AX214/AL215)*(AU219-1)-LN(AU219-AL215)-AL214*(2*AY214/AL214-AX214/AL215)*LN((AU219+2.41421536*AL215)/(AU219-0.41421536*AL215))/(AL215*2.82842713)      ),1)</f>
        <v>0.85492844854722916</v>
      </c>
    </row>
    <row r="215" spans="16:52" x14ac:dyDescent="0.25">
      <c r="P215" s="78">
        <v>2</v>
      </c>
      <c r="Q215" s="60"/>
      <c r="R215" s="60"/>
      <c r="S215" s="60">
        <f>$Z$8*$BJ$35/AZ215</f>
        <v>7.7393007382292517E-2</v>
      </c>
      <c r="T215" s="61">
        <f>S215/S224</f>
        <v>7.7413851549426108E-2</v>
      </c>
      <c r="U215" s="62"/>
      <c r="V215" s="62"/>
      <c r="W215" s="60"/>
      <c r="X215" s="63"/>
      <c r="Y215" s="61"/>
      <c r="Z215" s="86">
        <f>SQRT($W$35*VLOOKUP(Z213,$P$34:$W$43,8))*(1-$Q$21)*T203*VLOOKUP(Z213,P202:T211,5)</f>
        <v>5.3765236998365865E-3</v>
      </c>
      <c r="AA215" s="60">
        <f>SQRT($W$35*VLOOKUP(AA213,$P$34:$W$43,8))*(1-$R$21)*T203*VLOOKUP(AA213,P202:T211,5)</f>
        <v>3.6644603871244627E-3</v>
      </c>
      <c r="AB215" s="60">
        <f>SQRT($W$35*VLOOKUP(AB213,$P$34:$W$43,8))*(1-$S$21)*T203*VLOOKUP(AB213,P202:T211,5)</f>
        <v>2.357080801088702E-3</v>
      </c>
      <c r="AC215" s="60">
        <f>SQRT($W$35*VLOOKUP(AC213,$P$34:$W$43,8))*(1-$T$21)*T203*VLOOKUP(AC213,P202:T211,5)</f>
        <v>1.5266007152905056E-3</v>
      </c>
      <c r="AD215" s="60">
        <f>SQRT($W$35*VLOOKUP(AD213,$P$34:$W$43,8))*(1-$U$21)*T203*VLOOKUP(AD213,P202:T211,5)</f>
        <v>1.6682195917828973E-3</v>
      </c>
      <c r="AE215" s="60">
        <f>SQRT($W$35*VLOOKUP(AE213,$P$34:$W$43,8))*(1-$V$21)*T203*VLOOKUP(AE213,P202:T211,5)</f>
        <v>1.0258613171473597E-3</v>
      </c>
      <c r="AF215" s="60">
        <f>SQRT($W$35*VLOOKUP(AF213,$P$34:$W$43,8))*(1-$W$21)*T203*VLOOKUP(AF213,P202:T211,5)</f>
        <v>6.3020516765341112E-3</v>
      </c>
      <c r="AG215" s="60">
        <f>SQRT($W$35*VLOOKUP(AG213,$P$34:$W$43,8))*(1-$X$21)*T203*VLOOKUP(AG213,P202:T211,5)</f>
        <v>3.8263827152598623E-3</v>
      </c>
      <c r="AH215" s="60">
        <f>SQRT($W$35*VLOOKUP(AH213,$P$34:$W$43,8))*(1-$Y$21)*T203*VLOOKUP(AH213,P202:T211,5)</f>
        <v>2.4375729143548534E-3</v>
      </c>
      <c r="AI215" s="87">
        <f>SQRT($W$35*VLOOKUP(AI213,$P$34:$W$43,8))*(1-$Z$21)*T203*VLOOKUP(AI213,P202:T211,5)</f>
        <v>3.8564097964426352E-3</v>
      </c>
      <c r="AJ215" s="89">
        <f>$X$35*T203</f>
        <v>3.1313921110041167E-6</v>
      </c>
      <c r="AK215" s="59" t="s">
        <v>65</v>
      </c>
      <c r="AL215" s="60">
        <f>AJ224*$Q$44*100000/($T$3*$AE$9)</f>
        <v>0.11087763575039149</v>
      </c>
      <c r="AM215" s="61"/>
      <c r="AN215" s="66" t="s">
        <v>572</v>
      </c>
      <c r="AO215" s="66" t="e">
        <f>1/0</f>
        <v>#DIV/0!</v>
      </c>
      <c r="AP215" s="61"/>
      <c r="AQ215" s="65" t="s">
        <v>572</v>
      </c>
      <c r="AR215" s="66">
        <f>IF(AL223&gt;=0,0,AO222)</f>
        <v>0</v>
      </c>
      <c r="AS215" s="61">
        <f>IF(AR214&lt;AR215,AR214,AR215)</f>
        <v>0</v>
      </c>
      <c r="AT215" s="61">
        <f>IF(AS215&lt;AS216,AS216,AS215)</f>
        <v>0</v>
      </c>
      <c r="AU215" s="67">
        <f>IF(AT214&lt;AT215,AT214,AT215)</f>
        <v>0</v>
      </c>
      <c r="AV215" s="81"/>
      <c r="AW215" s="59">
        <v>2</v>
      </c>
      <c r="AX215" s="61">
        <f t="shared" ref="AX215:AX223" si="53">AX203</f>
        <v>0.14320546093673198</v>
      </c>
      <c r="AY215" s="61">
        <f>SUMPRODUCT(T202:T211,$AY$34:$AY$43)</f>
        <v>0.59156913699874625</v>
      </c>
      <c r="AZ215" s="68">
        <f>IF($AA$8,EXP((AX215/AL215)*(AU219-1)-LN(AU219-AL215)-AL214*(2*AY215/AL214-AX215/AL215)*LN((AU219+2.41421536*AL215)/(AU219-0.41421536*AL215))/(AL215*2.82842713)      ),1)</f>
        <v>0.5247906263868668</v>
      </c>
    </row>
    <row r="216" spans="16:52" x14ac:dyDescent="0.25">
      <c r="P216" s="78">
        <v>3</v>
      </c>
      <c r="Q216" s="60"/>
      <c r="R216" s="60"/>
      <c r="S216" s="60">
        <f>$Z$9*$BJ$36/AZ216</f>
        <v>3.6374686399714092E-2</v>
      </c>
      <c r="T216" s="61">
        <f>S216/S224</f>
        <v>3.6384483150976157E-2</v>
      </c>
      <c r="U216" s="62"/>
      <c r="V216" s="62"/>
      <c r="W216" s="60"/>
      <c r="X216" s="63"/>
      <c r="Y216" s="61"/>
      <c r="Z216" s="86">
        <f>SQRT($W$36*VLOOKUP(Z213,$P$34:$W$43,8))*(1-$Q$22)*T204*VLOOKUP(Z213,P202:T211,5)</f>
        <v>3.4048125352719037E-3</v>
      </c>
      <c r="AA216" s="60">
        <f>SQRT($W$36*VLOOKUP(AA213,$P$34:$W$43,8))*(1-$R$22)*T204*VLOOKUP(AA213,P202:T211,5)</f>
        <v>2.357080801088702E-3</v>
      </c>
      <c r="AB216" s="60">
        <f>SQRT($W$36*VLOOKUP(AB213,$P$34:$W$43,8))*(1-$S$22)*T204*VLOOKUP(AB213,P202:T211,5)</f>
        <v>1.5194796334799738E-3</v>
      </c>
      <c r="AC216" s="60">
        <f>SQRT($W$36*VLOOKUP(AC213,$P$34:$W$43,8))*(1-$T$22)*T204*VLOOKUP(AC213,P202:T211,5)</f>
        <v>1.0838368564124018E-3</v>
      </c>
      <c r="AD216" s="60">
        <f>SQRT($W$36*VLOOKUP(AD213,$P$34:$W$43,8))*(1-$U$22)*T204*VLOOKUP(AD213,P202:T211,5)</f>
        <v>1.0753997438943666E-3</v>
      </c>
      <c r="AE216" s="60">
        <f>SQRT($W$36*VLOOKUP(AE213,$P$34:$W$43,8))*(1-$V$22)*T204*VLOOKUP(AE213,P202:T211,5)</f>
        <v>6.4800533374052437E-4</v>
      </c>
      <c r="AF216" s="60">
        <f>SQRT($W$36*VLOOKUP(AF213,$P$34:$W$43,8))*(1-$W$22)*T204*VLOOKUP(AF213,P202:T211,5)</f>
        <v>3.9139313757902625E-3</v>
      </c>
      <c r="AG216" s="60">
        <f>SQRT($W$36*VLOOKUP(AG213,$P$34:$W$43,8))*(1-$X$22)*T204*VLOOKUP(AG213,P202:T211,5)</f>
        <v>2.486942319270059E-3</v>
      </c>
      <c r="AH216" s="60">
        <f>SQRT($W$36*VLOOKUP(AH213,$P$34:$W$43,8))*(1-$Y$22)*T204*VLOOKUP(AH213,P202:T211,5)</f>
        <v>1.5619347169932075E-3</v>
      </c>
      <c r="AI216" s="87">
        <f>SQRT($W$36*VLOOKUP(AI213,$P$34:$W$43,8))*(1-$Z$22)*T204*VLOOKUP(AI213,P202:T211,5)</f>
        <v>2.5055791549463951E-3</v>
      </c>
      <c r="AJ216" s="89">
        <f>$X$36*T204</f>
        <v>2.050052356023318E-6</v>
      </c>
      <c r="AK216" s="82"/>
      <c r="AL216" s="65"/>
      <c r="AM216" s="61"/>
      <c r="AN216" s="66" t="s">
        <v>573</v>
      </c>
      <c r="AO216" s="66" t="e">
        <f>1/0</f>
        <v>#DIV/0!</v>
      </c>
      <c r="AP216" s="61"/>
      <c r="AQ216" s="65" t="s">
        <v>573</v>
      </c>
      <c r="AR216" s="66">
        <f>IF(AL223&gt;=0,0,AO223)</f>
        <v>0</v>
      </c>
      <c r="AS216" s="61">
        <f>AR216</f>
        <v>0</v>
      </c>
      <c r="AT216" s="61">
        <f>IF(AS215&lt;AS216,AS215,AS216)</f>
        <v>0</v>
      </c>
      <c r="AU216" s="67">
        <f>AT216</f>
        <v>0</v>
      </c>
      <c r="AV216" s="81"/>
      <c r="AW216" s="59">
        <v>3</v>
      </c>
      <c r="AX216" s="61">
        <f t="shared" si="53"/>
        <v>0.19947591637730461</v>
      </c>
      <c r="AY216" s="61">
        <f>SUMPRODUCT(T202:T211,$AZ$34:$AZ$43)</f>
        <v>0.80753323725180559</v>
      </c>
      <c r="AZ216" s="68">
        <f>IF($AA$9,EXP((AX216/AL215)*(AU219-1)-LN(AU219-AL215)-AL214*(2*AY216/AL214-AX216/AL215)*LN((AU219+2.41421536*AL215)/(AU219-0.41421536*AL215))/(AL215*2.82842713)      ),1)</f>
        <v>0.35268522478976633</v>
      </c>
    </row>
    <row r="217" spans="16:52" x14ac:dyDescent="0.25">
      <c r="P217" s="78">
        <v>4</v>
      </c>
      <c r="Q217" s="60"/>
      <c r="R217" s="60"/>
      <c r="S217" s="60">
        <f>$Z$10*$BJ$37/AZ217</f>
        <v>2.0526016556276443E-2</v>
      </c>
      <c r="T217" s="61">
        <f>S217/S224</f>
        <v>2.053154480403625E-2</v>
      </c>
      <c r="U217" s="62"/>
      <c r="V217" s="62"/>
      <c r="W217" s="60"/>
      <c r="X217" s="63"/>
      <c r="Y217" s="61"/>
      <c r="Z217" s="86">
        <f>SQRT($W$37*VLOOKUP(Z213,$P$34:$W$43,8))*(1-$Q$23)*T205*VLOOKUP(Z213,P202:T211,5)</f>
        <v>2.4384058533894176E-3</v>
      </c>
      <c r="AA217" s="60">
        <f>SQRT($W$37*VLOOKUP(AA213,$P$34:$W$43,8))*(1-$R$23)*T205*VLOOKUP(AA213,P202:T211,5)</f>
        <v>1.5266007152905056E-3</v>
      </c>
      <c r="AB217" s="60">
        <f>SQRT($W$37*VLOOKUP(AB213,$P$34:$W$43,8))*(1-$S$23)*T205*VLOOKUP(AB213,P202:T211,5)</f>
        <v>1.0838368564124018E-3</v>
      </c>
      <c r="AC217" s="60">
        <f>SQRT($W$37*VLOOKUP(AC213,$P$34:$W$43,8))*(1-$T$23)*T205*VLOOKUP(AC213,P202:T211,5)</f>
        <v>7.7822294404961264E-4</v>
      </c>
      <c r="AD217" s="60">
        <f>SQRT($W$37*VLOOKUP(AD213,$P$34:$W$43,8))*(1-$U$23)*T205*VLOOKUP(AD213,P202:T211,5)</f>
        <v>7.6396564919490066E-4</v>
      </c>
      <c r="AE217" s="60">
        <f>SQRT($W$37*VLOOKUP(AE213,$P$34:$W$43,8))*(1-$V$23)*T205*VLOOKUP(AE213,P202:T211,5)</f>
        <v>4.4121210343771013E-4</v>
      </c>
      <c r="AF217" s="60">
        <f>SQRT($W$37*VLOOKUP(AF213,$P$34:$W$43,8))*(1-$W$23)*T205*VLOOKUP(AF213,P202:T211,5)</f>
        <v>2.8169520330783389E-3</v>
      </c>
      <c r="AG217" s="60">
        <f>SQRT($W$37*VLOOKUP(AG213,$P$34:$W$43,8))*(1-$X$23)*T205*VLOOKUP(AG213,P202:T211,5)</f>
        <v>1.7611021876313788E-3</v>
      </c>
      <c r="AH217" s="60">
        <f>SQRT($W$37*VLOOKUP(AH213,$P$34:$W$43,8))*(1-$Y$23)*T205*VLOOKUP(AH213,P202:T211,5)</f>
        <v>1.2253986114096269E-3</v>
      </c>
      <c r="AI217" s="87">
        <f>SQRT($W$37*VLOOKUP(AI213,$P$34:$W$43,8))*(1-$Z$23)*T205*VLOOKUP(AI213,P202:T211,5)</f>
        <v>1.6278068789487923E-3</v>
      </c>
      <c r="AJ217" s="89">
        <f>$X$37*T205</f>
        <v>1.4862050684620707E-6</v>
      </c>
      <c r="AK217" s="59" t="s">
        <v>568</v>
      </c>
      <c r="AL217" s="60">
        <f>AL215-1</f>
        <v>-0.88912236424960855</v>
      </c>
      <c r="AM217" s="61"/>
      <c r="AN217" s="66"/>
      <c r="AO217" s="61"/>
      <c r="AP217" s="61"/>
      <c r="AQ217" s="50"/>
      <c r="AR217" s="65"/>
      <c r="AS217" s="65"/>
      <c r="AT217" s="65"/>
      <c r="AU217" s="65"/>
      <c r="AV217" s="81"/>
      <c r="AW217" s="59">
        <v>4</v>
      </c>
      <c r="AX217" s="61">
        <f t="shared" si="53"/>
        <v>0.25627106465246752</v>
      </c>
      <c r="AY217" s="61">
        <f>SUMPRODUCT(T202:T211,$BA$34:$BA$43)</f>
        <v>1.0068608449066072</v>
      </c>
      <c r="AZ217" s="68">
        <f>IF($AA$10,EXP((AX217/AL215)*(AU219-1)-LN(AU219-AL215)-AL214*(2*AY217/AL214-AX217/AL215)*LN((AU219+2.41421536*AL215)/(AU219-0.41421536*AL215))/(AL215*2.82842713)      ),1)</f>
        <v>0.24687928680434854</v>
      </c>
    </row>
    <row r="218" spans="16:52" x14ac:dyDescent="0.25">
      <c r="P218" s="78">
        <v>5</v>
      </c>
      <c r="Q218" s="60"/>
      <c r="R218" s="60"/>
      <c r="S218" s="60">
        <f>$Z$11*$BJ$38/AZ218</f>
        <v>2.0845342862668838E-2</v>
      </c>
      <c r="T218" s="61">
        <f>S218/S224</f>
        <v>2.0850957114205031E-2</v>
      </c>
      <c r="U218" s="62"/>
      <c r="V218" s="62"/>
      <c r="W218" s="60"/>
      <c r="X218" s="63"/>
      <c r="Y218" s="61"/>
      <c r="Z218" s="86">
        <f>SQRT($W$38*VLOOKUP(Z213,$P$34:$W$43,8))*(1-$Q$24)*T206*VLOOKUP(Z213,P202:T211,5)</f>
        <v>2.3629485028608785E-3</v>
      </c>
      <c r="AA218" s="60">
        <f>SQRT($W$38*VLOOKUP(AA213,$P$34:$W$43,8))*(1-$R$24)*T206*VLOOKUP(AA213,P202:T211,5)</f>
        <v>1.6682195917828973E-3</v>
      </c>
      <c r="AB218" s="60">
        <f>SQRT($W$38*VLOOKUP(AB213,$P$34:$W$43,8))*(1-$S$24)*T206*VLOOKUP(AB213,P202:T211,5)</f>
        <v>1.0753997438943668E-3</v>
      </c>
      <c r="AC218" s="60">
        <f>SQRT($W$38*VLOOKUP(AC213,$P$34:$W$43,8))*(1-$T$24)*T206*VLOOKUP(AC213,P202:T211,5)</f>
        <v>7.6396564919490077E-4</v>
      </c>
      <c r="AD218" s="60">
        <f>SQRT($W$38*VLOOKUP(AD213,$P$34:$W$43,8))*(1-$U$24)*T206*VLOOKUP(AD213,P202:T211,5)</f>
        <v>7.4936993672296086E-4</v>
      </c>
      <c r="AE218" s="60">
        <f>SQRT($W$38*VLOOKUP(AE213,$P$34:$W$43,8))*(1-$V$24)*T206*VLOOKUP(AE213,P202:T211,5)</f>
        <v>4.6755483084414534E-4</v>
      </c>
      <c r="AF218" s="60">
        <f>SQRT($W$38*VLOOKUP(AF213,$P$34:$W$43,8))*(1-$W$24)*T206*VLOOKUP(AF213,P202:T211,5)</f>
        <v>2.6942315154955218E-3</v>
      </c>
      <c r="AG218" s="60">
        <f>SQRT($W$38*VLOOKUP(AG213,$P$34:$W$43,8))*(1-$X$24)*T206*VLOOKUP(AG213,P202:T211,5)</f>
        <v>1.7546663591366566E-3</v>
      </c>
      <c r="AH218" s="60">
        <f>SQRT($W$38*VLOOKUP(AH213,$P$34:$W$43,8))*(1-$Y$24)*T206*VLOOKUP(AH213,P202:T211,5)</f>
        <v>1.1454709474569529E-3</v>
      </c>
      <c r="AI218" s="87">
        <f>SQRT($W$38*VLOOKUP(AI213,$P$34:$W$43,8))*(1-$Z$24)*T206*VLOOKUP(AI213,P202:T211,5)</f>
        <v>1.7595791964278478E-3</v>
      </c>
      <c r="AJ218" s="89">
        <f>$X$38*T206</f>
        <v>1.5089859757670065E-6</v>
      </c>
      <c r="AK218" s="59" t="s">
        <v>569</v>
      </c>
      <c r="AL218" s="60">
        <f>AL214-3*AL215*AL215-2*AL215</f>
        <v>0.15521871123417616</v>
      </c>
      <c r="AM218" s="61" t="s">
        <v>582</v>
      </c>
      <c r="AN218" s="66" t="s">
        <v>583</v>
      </c>
      <c r="AO218" s="61">
        <f>AL221^2/AL222^3</f>
        <v>7.7934703530992611</v>
      </c>
      <c r="AP218" s="61"/>
      <c r="AQ218" s="50"/>
      <c r="AR218" s="65"/>
      <c r="AS218" s="65"/>
      <c r="AT218" s="65"/>
      <c r="AU218" s="65"/>
      <c r="AV218" s="81"/>
      <c r="AW218" s="59">
        <v>5</v>
      </c>
      <c r="AX218" s="61">
        <f t="shared" si="53"/>
        <v>0.25621330522075891</v>
      </c>
      <c r="AY218" s="61">
        <f>SUMPRODUCT(T202:T211,$BB$34:$BB$43)</f>
        <v>0.98992219938543746</v>
      </c>
      <c r="AZ218" s="68">
        <f>IF($AA$11,EXP((AX218/AL215)*(AU219-1)-LN(AU219-AL215)-AL214*(2*AY218/AL214-AX218/AL215)*LN((AU219+2.41421536*AL215)/(AU219-0.41421536*AL215))/(AL215*2.82842713)      ),1)</f>
        <v>0.25701957104568873</v>
      </c>
    </row>
    <row r="219" spans="16:52" x14ac:dyDescent="0.25">
      <c r="P219" s="78">
        <v>6</v>
      </c>
      <c r="Q219" s="60"/>
      <c r="R219" s="60"/>
      <c r="S219" s="60">
        <f>$Z$12*$BJ$39/AZ219</f>
        <v>1.0316427930720231E-2</v>
      </c>
      <c r="T219" s="61">
        <f>S219/S224</f>
        <v>1.0319206442051978E-2</v>
      </c>
      <c r="U219" s="62"/>
      <c r="V219" s="62"/>
      <c r="W219" s="60"/>
      <c r="X219" s="63"/>
      <c r="Y219" s="61"/>
      <c r="Z219" s="86">
        <f>SQRT($W$39*VLOOKUP(Z213,$P$34:$W$43,8))*(1-$Q$25)*T207*VLOOKUP(Z213,P202:T211,5)</f>
        <v>1.4782497963034336E-3</v>
      </c>
      <c r="AA219" s="60">
        <f>SQRT($W$39*VLOOKUP(AA213,$P$34:$W$43,8))*(1-$R$25)*T207*VLOOKUP(AA213,P202:T211,5)</f>
        <v>1.0258613171473597E-3</v>
      </c>
      <c r="AB219" s="60">
        <f>SQRT($W$39*VLOOKUP(AB213,$P$34:$W$43,8))*(1-$S$25)*T207*VLOOKUP(AB213,P202:T211,5)</f>
        <v>6.4800533374052437E-4</v>
      </c>
      <c r="AC219" s="60">
        <f>SQRT($W$39*VLOOKUP(AC213,$P$34:$W$43,8))*(1-$T$25)*T207*VLOOKUP(AC213,P202:T211,5)</f>
        <v>4.4121210343771018E-4</v>
      </c>
      <c r="AD219" s="60">
        <f>SQRT($W$39*VLOOKUP(AD213,$P$34:$W$43,8))*(1-$U$25)*T207*VLOOKUP(AD213,P202:T211,5)</f>
        <v>4.675548308441454E-4</v>
      </c>
      <c r="AE219" s="60">
        <f>SQRT($W$39*VLOOKUP(AE213,$P$34:$W$43,8))*(1-$V$25)*T207*VLOOKUP(AE213,P202:T211,5)</f>
        <v>2.9172176402176078E-4</v>
      </c>
      <c r="AF219" s="60">
        <f>SQRT($W$39*VLOOKUP(AF213,$P$34:$W$43,8))*(1-$W$25)*T207*VLOOKUP(AF213,P202:T211,5)</f>
        <v>1.8559198606551582E-3</v>
      </c>
      <c r="AG219" s="60">
        <f>SQRT($W$39*VLOOKUP(AG213,$P$34:$W$43,8))*(1-$X$25)*T207*VLOOKUP(AG213,P202:T211,5)</f>
        <v>1.0920530512351714E-3</v>
      </c>
      <c r="AH219" s="60">
        <f>SQRT($W$39*VLOOKUP(AH213,$P$34:$W$43,8))*(1-$Y$25)*T207*VLOOKUP(AH213,P202:T211,5)</f>
        <v>7.0299036847055356E-4</v>
      </c>
      <c r="AI219" s="87">
        <f>SQRT($W$39*VLOOKUP(AI213,$P$34:$W$43,8))*(1-$Z$25)*T207*VLOOKUP(AI213,P202:T211,5)</f>
        <v>1.0978552957974458E-3</v>
      </c>
      <c r="AJ219" s="89">
        <f>$X$39*T207</f>
        <v>9.2901856807026322E-7</v>
      </c>
      <c r="AK219" s="59" t="s">
        <v>570</v>
      </c>
      <c r="AL219" s="60">
        <f>-1*AL214*AL215+AL215^2+AL215^3</f>
        <v>-3.2230359904308177E-2</v>
      </c>
      <c r="AM219" s="61"/>
      <c r="AN219" s="66" t="s">
        <v>584</v>
      </c>
      <c r="AO219" s="61" t="e">
        <f>SQRT(1-AO218)/SQRT(AO218)*AL221/ABS(AL221)</f>
        <v>#NUM!</v>
      </c>
      <c r="AP219" s="61"/>
      <c r="AQ219" s="50"/>
      <c r="AR219" s="65"/>
      <c r="AS219" s="65"/>
      <c r="AT219" s="65" t="s">
        <v>587</v>
      </c>
      <c r="AU219" s="61">
        <f>AU214</f>
        <v>0.73797239749762733</v>
      </c>
      <c r="AV219" s="81"/>
      <c r="AW219" s="59">
        <v>6</v>
      </c>
      <c r="AX219" s="61">
        <f t="shared" si="53"/>
        <v>0.31872889694939199</v>
      </c>
      <c r="AY219" s="61">
        <f>SUMPRODUCT(T202:T211,$BC$34:$BC$43)</f>
        <v>1.2606121287797167</v>
      </c>
      <c r="AZ219" s="68">
        <f>IF($AA$12,EXP((AX219/AL215)*(AU219-1)-LN(AU219-AL215)-AL214*(2*AY219/AL214-AX219/AL215)*LN((AU219+2.41421536*AL215)/(AU219-0.41421536*AL215))/(AL215*2.82842713)      ),1)</f>
        <v>0.15359379433239043</v>
      </c>
    </row>
    <row r="220" spans="16:52" x14ac:dyDescent="0.25">
      <c r="P220" s="78">
        <v>7</v>
      </c>
      <c r="Q220" s="60"/>
      <c r="R220" s="60"/>
      <c r="S220" s="60">
        <f>$Z$13*$BJ$40/AZ220</f>
        <v>0.37188882782612187</v>
      </c>
      <c r="T220" s="61">
        <f>S220/S224</f>
        <v>0.37198898820422988</v>
      </c>
      <c r="U220" s="62"/>
      <c r="V220" s="62"/>
      <c r="W220" s="60"/>
      <c r="X220" s="63"/>
      <c r="Y220" s="61"/>
      <c r="Z220" s="86">
        <f>SQRT($W$40*VLOOKUP(Z213,$P$34:$W$43,8))*(1-$Q$26)*T208*VLOOKUP(Z213,P202:T211,5)</f>
        <v>9.4207919666366227E-3</v>
      </c>
      <c r="AA220" s="60">
        <f>SQRT($W$40*VLOOKUP(AA213,$P$34:$W$43,8))*(1-$R$26)*T208*VLOOKUP(AA213,P202:T211,5)</f>
        <v>6.3020516765341112E-3</v>
      </c>
      <c r="AB220" s="60">
        <f>SQRT($W$40*VLOOKUP(AB213,$P$34:$W$43,8))*(1-$S$26)*T208*VLOOKUP(AB213,P202:T211,5)</f>
        <v>3.9139313757902625E-3</v>
      </c>
      <c r="AC220" s="60">
        <f>SQRT($W$40*VLOOKUP(AC213,$P$34:$W$43,8))*(1-$T$26)*T208*VLOOKUP(AC213,P202:T211,5)</f>
        <v>2.8169520330783389E-3</v>
      </c>
      <c r="AD220" s="60">
        <f>SQRT($W$40*VLOOKUP(AD213,$P$34:$W$43,8))*(1-$U$26)*T208*VLOOKUP(AD213,P202:T211,5)</f>
        <v>2.6942315154955222E-3</v>
      </c>
      <c r="AE220" s="60">
        <f>SQRT($W$40*VLOOKUP(AE213,$P$34:$W$43,8))*(1-$V$26)*T208*VLOOKUP(AE213,P202:T211,5)</f>
        <v>1.855919860655158E-3</v>
      </c>
      <c r="AF220" s="60">
        <f>SQRT($W$40*VLOOKUP(AF213,$P$34:$W$43,8))*(1-$W$26)*T208*VLOOKUP(AF213,P202:T211,5)</f>
        <v>1.2047008543117969E-2</v>
      </c>
      <c r="AG220" s="60">
        <f>SQRT($W$40*VLOOKUP(AG213,$P$34:$W$43,8))*(1-$X$26)*T208*VLOOKUP(AG213,P202:T211,5)</f>
        <v>8.1306320326284022E-3</v>
      </c>
      <c r="AH220" s="60">
        <f>SQRT($W$40*VLOOKUP(AH213,$P$34:$W$43,8))*(1-$Y$26)*T208*VLOOKUP(AH213,P202:T211,5)</f>
        <v>3.9693838012618329E-3</v>
      </c>
      <c r="AI220" s="87">
        <f>SQRT($W$40*VLOOKUP(AI213,$P$34:$W$43,8))*(1-$Z$26)*T208*VLOOKUP(AI213,P202:T211,5)</f>
        <v>6.451140672904517E-3</v>
      </c>
      <c r="AJ220" s="89">
        <f>$X$40*T208</f>
        <v>8.9462920678536774E-6</v>
      </c>
      <c r="AK220" s="82"/>
      <c r="AL220" s="65"/>
      <c r="AM220" s="61"/>
      <c r="AN220" s="66" t="s">
        <v>585</v>
      </c>
      <c r="AO220" s="61" t="e">
        <f>IF(ATAN(AO219)&lt;0,ATAN(AO219)+PI(),ATAN(AO219))</f>
        <v>#NUM!</v>
      </c>
      <c r="AP220" s="61"/>
      <c r="AQ220" s="50"/>
      <c r="AR220" s="65"/>
      <c r="AS220" s="65"/>
      <c r="AT220" s="65"/>
      <c r="AU220" s="65"/>
      <c r="AV220" s="81"/>
      <c r="AW220" s="59">
        <v>7</v>
      </c>
      <c r="AX220" s="61">
        <f t="shared" si="53"/>
        <v>8.5143624315005592E-2</v>
      </c>
      <c r="AY220" s="61">
        <f>SUMPRODUCT(T202:T211,$BD$34:$BD$43)</f>
        <v>0.22132070922902386</v>
      </c>
      <c r="AZ220" s="68">
        <f>IF($AA$13,EXP((AX220/AL215)*(AU219-1)-LN(AU219-AL215)-AL214*(2*AY220/AL214-AX220/AL215)*LN((AU219+2.41421536*AL215)/(AU219-0.41421536*AL215))/(AL215*2.82842713)      ),1)</f>
        <v>1.1237465644929876</v>
      </c>
    </row>
    <row r="221" spans="16:52" x14ac:dyDescent="0.25">
      <c r="P221" s="78">
        <v>8</v>
      </c>
      <c r="Q221" s="60"/>
      <c r="R221" s="60"/>
      <c r="S221" s="60">
        <f>$Z$14*$BJ$41/AZ221</f>
        <v>0.11479505851096769</v>
      </c>
      <c r="T221" s="61">
        <f>S221/S224</f>
        <v>0.11482597612829058</v>
      </c>
      <c r="U221" s="62"/>
      <c r="V221" s="62"/>
      <c r="W221" s="60"/>
      <c r="X221" s="63"/>
      <c r="Y221" s="61"/>
      <c r="Z221" s="86">
        <f>SQRT($W$41*VLOOKUP(Z213,$P$34:$W$43,8))*(1-$Q$27)*T209*VLOOKUP(Z213,P202:T211,5)</f>
        <v>5.8595770433388329E-3</v>
      </c>
      <c r="AA221" s="60">
        <f>SQRT($W$41*VLOOKUP(AA213,$P$34:$W$43,8))*(1-$R$27)*T209*VLOOKUP(AA213,P202:T211,5)</f>
        <v>3.8263827152598623E-3</v>
      </c>
      <c r="AB221" s="60">
        <f>SQRT($W$41*VLOOKUP(AB213,$P$34:$W$43,8))*(1-$S$27)*T209*VLOOKUP(AB213,P202:T211,5)</f>
        <v>2.486942319270059E-3</v>
      </c>
      <c r="AC221" s="60">
        <f>SQRT($W$41*VLOOKUP(AC213,$P$34:$W$43,8))*(1-$T$27)*T209*VLOOKUP(AC213,P202:T211,5)</f>
        <v>1.7611021876313788E-3</v>
      </c>
      <c r="AD221" s="60">
        <f>SQRT($W$41*VLOOKUP(AD213,$P$34:$W$43,8))*(1-$U$27)*T209*VLOOKUP(AD213,P202:T211,5)</f>
        <v>1.7546663591366564E-3</v>
      </c>
      <c r="AE221" s="60">
        <f>SQRT($W$41*VLOOKUP(AE213,$P$34:$W$43,8))*(1-$V$27)*T209*VLOOKUP(AE213,P202:T211,5)</f>
        <v>1.0920530512351714E-3</v>
      </c>
      <c r="AF221" s="60">
        <f>SQRT($W$41*VLOOKUP(AF213,$P$34:$W$43,8))*(1-$W$27)*T209*VLOOKUP(AF213,P202:T211,5)</f>
        <v>8.1306320326284022E-3</v>
      </c>
      <c r="AG221" s="60">
        <f>SQRT($W$41*VLOOKUP(AG213,$P$34:$W$43,8))*(1-$X$27)*T209*VLOOKUP(AG213,P202:T211,5)</f>
        <v>5.3055142970668996E-3</v>
      </c>
      <c r="AH221" s="60">
        <f>SQRT($W$41*VLOOKUP(AH213,$P$34:$W$43,8))*(1-$Y$27)*T209*VLOOKUP(AH213,P202:T211,5)</f>
        <v>2.8879152377249626E-3</v>
      </c>
      <c r="AI221" s="87">
        <f>SQRT($W$41*VLOOKUP(AI213,$P$34:$W$43,8))*(1-$Z$27)*T209*VLOOKUP(AI213,P202:T211,5)</f>
        <v>4.4234825138252916E-3</v>
      </c>
      <c r="AJ221" s="89">
        <f>$X$41*T209</f>
        <v>3.0631291823563461E-6</v>
      </c>
      <c r="AK221" s="59" t="s">
        <v>580</v>
      </c>
      <c r="AL221" s="61">
        <f>AL217*AL218/6-AL219/2-AL217^3/27</f>
        <v>1.9146572776443251E-2</v>
      </c>
      <c r="AM221" s="61"/>
      <c r="AN221" s="66" t="s">
        <v>571</v>
      </c>
      <c r="AO221" s="61" t="e">
        <f>2*SQRT(AL222)*COS(AO220/3)-AL217/3</f>
        <v>#NUM!</v>
      </c>
      <c r="AP221" s="69" t="e">
        <f>AO221^3+AL217*AO221^2+AL218*AO221+AL219</f>
        <v>#NUM!</v>
      </c>
      <c r="AQ221" s="50"/>
      <c r="AR221" s="65"/>
      <c r="AS221" s="65"/>
      <c r="AT221" s="65"/>
      <c r="AU221" s="65"/>
      <c r="AV221" s="81"/>
      <c r="AW221" s="59">
        <v>8</v>
      </c>
      <c r="AX221" s="61">
        <f t="shared" si="53"/>
        <v>9.4442052157195047E-2</v>
      </c>
      <c r="AY221" s="61">
        <f>SUMPRODUCT(T202:T211,$BE$34:$BE$43)</f>
        <v>0.46712565870559564</v>
      </c>
      <c r="AZ221" s="68">
        <f>IF($AA$14,EXP((AX221/AL215)*(AU219-1)-LN(AU219-AL215)-AL214*(2*AY221/AL214-AX221/AL215)*LN((AU219+2.41421536*AL215)/(AU219-0.41421536*AL215))/(AL215*2.82842713)      ),1)</f>
        <v>0.63774363138840873</v>
      </c>
    </row>
    <row r="222" spans="16:52" x14ac:dyDescent="0.25">
      <c r="P222" s="78">
        <v>9</v>
      </c>
      <c r="Q222" s="60"/>
      <c r="R222" s="60"/>
      <c r="S222" s="60">
        <f>$Z$15*$BJ$42/AZ222</f>
        <v>5.92468794533288E-2</v>
      </c>
      <c r="T222" s="61">
        <f>S222/S224</f>
        <v>5.9262836345291517E-2</v>
      </c>
      <c r="U222" s="62"/>
      <c r="V222" s="62" t="s">
        <v>590</v>
      </c>
      <c r="W222" s="60"/>
      <c r="X222" s="63"/>
      <c r="Y222" s="61"/>
      <c r="Z222" s="86">
        <f>SQRT($W$42*VLOOKUP(Z213,$P$34:$W$43,8))*(1-$Q$28)*T210*VLOOKUP(Z213,P202:T211,5)</f>
        <v>3.564426720913423E-3</v>
      </c>
      <c r="AA222" s="60">
        <f>SQRT($W$42*VLOOKUP(AA213,$P$34:$W$43,8))*(1-$R$28)*T210*VLOOKUP(AA213,P202:T211,5)</f>
        <v>2.4375729143548534E-3</v>
      </c>
      <c r="AB222" s="60">
        <f>SQRT($W$42*VLOOKUP(AB213,$P$34:$W$43,8))*(1-$S$28)*T210*VLOOKUP(AB213,P202:T211,5)</f>
        <v>1.5619347169932073E-3</v>
      </c>
      <c r="AC222" s="60">
        <f>SQRT($W$42*VLOOKUP(AC213,$P$34:$W$43,8))*(1-$T$28)*T210*VLOOKUP(AC213,P202:T211,5)</f>
        <v>1.2253986114096269E-3</v>
      </c>
      <c r="AD222" s="60">
        <f>SQRT($W$42*VLOOKUP(AD213,$P$34:$W$43,8))*(1-$U$28)*T210*VLOOKUP(AD213,P202:T211,5)</f>
        <v>1.1454709474569529E-3</v>
      </c>
      <c r="AE222" s="60">
        <f>SQRT($W$42*VLOOKUP(AE213,$P$34:$W$43,8))*(1-$V$28)*T210*VLOOKUP(AE213,P202:T211,5)</f>
        <v>7.0299036847055367E-4</v>
      </c>
      <c r="AF222" s="60">
        <f>SQRT($W$42*VLOOKUP(AF213,$P$34:$W$43,8))*(1-$W$28)*T210*VLOOKUP(AF213,P202:T211,5)</f>
        <v>3.9693838012618329E-3</v>
      </c>
      <c r="AG222" s="60">
        <f>SQRT($W$42*VLOOKUP(AG213,$P$34:$W$43,8))*(1-$X$28)*T210*VLOOKUP(AG213,P202:T211,5)</f>
        <v>2.8879152377249626E-3</v>
      </c>
      <c r="AH222" s="60">
        <f>SQRT($W$42*VLOOKUP(AH213,$P$34:$W$43,8))*(1-$Y$28)*T210*VLOOKUP(AH213,P202:T211,5)</f>
        <v>1.9295264529606481E-3</v>
      </c>
      <c r="AI222" s="87">
        <f>SQRT($W$42*VLOOKUP(AI213,$P$34:$W$43,8))*(1-$Z$28)*T210*VLOOKUP(AI213,P202:T211,5)</f>
        <v>2.8234887008371746E-3</v>
      </c>
      <c r="AJ222" s="89">
        <f>$X$42*T210</f>
        <v>1.6008558365601371E-6</v>
      </c>
      <c r="AK222" s="59" t="s">
        <v>556</v>
      </c>
      <c r="AL222" s="61">
        <f>AL217^2/9-AL218/3</f>
        <v>3.6098049434031686E-2</v>
      </c>
      <c r="AM222" s="61"/>
      <c r="AN222" s="66" t="s">
        <v>572</v>
      </c>
      <c r="AO222" s="61" t="e">
        <f>2*SQRT(AL222)*COS((AO220+2*PI())/3)-AL217/3</f>
        <v>#NUM!</v>
      </c>
      <c r="AP222" s="69" t="e">
        <f>AO222^3+AO222^2*AL217+AO222*AL218+AL219</f>
        <v>#NUM!</v>
      </c>
      <c r="AQ222" s="50"/>
      <c r="AR222" s="65"/>
      <c r="AS222" s="50"/>
      <c r="AT222" s="65"/>
      <c r="AU222" s="65"/>
      <c r="AV222" s="81"/>
      <c r="AW222" s="59">
        <v>9</v>
      </c>
      <c r="AX222" s="61">
        <f t="shared" si="53"/>
        <v>9.5633628720838929E-2</v>
      </c>
      <c r="AY222" s="61">
        <f>SUMPRODUCT(T202:T211,$BF$34:$BF$43)</f>
        <v>0.53657027099249577</v>
      </c>
      <c r="AZ222" s="68">
        <f>IF($AA$15,EXP((AX222/AL215)*(AU219-1)-LN(AU219-AL215)-AL214*(2*AY222/AL214-AX222/AL215)*LN((AU219+2.41421536*AL215)/(AU219-0.41421536*AL215))/(AL215*2.82842713)      ),1)</f>
        <v>0.54180167018256975</v>
      </c>
    </row>
    <row r="223" spans="16:52" x14ac:dyDescent="0.25">
      <c r="P223" s="78">
        <v>10</v>
      </c>
      <c r="Q223" s="60"/>
      <c r="R223" s="60"/>
      <c r="S223" s="60">
        <f>$Z$16*$BJ$43/AZ223</f>
        <v>9.20830138414825E-2</v>
      </c>
      <c r="T223" s="61">
        <f>S223/S224</f>
        <v>9.2107814450679601E-2</v>
      </c>
      <c r="U223" s="62"/>
      <c r="V223" s="96">
        <f>ABS(S212-S224)</f>
        <v>1.0341838496685796E-11</v>
      </c>
      <c r="W223" s="60"/>
      <c r="X223" s="63"/>
      <c r="Y223" s="61"/>
      <c r="Z223" s="86">
        <f>SQRT($W$43*VLOOKUP(Z213,$P$34:$W$43,8))*(1-$Q$29)*T211*VLOOKUP(Z213,P202:T211,5)</f>
        <v>5.5717338666045708E-3</v>
      </c>
      <c r="AA223" s="60">
        <f>SQRT($W$43*VLOOKUP(AA213,$P$34:$W$43,8))*(1-$R$29)*T211*VLOOKUP(AA213,P202:T211,5)</f>
        <v>3.8564097964426352E-3</v>
      </c>
      <c r="AB223" s="60">
        <f>SQRT($W$43*VLOOKUP(AB213,$P$34:$W$43,8))*(1-$S$29)*T211*VLOOKUP(AB213,P202:T211,5)</f>
        <v>2.5055791549463947E-3</v>
      </c>
      <c r="AC223" s="60">
        <f>SQRT($W$43*VLOOKUP(AC213,$P$34:$W$43,8))*(1-$T$29)*T211*VLOOKUP(AC213,P202:T211,5)</f>
        <v>1.6278068789487923E-3</v>
      </c>
      <c r="AD223" s="60">
        <f>SQRT($W$43*VLOOKUP(AD213,$P$34:$W$43,8))*(1-$U$29)*T211*VLOOKUP(AD213,P202:T211,5)</f>
        <v>1.7595791964278478E-3</v>
      </c>
      <c r="AE223" s="60">
        <f>SQRT($W$43*VLOOKUP(AE213,$P$34:$W$43,8))*(1-$V$29)*T211*VLOOKUP(AE213,P202:T211,5)</f>
        <v>1.0978552957974458E-3</v>
      </c>
      <c r="AF223" s="60">
        <f>SQRT($W$43*VLOOKUP(AF213,$P$34:$W$43,8))*(1-$W$29)*T211*VLOOKUP(AF213,P202:T211,5)</f>
        <v>6.451140672904517E-3</v>
      </c>
      <c r="AG223" s="60">
        <f>SQRT($W$43*VLOOKUP(AG213,$P$34:$W$43,8))*(1-$X$29)*T211*VLOOKUP(AG213,P202:T211,5)</f>
        <v>4.4234825138252916E-3</v>
      </c>
      <c r="AH223" s="60">
        <f>SQRT($W$43*VLOOKUP(AH213,$P$34:$W$43,8))*(1-$Y$29)*T211*VLOOKUP(AH213,P202:T211,5)</f>
        <v>2.8234887008371742E-3</v>
      </c>
      <c r="AI223" s="87">
        <f>SQRT($W$43*VLOOKUP(AI213,$P$34:$W$43,8))*(1-$Z$29)*T211*VLOOKUP(AI213,P202:T211,5)</f>
        <v>4.1316295153781876E-3</v>
      </c>
      <c r="AJ223" s="89">
        <f>$X$43*T211</f>
        <v>3.3411945769241965E-6</v>
      </c>
      <c r="AK223" s="59" t="s">
        <v>72</v>
      </c>
      <c r="AL223" s="63">
        <f>AL221^2-AL222^3</f>
        <v>3.1955299366282213E-4</v>
      </c>
      <c r="AM223" s="61"/>
      <c r="AN223" s="66" t="s">
        <v>573</v>
      </c>
      <c r="AO223" s="61" t="e">
        <f>2*SQRT(AL222)*COS((AO220+4*PI())/3)-AL217/3</f>
        <v>#NUM!</v>
      </c>
      <c r="AP223" s="69" t="e">
        <f>AO223^3+AO223^2*AL217+AL218*AO223+AL219</f>
        <v>#NUM!</v>
      </c>
      <c r="AQ223" s="50"/>
      <c r="AR223" s="65"/>
      <c r="AS223" s="50"/>
      <c r="AT223" s="65"/>
      <c r="AU223" s="65"/>
      <c r="AV223" s="81"/>
      <c r="AW223" s="59">
        <v>10</v>
      </c>
      <c r="AX223" s="61">
        <f t="shared" si="53"/>
        <v>0.1284239100960245</v>
      </c>
      <c r="AY223" s="61">
        <f>SUMPRODUCT(T202:T211,$BG$34:$BG$43)</f>
        <v>0.53145119167666011</v>
      </c>
      <c r="AZ223" s="68">
        <f>IF($AA$16,EXP((AX223/AL215)*(AU219-1)-LN(AU219-AL215)-AL214*(2*AY223/AL214-AX223/AL215)*LN((AU219+2.41421536*AL215)/(AU219-0.41421536*AL215))/(AL215*2.82842713)      ),1)</f>
        <v>0.58726145592891987</v>
      </c>
    </row>
    <row r="224" spans="16:52" x14ac:dyDescent="0.25">
      <c r="P224" s="79"/>
      <c r="Q224" s="71"/>
      <c r="R224" s="71"/>
      <c r="S224" s="94">
        <f>SUM(S214:S223)</f>
        <v>0.99973074370133508</v>
      </c>
      <c r="T224" s="72">
        <f>SUM(T214:T223)</f>
        <v>0.99999999999999989</v>
      </c>
      <c r="U224" s="73"/>
      <c r="V224" s="73"/>
      <c r="W224" s="73"/>
      <c r="X224" s="73"/>
      <c r="Y224" s="73"/>
      <c r="Z224" s="70"/>
      <c r="AA224" s="73"/>
      <c r="AB224" s="73"/>
      <c r="AC224" s="73"/>
      <c r="AD224" s="73"/>
      <c r="AE224" s="73"/>
      <c r="AF224" s="73"/>
      <c r="AG224" s="73"/>
      <c r="AH224" s="73"/>
      <c r="AI224" s="88">
        <f>SUM(Z214:AI223)</f>
        <v>0.28955671035325958</v>
      </c>
      <c r="AJ224" s="91">
        <f>SUM(AJ214:AJ223)</f>
        <v>3.1318714448267482E-5</v>
      </c>
      <c r="AK224" s="70"/>
      <c r="AL224" s="73"/>
      <c r="AM224" s="74"/>
      <c r="AN224" s="75"/>
      <c r="AO224" s="74"/>
      <c r="AP224" s="74"/>
      <c r="AQ224" s="76"/>
      <c r="AR224" s="73"/>
      <c r="AS224" s="76"/>
      <c r="AT224" s="73"/>
      <c r="AU224" s="73"/>
      <c r="AV224" s="80"/>
      <c r="AW224" s="70"/>
      <c r="AX224" s="73"/>
      <c r="AY224" s="73"/>
      <c r="AZ224" s="80"/>
    </row>
    <row r="225" spans="16:52" x14ac:dyDescent="0.25">
      <c r="P225" s="92">
        <f>P213+1</f>
        <v>16</v>
      </c>
      <c r="Q225" s="55"/>
      <c r="R225" s="55"/>
      <c r="S225" s="55"/>
      <c r="T225" s="55" t="s">
        <v>558</v>
      </c>
      <c r="U225" s="56"/>
      <c r="V225" s="56"/>
      <c r="W225" s="57"/>
      <c r="X225" s="57"/>
      <c r="Y225" s="57"/>
      <c r="Z225" s="54">
        <v>1</v>
      </c>
      <c r="AA225" s="55">
        <v>2</v>
      </c>
      <c r="AB225" s="55">
        <v>3</v>
      </c>
      <c r="AC225" s="55">
        <v>4</v>
      </c>
      <c r="AD225" s="55">
        <v>5</v>
      </c>
      <c r="AE225" s="55">
        <v>6</v>
      </c>
      <c r="AF225" s="55">
        <v>7</v>
      </c>
      <c r="AG225" s="55">
        <v>8</v>
      </c>
      <c r="AH225" s="55">
        <v>9</v>
      </c>
      <c r="AI225" s="58">
        <v>10</v>
      </c>
      <c r="AJ225" s="90"/>
      <c r="AK225" s="54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8"/>
      <c r="AW225" s="54"/>
      <c r="AX225" s="55" t="s">
        <v>563</v>
      </c>
      <c r="AY225" s="55" t="s">
        <v>575</v>
      </c>
      <c r="AZ225" s="58" t="s">
        <v>588</v>
      </c>
    </row>
    <row r="226" spans="16:52" x14ac:dyDescent="0.25">
      <c r="P226" s="78">
        <v>1</v>
      </c>
      <c r="Q226" s="60"/>
      <c r="R226" s="60"/>
      <c r="S226" s="60">
        <f>$Z$7*$BJ$34/AZ226</f>
        <v>0.19626142807647207</v>
      </c>
      <c r="T226" s="61">
        <f>S226/S236</f>
        <v>0.19631428693420239</v>
      </c>
      <c r="U226" s="62"/>
      <c r="V226" s="62"/>
      <c r="W226" s="60"/>
      <c r="X226" s="63"/>
      <c r="Y226" s="61"/>
      <c r="Z226" s="86">
        <f>SQRT($W$34*VLOOKUP(Z225,$P$34:$W$43,8))*(1-$Q$20)*T214*VLOOKUP(Z225,P214:T223,5)</f>
        <v>7.847605410286531E-3</v>
      </c>
      <c r="AA226" s="60">
        <f>SQRT($W$34*VLOOKUP(AA225,$P$34:$W$43,8))*(1-$R$20)*T214*VLOOKUP(AA225,P214:T223,5)</f>
        <v>5.376529918168252E-3</v>
      </c>
      <c r="AB226" s="60">
        <f>SQRT($W$34*VLOOKUP(AB225,$P$34:$W$43,8))*(1-$S$20)*T214*VLOOKUP(AB225,P214:T223,5)</f>
        <v>3.4048237222001213E-3</v>
      </c>
      <c r="AC226" s="60">
        <f>SQRT($W$34*VLOOKUP(AC225,$P$34:$W$43,8))*(1-$T$20)*T214*VLOOKUP(AC225,P214:T223,5)</f>
        <v>2.4384179967503346E-3</v>
      </c>
      <c r="AD226" s="60">
        <f>SQRT($W$34*VLOOKUP(AD225,$P$34:$W$43,8))*(1-$U$20)*T214*VLOOKUP(AD225,P214:T223,5)</f>
        <v>2.3629603155843316E-3</v>
      </c>
      <c r="AE226" s="60">
        <f>SQRT($W$34*VLOOKUP(AE225,$P$34:$W$43,8))*(1-$V$20)*T214*VLOOKUP(AE225,P214:T223,5)</f>
        <v>1.4782601676342393E-3</v>
      </c>
      <c r="AF226" s="60">
        <f>SQRT($W$34*VLOOKUP(AF225,$P$34:$W$43,8))*(1-$W$20)*T214*VLOOKUP(AF225,P214:T223,5)</f>
        <v>9.4207669111808882E-3</v>
      </c>
      <c r="AG226" s="60">
        <f>SQRT($W$34*VLOOKUP(AG225,$P$34:$W$43,8))*(1-$X$20)*T214*VLOOKUP(AG225,P214:T223,5)</f>
        <v>5.8595763576603553E-3</v>
      </c>
      <c r="AH226" s="60">
        <f>SQRT($W$34*VLOOKUP(AH225,$P$34:$W$43,8))*(1-$Y$20)*T214*VLOOKUP(AH225,P214:T223,5)</f>
        <v>3.5644311937170743E-3</v>
      </c>
      <c r="AI226" s="87">
        <f>SQRT($W$34*VLOOKUP(AI225,$P$34:$W$43,8))*(1-$Z$20)*T214*VLOOKUP(AI225,P214:T223,5)</f>
        <v>5.5717377003628946E-3</v>
      </c>
      <c r="AJ226" s="89">
        <f>$X$34*T214</f>
        <v>5.2615854387037875E-6</v>
      </c>
      <c r="AK226" s="59" t="s">
        <v>69</v>
      </c>
      <c r="AL226" s="60">
        <f>$Q$44*AI236*100000/($T$3*$AE$9)^2</f>
        <v>0.41385646945800586</v>
      </c>
      <c r="AM226" s="65" t="s">
        <v>581</v>
      </c>
      <c r="AN226" s="66" t="s">
        <v>571</v>
      </c>
      <c r="AO226" s="61">
        <f>(AL233+SQRT(AL235))^(1/3)+(AL233-SQRT(AL235))^(1/3)-AL229/3</f>
        <v>0.73797145730719738</v>
      </c>
      <c r="AP226" s="63">
        <f>AO226^3+AL229*AO226^2+AL230*AO226+AL231</f>
        <v>0</v>
      </c>
      <c r="AQ226" s="65" t="s">
        <v>571</v>
      </c>
      <c r="AR226" s="61">
        <f>IF(AL235&gt;=0,AO226,AO233)</f>
        <v>0.73797145730719738</v>
      </c>
      <c r="AS226" s="61">
        <f>IF(AR226&lt;AR227,AR227,AR226)</f>
        <v>0.73797145730719738</v>
      </c>
      <c r="AT226" s="61">
        <f>AS226</f>
        <v>0.73797145730719738</v>
      </c>
      <c r="AU226" s="67">
        <f>IF(AT226&lt;AT227,AT227,AT226)</f>
        <v>0.73797145730719738</v>
      </c>
      <c r="AV226" s="81"/>
      <c r="AW226" s="59">
        <v>1</v>
      </c>
      <c r="AX226" s="61">
        <f>AX214</f>
        <v>9.4886543912142504E-2</v>
      </c>
      <c r="AY226" s="61">
        <f>SUMPRODUCT(T214:T223,$AX$34:$AX$43)</f>
        <v>0.34455196646250136</v>
      </c>
      <c r="AZ226" s="68">
        <f>IF($AA$7,EXP((AX226/AL227)*(AU231-1)-LN(AU231-AL227)-AL226*(2*AY226/AL226-AX226/AL227)*LN((AU231+2.41421536*AL227)/(AU231-0.41421536*AL227))/(AL227*2.82842713)      ),1)</f>
        <v>0.85492868752682849</v>
      </c>
    </row>
    <row r="227" spans="16:52" x14ac:dyDescent="0.25">
      <c r="P227" s="78">
        <v>2</v>
      </c>
      <c r="Q227" s="60"/>
      <c r="R227" s="60"/>
      <c r="S227" s="60">
        <f>$Z$8*$BJ$35/AZ227</f>
        <v>7.7393069319109983E-2</v>
      </c>
      <c r="T227" s="61">
        <f>S227/S236</f>
        <v>7.7413913502710124E-2</v>
      </c>
      <c r="U227" s="62"/>
      <c r="V227" s="62"/>
      <c r="W227" s="60"/>
      <c r="X227" s="63"/>
      <c r="Y227" s="61"/>
      <c r="Z227" s="86">
        <f>SQRT($W$35*VLOOKUP(Z225,$P$34:$W$43,8))*(1-$Q$21)*T215*VLOOKUP(Z225,P214:T223,5)</f>
        <v>5.376529918168252E-3</v>
      </c>
      <c r="AA227" s="60">
        <f>SQRT($W$35*VLOOKUP(AA225,$P$34:$W$43,8))*(1-$R$21)*T215*VLOOKUP(AA225,P214:T223,5)</f>
        <v>3.6644734135623061E-3</v>
      </c>
      <c r="AB227" s="60">
        <f>SQRT($W$35*VLOOKUP(AB225,$P$34:$W$43,8))*(1-$S$21)*T215*VLOOKUP(AB225,P214:T223,5)</f>
        <v>2.3570941984065912E-3</v>
      </c>
      <c r="AC227" s="60">
        <f>SQRT($W$35*VLOOKUP(AC225,$P$34:$W$43,8))*(1-$T$21)*T215*VLOOKUP(AC225,P214:T223,5)</f>
        <v>1.5266119789824127E-3</v>
      </c>
      <c r="AD227" s="60">
        <f>SQRT($W$35*VLOOKUP(AD225,$P$34:$W$43,8))*(1-$U$21)*T215*VLOOKUP(AD225,P214:T223,5)</f>
        <v>1.6682319322497096E-3</v>
      </c>
      <c r="AE227" s="60">
        <f>SQRT($W$35*VLOOKUP(AE225,$P$34:$W$43,8))*(1-$V$21)*T215*VLOOKUP(AE225,P214:T223,5)</f>
        <v>1.0258709748106054E-3</v>
      </c>
      <c r="AF227" s="60">
        <f>SQRT($W$35*VLOOKUP(AF225,$P$34:$W$43,8))*(1-$W$21)*T215*VLOOKUP(AF225,P214:T223,5)</f>
        <v>6.3020500293819873E-3</v>
      </c>
      <c r="AG227" s="60">
        <f>SQRT($W$35*VLOOKUP(AG225,$P$34:$W$43,8))*(1-$X$21)*T215*VLOOKUP(AG225,P214:T223,5)</f>
        <v>3.8263914440473737E-3</v>
      </c>
      <c r="AH227" s="60">
        <f>SQRT($W$35*VLOOKUP(AH225,$P$34:$W$43,8))*(1-$Y$21)*T215*VLOOKUP(AH225,P214:T223,5)</f>
        <v>2.4375818189993044E-3</v>
      </c>
      <c r="AI227" s="87">
        <f>SQRT($W$35*VLOOKUP(AI225,$P$34:$W$43,8))*(1-$Z$21)*T215*VLOOKUP(AI225,P214:T223,5)</f>
        <v>3.8564216984972601E-3</v>
      </c>
      <c r="AJ227" s="89">
        <f>$X$35*T215</f>
        <v>3.1313976767415153E-6</v>
      </c>
      <c r="AK227" s="59" t="s">
        <v>65</v>
      </c>
      <c r="AL227" s="60">
        <f>AJ236*$Q$44*100000/($T$3*$AE$9)</f>
        <v>0.11087772385673283</v>
      </c>
      <c r="AM227" s="61"/>
      <c r="AN227" s="66" t="s">
        <v>572</v>
      </c>
      <c r="AO227" s="66" t="e">
        <f>1/0</f>
        <v>#DIV/0!</v>
      </c>
      <c r="AP227" s="61"/>
      <c r="AQ227" s="65" t="s">
        <v>572</v>
      </c>
      <c r="AR227" s="66">
        <f>IF(AL235&gt;=0,0,AO234)</f>
        <v>0</v>
      </c>
      <c r="AS227" s="61">
        <f>IF(AR226&lt;AR227,AR226,AR227)</f>
        <v>0</v>
      </c>
      <c r="AT227" s="61">
        <f>IF(AS227&lt;AS228,AS228,AS227)</f>
        <v>0</v>
      </c>
      <c r="AU227" s="67">
        <f>IF(AT226&lt;AT227,AT226,AT227)</f>
        <v>0</v>
      </c>
      <c r="AV227" s="81"/>
      <c r="AW227" s="59">
        <v>2</v>
      </c>
      <c r="AX227" s="61">
        <f t="shared" ref="AX227:AX235" si="54">AX215</f>
        <v>0.14320546093673198</v>
      </c>
      <c r="AY227" s="61">
        <f>SUMPRODUCT(T214:T223,$AY$34:$AY$43)</f>
        <v>0.59156981720844959</v>
      </c>
      <c r="AZ227" s="68">
        <f>IF($AA$8,EXP((AX227/AL227)*(AU231-1)-LN(AU231-AL227)-AL226*(2*AY227/AL226-AX227/AL227)*LN((AU231+2.41421536*AL227)/(AU231-0.41421536*AL227))/(AL227*2.82842713)      ),1)</f>
        <v>0.52479020640273233</v>
      </c>
    </row>
    <row r="228" spans="16:52" x14ac:dyDescent="0.25">
      <c r="P228" s="78">
        <v>3</v>
      </c>
      <c r="Q228" s="60"/>
      <c r="R228" s="60"/>
      <c r="S228" s="60">
        <f>$Z$9*$BJ$36/AZ228</f>
        <v>3.6374750379538669E-2</v>
      </c>
      <c r="T228" s="61">
        <f>S228/S236</f>
        <v>3.6384547147931379E-2</v>
      </c>
      <c r="U228" s="62"/>
      <c r="V228" s="62"/>
      <c r="W228" s="60"/>
      <c r="X228" s="63"/>
      <c r="Y228" s="61"/>
      <c r="Z228" s="86">
        <f>SQRT($W$36*VLOOKUP(Z225,$P$34:$W$43,8))*(1-$Q$22)*T216*VLOOKUP(Z225,P214:T223,5)</f>
        <v>3.4048237222001217E-3</v>
      </c>
      <c r="AA228" s="60">
        <f>SQRT($W$36*VLOOKUP(AA225,$P$34:$W$43,8))*(1-$R$22)*T216*VLOOKUP(AA225,P214:T223,5)</f>
        <v>2.3570941984065908E-3</v>
      </c>
      <c r="AB228" s="60">
        <f>SQRT($W$36*VLOOKUP(AB225,$P$34:$W$43,8))*(1-$S$22)*T216*VLOOKUP(AB225,P214:T223,5)</f>
        <v>1.5194915050546324E-3</v>
      </c>
      <c r="AC228" s="60">
        <f>SQRT($W$36*VLOOKUP(AC225,$P$34:$W$43,8))*(1-$T$22)*T216*VLOOKUP(AC225,P214:T223,5)</f>
        <v>1.0838471608259547E-3</v>
      </c>
      <c r="AD228" s="60">
        <f>SQRT($W$36*VLOOKUP(AD225,$P$34:$W$43,8))*(1-$U$22)*T216*VLOOKUP(AD225,P214:T223,5)</f>
        <v>1.0754099886385541E-3</v>
      </c>
      <c r="AE228" s="60">
        <f>SQRT($W$36*VLOOKUP(AE225,$P$34:$W$43,8))*(1-$V$22)*T216*VLOOKUP(AE225,P214:T223,5)</f>
        <v>6.4801281384010664E-4</v>
      </c>
      <c r="AF228" s="60">
        <f>SQRT($W$36*VLOOKUP(AF225,$P$34:$W$43,8))*(1-$W$22)*T216*VLOOKUP(AF225,P214:T223,5)</f>
        <v>3.9139386857643364E-3</v>
      </c>
      <c r="AG228" s="60">
        <f>SQRT($W$36*VLOOKUP(AG225,$P$34:$W$43,8))*(1-$X$22)*T216*VLOOKUP(AG225,P214:T223,5)</f>
        <v>2.4869532873447652E-3</v>
      </c>
      <c r="AH228" s="60">
        <f>SQRT($W$36*VLOOKUP(AH225,$P$34:$W$43,8))*(1-$Y$22)*T216*VLOOKUP(AH225,P214:T223,5)</f>
        <v>1.561943748310322E-3</v>
      </c>
      <c r="AI228" s="87">
        <f>SQRT($W$36*VLOOKUP(AI225,$P$34:$W$43,8))*(1-$Z$22)*T216*VLOOKUP(AI225,P214:T223,5)</f>
        <v>2.5055922224433199E-3</v>
      </c>
      <c r="AJ228" s="89">
        <f>$X$36*T216</f>
        <v>2.0500603644564443E-6</v>
      </c>
      <c r="AK228" s="82"/>
      <c r="AL228" s="65"/>
      <c r="AM228" s="61"/>
      <c r="AN228" s="66" t="s">
        <v>573</v>
      </c>
      <c r="AO228" s="66" t="e">
        <f>1/0</f>
        <v>#DIV/0!</v>
      </c>
      <c r="AP228" s="61"/>
      <c r="AQ228" s="65" t="s">
        <v>573</v>
      </c>
      <c r="AR228" s="66">
        <f>IF(AL235&gt;=0,0,AO235)</f>
        <v>0</v>
      </c>
      <c r="AS228" s="61">
        <f>AR228</f>
        <v>0</v>
      </c>
      <c r="AT228" s="61">
        <f>IF(AS227&lt;AS228,AS227,AS228)</f>
        <v>0</v>
      </c>
      <c r="AU228" s="67">
        <f>AT228</f>
        <v>0</v>
      </c>
      <c r="AV228" s="81"/>
      <c r="AW228" s="59">
        <v>3</v>
      </c>
      <c r="AX228" s="61">
        <f t="shared" si="54"/>
        <v>0.19947591637730461</v>
      </c>
      <c r="AY228" s="61">
        <f>SUMPRODUCT(T214:T223,$AZ$34:$AZ$43)</f>
        <v>0.80753420191083347</v>
      </c>
      <c r="AZ228" s="68">
        <f>IF($AA$9,EXP((AX228/AL227)*(AU231-1)-LN(AU231-AL227)-AL226*(2*AY228/AL226-AX228/AL227)*LN((AU231+2.41421536*AL227)/(AU231-0.41421536*AL227))/(AL227*2.82842713)      ),1)</f>
        <v>0.35268460444904703</v>
      </c>
    </row>
    <row r="229" spans="16:52" x14ac:dyDescent="0.25">
      <c r="P229" s="78">
        <v>4</v>
      </c>
      <c r="Q229" s="60"/>
      <c r="R229" s="60"/>
      <c r="S229" s="60">
        <f>$Z$10*$BJ$37/AZ229</f>
        <v>2.052606831949616E-2</v>
      </c>
      <c r="T229" s="61">
        <f>S229/S236</f>
        <v>2.0531596581140319E-2</v>
      </c>
      <c r="U229" s="62"/>
      <c r="V229" s="62"/>
      <c r="W229" s="60"/>
      <c r="X229" s="63"/>
      <c r="Y229" s="61"/>
      <c r="Z229" s="86">
        <f>SQRT($W$37*VLOOKUP(Z225,$P$34:$W$43,8))*(1-$Q$23)*T217*VLOOKUP(Z225,P214:T223,5)</f>
        <v>2.4384179967503346E-3</v>
      </c>
      <c r="AA229" s="60">
        <f>SQRT($W$37*VLOOKUP(AA225,$P$34:$W$43,8))*(1-$R$23)*T217*VLOOKUP(AA225,P214:T223,5)</f>
        <v>1.5266119789824127E-3</v>
      </c>
      <c r="AB229" s="60">
        <f>SQRT($W$37*VLOOKUP(AB225,$P$34:$W$43,8))*(1-$S$23)*T217*VLOOKUP(AB225,P214:T223,5)</f>
        <v>1.0838471608259547E-3</v>
      </c>
      <c r="AC229" s="60">
        <f>SQRT($W$37*VLOOKUP(AC225,$P$34:$W$43,8))*(1-$T$23)*T217*VLOOKUP(AC225,P214:T223,5)</f>
        <v>7.7823166152911675E-4</v>
      </c>
      <c r="AD229" s="60">
        <f>SQRT($W$37*VLOOKUP(AD225,$P$34:$W$43,8))*(1-$U$23)*T217*VLOOKUP(AD225,P214:T223,5)</f>
        <v>7.6397422156273675E-4</v>
      </c>
      <c r="AE229" s="60">
        <f>SQRT($W$37*VLOOKUP(AE225,$P$34:$W$43,8))*(1-$V$23)*T217*VLOOKUP(AE225,P214:T223,5)</f>
        <v>4.4121794407164837E-4</v>
      </c>
      <c r="AF229" s="60">
        <f>SQRT($W$37*VLOOKUP(AF225,$P$34:$W$43,8))*(1-$W$23)*T217*VLOOKUP(AF225,P214:T223,5)</f>
        <v>2.8169620673342806E-3</v>
      </c>
      <c r="AG229" s="60">
        <f>SQRT($W$37*VLOOKUP(AG225,$P$34:$W$43,8))*(1-$X$23)*T217*VLOOKUP(AG225,P214:T223,5)</f>
        <v>1.7611129386063153E-3</v>
      </c>
      <c r="AH229" s="60">
        <f>SQRT($W$37*VLOOKUP(AH225,$P$34:$W$43,8))*(1-$Y$23)*T217*VLOOKUP(AH225,P214:T223,5)</f>
        <v>1.2254077731729278E-3</v>
      </c>
      <c r="AI229" s="87">
        <f>SQRT($W$37*VLOOKUP(AI225,$P$34:$W$43,8))*(1-$Z$23)*T217*VLOOKUP(AI225,P214:T223,5)</f>
        <v>1.6278181267389245E-3</v>
      </c>
      <c r="AJ229" s="89">
        <f>$X$37*T217</f>
        <v>1.4862133925072816E-6</v>
      </c>
      <c r="AK229" s="59" t="s">
        <v>568</v>
      </c>
      <c r="AL229" s="60">
        <f>AL227-1</f>
        <v>-0.88912227614326711</v>
      </c>
      <c r="AM229" s="61"/>
      <c r="AN229" s="66"/>
      <c r="AO229" s="61"/>
      <c r="AP229" s="61"/>
      <c r="AQ229" s="50"/>
      <c r="AR229" s="65"/>
      <c r="AS229" s="65"/>
      <c r="AT229" s="65"/>
      <c r="AU229" s="65"/>
      <c r="AV229" s="81"/>
      <c r="AW229" s="59">
        <v>4</v>
      </c>
      <c r="AX229" s="61">
        <f t="shared" si="54"/>
        <v>0.25627106465246752</v>
      </c>
      <c r="AY229" s="61">
        <f>SUMPRODUCT(T214:T223,$BA$34:$BA$43)</f>
        <v>1.0068620303194911</v>
      </c>
      <c r="AZ229" s="68">
        <f>IF($AA$10,EXP((AX229/AL227)*(AU231-1)-LN(AU231-AL227)-AL226*(2*AY229/AL226-AX229/AL227)*LN((AU231+2.41421536*AL227)/(AU231-0.41421536*AL227))/(AL227*2.82842713)      ),1)</f>
        <v>0.24687866421717949</v>
      </c>
    </row>
    <row r="230" spans="16:52" x14ac:dyDescent="0.25">
      <c r="P230" s="78">
        <v>5</v>
      </c>
      <c r="Q230" s="60"/>
      <c r="R230" s="60"/>
      <c r="S230" s="60">
        <f>$Z$11*$BJ$38/AZ230</f>
        <v>2.0845395610477352E-2</v>
      </c>
      <c r="T230" s="61">
        <f>S230/S236</f>
        <v>2.0851009876162188E-2</v>
      </c>
      <c r="U230" s="62"/>
      <c r="V230" s="62"/>
      <c r="W230" s="60"/>
      <c r="X230" s="63"/>
      <c r="Y230" s="61"/>
      <c r="Z230" s="86">
        <f>SQRT($W$38*VLOOKUP(Z225,$P$34:$W$43,8))*(1-$Q$24)*T218*VLOOKUP(Z225,P214:T223,5)</f>
        <v>2.3629603155843316E-3</v>
      </c>
      <c r="AA230" s="60">
        <f>SQRT($W$38*VLOOKUP(AA225,$P$34:$W$43,8))*(1-$R$24)*T218*VLOOKUP(AA225,P214:T223,5)</f>
        <v>1.6682319322497096E-3</v>
      </c>
      <c r="AB230" s="60">
        <f>SQRT($W$38*VLOOKUP(AB225,$P$34:$W$43,8))*(1-$S$24)*T218*VLOOKUP(AB225,P214:T223,5)</f>
        <v>1.0754099886385541E-3</v>
      </c>
      <c r="AC230" s="60">
        <f>SQRT($W$38*VLOOKUP(AC225,$P$34:$W$43,8))*(1-$T$24)*T218*VLOOKUP(AC225,P214:T223,5)</f>
        <v>7.6397422156273685E-4</v>
      </c>
      <c r="AD230" s="60">
        <f>SQRT($W$38*VLOOKUP(AD225,$P$34:$W$43,8))*(1-$U$24)*T218*VLOOKUP(AD225,P214:T223,5)</f>
        <v>7.4937835963055643E-4</v>
      </c>
      <c r="AE230" s="60">
        <f>SQRT($W$38*VLOOKUP(AE225,$P$34:$W$43,8))*(1-$V$24)*T218*VLOOKUP(AE225,P214:T223,5)</f>
        <v>4.6756102912776494E-4</v>
      </c>
      <c r="AF230" s="60">
        <f>SQRT($W$38*VLOOKUP(AF225,$P$34:$W$43,8))*(1-$W$24)*T218*VLOOKUP(AF225,P214:T223,5)</f>
        <v>2.6942411640812867E-3</v>
      </c>
      <c r="AG230" s="60">
        <f>SQRT($W$38*VLOOKUP(AG225,$P$34:$W$43,8))*(1-$X$24)*T218*VLOOKUP(AG225,P214:T223,5)</f>
        <v>1.7546771043451524E-3</v>
      </c>
      <c r="AH230" s="60">
        <f>SQRT($W$38*VLOOKUP(AH225,$P$34:$W$43,8))*(1-$Y$24)*T218*VLOOKUP(AH225,P214:T223,5)</f>
        <v>1.1454795335203102E-3</v>
      </c>
      <c r="AI230" s="87">
        <f>SQRT($W$38*VLOOKUP(AI225,$P$34:$W$43,8))*(1-$Z$24)*T218*VLOOKUP(AI225,P214:T223,5)</f>
        <v>1.7595913883520773E-3</v>
      </c>
      <c r="AJ230" s="89">
        <f>$X$38*T218</f>
        <v>1.5089944562337952E-6</v>
      </c>
      <c r="AK230" s="59" t="s">
        <v>569</v>
      </c>
      <c r="AL230" s="60">
        <f>AL226-3*AL227*AL227-2*AL227</f>
        <v>0.15521941280159046</v>
      </c>
      <c r="AM230" s="61" t="s">
        <v>582</v>
      </c>
      <c r="AN230" s="66" t="s">
        <v>583</v>
      </c>
      <c r="AO230" s="61">
        <f>AL233^2/AL234^3</f>
        <v>7.793591844560404</v>
      </c>
      <c r="AP230" s="61"/>
      <c r="AQ230" s="50"/>
      <c r="AR230" s="65"/>
      <c r="AS230" s="65"/>
      <c r="AT230" s="65"/>
      <c r="AU230" s="65"/>
      <c r="AV230" s="81"/>
      <c r="AW230" s="59">
        <v>5</v>
      </c>
      <c r="AX230" s="61">
        <f t="shared" si="54"/>
        <v>0.25621330522075891</v>
      </c>
      <c r="AY230" s="61">
        <f>SUMPRODUCT(T214:T223,$BB$34:$BB$43)</f>
        <v>0.98992340601341211</v>
      </c>
      <c r="AZ230" s="68">
        <f>IF($AA$11,EXP((AX230/AL227)*(AU231-1)-LN(AU231-AL227)-AL226*(2*AY230/AL226-AX230/AL227)*LN((AU231+2.41421536*AL227)/(AU231-0.41421536*AL227))/(AL227*2.82842713)      ),1)</f>
        <v>0.25701892067572835</v>
      </c>
    </row>
    <row r="231" spans="16:52" x14ac:dyDescent="0.25">
      <c r="P231" s="78">
        <v>6</v>
      </c>
      <c r="Q231" s="60"/>
      <c r="R231" s="60"/>
      <c r="S231" s="60">
        <f>$Z$12*$BJ$39/AZ231</f>
        <v>1.0316463403937763E-2</v>
      </c>
      <c r="T231" s="61">
        <f>S231/S236</f>
        <v>1.0319241924794833E-2</v>
      </c>
      <c r="U231" s="62"/>
      <c r="V231" s="62"/>
      <c r="W231" s="60"/>
      <c r="X231" s="63"/>
      <c r="Y231" s="61"/>
      <c r="Z231" s="86">
        <f>SQRT($W$39*VLOOKUP(Z225,$P$34:$W$43,8))*(1-$Q$25)*T219*VLOOKUP(Z225,P214:T223,5)</f>
        <v>1.4782601676342391E-3</v>
      </c>
      <c r="AA231" s="60">
        <f>SQRT($W$39*VLOOKUP(AA225,$P$34:$W$43,8))*(1-$R$25)*T219*VLOOKUP(AA225,P214:T223,5)</f>
        <v>1.0258709748106056E-3</v>
      </c>
      <c r="AB231" s="60">
        <f>SQRT($W$39*VLOOKUP(AB225,$P$34:$W$43,8))*(1-$S$25)*T219*VLOOKUP(AB225,P214:T223,5)</f>
        <v>6.4801281384010664E-4</v>
      </c>
      <c r="AC231" s="60">
        <f>SQRT($W$39*VLOOKUP(AC225,$P$34:$W$43,8))*(1-$T$25)*T219*VLOOKUP(AC225,P214:T223,5)</f>
        <v>4.4121794407164843E-4</v>
      </c>
      <c r="AD231" s="60">
        <f>SQRT($W$39*VLOOKUP(AD225,$P$34:$W$43,8))*(1-$U$25)*T219*VLOOKUP(AD225,P214:T223,5)</f>
        <v>4.6756102912776483E-4</v>
      </c>
      <c r="AE231" s="60">
        <f>SQRT($W$39*VLOOKUP(AE225,$P$34:$W$43,8))*(1-$V$25)*T219*VLOOKUP(AE225,P214:T223,5)</f>
        <v>2.9172621967198391E-4</v>
      </c>
      <c r="AF231" s="60">
        <f>SQRT($W$39*VLOOKUP(AF225,$P$34:$W$43,8))*(1-$W$25)*T219*VLOOKUP(AF225,P214:T223,5)</f>
        <v>1.8559302501053873E-3</v>
      </c>
      <c r="AG231" s="60">
        <f>SQRT($W$39*VLOOKUP(AG225,$P$34:$W$43,8))*(1-$X$25)*T219*VLOOKUP(AG225,P214:T223,5)</f>
        <v>1.0920619412018585E-3</v>
      </c>
      <c r="AH231" s="60">
        <f>SQRT($W$39*VLOOKUP(AH225,$P$34:$W$43,8))*(1-$Y$25)*T219*VLOOKUP(AH225,P214:T223,5)</f>
        <v>7.029970556485588E-4</v>
      </c>
      <c r="AI231" s="87">
        <f>SQRT($W$39*VLOOKUP(AI225,$P$34:$W$43,8))*(1-$Z$25)*T219*VLOOKUP(AI225,P214:T223,5)</f>
        <v>1.0978651168788076E-3</v>
      </c>
      <c r="AJ231" s="89">
        <f>$X$39*T219</f>
        <v>9.2902566278600755E-7</v>
      </c>
      <c r="AK231" s="59" t="s">
        <v>570</v>
      </c>
      <c r="AL231" s="60">
        <f>-1*AL226*AL227+AL227^2+AL227^3</f>
        <v>-3.2230477405314463E-2</v>
      </c>
      <c r="AM231" s="61"/>
      <c r="AN231" s="66" t="s">
        <v>584</v>
      </c>
      <c r="AO231" s="61" t="e">
        <f>SQRT(1-AO230)/SQRT(AO230)*AL233/ABS(AL233)</f>
        <v>#NUM!</v>
      </c>
      <c r="AP231" s="61"/>
      <c r="AQ231" s="50"/>
      <c r="AR231" s="65"/>
      <c r="AS231" s="65"/>
      <c r="AT231" s="65" t="s">
        <v>587</v>
      </c>
      <c r="AU231" s="61">
        <f>AU226</f>
        <v>0.73797145730719738</v>
      </c>
      <c r="AV231" s="81"/>
      <c r="AW231" s="59">
        <v>6</v>
      </c>
      <c r="AX231" s="61">
        <f t="shared" si="54"/>
        <v>0.31872889694939199</v>
      </c>
      <c r="AY231" s="61">
        <f>SUMPRODUCT(T214:T223,$BC$34:$BC$43)</f>
        <v>1.260613553413743</v>
      </c>
      <c r="AZ231" s="68">
        <f>IF($AA$12,EXP((AX231/AL227)*(AU231-1)-LN(AU231-AL227)-AL226*(2*AY231/AL226-AX231/AL227)*LN((AU231+2.41421536*AL227)/(AU231-0.41421536*AL227))/(AL227*2.82842713)      ),1)</f>
        <v>0.15359326619926336</v>
      </c>
    </row>
    <row r="232" spans="16:52" x14ac:dyDescent="0.25">
      <c r="P232" s="78">
        <v>7</v>
      </c>
      <c r="Q232" s="60"/>
      <c r="R232" s="60"/>
      <c r="S232" s="60">
        <f>$Z$13*$BJ$40/AZ232</f>
        <v>0.37188848644358175</v>
      </c>
      <c r="T232" s="61">
        <f>S232/S236</f>
        <v>0.37198864672871329</v>
      </c>
      <c r="U232" s="62"/>
      <c r="V232" s="62"/>
      <c r="W232" s="60"/>
      <c r="X232" s="63"/>
      <c r="Y232" s="61"/>
      <c r="Z232" s="86">
        <f>SQRT($W$40*VLOOKUP(Z225,$P$34:$W$43,8))*(1-$Q$26)*T220*VLOOKUP(Z225,P214:T223,5)</f>
        <v>9.4207669111808882E-3</v>
      </c>
      <c r="AA232" s="60">
        <f>SQRT($W$40*VLOOKUP(AA225,$P$34:$W$43,8))*(1-$R$26)*T220*VLOOKUP(AA225,P214:T223,5)</f>
        <v>6.3020500293819864E-3</v>
      </c>
      <c r="AB232" s="60">
        <f>SQRT($W$40*VLOOKUP(AB225,$P$34:$W$43,8))*(1-$S$26)*T220*VLOOKUP(AB225,P214:T223,5)</f>
        <v>3.9139386857643364E-3</v>
      </c>
      <c r="AC232" s="60">
        <f>SQRT($W$40*VLOOKUP(AC225,$P$34:$W$43,8))*(1-$T$26)*T220*VLOOKUP(AC225,P214:T223,5)</f>
        <v>2.8169620673342806E-3</v>
      </c>
      <c r="AD232" s="60">
        <f>SQRT($W$40*VLOOKUP(AD225,$P$34:$W$43,8))*(1-$U$26)*T220*VLOOKUP(AD225,P214:T223,5)</f>
        <v>2.6942411640812867E-3</v>
      </c>
      <c r="AE232" s="60">
        <f>SQRT($W$40*VLOOKUP(AE225,$P$34:$W$43,8))*(1-$V$26)*T220*VLOOKUP(AE225,P214:T223,5)</f>
        <v>1.8559302501053873E-3</v>
      </c>
      <c r="AF232" s="60">
        <f>SQRT($W$40*VLOOKUP(AF225,$P$34:$W$43,8))*(1-$W$26)*T220*VLOOKUP(AF225,P214:T223,5)</f>
        <v>1.204695942114579E-2</v>
      </c>
      <c r="AG232" s="60">
        <f>SQRT($W$40*VLOOKUP(AG225,$P$34:$W$43,8))*(1-$X$26)*T220*VLOOKUP(AG225,P214:T223,5)</f>
        <v>8.1306195524719106E-3</v>
      </c>
      <c r="AH232" s="60">
        <f>SQRT($W$40*VLOOKUP(AH225,$P$34:$W$43,8))*(1-$Y$26)*T220*VLOOKUP(AH225,P214:T223,5)</f>
        <v>3.969383153880653E-3</v>
      </c>
      <c r="AI232" s="87">
        <f>SQRT($W$40*VLOOKUP(AI225,$P$34:$W$43,8))*(1-$Z$26)*T220*VLOOKUP(AI225,P214:T223,5)</f>
        <v>6.4511359644412927E-3</v>
      </c>
      <c r="AJ232" s="89">
        <f>$X$40*T220</f>
        <v>8.9462738284726534E-6</v>
      </c>
      <c r="AK232" s="82"/>
      <c r="AL232" s="65"/>
      <c r="AM232" s="61"/>
      <c r="AN232" s="66" t="s">
        <v>585</v>
      </c>
      <c r="AO232" s="61" t="e">
        <f>IF(ATAN(AO231)&lt;0,ATAN(AO231)+PI(),ATAN(AO231))</f>
        <v>#NUM!</v>
      </c>
      <c r="AP232" s="61"/>
      <c r="AQ232" s="50"/>
      <c r="AR232" s="65"/>
      <c r="AS232" s="65"/>
      <c r="AT232" s="65"/>
      <c r="AU232" s="65"/>
      <c r="AV232" s="81"/>
      <c r="AW232" s="59">
        <v>7</v>
      </c>
      <c r="AX232" s="61">
        <f t="shared" si="54"/>
        <v>8.5143624315005592E-2</v>
      </c>
      <c r="AY232" s="61">
        <f>SUMPRODUCT(T214:T223,$BD$34:$BD$43)</f>
        <v>0.22132094421563697</v>
      </c>
      <c r="AZ232" s="68">
        <f>IF($AA$13,EXP((AX232/AL227)*(AU231-1)-LN(AU231-AL227)-AL226*(2*AY232/AL226-AX232/AL227)*LN((AU231+2.41421536*AL227)/(AU231-0.41421536*AL227))/(AL227*2.82842713)      ),1)</f>
        <v>1.1237475960588215</v>
      </c>
    </row>
    <row r="233" spans="16:52" x14ac:dyDescent="0.25">
      <c r="P233" s="78">
        <v>8</v>
      </c>
      <c r="Q233" s="60"/>
      <c r="R233" s="60"/>
      <c r="S233" s="60">
        <f>$Z$14*$BJ$41/AZ233</f>
        <v>0.11479508455180897</v>
      </c>
      <c r="T233" s="61">
        <f>S233/S236</f>
        <v>0.11482600217582677</v>
      </c>
      <c r="U233" s="62"/>
      <c r="V233" s="62"/>
      <c r="W233" s="60"/>
      <c r="X233" s="63"/>
      <c r="Y233" s="61"/>
      <c r="Z233" s="86">
        <f>SQRT($W$41*VLOOKUP(Z225,$P$34:$W$43,8))*(1-$Q$27)*T221*VLOOKUP(Z225,P214:T223,5)</f>
        <v>5.8595763576603553E-3</v>
      </c>
      <c r="AA233" s="60">
        <f>SQRT($W$41*VLOOKUP(AA225,$P$34:$W$43,8))*(1-$R$27)*T221*VLOOKUP(AA225,P214:T223,5)</f>
        <v>3.8263914440473737E-3</v>
      </c>
      <c r="AB233" s="60">
        <f>SQRT($W$41*VLOOKUP(AB225,$P$34:$W$43,8))*(1-$S$27)*T221*VLOOKUP(AB225,P214:T223,5)</f>
        <v>2.4869532873447652E-3</v>
      </c>
      <c r="AC233" s="60">
        <f>SQRT($W$41*VLOOKUP(AC225,$P$34:$W$43,8))*(1-$T$27)*T221*VLOOKUP(AC225,P214:T223,5)</f>
        <v>1.7611129386063151E-3</v>
      </c>
      <c r="AD233" s="60">
        <f>SQRT($W$41*VLOOKUP(AD225,$P$34:$W$43,8))*(1-$U$27)*T221*VLOOKUP(AD225,P214:T223,5)</f>
        <v>1.7546771043451526E-3</v>
      </c>
      <c r="AE233" s="60">
        <f>SQRT($W$41*VLOOKUP(AE225,$P$34:$W$43,8))*(1-$V$27)*T221*VLOOKUP(AE225,P214:T223,5)</f>
        <v>1.0920619412018585E-3</v>
      </c>
      <c r="AF233" s="60">
        <f>SQRT($W$41*VLOOKUP(AF225,$P$34:$W$43,8))*(1-$W$27)*T221*VLOOKUP(AF225,P214:T223,5)</f>
        <v>8.1306195524719106E-3</v>
      </c>
      <c r="AG233" s="60">
        <f>SQRT($W$41*VLOOKUP(AG225,$P$34:$W$43,8))*(1-$X$27)*T221*VLOOKUP(AG225,P214:T223,5)</f>
        <v>5.3055196430113263E-3</v>
      </c>
      <c r="AH233" s="60">
        <f>SQRT($W$41*VLOOKUP(AH225,$P$34:$W$43,8))*(1-$Y$27)*T221*VLOOKUP(AH225,P214:T223,5)</f>
        <v>2.8879221094774967E-3</v>
      </c>
      <c r="AI233" s="87">
        <f>SQRT($W$41*VLOOKUP(AI225,$P$34:$W$43,8))*(1-$Z$27)*T221*VLOOKUP(AI225,P214:T223,5)</f>
        <v>4.4234905323273059E-3</v>
      </c>
      <c r="AJ233" s="89">
        <f>$X$41*T221</f>
        <v>3.06313072559168E-6</v>
      </c>
      <c r="AK233" s="59" t="s">
        <v>580</v>
      </c>
      <c r="AL233" s="61">
        <f>AL229*AL230/6-AL231/2-AL229^3/27</f>
        <v>1.9146522103985254E-2</v>
      </c>
      <c r="AM233" s="61"/>
      <c r="AN233" s="66" t="s">
        <v>571</v>
      </c>
      <c r="AO233" s="61" t="e">
        <f>2*SQRT(AL234)*COS(AO232/3)-AL229/3</f>
        <v>#NUM!</v>
      </c>
      <c r="AP233" s="69" t="e">
        <f>AO233^3+AL229*AO233^2+AL230*AO233+AL231</f>
        <v>#NUM!</v>
      </c>
      <c r="AQ233" s="50"/>
      <c r="AR233" s="65"/>
      <c r="AS233" s="65"/>
      <c r="AT233" s="65"/>
      <c r="AU233" s="65"/>
      <c r="AV233" s="81"/>
      <c r="AW233" s="59">
        <v>8</v>
      </c>
      <c r="AX233" s="61">
        <f t="shared" si="54"/>
        <v>9.4442052157195047E-2</v>
      </c>
      <c r="AY233" s="61">
        <f>SUMPRODUCT(T214:T223,$BE$34:$BE$43)</f>
        <v>0.46712613476804377</v>
      </c>
      <c r="AZ233" s="68">
        <f>IF($AA$14,EXP((AX233/AL227)*(AU231-1)-LN(AU231-AL227)-AL226*(2*AY233/AL226-AX233/AL227)*LN((AU231+2.41421536*AL227)/(AU231-0.41421536*AL227))/(AL227*2.82842713)      ),1)</f>
        <v>0.63774348671861958</v>
      </c>
    </row>
    <row r="234" spans="16:52" x14ac:dyDescent="0.25">
      <c r="P234" s="78">
        <v>9</v>
      </c>
      <c r="Q234" s="60"/>
      <c r="R234" s="60"/>
      <c r="S234" s="60">
        <f>$Z$15*$BJ$42/AZ234</f>
        <v>5.9246929489601412E-2</v>
      </c>
      <c r="T234" s="61">
        <f>S234/S236</f>
        <v>5.926288639487589E-2</v>
      </c>
      <c r="U234" s="62"/>
      <c r="V234" s="62" t="s">
        <v>590</v>
      </c>
      <c r="W234" s="60"/>
      <c r="X234" s="63"/>
      <c r="Y234" s="61"/>
      <c r="Z234" s="86">
        <f>SQRT($W$42*VLOOKUP(Z225,$P$34:$W$43,8))*(1-$Q$28)*T222*VLOOKUP(Z225,P214:T223,5)</f>
        <v>3.5644311937170739E-3</v>
      </c>
      <c r="AA234" s="60">
        <f>SQRT($W$42*VLOOKUP(AA225,$P$34:$W$43,8))*(1-$R$28)*T222*VLOOKUP(AA225,P214:T223,5)</f>
        <v>2.4375818189993044E-3</v>
      </c>
      <c r="AB234" s="60">
        <f>SQRT($W$42*VLOOKUP(AB225,$P$34:$W$43,8))*(1-$S$28)*T222*VLOOKUP(AB225,P214:T223,5)</f>
        <v>1.561943748310322E-3</v>
      </c>
      <c r="AC234" s="60">
        <f>SQRT($W$42*VLOOKUP(AC225,$P$34:$W$43,8))*(1-$T$28)*T222*VLOOKUP(AC225,P214:T223,5)</f>
        <v>1.2254077731729278E-3</v>
      </c>
      <c r="AD234" s="60">
        <f>SQRT($W$42*VLOOKUP(AD225,$P$34:$W$43,8))*(1-$U$28)*T222*VLOOKUP(AD225,P214:T223,5)</f>
        <v>1.14547953352031E-3</v>
      </c>
      <c r="AE234" s="60">
        <f>SQRT($W$42*VLOOKUP(AE225,$P$34:$W$43,8))*(1-$V$28)*T222*VLOOKUP(AE225,P214:T223,5)</f>
        <v>7.0299705564855891E-4</v>
      </c>
      <c r="AF234" s="60">
        <f>SQRT($W$42*VLOOKUP(AF225,$P$34:$W$43,8))*(1-$W$28)*T222*VLOOKUP(AF225,P214:T223,5)</f>
        <v>3.969383153880653E-3</v>
      </c>
      <c r="AG234" s="60">
        <f>SQRT($W$42*VLOOKUP(AG225,$P$34:$W$43,8))*(1-$X$28)*T222*VLOOKUP(AG225,P214:T223,5)</f>
        <v>2.8879221094774967E-3</v>
      </c>
      <c r="AH234" s="60">
        <f>SQRT($W$42*VLOOKUP(AH225,$P$34:$W$43,8))*(1-$Y$28)*T222*VLOOKUP(AH225,P214:T223,5)</f>
        <v>1.9295336912946355E-3</v>
      </c>
      <c r="AI234" s="87">
        <f>SQRT($W$42*VLOOKUP(AI225,$P$34:$W$43,8))*(1-$Z$28)*T222*VLOOKUP(AI225,P214:T223,5)</f>
        <v>2.8234976924592474E-3</v>
      </c>
      <c r="AJ234" s="89">
        <f>$X$42*T222</f>
        <v>1.6008588392446367E-6</v>
      </c>
      <c r="AK234" s="59" t="s">
        <v>556</v>
      </c>
      <c r="AL234" s="61">
        <f>AL229^2/9-AL230/3</f>
        <v>3.6097798169934747E-2</v>
      </c>
      <c r="AM234" s="61"/>
      <c r="AN234" s="66" t="s">
        <v>572</v>
      </c>
      <c r="AO234" s="61" t="e">
        <f>2*SQRT(AL234)*COS((AO232+2*PI())/3)-AL229/3</f>
        <v>#NUM!</v>
      </c>
      <c r="AP234" s="69" t="e">
        <f>AO234^3+AO234^2*AL229+AO234*AL230+AL231</f>
        <v>#NUM!</v>
      </c>
      <c r="AQ234" s="50"/>
      <c r="AR234" s="65"/>
      <c r="AS234" s="50"/>
      <c r="AT234" s="65"/>
      <c r="AU234" s="65"/>
      <c r="AV234" s="81"/>
      <c r="AW234" s="59">
        <v>9</v>
      </c>
      <c r="AX234" s="61">
        <f t="shared" si="54"/>
        <v>9.5633628720838929E-2</v>
      </c>
      <c r="AY234" s="61">
        <f>SUMPRODUCT(T214:T223,$BF$34:$BF$43)</f>
        <v>0.53657093586164439</v>
      </c>
      <c r="AZ234" s="68">
        <f>IF($AA$15,EXP((AX234/AL227)*(AU231-1)-LN(AU231-AL227)-AL226*(2*AY234/AL226-AX234/AL227)*LN((AU231+2.41421536*AL227)/(AU231-0.41421536*AL227))/(AL227*2.82842713)      ),1)</f>
        <v>0.54180121261056891</v>
      </c>
    </row>
    <row r="235" spans="16:52" x14ac:dyDescent="0.25">
      <c r="P235" s="78">
        <v>10</v>
      </c>
      <c r="Q235" s="60"/>
      <c r="R235" s="60"/>
      <c r="S235" s="60">
        <f>$Z$16*$BJ$43/AZ235</f>
        <v>9.2083068110085181E-2</v>
      </c>
      <c r="T235" s="61">
        <f>S235/S236</f>
        <v>9.2107868733642795E-2</v>
      </c>
      <c r="U235" s="62"/>
      <c r="V235" s="96">
        <f>ABS(S224-S236)</f>
        <v>2.7742252939333412E-12</v>
      </c>
      <c r="W235" s="60"/>
      <c r="X235" s="63"/>
      <c r="Y235" s="61"/>
      <c r="Z235" s="86">
        <f>SQRT($W$43*VLOOKUP(Z225,$P$34:$W$43,8))*(1-$Q$29)*T223*VLOOKUP(Z225,P214:T223,5)</f>
        <v>5.5717377003628946E-3</v>
      </c>
      <c r="AA235" s="60">
        <f>SQRT($W$43*VLOOKUP(AA225,$P$34:$W$43,8))*(1-$R$29)*T223*VLOOKUP(AA225,P214:T223,5)</f>
        <v>3.8564216984972601E-3</v>
      </c>
      <c r="AB235" s="60">
        <f>SQRT($W$43*VLOOKUP(AB225,$P$34:$W$43,8))*(1-$S$29)*T223*VLOOKUP(AB225,P214:T223,5)</f>
        <v>2.5055922224433203E-3</v>
      </c>
      <c r="AC235" s="60">
        <f>SQRT($W$43*VLOOKUP(AC225,$P$34:$W$43,8))*(1-$T$29)*T223*VLOOKUP(AC225,P214:T223,5)</f>
        <v>1.6278181267389245E-3</v>
      </c>
      <c r="AD235" s="60">
        <f>SQRT($W$43*VLOOKUP(AD225,$P$34:$W$43,8))*(1-$U$29)*T223*VLOOKUP(AD225,P214:T223,5)</f>
        <v>1.7595913883520771E-3</v>
      </c>
      <c r="AE235" s="60">
        <f>SQRT($W$43*VLOOKUP(AE225,$P$34:$W$43,8))*(1-$V$29)*T223*VLOOKUP(AE225,P214:T223,5)</f>
        <v>1.0978651168788076E-3</v>
      </c>
      <c r="AF235" s="60">
        <f>SQRT($W$43*VLOOKUP(AF225,$P$34:$W$43,8))*(1-$W$29)*T223*VLOOKUP(AF225,P214:T223,5)</f>
        <v>6.4511359644412927E-3</v>
      </c>
      <c r="AG235" s="60">
        <f>SQRT($W$43*VLOOKUP(AG225,$P$34:$W$43,8))*(1-$X$29)*T223*VLOOKUP(AG225,P214:T223,5)</f>
        <v>4.4234905323273059E-3</v>
      </c>
      <c r="AH235" s="60">
        <f>SQRT($W$43*VLOOKUP(AH225,$P$34:$W$43,8))*(1-$Y$29)*T223*VLOOKUP(AH225,P214:T223,5)</f>
        <v>2.8234976924592474E-3</v>
      </c>
      <c r="AI235" s="87">
        <f>SQRT($W$43*VLOOKUP(AI225,$P$34:$W$43,8))*(1-$Z$29)*T223*VLOOKUP(AI225,P214:T223,5)</f>
        <v>4.1316403311795636E-3</v>
      </c>
      <c r="AJ235" s="89">
        <f>$X$43*T223</f>
        <v>3.3411989502196628E-6</v>
      </c>
      <c r="AK235" s="59" t="s">
        <v>72</v>
      </c>
      <c r="AL235" s="63">
        <f>AL233^2-AL234^3</f>
        <v>3.1955203549424016E-4</v>
      </c>
      <c r="AM235" s="61"/>
      <c r="AN235" s="66" t="s">
        <v>573</v>
      </c>
      <c r="AO235" s="61" t="e">
        <f>2*SQRT(AL234)*COS((AO232+4*PI())/3)-AL229/3</f>
        <v>#NUM!</v>
      </c>
      <c r="AP235" s="69" t="e">
        <f>AO235^3+AO235^2*AL229+AL230*AO235+AL231</f>
        <v>#NUM!</v>
      </c>
      <c r="AQ235" s="50"/>
      <c r="AR235" s="65"/>
      <c r="AS235" s="50"/>
      <c r="AT235" s="65"/>
      <c r="AU235" s="65"/>
      <c r="AV235" s="81"/>
      <c r="AW235" s="59">
        <v>10</v>
      </c>
      <c r="AX235" s="61">
        <f t="shared" si="54"/>
        <v>0.1284239100960245</v>
      </c>
      <c r="AY235" s="61">
        <f>SUMPRODUCT(T214:T223,$BG$34:$BG$43)</f>
        <v>0.53145181785571516</v>
      </c>
      <c r="AZ235" s="68">
        <f>IF($AA$16,EXP((AX235/AL227)*(AU231-1)-LN(AU231-AL227)-AL226*(2*AY235/AL226-AX235/AL227)*LN((AU231+2.41421536*AL227)/(AU231-0.41421536*AL227))/(AL227*2.82842713)      ),1)</f>
        <v>0.58726110982991087</v>
      </c>
    </row>
    <row r="236" spans="16:52" x14ac:dyDescent="0.25">
      <c r="P236" s="79"/>
      <c r="Q236" s="71"/>
      <c r="R236" s="71"/>
      <c r="S236" s="94">
        <f>SUM(S226:S235)</f>
        <v>0.9997307437041093</v>
      </c>
      <c r="T236" s="72">
        <f>SUM(T226:T235)</f>
        <v>0.99999999999999978</v>
      </c>
      <c r="U236" s="73"/>
      <c r="V236" s="73"/>
      <c r="W236" s="73"/>
      <c r="X236" s="73"/>
      <c r="Y236" s="73"/>
      <c r="Z236" s="70"/>
      <c r="AA236" s="73"/>
      <c r="AB236" s="73"/>
      <c r="AC236" s="73"/>
      <c r="AD236" s="73"/>
      <c r="AE236" s="73"/>
      <c r="AF236" s="73"/>
      <c r="AG236" s="73"/>
      <c r="AH236" s="73"/>
      <c r="AI236" s="88">
        <f>SUM(Z226:AI235)</f>
        <v>0.28955736550758054</v>
      </c>
      <c r="AJ236" s="91">
        <f>SUM(AJ226:AJ235)</f>
        <v>3.131873933495746E-5</v>
      </c>
      <c r="AK236" s="70"/>
      <c r="AL236" s="73"/>
      <c r="AM236" s="74"/>
      <c r="AN236" s="75"/>
      <c r="AO236" s="74"/>
      <c r="AP236" s="74"/>
      <c r="AQ236" s="76"/>
      <c r="AR236" s="73"/>
      <c r="AS236" s="76"/>
      <c r="AT236" s="73"/>
      <c r="AU236" s="73"/>
      <c r="AV236" s="80"/>
      <c r="AW236" s="70"/>
      <c r="AX236" s="73"/>
      <c r="AY236" s="73"/>
      <c r="AZ236" s="80"/>
    </row>
    <row r="237" spans="16:52" x14ac:dyDescent="0.25">
      <c r="P237" s="92">
        <f>P225+1</f>
        <v>17</v>
      </c>
      <c r="Q237" s="55"/>
      <c r="R237" s="55"/>
      <c r="S237" s="55"/>
      <c r="T237" s="55" t="s">
        <v>558</v>
      </c>
      <c r="U237" s="56"/>
      <c r="V237" s="56"/>
      <c r="W237" s="57"/>
      <c r="X237" s="57"/>
      <c r="Y237" s="57"/>
      <c r="Z237" s="54">
        <v>1</v>
      </c>
      <c r="AA237" s="55">
        <v>2</v>
      </c>
      <c r="AB237" s="55">
        <v>3</v>
      </c>
      <c r="AC237" s="55">
        <v>4</v>
      </c>
      <c r="AD237" s="55">
        <v>5</v>
      </c>
      <c r="AE237" s="55">
        <v>6</v>
      </c>
      <c r="AF237" s="55">
        <v>7</v>
      </c>
      <c r="AG237" s="55">
        <v>8</v>
      </c>
      <c r="AH237" s="55">
        <v>9</v>
      </c>
      <c r="AI237" s="58">
        <v>10</v>
      </c>
      <c r="AJ237" s="90"/>
      <c r="AK237" s="54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8"/>
      <c r="AW237" s="54"/>
      <c r="AX237" s="55" t="s">
        <v>563</v>
      </c>
      <c r="AY237" s="55" t="s">
        <v>575</v>
      </c>
      <c r="AZ237" s="58" t="s">
        <v>588</v>
      </c>
    </row>
    <row r="238" spans="16:52" x14ac:dyDescent="0.25">
      <c r="P238" s="78">
        <v>1</v>
      </c>
      <c r="Q238" s="60"/>
      <c r="R238" s="60"/>
      <c r="S238" s="60">
        <f>$Z$7*$BJ$34/AZ238</f>
        <v>0.19626140337450662</v>
      </c>
      <c r="T238" s="61">
        <f>S238/S248</f>
        <v>0.19631426222541343</v>
      </c>
      <c r="U238" s="62"/>
      <c r="V238" s="62"/>
      <c r="W238" s="60"/>
      <c r="X238" s="63"/>
      <c r="Y238" s="61"/>
      <c r="Z238" s="86">
        <f>SQRT($W$34*VLOOKUP(Z237,$P$34:$W$43,8))*(1-$Q$20)*T226*VLOOKUP(Z237,P226:T235,5)</f>
        <v>7.8476010229359128E-3</v>
      </c>
      <c r="AA238" s="60">
        <f>SQRT($W$34*VLOOKUP(AA237,$P$34:$W$43,8))*(1-$R$20)*T226*VLOOKUP(AA237,P226:T235,5)</f>
        <v>5.3765327180079784E-3</v>
      </c>
      <c r="AB238" s="60">
        <f>SQRT($W$34*VLOOKUP(AB237,$P$34:$W$43,8))*(1-$S$20)*T226*VLOOKUP(AB237,P226:T235,5)</f>
        <v>3.4048287592044922E-3</v>
      </c>
      <c r="AC238" s="60">
        <f>SQRT($W$34*VLOOKUP(AC237,$P$34:$W$43,8))*(1-$T$20)*T226*VLOOKUP(AC237,P226:T235,5)</f>
        <v>2.4384234644071424E-3</v>
      </c>
      <c r="AD238" s="60">
        <f>SQRT($W$34*VLOOKUP(AD237,$P$34:$W$43,8))*(1-$U$20)*T226*VLOOKUP(AD237,P226:T235,5)</f>
        <v>2.3629656343675579E-3</v>
      </c>
      <c r="AE238" s="60">
        <f>SQRT($W$34*VLOOKUP(AE237,$P$34:$W$43,8))*(1-$V$20)*T226*VLOOKUP(AE237,P226:T235,5)</f>
        <v>1.4782648374275494E-3</v>
      </c>
      <c r="AF238" s="60">
        <f>SQRT($W$34*VLOOKUP(AF237,$P$34:$W$43,8))*(1-$W$20)*T226*VLOOKUP(AF237,P226:T235,5)</f>
        <v>9.4207556297536618E-3</v>
      </c>
      <c r="AG238" s="60">
        <f>SQRT($W$34*VLOOKUP(AG237,$P$34:$W$43,8))*(1-$X$20)*T226*VLOOKUP(AG237,P226:T235,5)</f>
        <v>5.8595760489141757E-3</v>
      </c>
      <c r="AH238" s="60">
        <f>SQRT($W$34*VLOOKUP(AH237,$P$34:$W$43,8))*(1-$Y$20)*T226*VLOOKUP(AH237,P226:T235,5)</f>
        <v>3.5644332076247196E-3</v>
      </c>
      <c r="AI238" s="87">
        <f>SQRT($W$34*VLOOKUP(AI237,$P$34:$W$43,8))*(1-$Z$20)*T226*VLOOKUP(AI237,P226:T235,5)</f>
        <v>5.5717394265262571E-3</v>
      </c>
      <c r="AJ238" s="89">
        <f>$X$34*T226</f>
        <v>5.2615839679096953E-6</v>
      </c>
      <c r="AK238" s="59" t="s">
        <v>69</v>
      </c>
      <c r="AL238" s="60">
        <f>$Q$44*AI248*100000/($T$3*$AE$9)^2</f>
        <v>0.4138568910781914</v>
      </c>
      <c r="AM238" s="65" t="s">
        <v>581</v>
      </c>
      <c r="AN238" s="66" t="s">
        <v>571</v>
      </c>
      <c r="AO238" s="61">
        <f>(AL245+SQRT(AL247))^(1/3)+(AL245-SQRT(AL247))^(1/3)-AL241/3</f>
        <v>0.73797103397730601</v>
      </c>
      <c r="AP238" s="63">
        <f>AO238^3+AL241*AO238^2+AL242*AO238+AL243</f>
        <v>0</v>
      </c>
      <c r="AQ238" s="65" t="s">
        <v>571</v>
      </c>
      <c r="AR238" s="61">
        <f>IF(AL247&gt;=0,AO238,AO245)</f>
        <v>0.73797103397730601</v>
      </c>
      <c r="AS238" s="61">
        <f>IF(AR238&lt;AR239,AR239,AR238)</f>
        <v>0.73797103397730601</v>
      </c>
      <c r="AT238" s="61">
        <f>AS238</f>
        <v>0.73797103397730601</v>
      </c>
      <c r="AU238" s="67">
        <f>IF(AT238&lt;AT239,AT239,AT238)</f>
        <v>0.73797103397730601</v>
      </c>
      <c r="AV238" s="81"/>
      <c r="AW238" s="59">
        <v>1</v>
      </c>
      <c r="AX238" s="61">
        <f>AX226</f>
        <v>9.4886543912142504E-2</v>
      </c>
      <c r="AY238" s="61">
        <f>SUMPRODUCT(T226:T235,$AX$34:$AX$43)</f>
        <v>0.34455214326750083</v>
      </c>
      <c r="AZ238" s="68">
        <f>IF($AA$7,EXP((AX238/AL239)*(AU243-1)-LN(AU243-AL239)-AL238*(2*AY238/AL238-AX238/AL239)*LN((AU243+2.41421536*AL239)/(AU243-0.41421536*AL239))/(AL239*2.82842713)      ),1)</f>
        <v>0.85492879513035391</v>
      </c>
    </row>
    <row r="239" spans="16:52" x14ac:dyDescent="0.25">
      <c r="P239" s="78">
        <v>2</v>
      </c>
      <c r="Q239" s="60"/>
      <c r="R239" s="60"/>
      <c r="S239" s="60">
        <f>$Z$8*$BJ$35/AZ239</f>
        <v>7.7393097206735248E-2</v>
      </c>
      <c r="T239" s="61">
        <f>S239/S248</f>
        <v>7.7413941397779074E-2</v>
      </c>
      <c r="U239" s="62"/>
      <c r="V239" s="62"/>
      <c r="W239" s="60"/>
      <c r="X239" s="63"/>
      <c r="Y239" s="61"/>
      <c r="Z239" s="86">
        <f>SQRT($W$35*VLOOKUP(Z237,$P$34:$W$43,8))*(1-$Q$21)*T227*VLOOKUP(Z237,P226:T235,5)</f>
        <v>5.3765327180079784E-3</v>
      </c>
      <c r="AA239" s="60">
        <f>SQRT($W$35*VLOOKUP(AA237,$P$34:$W$43,8))*(1-$R$21)*T227*VLOOKUP(AA237,P226:T235,5)</f>
        <v>3.6644792788241027E-3</v>
      </c>
      <c r="AB239" s="60">
        <f>SQRT($W$35*VLOOKUP(AB237,$P$34:$W$43,8))*(1-$S$21)*T227*VLOOKUP(AB237,P226:T235,5)</f>
        <v>2.3571002306729278E-3</v>
      </c>
      <c r="AC239" s="60">
        <f>SQRT($W$35*VLOOKUP(AC237,$P$34:$W$43,8))*(1-$T$21)*T227*VLOOKUP(AC237,P226:T235,5)</f>
        <v>1.5266170505716637E-3</v>
      </c>
      <c r="AD239" s="60">
        <f>SQRT($W$35*VLOOKUP(AD237,$P$34:$W$43,8))*(1-$U$21)*T227*VLOOKUP(AD237,P226:T235,5)</f>
        <v>1.6682374886668016E-3</v>
      </c>
      <c r="AE239" s="60">
        <f>SQRT($W$35*VLOOKUP(AE237,$P$34:$W$43,8))*(1-$V$21)*T227*VLOOKUP(AE237,P226:T235,5)</f>
        <v>1.0258753232768429E-3</v>
      </c>
      <c r="AF239" s="60">
        <f>SQRT($W$35*VLOOKUP(AF237,$P$34:$W$43,8))*(1-$W$21)*T227*VLOOKUP(AF237,P226:T235,5)</f>
        <v>6.3020492877186819E-3</v>
      </c>
      <c r="AG239" s="60">
        <f>SQRT($W$35*VLOOKUP(AG237,$P$34:$W$43,8))*(1-$X$21)*T227*VLOOKUP(AG237,P226:T235,5)</f>
        <v>3.8263953742510137E-3</v>
      </c>
      <c r="AH239" s="60">
        <f>SQRT($W$35*VLOOKUP(AH237,$P$34:$W$43,8))*(1-$Y$21)*T227*VLOOKUP(AH237,P226:T235,5)</f>
        <v>2.4375858283905284E-3</v>
      </c>
      <c r="AI239" s="87">
        <f>SQRT($W$35*VLOOKUP(AI237,$P$34:$W$43,8))*(1-$Z$21)*T227*VLOOKUP(AI237,P226:T235,5)</f>
        <v>3.8564270574920696E-3</v>
      </c>
      <c r="AJ239" s="89">
        <f>$X$35*T227</f>
        <v>3.1314001827577614E-6</v>
      </c>
      <c r="AK239" s="59" t="s">
        <v>65</v>
      </c>
      <c r="AL239" s="60">
        <f>AJ248*$Q$44*100000/($T$3*$AE$9)</f>
        <v>0.11087776352741879</v>
      </c>
      <c r="AM239" s="61"/>
      <c r="AN239" s="66" t="s">
        <v>572</v>
      </c>
      <c r="AO239" s="66" t="e">
        <f>1/0</f>
        <v>#DIV/0!</v>
      </c>
      <c r="AP239" s="61"/>
      <c r="AQ239" s="65" t="s">
        <v>572</v>
      </c>
      <c r="AR239" s="66">
        <f>IF(AL247&gt;=0,0,AO246)</f>
        <v>0</v>
      </c>
      <c r="AS239" s="61">
        <f>IF(AR238&lt;AR239,AR238,AR239)</f>
        <v>0</v>
      </c>
      <c r="AT239" s="61">
        <f>IF(AS239&lt;AS240,AS240,AS239)</f>
        <v>0</v>
      </c>
      <c r="AU239" s="67">
        <f>IF(AT238&lt;AT239,AT238,AT239)</f>
        <v>0</v>
      </c>
      <c r="AV239" s="81"/>
      <c r="AW239" s="59">
        <v>2</v>
      </c>
      <c r="AX239" s="61">
        <f t="shared" ref="AX239:AX247" si="55">AX227</f>
        <v>0.14320546093673198</v>
      </c>
      <c r="AY239" s="61">
        <f>SUMPRODUCT(T226:T235,$AY$34:$AY$43)</f>
        <v>0.59157012347889593</v>
      </c>
      <c r="AZ239" s="68">
        <f>IF($AA$8,EXP((AX239/AL239)*(AU243-1)-LN(AU243-AL239)-AL238*(2*AY239/AL238-AX239/AL239)*LN((AU243+2.41421536*AL239)/(AU243-0.41421536*AL239))/(AL239*2.82842713)      ),1)</f>
        <v>0.52479001730120844</v>
      </c>
    </row>
    <row r="240" spans="16:52" x14ac:dyDescent="0.25">
      <c r="P240" s="78">
        <v>3</v>
      </c>
      <c r="Q240" s="60"/>
      <c r="R240" s="60"/>
      <c r="S240" s="60">
        <f>$Z$9*$BJ$36/AZ240</f>
        <v>3.6374779187094142E-2</v>
      </c>
      <c r="T240" s="61">
        <f>S240/S248</f>
        <v>3.6384575963213948E-2</v>
      </c>
      <c r="U240" s="62"/>
      <c r="V240" s="62"/>
      <c r="W240" s="60"/>
      <c r="X240" s="63"/>
      <c r="Y240" s="61"/>
      <c r="Z240" s="86">
        <f>SQRT($W$36*VLOOKUP(Z237,$P$34:$W$43,8))*(1-$Q$22)*T228*VLOOKUP(Z237,P226:T235,5)</f>
        <v>3.4048287592044922E-3</v>
      </c>
      <c r="AA240" s="60">
        <f>SQRT($W$36*VLOOKUP(AA237,$P$34:$W$43,8))*(1-$R$22)*T228*VLOOKUP(AA237,P226:T235,5)</f>
        <v>2.3571002306729278E-3</v>
      </c>
      <c r="AB240" s="60">
        <f>SQRT($W$36*VLOOKUP(AB237,$P$34:$W$43,8))*(1-$S$22)*T228*VLOOKUP(AB237,P226:T235,5)</f>
        <v>1.5194968503505885E-3</v>
      </c>
      <c r="AC240" s="60">
        <f>SQRT($W$36*VLOOKUP(AC237,$P$34:$W$43,8))*(1-$T$22)*T228*VLOOKUP(AC237,P226:T235,5)</f>
        <v>1.0838518004984217E-3</v>
      </c>
      <c r="AD240" s="60">
        <f>SQRT($W$36*VLOOKUP(AD237,$P$34:$W$43,8))*(1-$U$22)*T228*VLOOKUP(AD237,P226:T235,5)</f>
        <v>1.0754146014437709E-3</v>
      </c>
      <c r="AE240" s="60">
        <f>SQRT($W$36*VLOOKUP(AE237,$P$34:$W$43,8))*(1-$V$22)*T228*VLOOKUP(AE237,P226:T235,5)</f>
        <v>6.4801618184046419E-4</v>
      </c>
      <c r="AF240" s="60">
        <f>SQRT($W$36*VLOOKUP(AF237,$P$34:$W$43,8))*(1-$W$22)*T228*VLOOKUP(AF237,P226:T235,5)</f>
        <v>3.913941977129176E-3</v>
      </c>
      <c r="AG240" s="60">
        <f>SQRT($W$36*VLOOKUP(AG237,$P$34:$W$43,8))*(1-$X$22)*T228*VLOOKUP(AG237,P226:T235,5)</f>
        <v>2.4869582258169685E-3</v>
      </c>
      <c r="AH240" s="60">
        <f>SQRT($W$36*VLOOKUP(AH237,$P$34:$W$43,8))*(1-$Y$22)*T228*VLOOKUP(AH237,P226:T235,5)</f>
        <v>1.5619478147452029E-3</v>
      </c>
      <c r="AI240" s="87">
        <f>SQRT($W$36*VLOOKUP(AI237,$P$34:$W$43,8))*(1-$Z$22)*T228*VLOOKUP(AI237,P226:T235,5)</f>
        <v>2.5055981062015301E-3</v>
      </c>
      <c r="AJ240" s="89">
        <f>$X$36*T228</f>
        <v>2.0500639703238355E-6</v>
      </c>
      <c r="AK240" s="82"/>
      <c r="AL240" s="65"/>
      <c r="AM240" s="61"/>
      <c r="AN240" s="66" t="s">
        <v>573</v>
      </c>
      <c r="AO240" s="66" t="e">
        <f>1/0</f>
        <v>#DIV/0!</v>
      </c>
      <c r="AP240" s="61"/>
      <c r="AQ240" s="65" t="s">
        <v>573</v>
      </c>
      <c r="AR240" s="66">
        <f>IF(AL247&gt;=0,0,AO247)</f>
        <v>0</v>
      </c>
      <c r="AS240" s="61">
        <f>AR240</f>
        <v>0</v>
      </c>
      <c r="AT240" s="61">
        <f>IF(AS239&lt;AS240,AS239,AS240)</f>
        <v>0</v>
      </c>
      <c r="AU240" s="67">
        <f>AT240</f>
        <v>0</v>
      </c>
      <c r="AV240" s="81"/>
      <c r="AW240" s="59">
        <v>3</v>
      </c>
      <c r="AX240" s="61">
        <f t="shared" si="55"/>
        <v>0.19947591637730461</v>
      </c>
      <c r="AY240" s="61">
        <f>SUMPRODUCT(T226:T235,$AZ$34:$AZ$43)</f>
        <v>0.80753463625710886</v>
      </c>
      <c r="AZ240" s="68">
        <f>IF($AA$9,EXP((AX240/AL239)*(AU243-1)-LN(AU243-AL239)-AL238*(2*AY240/AL238-AX240/AL239)*LN((AU243+2.41421536*AL239)/(AU243-0.41421536*AL239))/(AL239*2.82842713)      ),1)</f>
        <v>0.35268432513515063</v>
      </c>
    </row>
    <row r="241" spans="16:52" x14ac:dyDescent="0.25">
      <c r="P241" s="78">
        <v>4</v>
      </c>
      <c r="Q241" s="60"/>
      <c r="R241" s="60"/>
      <c r="S241" s="60">
        <f>$Z$10*$BJ$37/AZ241</f>
        <v>2.0526091626422778E-2</v>
      </c>
      <c r="T241" s="61">
        <f>S241/S248</f>
        <v>2.0531619894326326E-2</v>
      </c>
      <c r="U241" s="62"/>
      <c r="V241" s="62"/>
      <c r="W241" s="60"/>
      <c r="X241" s="63"/>
      <c r="Y241" s="61"/>
      <c r="Z241" s="86">
        <f>SQRT($W$37*VLOOKUP(Z237,$P$34:$W$43,8))*(1-$Q$23)*T229*VLOOKUP(Z237,P226:T235,5)</f>
        <v>2.4384234644071428E-3</v>
      </c>
      <c r="AA241" s="60">
        <f>SQRT($W$37*VLOOKUP(AA237,$P$34:$W$43,8))*(1-$R$23)*T229*VLOOKUP(AA237,P226:T235,5)</f>
        <v>1.5266170505716639E-3</v>
      </c>
      <c r="AB241" s="60">
        <f>SQRT($W$37*VLOOKUP(AB237,$P$34:$W$43,8))*(1-$S$23)*T229*VLOOKUP(AB237,P226:T235,5)</f>
        <v>1.0838518004984215E-3</v>
      </c>
      <c r="AC241" s="60">
        <f>SQRT($W$37*VLOOKUP(AC237,$P$34:$W$43,8))*(1-$T$23)*T229*VLOOKUP(AC237,P226:T235,5)</f>
        <v>7.7823558667288178E-4</v>
      </c>
      <c r="AD241" s="60">
        <f>SQRT($W$37*VLOOKUP(AD237,$P$34:$W$43,8))*(1-$U$23)*T229*VLOOKUP(AD237,P226:T235,5)</f>
        <v>7.6397808136799829E-4</v>
      </c>
      <c r="AE241" s="60">
        <f>SQRT($W$37*VLOOKUP(AE237,$P$34:$W$43,8))*(1-$V$23)*T229*VLOOKUP(AE237,P226:T235,5)</f>
        <v>4.4122057388732675E-4</v>
      </c>
      <c r="AF241" s="60">
        <f>SQRT($W$37*VLOOKUP(AF237,$P$34:$W$43,8))*(1-$W$23)*T229*VLOOKUP(AF237,P226:T235,5)</f>
        <v>2.8169665853398692E-3</v>
      </c>
      <c r="AG241" s="60">
        <f>SQRT($W$37*VLOOKUP(AG237,$P$34:$W$43,8))*(1-$X$23)*T229*VLOOKUP(AG237,P226:T235,5)</f>
        <v>1.7611177793352359E-3</v>
      </c>
      <c r="AH241" s="60">
        <f>SQRT($W$37*VLOOKUP(AH237,$P$34:$W$43,8))*(1-$Y$23)*T229*VLOOKUP(AH237,P226:T235,5)</f>
        <v>1.225411898348598E-3</v>
      </c>
      <c r="AI241" s="87">
        <f>SQRT($W$37*VLOOKUP(AI237,$P$34:$W$43,8))*(1-$Z$23)*T229*VLOOKUP(AI237,P226:T235,5)</f>
        <v>1.6278231911658542E-3</v>
      </c>
      <c r="AJ241" s="89">
        <f>$X$37*T229</f>
        <v>1.4862171404875835E-6</v>
      </c>
      <c r="AK241" s="59" t="s">
        <v>568</v>
      </c>
      <c r="AL241" s="60">
        <f>AL239-1</f>
        <v>-0.88912223647258126</v>
      </c>
      <c r="AM241" s="61"/>
      <c r="AN241" s="66"/>
      <c r="AO241" s="61"/>
      <c r="AP241" s="61"/>
      <c r="AQ241" s="50"/>
      <c r="AR241" s="65"/>
      <c r="AS241" s="65"/>
      <c r="AT241" s="65"/>
      <c r="AU241" s="65"/>
      <c r="AV241" s="81"/>
      <c r="AW241" s="59">
        <v>4</v>
      </c>
      <c r="AX241" s="61">
        <f t="shared" si="55"/>
        <v>0.25627106465246752</v>
      </c>
      <c r="AY241" s="61">
        <f>SUMPRODUCT(T226:T235,$BA$34:$BA$43)</f>
        <v>1.006862564062168</v>
      </c>
      <c r="AZ241" s="68">
        <f>IF($AA$10,EXP((AX241/AL239)*(AU243-1)-LN(AU243-AL239)-AL238*(2*AY241/AL238-AX241/AL239)*LN((AU243+2.41421536*AL239)/(AU243-0.41421536*AL239))/(AL239*2.82842713)      ),1)</f>
        <v>0.24687838389187378</v>
      </c>
    </row>
    <row r="242" spans="16:52" x14ac:dyDescent="0.25">
      <c r="P242" s="78">
        <v>5</v>
      </c>
      <c r="Q242" s="60"/>
      <c r="R242" s="60"/>
      <c r="S242" s="60">
        <f>$Z$11*$BJ$38/AZ242</f>
        <v>2.0845419360723313E-2</v>
      </c>
      <c r="T242" s="61">
        <f>S242/S248</f>
        <v>2.0851033632786658E-2</v>
      </c>
      <c r="U242" s="62"/>
      <c r="V242" s="62"/>
      <c r="W242" s="60"/>
      <c r="X242" s="63"/>
      <c r="Y242" s="61"/>
      <c r="Z242" s="86">
        <f>SQRT($W$38*VLOOKUP(Z237,$P$34:$W$43,8))*(1-$Q$24)*T230*VLOOKUP(Z237,P226:T235,5)</f>
        <v>2.3629656343675579E-3</v>
      </c>
      <c r="AA242" s="60">
        <f>SQRT($W$38*VLOOKUP(AA237,$P$34:$W$43,8))*(1-$R$24)*T230*VLOOKUP(AA237,P226:T235,5)</f>
        <v>1.6682374886668016E-3</v>
      </c>
      <c r="AB242" s="60">
        <f>SQRT($W$38*VLOOKUP(AB237,$P$34:$W$43,8))*(1-$S$24)*T230*VLOOKUP(AB237,P226:T235,5)</f>
        <v>1.0754146014437711E-3</v>
      </c>
      <c r="AC242" s="60">
        <f>SQRT($W$38*VLOOKUP(AC237,$P$34:$W$43,8))*(1-$T$24)*T230*VLOOKUP(AC237,P226:T235,5)</f>
        <v>7.6397808136799829E-4</v>
      </c>
      <c r="AD242" s="60">
        <f>SQRT($W$38*VLOOKUP(AD237,$P$34:$W$43,8))*(1-$U$24)*T230*VLOOKUP(AD237,P226:T235,5)</f>
        <v>7.4938215213933318E-4</v>
      </c>
      <c r="AE242" s="60">
        <f>SQRT($W$38*VLOOKUP(AE237,$P$34:$W$43,8))*(1-$V$24)*T230*VLOOKUP(AE237,P226:T235,5)</f>
        <v>4.6756381997931535E-4</v>
      </c>
      <c r="AF242" s="60">
        <f>SQRT($W$38*VLOOKUP(AF237,$P$34:$W$43,8))*(1-$W$24)*T230*VLOOKUP(AF237,P226:T235,5)</f>
        <v>2.6942455084344617E-3</v>
      </c>
      <c r="AG242" s="60">
        <f>SQRT($W$38*VLOOKUP(AG237,$P$34:$W$43,8))*(1-$X$24)*T230*VLOOKUP(AG237,P226:T235,5)</f>
        <v>1.7546819424768608E-3</v>
      </c>
      <c r="AH242" s="60">
        <f>SQRT($W$38*VLOOKUP(AH237,$P$34:$W$43,8))*(1-$Y$24)*T230*VLOOKUP(AH237,P226:T235,5)</f>
        <v>1.145483399480791E-3</v>
      </c>
      <c r="AI242" s="87">
        <f>SQRT($W$38*VLOOKUP(AI237,$P$34:$W$43,8))*(1-$Z$24)*T230*VLOOKUP(AI237,P226:T235,5)</f>
        <v>1.7595968778837603E-3</v>
      </c>
      <c r="AJ242" s="89">
        <f>$X$38*T230</f>
        <v>1.5089982746436846E-6</v>
      </c>
      <c r="AK242" s="59" t="s">
        <v>569</v>
      </c>
      <c r="AL242" s="60">
        <f>AL238-3*AL239*AL239-2*AL239</f>
        <v>0.15521972868882722</v>
      </c>
      <c r="AM242" s="61" t="s">
        <v>582</v>
      </c>
      <c r="AN242" s="66" t="s">
        <v>583</v>
      </c>
      <c r="AO242" s="61">
        <f>AL245^2/AL246^3</f>
        <v>7.7936465481927772</v>
      </c>
      <c r="AP242" s="61"/>
      <c r="AQ242" s="50"/>
      <c r="AR242" s="65"/>
      <c r="AS242" s="65"/>
      <c r="AT242" s="65"/>
      <c r="AU242" s="65"/>
      <c r="AV242" s="81"/>
      <c r="AW242" s="59">
        <v>5</v>
      </c>
      <c r="AX242" s="61">
        <f t="shared" si="55"/>
        <v>0.25621330522075891</v>
      </c>
      <c r="AY242" s="61">
        <f>SUMPRODUCT(T226:T235,$BB$34:$BB$43)</f>
        <v>0.98992394930834582</v>
      </c>
      <c r="AZ242" s="68">
        <f>IF($AA$11,EXP((AX242/AL239)*(AU243-1)-LN(AU243-AL239)-AL238*(2*AY242/AL238-AX242/AL239)*LN((AU243+2.41421536*AL239)/(AU243-0.41421536*AL239))/(AL239*2.82842713)      ),1)</f>
        <v>0.25701862784100638</v>
      </c>
    </row>
    <row r="243" spans="16:52" x14ac:dyDescent="0.25">
      <c r="P243" s="78">
        <v>6</v>
      </c>
      <c r="Q243" s="60"/>
      <c r="R243" s="60"/>
      <c r="S243" s="60">
        <f>$Z$12*$BJ$39/AZ243</f>
        <v>1.0316479376135345E-2</v>
      </c>
      <c r="T243" s="61">
        <f>S243/S248</f>
        <v>1.0319257901285222E-2</v>
      </c>
      <c r="U243" s="62"/>
      <c r="V243" s="62"/>
      <c r="W243" s="60"/>
      <c r="X243" s="63"/>
      <c r="Y243" s="61"/>
      <c r="Z243" s="86">
        <f>SQRT($W$39*VLOOKUP(Z237,$P$34:$W$43,8))*(1-$Q$25)*T231*VLOOKUP(Z237,P226:T235,5)</f>
        <v>1.4782648374275494E-3</v>
      </c>
      <c r="AA243" s="60">
        <f>SQRT($W$39*VLOOKUP(AA237,$P$34:$W$43,8))*(1-$R$25)*T231*VLOOKUP(AA237,P226:T235,5)</f>
        <v>1.0258753232768431E-3</v>
      </c>
      <c r="AB243" s="60">
        <f>SQRT($W$39*VLOOKUP(AB237,$P$34:$W$43,8))*(1-$S$25)*T231*VLOOKUP(AB237,P226:T235,5)</f>
        <v>6.480161818404643E-4</v>
      </c>
      <c r="AC243" s="60">
        <f>SQRT($W$39*VLOOKUP(AC237,$P$34:$W$43,8))*(1-$T$25)*T231*VLOOKUP(AC237,P226:T235,5)</f>
        <v>4.412205738873268E-4</v>
      </c>
      <c r="AD243" s="60">
        <f>SQRT($W$39*VLOOKUP(AD237,$P$34:$W$43,8))*(1-$U$25)*T231*VLOOKUP(AD237,P226:T235,5)</f>
        <v>4.6756381997931535E-4</v>
      </c>
      <c r="AE243" s="60">
        <f>SQRT($W$39*VLOOKUP(AE237,$P$34:$W$43,8))*(1-$V$25)*T231*VLOOKUP(AE237,P226:T235,5)</f>
        <v>2.9172822588521184E-4</v>
      </c>
      <c r="AF243" s="60">
        <f>SQRT($W$39*VLOOKUP(AF237,$P$34:$W$43,8))*(1-$W$25)*T231*VLOOKUP(AF237,P226:T235,5)</f>
        <v>1.8559349280507342E-3</v>
      </c>
      <c r="AG243" s="60">
        <f>SQRT($W$39*VLOOKUP(AG237,$P$34:$W$43,8))*(1-$X$25)*T231*VLOOKUP(AG237,P226:T235,5)</f>
        <v>1.0920659440009754E-3</v>
      </c>
      <c r="AH243" s="60">
        <f>SQRT($W$39*VLOOKUP(AH237,$P$34:$W$43,8))*(1-$Y$25)*T231*VLOOKUP(AH237,P226:T235,5)</f>
        <v>7.0300006662244808E-4</v>
      </c>
      <c r="AI243" s="87">
        <f>SQRT($W$39*VLOOKUP(AI237,$P$34:$W$43,8))*(1-$Z$25)*T231*VLOOKUP(AI237,P226:T235,5)</f>
        <v>1.0978695389238975E-3</v>
      </c>
      <c r="AJ243" s="89">
        <f>$X$39*T231</f>
        <v>9.2902885725438875E-7</v>
      </c>
      <c r="AK243" s="59" t="s">
        <v>570</v>
      </c>
      <c r="AL243" s="60">
        <f>-1*AL238*AL239+AL239^2+AL239^3</f>
        <v>-3.2230530311276179E-2</v>
      </c>
      <c r="AM243" s="61"/>
      <c r="AN243" s="66" t="s">
        <v>584</v>
      </c>
      <c r="AO243" s="61" t="e">
        <f>SQRT(1-AO242)/SQRT(AO242)*AL245/ABS(AL245)</f>
        <v>#NUM!</v>
      </c>
      <c r="AP243" s="61"/>
      <c r="AQ243" s="50"/>
      <c r="AR243" s="65"/>
      <c r="AS243" s="65"/>
      <c r="AT243" s="65" t="s">
        <v>587</v>
      </c>
      <c r="AU243" s="61">
        <f>AU238</f>
        <v>0.73797103397730601</v>
      </c>
      <c r="AV243" s="81"/>
      <c r="AW243" s="59">
        <v>6</v>
      </c>
      <c r="AX243" s="61">
        <f t="shared" si="55"/>
        <v>0.31872889694939199</v>
      </c>
      <c r="AY243" s="61">
        <f>SUMPRODUCT(T226:T235,$BC$34:$BC$43)</f>
        <v>1.2606141948678582</v>
      </c>
      <c r="AZ243" s="68">
        <f>IF($AA$12,EXP((AX243/AL239)*(AU243-1)-LN(AU243-AL239)-AL238*(2*AY243/AL238-AX243/AL239)*LN((AU243+2.41421536*AL239)/(AU243-0.41421536*AL239))/(AL239*2.82842713)      ),1)</f>
        <v>0.15359302840283051</v>
      </c>
    </row>
    <row r="244" spans="16:52" x14ac:dyDescent="0.25">
      <c r="P244" s="78">
        <v>7</v>
      </c>
      <c r="Q244" s="60"/>
      <c r="R244" s="60"/>
      <c r="S244" s="60">
        <f>$Z$13*$BJ$40/AZ244</f>
        <v>0.37188833273256461</v>
      </c>
      <c r="T244" s="61">
        <f>S244/S248</f>
        <v>0.37198849297597414</v>
      </c>
      <c r="U244" s="62"/>
      <c r="V244" s="62"/>
      <c r="W244" s="60"/>
      <c r="X244" s="63"/>
      <c r="Y244" s="61"/>
      <c r="Z244" s="86">
        <f>SQRT($W$40*VLOOKUP(Z237,$P$34:$W$43,8))*(1-$Q$26)*T232*VLOOKUP(Z237,P226:T235,5)</f>
        <v>9.4207556297536618E-3</v>
      </c>
      <c r="AA244" s="60">
        <f>SQRT($W$40*VLOOKUP(AA237,$P$34:$W$43,8))*(1-$R$26)*T232*VLOOKUP(AA237,P226:T235,5)</f>
        <v>6.3020492877186819E-3</v>
      </c>
      <c r="AB244" s="60">
        <f>SQRT($W$40*VLOOKUP(AB237,$P$34:$W$43,8))*(1-$S$26)*T232*VLOOKUP(AB237,P226:T235,5)</f>
        <v>3.913941977129176E-3</v>
      </c>
      <c r="AC244" s="60">
        <f>SQRT($W$40*VLOOKUP(AC237,$P$34:$W$43,8))*(1-$T$26)*T232*VLOOKUP(AC237,P226:T235,5)</f>
        <v>2.8169665853398692E-3</v>
      </c>
      <c r="AD244" s="60">
        <f>SQRT($W$40*VLOOKUP(AD237,$P$34:$W$43,8))*(1-$U$26)*T232*VLOOKUP(AD237,P226:T235,5)</f>
        <v>2.6942455084344617E-3</v>
      </c>
      <c r="AE244" s="60">
        <f>SQRT($W$40*VLOOKUP(AE237,$P$34:$W$43,8))*(1-$V$26)*T232*VLOOKUP(AE237,P226:T235,5)</f>
        <v>1.8559349280507342E-3</v>
      </c>
      <c r="AF244" s="60">
        <f>SQRT($W$40*VLOOKUP(AF237,$P$34:$W$43,8))*(1-$W$26)*T232*VLOOKUP(AF237,P226:T235,5)</f>
        <v>1.204693730361041E-2</v>
      </c>
      <c r="AG244" s="60">
        <f>SQRT($W$40*VLOOKUP(AG237,$P$34:$W$43,8))*(1-$X$26)*T232*VLOOKUP(AG237,P226:T235,5)</f>
        <v>8.1306139331671218E-3</v>
      </c>
      <c r="AH244" s="60">
        <f>SQRT($W$40*VLOOKUP(AH237,$P$34:$W$43,8))*(1-$Y$26)*T232*VLOOKUP(AH237,P226:T235,5)</f>
        <v>3.9693828623805529E-3</v>
      </c>
      <c r="AI244" s="87">
        <f>SQRT($W$40*VLOOKUP(AI237,$P$34:$W$43,8))*(1-$Z$26)*T232*VLOOKUP(AI237,P226:T235,5)</f>
        <v>6.4511338443974482E-3</v>
      </c>
      <c r="AJ244" s="89">
        <f>$X$40*T232</f>
        <v>8.946265616042787E-6</v>
      </c>
      <c r="AK244" s="82"/>
      <c r="AL244" s="65"/>
      <c r="AM244" s="61"/>
      <c r="AN244" s="66" t="s">
        <v>585</v>
      </c>
      <c r="AO244" s="61" t="e">
        <f>IF(ATAN(AO243)&lt;0,ATAN(AO243)+PI(),ATAN(AO243))</f>
        <v>#NUM!</v>
      </c>
      <c r="AP244" s="61"/>
      <c r="AQ244" s="50"/>
      <c r="AR244" s="65"/>
      <c r="AS244" s="65"/>
      <c r="AT244" s="65"/>
      <c r="AU244" s="65"/>
      <c r="AV244" s="81"/>
      <c r="AW244" s="59">
        <v>7</v>
      </c>
      <c r="AX244" s="61">
        <f t="shared" si="55"/>
        <v>8.5143624315005592E-2</v>
      </c>
      <c r="AY244" s="61">
        <f>SUMPRODUCT(T226:T235,$BD$34:$BD$43)</f>
        <v>0.22132105002044797</v>
      </c>
      <c r="AZ244" s="68">
        <f>IF($AA$13,EXP((AX244/AL239)*(AU243-1)-LN(AU243-AL239)-AL238*(2*AY244/AL238-AX244/AL239)*LN((AU243+2.41421536*AL239)/(AU243-0.41421536*AL239))/(AL239*2.82842713)      ),1)</f>
        <v>1.1237480605326187</v>
      </c>
    </row>
    <row r="245" spans="16:52" x14ac:dyDescent="0.25">
      <c r="P245" s="78">
        <v>8</v>
      </c>
      <c r="Q245" s="60"/>
      <c r="R245" s="60"/>
      <c r="S245" s="60">
        <f>$Z$14*$BJ$41/AZ245</f>
        <v>0.11479509627689176</v>
      </c>
      <c r="T245" s="61">
        <f>S245/S248</f>
        <v>0.1148260139039677</v>
      </c>
      <c r="U245" s="62"/>
      <c r="V245" s="62"/>
      <c r="W245" s="60"/>
      <c r="X245" s="63"/>
      <c r="Y245" s="61"/>
      <c r="Z245" s="86">
        <f>SQRT($W$41*VLOOKUP(Z237,$P$34:$W$43,8))*(1-$Q$27)*T233*VLOOKUP(Z237,P226:T235,5)</f>
        <v>5.8595760489141757E-3</v>
      </c>
      <c r="AA245" s="60">
        <f>SQRT($W$41*VLOOKUP(AA237,$P$34:$W$43,8))*(1-$R$27)*T233*VLOOKUP(AA237,P226:T235,5)</f>
        <v>3.8263953742510132E-3</v>
      </c>
      <c r="AB245" s="60">
        <f>SQRT($W$41*VLOOKUP(AB237,$P$34:$W$43,8))*(1-$S$27)*T233*VLOOKUP(AB237,P226:T235,5)</f>
        <v>2.4869582258169685E-3</v>
      </c>
      <c r="AC245" s="60">
        <f>SQRT($W$41*VLOOKUP(AC237,$P$34:$W$43,8))*(1-$T$27)*T233*VLOOKUP(AC237,P226:T235,5)</f>
        <v>1.7611177793352356E-3</v>
      </c>
      <c r="AD245" s="60">
        <f>SQRT($W$41*VLOOKUP(AD237,$P$34:$W$43,8))*(1-$U$27)*T233*VLOOKUP(AD237,P226:T235,5)</f>
        <v>1.7546819424768608E-3</v>
      </c>
      <c r="AE245" s="60">
        <f>SQRT($W$41*VLOOKUP(AE237,$P$34:$W$43,8))*(1-$V$27)*T233*VLOOKUP(AE237,P226:T235,5)</f>
        <v>1.0920659440009754E-3</v>
      </c>
      <c r="AF245" s="60">
        <f>SQRT($W$41*VLOOKUP(AF237,$P$34:$W$43,8))*(1-$W$27)*T233*VLOOKUP(AF237,P226:T235,5)</f>
        <v>8.1306139331671218E-3</v>
      </c>
      <c r="AG245" s="60">
        <f>SQRT($W$41*VLOOKUP(AG237,$P$34:$W$43,8))*(1-$X$27)*T233*VLOOKUP(AG237,P226:T235,5)</f>
        <v>5.3055220500578008E-3</v>
      </c>
      <c r="AH245" s="60">
        <f>SQRT($W$41*VLOOKUP(AH237,$P$34:$W$43,8))*(1-$Y$27)*T233*VLOOKUP(AH237,P226:T235,5)</f>
        <v>2.8879252035381429E-3</v>
      </c>
      <c r="AI245" s="87">
        <f>SQRT($W$41*VLOOKUP(AI237,$P$34:$W$43,8))*(1-$Z$27)*T233*VLOOKUP(AI237,P226:T235,5)</f>
        <v>4.4234941427151687E-3</v>
      </c>
      <c r="AJ245" s="89">
        <f>$X$41*T233</f>
        <v>3.0631314204432379E-6</v>
      </c>
      <c r="AK245" s="59" t="s">
        <v>580</v>
      </c>
      <c r="AL245" s="61">
        <f>AL241*AL242/6-AL243/2-AL241^3/27</f>
        <v>1.9146499288270696E-2</v>
      </c>
      <c r="AM245" s="61"/>
      <c r="AN245" s="66" t="s">
        <v>571</v>
      </c>
      <c r="AO245" s="61" t="e">
        <f>2*SQRT(AL246)*COS(AO244/3)-AL241/3</f>
        <v>#NUM!</v>
      </c>
      <c r="AP245" s="69" t="e">
        <f>AO245^3+AL241*AO245^2+AL242*AO245+AL243</f>
        <v>#NUM!</v>
      </c>
      <c r="AQ245" s="50"/>
      <c r="AR245" s="65"/>
      <c r="AS245" s="65"/>
      <c r="AT245" s="65"/>
      <c r="AU245" s="65"/>
      <c r="AV245" s="81"/>
      <c r="AW245" s="59">
        <v>8</v>
      </c>
      <c r="AX245" s="61">
        <f t="shared" si="55"/>
        <v>9.4442052157195047E-2</v>
      </c>
      <c r="AY245" s="61">
        <f>SUMPRODUCT(T226:T235,$BE$34:$BE$43)</f>
        <v>0.4671263491193765</v>
      </c>
      <c r="AZ245" s="68">
        <f>IF($AA$14,EXP((AX245/AL239)*(AU243-1)-LN(AU243-AL239)-AL238*(2*AY245/AL238-AX245/AL239)*LN((AU243+2.41421536*AL239)/(AU243-0.41421536*AL239))/(AL239*2.82842713)      ),1)</f>
        <v>0.63774342157999064</v>
      </c>
    </row>
    <row r="246" spans="16:52" x14ac:dyDescent="0.25">
      <c r="P246" s="78">
        <v>9</v>
      </c>
      <c r="Q246" s="60"/>
      <c r="R246" s="60"/>
      <c r="S246" s="60">
        <f>$Z$15*$BJ$42/AZ246</f>
        <v>5.9246952018902371E-2</v>
      </c>
      <c r="T246" s="61">
        <f>S246/S248</f>
        <v>5.9262908930193148E-2</v>
      </c>
      <c r="U246" s="62"/>
      <c r="V246" s="62" t="s">
        <v>590</v>
      </c>
      <c r="W246" s="60"/>
      <c r="X246" s="63"/>
      <c r="Y246" s="61"/>
      <c r="Z246" s="86">
        <f>SQRT($W$42*VLOOKUP(Z237,$P$34:$W$43,8))*(1-$Q$28)*T234*VLOOKUP(Z237,P226:T235,5)</f>
        <v>3.5644332076247196E-3</v>
      </c>
      <c r="AA246" s="60">
        <f>SQRT($W$42*VLOOKUP(AA237,$P$34:$W$43,8))*(1-$R$28)*T234*VLOOKUP(AA237,P226:T235,5)</f>
        <v>2.4375858283905284E-3</v>
      </c>
      <c r="AB246" s="60">
        <f>SQRT($W$42*VLOOKUP(AB237,$P$34:$W$43,8))*(1-$S$28)*T234*VLOOKUP(AB237,P226:T235,5)</f>
        <v>1.5619478147452029E-3</v>
      </c>
      <c r="AC246" s="60">
        <f>SQRT($W$42*VLOOKUP(AC237,$P$34:$W$43,8))*(1-$T$28)*T234*VLOOKUP(AC237,P226:T235,5)</f>
        <v>1.225411898348598E-3</v>
      </c>
      <c r="AD246" s="60">
        <f>SQRT($W$42*VLOOKUP(AD237,$P$34:$W$43,8))*(1-$U$28)*T234*VLOOKUP(AD237,P226:T235,5)</f>
        <v>1.145483399480791E-3</v>
      </c>
      <c r="AE246" s="60">
        <f>SQRT($W$42*VLOOKUP(AE237,$P$34:$W$43,8))*(1-$V$28)*T234*VLOOKUP(AE237,P226:T235,5)</f>
        <v>7.0300006662244808E-4</v>
      </c>
      <c r="AF246" s="60">
        <f>SQRT($W$42*VLOOKUP(AF237,$P$34:$W$43,8))*(1-$W$28)*T234*VLOOKUP(AF237,P226:T235,5)</f>
        <v>3.9693828623805529E-3</v>
      </c>
      <c r="AG246" s="60">
        <f>SQRT($W$42*VLOOKUP(AG237,$P$34:$W$43,8))*(1-$X$28)*T234*VLOOKUP(AG237,P226:T235,5)</f>
        <v>2.8879252035381429E-3</v>
      </c>
      <c r="AH246" s="60">
        <f>SQRT($W$42*VLOOKUP(AH237,$P$34:$W$43,8))*(1-$Y$28)*T234*VLOOKUP(AH237,P226:T235,5)</f>
        <v>1.9295369504164061E-3</v>
      </c>
      <c r="AI246" s="87">
        <f>SQRT($W$42*VLOOKUP(AI237,$P$34:$W$43,8))*(1-$Z$28)*T234*VLOOKUP(AI237,P226:T235,5)</f>
        <v>2.8235017410099534E-3</v>
      </c>
      <c r="AJ246" s="89">
        <f>$X$42*T234</f>
        <v>1.6008601912271688E-6</v>
      </c>
      <c r="AK246" s="59" t="s">
        <v>556</v>
      </c>
      <c r="AL246" s="61">
        <f>AL241^2/9-AL242/3</f>
        <v>3.6097685035947007E-2</v>
      </c>
      <c r="AM246" s="61"/>
      <c r="AN246" s="66" t="s">
        <v>572</v>
      </c>
      <c r="AO246" s="61" t="e">
        <f>2*SQRT(AL246)*COS((AO244+2*PI())/3)-AL241/3</f>
        <v>#NUM!</v>
      </c>
      <c r="AP246" s="69" t="e">
        <f>AO246^3+AO246^2*AL241+AO246*AL242+AL243</f>
        <v>#NUM!</v>
      </c>
      <c r="AQ246" s="50"/>
      <c r="AR246" s="65"/>
      <c r="AS246" s="50"/>
      <c r="AT246" s="65"/>
      <c r="AU246" s="65"/>
      <c r="AV246" s="81"/>
      <c r="AW246" s="59">
        <v>9</v>
      </c>
      <c r="AX246" s="61">
        <f t="shared" si="55"/>
        <v>9.5633628720838929E-2</v>
      </c>
      <c r="AY246" s="61">
        <f>SUMPRODUCT(T226:T235,$BF$34:$BF$43)</f>
        <v>0.53657123522485062</v>
      </c>
      <c r="AZ246" s="68">
        <f>IF($AA$15,EXP((AX246/AL239)*(AU243-1)-LN(AU243-AL239)-AL238*(2*AY246/AL238-AX246/AL239)*LN((AU243+2.41421536*AL239)/(AU243-0.41421536*AL239))/(AL239*2.82842713)      ),1)</f>
        <v>0.54180100658473695</v>
      </c>
    </row>
    <row r="247" spans="16:52" x14ac:dyDescent="0.25">
      <c r="P247" s="78">
        <v>10</v>
      </c>
      <c r="Q247" s="60"/>
      <c r="R247" s="60"/>
      <c r="S247" s="60">
        <f>$Z$16*$BJ$43/AZ247</f>
        <v>9.2083092545001757E-2</v>
      </c>
      <c r="T247" s="61">
        <f>S247/S248</f>
        <v>9.2107893175060365E-2</v>
      </c>
      <c r="U247" s="62"/>
      <c r="V247" s="96">
        <f>ABS(S236-S248)</f>
        <v>8.6863849446672248E-13</v>
      </c>
      <c r="W247" s="60"/>
      <c r="X247" s="63"/>
      <c r="Y247" s="61"/>
      <c r="Z247" s="86">
        <f>SQRT($W$43*VLOOKUP(Z237,$P$34:$W$43,8))*(1-$Q$29)*T235*VLOOKUP(Z237,P226:T235,5)</f>
        <v>5.5717394265262562E-3</v>
      </c>
      <c r="AA247" s="60">
        <f>SQRT($W$43*VLOOKUP(AA237,$P$34:$W$43,8))*(1-$R$29)*T235*VLOOKUP(AA237,P226:T235,5)</f>
        <v>3.8564270574920688E-3</v>
      </c>
      <c r="AB247" s="60">
        <f>SQRT($W$43*VLOOKUP(AB237,$P$34:$W$43,8))*(1-$S$29)*T235*VLOOKUP(AB237,P226:T235,5)</f>
        <v>2.5055981062015297E-3</v>
      </c>
      <c r="AC247" s="60">
        <f>SQRT($W$43*VLOOKUP(AC237,$P$34:$W$43,8))*(1-$T$29)*T235*VLOOKUP(AC237,P226:T235,5)</f>
        <v>1.6278231911658544E-3</v>
      </c>
      <c r="AD247" s="60">
        <f>SQRT($W$43*VLOOKUP(AD237,$P$34:$W$43,8))*(1-$U$29)*T235*VLOOKUP(AD237,P226:T235,5)</f>
        <v>1.7595968778837605E-3</v>
      </c>
      <c r="AE247" s="60">
        <f>SQRT($W$43*VLOOKUP(AE237,$P$34:$W$43,8))*(1-$V$29)*T235*VLOOKUP(AE237,P226:T235,5)</f>
        <v>1.0978695389238975E-3</v>
      </c>
      <c r="AF247" s="60">
        <f>SQRT($W$43*VLOOKUP(AF237,$P$34:$W$43,8))*(1-$W$29)*T235*VLOOKUP(AF237,P226:T235,5)</f>
        <v>6.4511338443974491E-3</v>
      </c>
      <c r="AG247" s="60">
        <f>SQRT($W$43*VLOOKUP(AG237,$P$34:$W$43,8))*(1-$X$29)*T235*VLOOKUP(AG237,P226:T235,5)</f>
        <v>4.4234941427151687E-3</v>
      </c>
      <c r="AH247" s="60">
        <f>SQRT($W$43*VLOOKUP(AH237,$P$34:$W$43,8))*(1-$Y$29)*T235*VLOOKUP(AH237,P226:T235,5)</f>
        <v>2.8235017410099534E-3</v>
      </c>
      <c r="AI247" s="87">
        <f>SQRT($W$43*VLOOKUP(AI237,$P$34:$W$43,8))*(1-$Z$29)*T235*VLOOKUP(AI237,P226:T235,5)</f>
        <v>4.1316452010757279E-3</v>
      </c>
      <c r="AJ247" s="89">
        <f>$X$43*T235</f>
        <v>3.3412009193270694E-6</v>
      </c>
      <c r="AK247" s="59" t="s">
        <v>72</v>
      </c>
      <c r="AL247" s="63">
        <f>AL245^2-AL246^3</f>
        <v>3.1955160406828715E-4</v>
      </c>
      <c r="AM247" s="61"/>
      <c r="AN247" s="66" t="s">
        <v>573</v>
      </c>
      <c r="AO247" s="61" t="e">
        <f>2*SQRT(AL246)*COS((AO244+4*PI())/3)-AL241/3</f>
        <v>#NUM!</v>
      </c>
      <c r="AP247" s="69" t="e">
        <f>AO247^3+AO247^2*AL241+AL242*AO247+AL243</f>
        <v>#NUM!</v>
      </c>
      <c r="AQ247" s="50"/>
      <c r="AR247" s="65"/>
      <c r="AS247" s="50"/>
      <c r="AT247" s="65"/>
      <c r="AU247" s="65"/>
      <c r="AV247" s="81"/>
      <c r="AW247" s="59">
        <v>10</v>
      </c>
      <c r="AX247" s="61">
        <f t="shared" si="55"/>
        <v>0.1284239100960245</v>
      </c>
      <c r="AY247" s="61">
        <f>SUMPRODUCT(T226:T235,$BG$34:$BG$43)</f>
        <v>0.53145209979836716</v>
      </c>
      <c r="AZ247" s="68">
        <f>IF($AA$16,EXP((AX247/AL239)*(AU243-1)-LN(AU243-AL239)-AL238*(2*AY247/AL238-AX247/AL239)*LN((AU243+2.41421536*AL239)/(AU243-0.41421536*AL239))/(AL239*2.82842713)      ),1)</f>
        <v>0.58726095399591538</v>
      </c>
    </row>
    <row r="248" spans="16:52" x14ac:dyDescent="0.25">
      <c r="P248" s="79"/>
      <c r="Q248" s="71"/>
      <c r="R248" s="71"/>
      <c r="S248" s="94">
        <f>SUM(S238:S247)</f>
        <v>0.99973074370497794</v>
      </c>
      <c r="T248" s="72">
        <f>SUM(T238:T247)</f>
        <v>1</v>
      </c>
      <c r="U248" s="73"/>
      <c r="V248" s="73"/>
      <c r="W248" s="73"/>
      <c r="X248" s="73"/>
      <c r="Y248" s="73"/>
      <c r="Z248" s="70"/>
      <c r="AA248" s="73"/>
      <c r="AB248" s="73"/>
      <c r="AC248" s="73"/>
      <c r="AD248" s="73"/>
      <c r="AE248" s="73"/>
      <c r="AF248" s="73"/>
      <c r="AG248" s="73"/>
      <c r="AH248" s="73"/>
      <c r="AI248" s="88">
        <f>SUM(Z238:AI247)</f>
        <v>0.28955766049688042</v>
      </c>
      <c r="AJ248" s="91">
        <f>SUM(AJ238:AJ247)</f>
        <v>3.1318750540417211E-5</v>
      </c>
      <c r="AK248" s="70"/>
      <c r="AL248" s="73"/>
      <c r="AM248" s="74"/>
      <c r="AN248" s="75"/>
      <c r="AO248" s="74"/>
      <c r="AP248" s="74"/>
      <c r="AQ248" s="76"/>
      <c r="AR248" s="73"/>
      <c r="AS248" s="76"/>
      <c r="AT248" s="73"/>
      <c r="AU248" s="73"/>
      <c r="AV248" s="80"/>
      <c r="AW248" s="70"/>
      <c r="AX248" s="73"/>
      <c r="AY248" s="73"/>
      <c r="AZ248" s="80"/>
    </row>
    <row r="249" spans="16:52" x14ac:dyDescent="0.25">
      <c r="P249" s="92">
        <f>P237+1</f>
        <v>18</v>
      </c>
      <c r="Q249" s="55"/>
      <c r="R249" s="55"/>
      <c r="S249" s="55"/>
      <c r="T249" s="55" t="s">
        <v>558</v>
      </c>
      <c r="U249" s="56"/>
      <c r="V249" s="56"/>
      <c r="W249" s="57"/>
      <c r="X249" s="57"/>
      <c r="Y249" s="57"/>
      <c r="Z249" s="54">
        <v>1</v>
      </c>
      <c r="AA249" s="55">
        <v>2</v>
      </c>
      <c r="AB249" s="55">
        <v>3</v>
      </c>
      <c r="AC249" s="55">
        <v>4</v>
      </c>
      <c r="AD249" s="55">
        <v>5</v>
      </c>
      <c r="AE249" s="55">
        <v>6</v>
      </c>
      <c r="AF249" s="55">
        <v>7</v>
      </c>
      <c r="AG249" s="55">
        <v>8</v>
      </c>
      <c r="AH249" s="55">
        <v>9</v>
      </c>
      <c r="AI249" s="58">
        <v>10</v>
      </c>
      <c r="AJ249" s="90"/>
      <c r="AK249" s="54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8"/>
      <c r="AW249" s="54"/>
      <c r="AX249" s="55" t="s">
        <v>563</v>
      </c>
      <c r="AY249" s="55" t="s">
        <v>575</v>
      </c>
      <c r="AZ249" s="58" t="s">
        <v>588</v>
      </c>
    </row>
    <row r="250" spans="16:52" x14ac:dyDescent="0.25">
      <c r="P250" s="78">
        <v>1</v>
      </c>
      <c r="Q250" s="60"/>
      <c r="R250" s="60"/>
      <c r="S250" s="60">
        <f>$Z$7*$BJ$34/AZ250</f>
        <v>0.19626139225215619</v>
      </c>
      <c r="T250" s="61">
        <f>S250/S260</f>
        <v>0.196314251100006</v>
      </c>
      <c r="U250" s="62"/>
      <c r="V250" s="62"/>
      <c r="W250" s="60"/>
      <c r="X250" s="63"/>
      <c r="Y250" s="61"/>
      <c r="Z250" s="86">
        <f>SQRT($W$34*VLOOKUP(Z249,$P$34:$W$43,8))*(1-$Q$20)*T238*VLOOKUP(Z249,P238:T247,5)</f>
        <v>7.8475990474841176E-3</v>
      </c>
      <c r="AA250" s="60">
        <f>SQRT($W$34*VLOOKUP(AA249,$P$34:$W$43,8))*(1-$R$20)*T238*VLOOKUP(AA249,P238:T247,5)</f>
        <v>5.3765339786605981E-3</v>
      </c>
      <c r="AB250" s="60">
        <f>SQRT($W$34*VLOOKUP(AB249,$P$34:$W$43,8))*(1-$S$20)*T238*VLOOKUP(AB249,P238:T247,5)</f>
        <v>3.4048310271654471E-3</v>
      </c>
      <c r="AC250" s="60">
        <f>SQRT($W$34*VLOOKUP(AC249,$P$34:$W$43,8))*(1-$T$20)*T238*VLOOKUP(AC249,P238:T247,5)</f>
        <v>2.4384259262758205E-3</v>
      </c>
      <c r="AD250" s="60">
        <f>SQRT($W$34*VLOOKUP(AD249,$P$34:$W$43,8))*(1-$U$20)*T238*VLOOKUP(AD249,P238:T247,5)</f>
        <v>2.3629680292041495E-3</v>
      </c>
      <c r="AE250" s="60">
        <f>SQRT($W$34*VLOOKUP(AE249,$P$34:$W$43,8))*(1-$V$20)*T238*VLOOKUP(AE249,P238:T247,5)</f>
        <v>1.4782669400517907E-3</v>
      </c>
      <c r="AF250" s="60">
        <f>SQRT($W$34*VLOOKUP(AF249,$P$34:$W$43,8))*(1-$W$20)*T238*VLOOKUP(AF249,P238:T247,5)</f>
        <v>9.4207505501782748E-3</v>
      </c>
      <c r="AG250" s="60">
        <f>SQRT($W$34*VLOOKUP(AG249,$P$34:$W$43,8))*(1-$X$20)*T238*VLOOKUP(AG249,P238:T247,5)</f>
        <v>5.8595759098953358E-3</v>
      </c>
      <c r="AH250" s="60">
        <f>SQRT($W$34*VLOOKUP(AH249,$P$34:$W$43,8))*(1-$Y$20)*T238*VLOOKUP(AH249,P238:T247,5)</f>
        <v>3.5644341144048675E-3</v>
      </c>
      <c r="AI250" s="87">
        <f>SQRT($W$34*VLOOKUP(AI249,$P$34:$W$43,8))*(1-$Z$20)*T238*VLOOKUP(AI249,P238:T247,5)</f>
        <v>5.5717402037448764E-3</v>
      </c>
      <c r="AJ250" s="89">
        <f>$X$34*T238</f>
        <v>5.2615833056687042E-6</v>
      </c>
      <c r="AK250" s="59" t="s">
        <v>69</v>
      </c>
      <c r="AL250" s="60">
        <f>$Q$44*AI260*100000/($T$3*$AE$9)^2</f>
        <v>0.41385708091707507</v>
      </c>
      <c r="AM250" s="65" t="s">
        <v>581</v>
      </c>
      <c r="AN250" s="66" t="s">
        <v>571</v>
      </c>
      <c r="AO250" s="61">
        <f>(AL257+SQRT(AL259))^(1/3)+(AL257-SQRT(AL259))^(1/3)-AL253/3</f>
        <v>0.73797084336851881</v>
      </c>
      <c r="AP250" s="63">
        <f>AO250^3+AL253*AO250^2+AL254*AO250+AL255</f>
        <v>-5.5511151231257827E-17</v>
      </c>
      <c r="AQ250" s="65" t="s">
        <v>571</v>
      </c>
      <c r="AR250" s="61">
        <f>IF(AL259&gt;=0,AO250,AO257)</f>
        <v>0.73797084336851881</v>
      </c>
      <c r="AS250" s="61">
        <f>IF(AR250&lt;AR251,AR251,AR250)</f>
        <v>0.73797084336851881</v>
      </c>
      <c r="AT250" s="61">
        <f>AS250</f>
        <v>0.73797084336851881</v>
      </c>
      <c r="AU250" s="67">
        <f>IF(AT250&lt;AT251,AT251,AT250)</f>
        <v>0.73797084336851881</v>
      </c>
      <c r="AV250" s="81"/>
      <c r="AW250" s="59">
        <v>1</v>
      </c>
      <c r="AX250" s="61">
        <f>AX238</f>
        <v>9.4886543912142504E-2</v>
      </c>
      <c r="AY250" s="61">
        <f>SUMPRODUCT(T238:T247,$AX$34:$AX$43)</f>
        <v>0.34455222287576354</v>
      </c>
      <c r="AZ250" s="68">
        <f>IF($AA$7,EXP((AX250/AL251)*(AU255-1)-LN(AU255-AL251)-AL250*(2*AY250/AL250-AX250/AL251)*LN((AU255+2.41421536*AL251)/(AU255-0.41421536*AL251))/(AL251*2.82842713)      ),1)</f>
        <v>0.85492884358011545</v>
      </c>
    </row>
    <row r="251" spans="16:52" x14ac:dyDescent="0.25">
      <c r="P251" s="78">
        <v>2</v>
      </c>
      <c r="Q251" s="60"/>
      <c r="R251" s="60"/>
      <c r="S251" s="60">
        <f>$Z$8*$BJ$35/AZ251</f>
        <v>7.7393109763429099E-2</v>
      </c>
      <c r="T251" s="61">
        <f>S251/S260</f>
        <v>7.7413953957830586E-2</v>
      </c>
      <c r="U251" s="62"/>
      <c r="V251" s="62"/>
      <c r="W251" s="60"/>
      <c r="X251" s="63"/>
      <c r="Y251" s="61"/>
      <c r="Z251" s="86">
        <f>SQRT($W$35*VLOOKUP(Z249,$P$34:$W$43,8))*(1-$Q$21)*T239*VLOOKUP(Z249,P238:T247,5)</f>
        <v>5.3765339786605981E-3</v>
      </c>
      <c r="AA251" s="60">
        <f>SQRT($W$35*VLOOKUP(AA249,$P$34:$W$43,8))*(1-$R$21)*T239*VLOOKUP(AA249,P238:T247,5)</f>
        <v>3.664481919716829E-3</v>
      </c>
      <c r="AB251" s="60">
        <f>SQRT($W$35*VLOOKUP(AB249,$P$34:$W$43,8))*(1-$S$21)*T239*VLOOKUP(AB249,P238:T247,5)</f>
        <v>2.3571029467637015E-3</v>
      </c>
      <c r="AC251" s="60">
        <f>SQRT($W$35*VLOOKUP(AC249,$P$34:$W$43,8))*(1-$T$21)*T239*VLOOKUP(AC249,P238:T247,5)</f>
        <v>1.5266193341091393E-3</v>
      </c>
      <c r="AD251" s="60">
        <f>SQRT($W$35*VLOOKUP(AD249,$P$34:$W$43,8))*(1-$U$21)*T239*VLOOKUP(AD249,P238:T247,5)</f>
        <v>1.6682399905030587E-3</v>
      </c>
      <c r="AE251" s="60">
        <f>SQRT($W$35*VLOOKUP(AE249,$P$34:$W$43,8))*(1-$V$21)*T239*VLOOKUP(AE249,P238:T247,5)</f>
        <v>1.0258772812219144E-3</v>
      </c>
      <c r="AF251" s="60">
        <f>SQRT($W$35*VLOOKUP(AF249,$P$34:$W$43,8))*(1-$W$21)*T239*VLOOKUP(AF249,P238:T247,5)</f>
        <v>6.3020489537734354E-3</v>
      </c>
      <c r="AG251" s="60">
        <f>SQRT($W$35*VLOOKUP(AG249,$P$34:$W$43,8))*(1-$X$21)*T239*VLOOKUP(AG249,P238:T247,5)</f>
        <v>3.8263971438633744E-3</v>
      </c>
      <c r="AH251" s="60">
        <f>SQRT($W$35*VLOOKUP(AH249,$P$34:$W$43,8))*(1-$Y$21)*T239*VLOOKUP(AH249,P238:T247,5)</f>
        <v>2.4375876336592164E-3</v>
      </c>
      <c r="AI251" s="87">
        <f>SQRT($W$35*VLOOKUP(AI249,$P$34:$W$43,8))*(1-$Z$21)*T239*VLOOKUP(AI249,P238:T247,5)</f>
        <v>3.8564294704321947E-3</v>
      </c>
      <c r="AJ251" s="89">
        <f>$X$35*T239</f>
        <v>3.1314013111159601E-6</v>
      </c>
      <c r="AK251" s="59" t="s">
        <v>65</v>
      </c>
      <c r="AL251" s="60">
        <f>AJ260*$Q$44*100000/($T$3*$AE$9)</f>
        <v>0.11087778138955653</v>
      </c>
      <c r="AM251" s="61"/>
      <c r="AN251" s="66" t="s">
        <v>572</v>
      </c>
      <c r="AO251" s="66" t="e">
        <f>1/0</f>
        <v>#DIV/0!</v>
      </c>
      <c r="AP251" s="61"/>
      <c r="AQ251" s="65" t="s">
        <v>572</v>
      </c>
      <c r="AR251" s="66">
        <f>IF(AL259&gt;=0,0,AO258)</f>
        <v>0</v>
      </c>
      <c r="AS251" s="61">
        <f>IF(AR250&lt;AR251,AR250,AR251)</f>
        <v>0</v>
      </c>
      <c r="AT251" s="61">
        <f>IF(AS251&lt;AS252,AS252,AS251)</f>
        <v>0</v>
      </c>
      <c r="AU251" s="67">
        <f>IF(AT250&lt;AT251,AT250,AT251)</f>
        <v>0</v>
      </c>
      <c r="AV251" s="81"/>
      <c r="AW251" s="59">
        <v>2</v>
      </c>
      <c r="AX251" s="61">
        <f t="shared" ref="AX251:AX259" si="56">AX239</f>
        <v>0.14320546093673198</v>
      </c>
      <c r="AY251" s="61">
        <f>SUMPRODUCT(T238:T247,$AY$34:$AY$43)</f>
        <v>0.59157026138030178</v>
      </c>
      <c r="AZ251" s="68">
        <f>IF($AA$8,EXP((AX251/AL251)*(AU255-1)-LN(AU255-AL251)-AL250*(2*AY251/AL250-AX251/AL251)*LN((AU255+2.41421536*AL251)/(AU255-0.41421536*AL251))/(AL251*2.82842713)      ),1)</f>
        <v>0.52478993215632141</v>
      </c>
    </row>
    <row r="252" spans="16:52" x14ac:dyDescent="0.25">
      <c r="P252" s="78">
        <v>3</v>
      </c>
      <c r="Q252" s="60"/>
      <c r="R252" s="60"/>
      <c r="S252" s="60">
        <f>$Z$9*$BJ$36/AZ252</f>
        <v>3.6374792158005709E-2</v>
      </c>
      <c r="T252" s="61">
        <f>S252/S260</f>
        <v>3.638458893760757E-2</v>
      </c>
      <c r="U252" s="62"/>
      <c r="V252" s="62"/>
      <c r="W252" s="60"/>
      <c r="X252" s="63"/>
      <c r="Y252" s="61"/>
      <c r="Z252" s="86">
        <f>SQRT($W$36*VLOOKUP(Z249,$P$34:$W$43,8))*(1-$Q$22)*T240*VLOOKUP(Z249,P238:T247,5)</f>
        <v>3.4048310271654471E-3</v>
      </c>
      <c r="AA252" s="60">
        <f>SQRT($W$36*VLOOKUP(AA249,$P$34:$W$43,8))*(1-$R$22)*T240*VLOOKUP(AA249,P238:T247,5)</f>
        <v>2.3571029467637015E-3</v>
      </c>
      <c r="AB252" s="60">
        <f>SQRT($W$36*VLOOKUP(AB249,$P$34:$W$43,8))*(1-$S$22)*T240*VLOOKUP(AB249,P238:T247,5)</f>
        <v>1.5194992571277441E-3</v>
      </c>
      <c r="AC252" s="60">
        <f>SQRT($W$36*VLOOKUP(AC249,$P$34:$W$43,8))*(1-$T$22)*T240*VLOOKUP(AC249,P238:T247,5)</f>
        <v>1.0838538895623204E-3</v>
      </c>
      <c r="AD252" s="60">
        <f>SQRT($W$36*VLOOKUP(AD249,$P$34:$W$43,8))*(1-$U$22)*T240*VLOOKUP(AD249,P238:T247,5)</f>
        <v>1.0754166784102952E-3</v>
      </c>
      <c r="AE252" s="60">
        <f>SQRT($W$36*VLOOKUP(AE249,$P$34:$W$43,8))*(1-$V$22)*T240*VLOOKUP(AE249,P238:T247,5)</f>
        <v>6.4801769832102619E-4</v>
      </c>
      <c r="AF252" s="60">
        <f>SQRT($W$36*VLOOKUP(AF249,$P$34:$W$43,8))*(1-$W$22)*T240*VLOOKUP(AF249,P238:T247,5)</f>
        <v>3.9139434590967186E-3</v>
      </c>
      <c r="AG252" s="60">
        <f>SQRT($W$36*VLOOKUP(AG249,$P$34:$W$43,8))*(1-$X$22)*T240*VLOOKUP(AG249,P238:T247,5)</f>
        <v>2.4869604494145428E-3</v>
      </c>
      <c r="AH252" s="60">
        <f>SQRT($W$36*VLOOKUP(AH249,$P$34:$W$43,8))*(1-$Y$22)*T240*VLOOKUP(AH249,P238:T247,5)</f>
        <v>1.5619496457000405E-3</v>
      </c>
      <c r="AI252" s="87">
        <f>SQRT($W$36*VLOOKUP(AI249,$P$34:$W$43,8))*(1-$Z$22)*T240*VLOOKUP(AI249,P238:T247,5)</f>
        <v>2.5056007554243274E-3</v>
      </c>
      <c r="AJ252" s="89">
        <f>$X$36*T240</f>
        <v>2.0500655939024485E-6</v>
      </c>
      <c r="AK252" s="82"/>
      <c r="AL252" s="65"/>
      <c r="AM252" s="61"/>
      <c r="AN252" s="66" t="s">
        <v>573</v>
      </c>
      <c r="AO252" s="66" t="e">
        <f>1/0</f>
        <v>#DIV/0!</v>
      </c>
      <c r="AP252" s="61"/>
      <c r="AQ252" s="65" t="s">
        <v>573</v>
      </c>
      <c r="AR252" s="66">
        <f>IF(AL259&gt;=0,0,AO259)</f>
        <v>0</v>
      </c>
      <c r="AS252" s="61">
        <f>AR252</f>
        <v>0</v>
      </c>
      <c r="AT252" s="61">
        <f>IF(AS251&lt;AS252,AS251,AS252)</f>
        <v>0</v>
      </c>
      <c r="AU252" s="67">
        <f>AT252</f>
        <v>0</v>
      </c>
      <c r="AV252" s="81"/>
      <c r="AW252" s="59">
        <v>3</v>
      </c>
      <c r="AX252" s="61">
        <f t="shared" si="56"/>
        <v>0.19947591637730461</v>
      </c>
      <c r="AY252" s="61">
        <f>SUMPRODUCT(T238:T247,$AZ$34:$AZ$43)</f>
        <v>0.8075348318259683</v>
      </c>
      <c r="AZ252" s="68">
        <f>IF($AA$9,EXP((AX252/AL251)*(AU255-1)-LN(AU255-AL251)-AL250*(2*AY252/AL250-AX252/AL251)*LN((AU255+2.41421536*AL251)/(AU255-0.41421536*AL251))/(AL251*2.82842713)      ),1)</f>
        <v>0.35268419937121021</v>
      </c>
    </row>
    <row r="253" spans="16:52" x14ac:dyDescent="0.25">
      <c r="P253" s="78">
        <v>4</v>
      </c>
      <c r="Q253" s="60"/>
      <c r="R253" s="60"/>
      <c r="S253" s="60">
        <f>$Z$10*$BJ$37/AZ253</f>
        <v>2.0526102120621104E-2</v>
      </c>
      <c r="T253" s="61">
        <f>S253/S260</f>
        <v>2.0531630391344619E-2</v>
      </c>
      <c r="U253" s="62"/>
      <c r="V253" s="62"/>
      <c r="W253" s="60"/>
      <c r="X253" s="63"/>
      <c r="Y253" s="61"/>
      <c r="Z253" s="86">
        <f>SQRT($W$37*VLOOKUP(Z249,$P$34:$W$43,8))*(1-$Q$23)*T241*VLOOKUP(Z249,P238:T247,5)</f>
        <v>2.4384259262758201E-3</v>
      </c>
      <c r="AA253" s="60">
        <f>SQRT($W$37*VLOOKUP(AA249,$P$34:$W$43,8))*(1-$R$23)*T241*VLOOKUP(AA249,P238:T247,5)</f>
        <v>1.5266193341091393E-3</v>
      </c>
      <c r="AB253" s="60">
        <f>SQRT($W$37*VLOOKUP(AB249,$P$34:$W$43,8))*(1-$S$23)*T241*VLOOKUP(AB249,P238:T247,5)</f>
        <v>1.0838538895623204E-3</v>
      </c>
      <c r="AC253" s="60">
        <f>SQRT($W$37*VLOOKUP(AC249,$P$34:$W$43,8))*(1-$T$23)*T241*VLOOKUP(AC249,P238:T247,5)</f>
        <v>7.782373540134018E-4</v>
      </c>
      <c r="AD253" s="60">
        <f>SQRT($W$37*VLOOKUP(AD249,$P$34:$W$43,8))*(1-$U$23)*T241*VLOOKUP(AD249,P238:T247,5)</f>
        <v>7.6397981928904765E-4</v>
      </c>
      <c r="AE253" s="60">
        <f>SQRT($W$37*VLOOKUP(AE249,$P$34:$W$43,8))*(1-$V$23)*T241*VLOOKUP(AE249,P238:T247,5)</f>
        <v>4.412217579925234E-4</v>
      </c>
      <c r="AF253" s="60">
        <f>SQRT($W$37*VLOOKUP(AF249,$P$34:$W$43,8))*(1-$W$23)*T241*VLOOKUP(AF249,P238:T247,5)</f>
        <v>2.8169686196167329E-3</v>
      </c>
      <c r="AG253" s="60">
        <f>SQRT($W$37*VLOOKUP(AG249,$P$34:$W$43,8))*(1-$X$23)*T241*VLOOKUP(AG249,P238:T247,5)</f>
        <v>1.7611199589244761E-3</v>
      </c>
      <c r="AH253" s="60">
        <f>SQRT($W$37*VLOOKUP(AH249,$P$34:$W$43,8))*(1-$Y$23)*T241*VLOOKUP(AH249,P238:T247,5)</f>
        <v>1.2254137557533408E-3</v>
      </c>
      <c r="AI253" s="87">
        <f>SQRT($W$37*VLOOKUP(AI249,$P$34:$W$43,8))*(1-$Z$23)*T241*VLOOKUP(AI249,P238:T247,5)</f>
        <v>1.6278254714779342E-3</v>
      </c>
      <c r="AJ253" s="89">
        <f>$X$37*T241</f>
        <v>1.4862188280551581E-6</v>
      </c>
      <c r="AK253" s="59" t="s">
        <v>568</v>
      </c>
      <c r="AL253" s="60">
        <f>AL251-1</f>
        <v>-0.88912221861044349</v>
      </c>
      <c r="AM253" s="61"/>
      <c r="AN253" s="66"/>
      <c r="AO253" s="61"/>
      <c r="AP253" s="61"/>
      <c r="AQ253" s="50"/>
      <c r="AR253" s="65"/>
      <c r="AS253" s="65"/>
      <c r="AT253" s="65"/>
      <c r="AU253" s="65"/>
      <c r="AV253" s="81"/>
      <c r="AW253" s="59">
        <v>4</v>
      </c>
      <c r="AX253" s="61">
        <f t="shared" si="56"/>
        <v>0.25627106465246752</v>
      </c>
      <c r="AY253" s="61">
        <f>SUMPRODUCT(T238:T247,$BA$34:$BA$43)</f>
        <v>1.0068628043852803</v>
      </c>
      <c r="AZ253" s="68">
        <f>IF($AA$10,EXP((AX253/AL251)*(AU255-1)-LN(AU255-AL251)-AL250*(2*AY253/AL250-AX253/AL251)*LN((AU255+2.41421536*AL251)/(AU255-0.41421536*AL251))/(AL251*2.82842713)      ),1)</f>
        <v>0.24687825767255031</v>
      </c>
    </row>
    <row r="254" spans="16:52" x14ac:dyDescent="0.25">
      <c r="P254" s="78">
        <v>5</v>
      </c>
      <c r="Q254" s="60"/>
      <c r="R254" s="60"/>
      <c r="S254" s="60">
        <f>$Z$11*$BJ$38/AZ254</f>
        <v>2.0845430054530593E-2</v>
      </c>
      <c r="T254" s="61">
        <f>S254/S260</f>
        <v>2.0851044329467567E-2</v>
      </c>
      <c r="U254" s="62"/>
      <c r="V254" s="62"/>
      <c r="W254" s="60"/>
      <c r="X254" s="63"/>
      <c r="Y254" s="61"/>
      <c r="Z254" s="86">
        <f>SQRT($W$38*VLOOKUP(Z249,$P$34:$W$43,8))*(1-$Q$24)*T242*VLOOKUP(Z249,P238:T247,5)</f>
        <v>2.3629680292041495E-3</v>
      </c>
      <c r="AA254" s="60">
        <f>SQRT($W$38*VLOOKUP(AA249,$P$34:$W$43,8))*(1-$R$24)*T242*VLOOKUP(AA249,P238:T247,5)</f>
        <v>1.6682399905030589E-3</v>
      </c>
      <c r="AB254" s="60">
        <f>SQRT($W$38*VLOOKUP(AB249,$P$34:$W$43,8))*(1-$S$24)*T242*VLOOKUP(AB249,P238:T247,5)</f>
        <v>1.0754166784102952E-3</v>
      </c>
      <c r="AC254" s="60">
        <f>SQRT($W$38*VLOOKUP(AC249,$P$34:$W$43,8))*(1-$T$24)*T242*VLOOKUP(AC249,P238:T247,5)</f>
        <v>7.6397981928904765E-4</v>
      </c>
      <c r="AD254" s="60">
        <f>SQRT($W$38*VLOOKUP(AD249,$P$34:$W$43,8))*(1-$U$24)*T242*VLOOKUP(AD249,P238:T247,5)</f>
        <v>7.4938385975931122E-4</v>
      </c>
      <c r="AE254" s="60">
        <f>SQRT($W$38*VLOOKUP(AE249,$P$34:$W$43,8))*(1-$V$24)*T242*VLOOKUP(AE249,P238:T247,5)</f>
        <v>4.6756507659275197E-4</v>
      </c>
      <c r="AF254" s="60">
        <f>SQRT($W$38*VLOOKUP(AF249,$P$34:$W$43,8))*(1-$W$24)*T242*VLOOKUP(AF249,P238:T247,5)</f>
        <v>2.6942474645223441E-3</v>
      </c>
      <c r="AG254" s="60">
        <f>SQRT($W$38*VLOOKUP(AG249,$P$34:$W$43,8))*(1-$X$24)*T242*VLOOKUP(AG249,P238:T247,5)</f>
        <v>1.754684120896512E-3</v>
      </c>
      <c r="AH254" s="60">
        <f>SQRT($W$38*VLOOKUP(AH249,$P$34:$W$43,8))*(1-$Y$24)*T242*VLOOKUP(AH249,P238:T247,5)</f>
        <v>1.145485140170998E-3</v>
      </c>
      <c r="AI254" s="87">
        <f>SQRT($W$38*VLOOKUP(AI249,$P$34:$W$43,8))*(1-$Z$24)*T242*VLOOKUP(AI249,P238:T247,5)</f>
        <v>1.7595993496036107E-3</v>
      </c>
      <c r="AJ254" s="89">
        <f>$X$38*T242</f>
        <v>1.5089999939227771E-6</v>
      </c>
      <c r="AK254" s="59" t="s">
        <v>569</v>
      </c>
      <c r="AL254" s="60">
        <f>AL250-3*AL251*AL251-2*AL251</f>
        <v>0.15521987092035111</v>
      </c>
      <c r="AM254" s="61" t="s">
        <v>582</v>
      </c>
      <c r="AN254" s="66" t="s">
        <v>583</v>
      </c>
      <c r="AO254" s="61">
        <f>AL257^2/AL258^3</f>
        <v>7.7936711792715903</v>
      </c>
      <c r="AP254" s="61"/>
      <c r="AQ254" s="50"/>
      <c r="AR254" s="65"/>
      <c r="AS254" s="65"/>
      <c r="AT254" s="65"/>
      <c r="AU254" s="65"/>
      <c r="AV254" s="81"/>
      <c r="AW254" s="59">
        <v>5</v>
      </c>
      <c r="AX254" s="61">
        <f t="shared" si="56"/>
        <v>0.25621330522075891</v>
      </c>
      <c r="AY254" s="61">
        <f>SUMPRODUCT(T238:T247,$BB$34:$BB$43)</f>
        <v>0.9899241939324539</v>
      </c>
      <c r="AZ254" s="68">
        <f>IF($AA$11,EXP((AX254/AL251)*(AU255-1)-LN(AU255-AL251)-AL250*(2*AY254/AL250-AX254/AL251)*LN((AU255+2.41421536*AL251)/(AU255-0.41421536*AL251))/(AL251*2.82842713)      ),1)</f>
        <v>0.25701849598919685</v>
      </c>
    </row>
    <row r="255" spans="16:52" x14ac:dyDescent="0.25">
      <c r="P255" s="78">
        <v>6</v>
      </c>
      <c r="Q255" s="60"/>
      <c r="R255" s="60"/>
      <c r="S255" s="60">
        <f>$Z$12*$BJ$39/AZ255</f>
        <v>1.0316486567794519E-2</v>
      </c>
      <c r="T255" s="61">
        <f>S255/S260</f>
        <v>1.0319265094878089E-2</v>
      </c>
      <c r="U255" s="62"/>
      <c r="V255" s="62"/>
      <c r="W255" s="60"/>
      <c r="X255" s="63"/>
      <c r="Y255" s="61"/>
      <c r="Z255" s="86">
        <f>SQRT($W$39*VLOOKUP(Z249,$P$34:$W$43,8))*(1-$Q$25)*T243*VLOOKUP(Z249,P238:T247,5)</f>
        <v>1.4782669400517905E-3</v>
      </c>
      <c r="AA255" s="60">
        <f>SQRT($W$39*VLOOKUP(AA249,$P$34:$W$43,8))*(1-$R$25)*T243*VLOOKUP(AA249,P238:T247,5)</f>
        <v>1.0258772812219144E-3</v>
      </c>
      <c r="AB255" s="60">
        <f>SQRT($W$39*VLOOKUP(AB249,$P$34:$W$43,8))*(1-$S$25)*T243*VLOOKUP(AB249,P238:T247,5)</f>
        <v>6.4801769832102619E-4</v>
      </c>
      <c r="AC255" s="60">
        <f>SQRT($W$39*VLOOKUP(AC249,$P$34:$W$43,8))*(1-$T$25)*T243*VLOOKUP(AC249,P238:T247,5)</f>
        <v>4.4122175799252345E-4</v>
      </c>
      <c r="AD255" s="60">
        <f>SQRT($W$39*VLOOKUP(AD249,$P$34:$W$43,8))*(1-$U$25)*T243*VLOOKUP(AD249,P238:T247,5)</f>
        <v>4.6756507659275197E-4</v>
      </c>
      <c r="AE255" s="60">
        <f>SQRT($W$39*VLOOKUP(AE249,$P$34:$W$43,8))*(1-$V$25)*T243*VLOOKUP(AE249,P238:T247,5)</f>
        <v>2.9172912920676184E-4</v>
      </c>
      <c r="AF255" s="60">
        <f>SQRT($W$39*VLOOKUP(AF249,$P$34:$W$43,8))*(1-$W$25)*T243*VLOOKUP(AF249,P238:T247,5)</f>
        <v>1.8559370343442167E-3</v>
      </c>
      <c r="AG255" s="60">
        <f>SQRT($W$39*VLOOKUP(AG249,$P$34:$W$43,8))*(1-$X$25)*T243*VLOOKUP(AG249,P238:T247,5)</f>
        <v>1.0920677463048833E-3</v>
      </c>
      <c r="AH255" s="60">
        <f>SQRT($W$39*VLOOKUP(AH249,$P$34:$W$43,8))*(1-$Y$25)*T243*VLOOKUP(AH249,P238:T247,5)</f>
        <v>7.0300142234686655E-4</v>
      </c>
      <c r="AI255" s="87">
        <f>SQRT($W$39*VLOOKUP(AI249,$P$34:$W$43,8))*(1-$Z$25)*T243*VLOOKUP(AI249,P238:T247,5)</f>
        <v>1.0978715299982764E-3</v>
      </c>
      <c r="AJ255" s="89">
        <f>$X$39*T243</f>
        <v>9.2903029559847622E-7</v>
      </c>
      <c r="AK255" s="59" t="s">
        <v>570</v>
      </c>
      <c r="AL255" s="60">
        <f>-1*AL250*AL251+AL251^2+AL251^3</f>
        <v>-3.223055413274617E-2</v>
      </c>
      <c r="AM255" s="61"/>
      <c r="AN255" s="66" t="s">
        <v>584</v>
      </c>
      <c r="AO255" s="61" t="e">
        <f>SQRT(1-AO254)/SQRT(AO254)*AL257/ABS(AL257)</f>
        <v>#NUM!</v>
      </c>
      <c r="AP255" s="61"/>
      <c r="AQ255" s="50"/>
      <c r="AR255" s="65"/>
      <c r="AS255" s="65"/>
      <c r="AT255" s="65" t="s">
        <v>587</v>
      </c>
      <c r="AU255" s="61">
        <f>AU250</f>
        <v>0.73797084336851881</v>
      </c>
      <c r="AV255" s="81"/>
      <c r="AW255" s="59">
        <v>6</v>
      </c>
      <c r="AX255" s="61">
        <f t="shared" si="56"/>
        <v>0.31872889694939199</v>
      </c>
      <c r="AY255" s="61">
        <f>SUMPRODUCT(T238:T247,$BC$34:$BC$43)</f>
        <v>1.2606144836891489</v>
      </c>
      <c r="AZ255" s="68">
        <f>IF($AA$12,EXP((AX255/AL251)*(AU255-1)-LN(AU255-AL251)-AL250*(2*AY255/AL250-AX255/AL251)*LN((AU255+2.41421536*AL251)/(AU255-0.41421536*AL251))/(AL251*2.82842713)      ),1)</f>
        <v>0.15359292133258867</v>
      </c>
    </row>
    <row r="256" spans="16:52" x14ac:dyDescent="0.25">
      <c r="P256" s="78">
        <v>7</v>
      </c>
      <c r="Q256" s="60"/>
      <c r="R256" s="60"/>
      <c r="S256" s="60">
        <f>$Z$13*$BJ$40/AZ256</f>
        <v>0.37188826352250204</v>
      </c>
      <c r="T256" s="61">
        <f>S256/S260</f>
        <v>0.37198842374715496</v>
      </c>
      <c r="U256" s="62"/>
      <c r="V256" s="62"/>
      <c r="W256" s="60"/>
      <c r="X256" s="63"/>
      <c r="Y256" s="61"/>
      <c r="Z256" s="86">
        <f>SQRT($W$40*VLOOKUP(Z249,$P$34:$W$43,8))*(1-$Q$26)*T244*VLOOKUP(Z249,P238:T247,5)</f>
        <v>9.420750550178273E-3</v>
      </c>
      <c r="AA256" s="60">
        <f>SQRT($W$40*VLOOKUP(AA249,$P$34:$W$43,8))*(1-$R$26)*T244*VLOOKUP(AA249,P238:T247,5)</f>
        <v>6.3020489537734354E-3</v>
      </c>
      <c r="AB256" s="60">
        <f>SQRT($W$40*VLOOKUP(AB249,$P$34:$W$43,8))*(1-$S$26)*T244*VLOOKUP(AB249,P238:T247,5)</f>
        <v>3.9139434590967186E-3</v>
      </c>
      <c r="AC256" s="60">
        <f>SQRT($W$40*VLOOKUP(AC249,$P$34:$W$43,8))*(1-$T$26)*T244*VLOOKUP(AC249,P238:T247,5)</f>
        <v>2.8169686196167329E-3</v>
      </c>
      <c r="AD256" s="60">
        <f>SQRT($W$40*VLOOKUP(AD249,$P$34:$W$43,8))*(1-$U$26)*T244*VLOOKUP(AD249,P238:T247,5)</f>
        <v>2.6942474645223441E-3</v>
      </c>
      <c r="AE256" s="60">
        <f>SQRT($W$40*VLOOKUP(AE249,$P$34:$W$43,8))*(1-$V$26)*T244*VLOOKUP(AE249,P238:T247,5)</f>
        <v>1.8559370343442167E-3</v>
      </c>
      <c r="AF256" s="60">
        <f>SQRT($W$40*VLOOKUP(AF249,$P$34:$W$43,8))*(1-$W$26)*T244*VLOOKUP(AF249,P238:T247,5)</f>
        <v>1.2046927344977308E-2</v>
      </c>
      <c r="AG256" s="60">
        <f>SQRT($W$40*VLOOKUP(AG249,$P$34:$W$43,8))*(1-$X$26)*T244*VLOOKUP(AG249,P238:T247,5)</f>
        <v>8.1306114030168224E-3</v>
      </c>
      <c r="AH256" s="60">
        <f>SQRT($W$40*VLOOKUP(AH249,$P$34:$W$43,8))*(1-$Y$26)*T244*VLOOKUP(AH249,P238:T247,5)</f>
        <v>3.9693827311274186E-3</v>
      </c>
      <c r="AI256" s="87">
        <f>SQRT($W$40*VLOOKUP(AI249,$P$34:$W$43,8))*(1-$Z$26)*T244*VLOOKUP(AI249,P238:T247,5)</f>
        <v>6.4511328898226349E-3</v>
      </c>
      <c r="AJ256" s="89">
        <f>$X$40*T244</f>
        <v>8.946261918314762E-6</v>
      </c>
      <c r="AK256" s="82"/>
      <c r="AL256" s="65"/>
      <c r="AM256" s="61"/>
      <c r="AN256" s="66" t="s">
        <v>585</v>
      </c>
      <c r="AO256" s="61" t="e">
        <f>IF(ATAN(AO255)&lt;0,ATAN(AO255)+PI(),ATAN(AO255))</f>
        <v>#NUM!</v>
      </c>
      <c r="AP256" s="61"/>
      <c r="AQ256" s="50"/>
      <c r="AR256" s="65"/>
      <c r="AS256" s="65"/>
      <c r="AT256" s="65"/>
      <c r="AU256" s="65"/>
      <c r="AV256" s="81"/>
      <c r="AW256" s="59">
        <v>7</v>
      </c>
      <c r="AX256" s="61">
        <f t="shared" si="56"/>
        <v>8.5143624315005592E-2</v>
      </c>
      <c r="AY256" s="61">
        <f>SUMPRODUCT(T238:T247,$BD$34:$BD$43)</f>
        <v>0.22132109766014924</v>
      </c>
      <c r="AZ256" s="68">
        <f>IF($AA$13,EXP((AX256/AL251)*(AU255-1)-LN(AU255-AL251)-AL250*(2*AY256/AL250-AX256/AL251)*LN((AU255+2.41421536*AL251)/(AU255-0.41421536*AL251))/(AL251*2.82842713)      ),1)</f>
        <v>1.1237482696671388</v>
      </c>
    </row>
    <row r="257" spans="16:52" x14ac:dyDescent="0.25">
      <c r="P257" s="78">
        <v>8</v>
      </c>
      <c r="Q257" s="60"/>
      <c r="R257" s="60"/>
      <c r="S257" s="60">
        <f>$Z$14*$BJ$41/AZ257</f>
        <v>0.11479510155622275</v>
      </c>
      <c r="T257" s="61">
        <f>S257/S260</f>
        <v>0.11482601918468463</v>
      </c>
      <c r="U257" s="62"/>
      <c r="V257" s="62"/>
      <c r="W257" s="60"/>
      <c r="X257" s="63"/>
      <c r="Y257" s="61"/>
      <c r="Z257" s="86">
        <f>SQRT($W$41*VLOOKUP(Z249,$P$34:$W$43,8))*(1-$Q$27)*T245*VLOOKUP(Z249,P238:T247,5)</f>
        <v>5.8595759098953358E-3</v>
      </c>
      <c r="AA257" s="60">
        <f>SQRT($W$41*VLOOKUP(AA249,$P$34:$W$43,8))*(1-$R$27)*T245*VLOOKUP(AA249,P238:T247,5)</f>
        <v>3.8263971438633744E-3</v>
      </c>
      <c r="AB257" s="60">
        <f>SQRT($W$41*VLOOKUP(AB249,$P$34:$W$43,8))*(1-$S$27)*T245*VLOOKUP(AB249,P238:T247,5)</f>
        <v>2.4869604494145428E-3</v>
      </c>
      <c r="AC257" s="60">
        <f>SQRT($W$41*VLOOKUP(AC249,$P$34:$W$43,8))*(1-$T$27)*T245*VLOOKUP(AC249,P238:T247,5)</f>
        <v>1.7611199589244761E-3</v>
      </c>
      <c r="AD257" s="60">
        <f>SQRT($W$41*VLOOKUP(AD249,$P$34:$W$43,8))*(1-$U$27)*T245*VLOOKUP(AD249,P238:T247,5)</f>
        <v>1.754684120896512E-3</v>
      </c>
      <c r="AE257" s="60">
        <f>SQRT($W$41*VLOOKUP(AE249,$P$34:$W$43,8))*(1-$V$27)*T245*VLOOKUP(AE249,P238:T247,5)</f>
        <v>1.0920677463048833E-3</v>
      </c>
      <c r="AF257" s="60">
        <f>SQRT($W$41*VLOOKUP(AF249,$P$34:$W$43,8))*(1-$W$27)*T245*VLOOKUP(AF249,P238:T247,5)</f>
        <v>8.1306114030168224E-3</v>
      </c>
      <c r="AG257" s="60">
        <f>SQRT($W$41*VLOOKUP(AG249,$P$34:$W$43,8))*(1-$X$27)*T245*VLOOKUP(AG249,P238:T247,5)</f>
        <v>5.3055231338526264E-3</v>
      </c>
      <c r="AH257" s="60">
        <f>SQRT($W$41*VLOOKUP(AH249,$P$34:$W$43,8))*(1-$Y$27)*T245*VLOOKUP(AH249,P238:T247,5)</f>
        <v>2.8879265966692607E-3</v>
      </c>
      <c r="AI257" s="87">
        <f>SQRT($W$41*VLOOKUP(AI249,$P$34:$W$43,8))*(1-$Z$27)*T245*VLOOKUP(AI249,P238:T247,5)</f>
        <v>4.4234957683265061E-3</v>
      </c>
      <c r="AJ257" s="89">
        <f>$X$41*T245</f>
        <v>3.0631317333064944E-6</v>
      </c>
      <c r="AK257" s="59" t="s">
        <v>580</v>
      </c>
      <c r="AL257" s="61">
        <f>AL253*AL254/6-AL255/2-AL253^3/27</f>
        <v>1.9146489015263189E-2</v>
      </c>
      <c r="AM257" s="61"/>
      <c r="AN257" s="66" t="s">
        <v>571</v>
      </c>
      <c r="AO257" s="61" t="e">
        <f>2*SQRT(AL258)*COS(AO256/3)-AL253/3</f>
        <v>#NUM!</v>
      </c>
      <c r="AP257" s="69" t="e">
        <f>AO257^3+AL253*AO257^2+AL254*AO257+AL255</f>
        <v>#NUM!</v>
      </c>
      <c r="AQ257" s="50"/>
      <c r="AR257" s="65"/>
      <c r="AS257" s="65"/>
      <c r="AT257" s="65"/>
      <c r="AU257" s="65"/>
      <c r="AV257" s="81"/>
      <c r="AW257" s="59">
        <v>8</v>
      </c>
      <c r="AX257" s="61">
        <f t="shared" si="56"/>
        <v>9.4442052157195047E-2</v>
      </c>
      <c r="AY257" s="61">
        <f>SUMPRODUCT(T238:T247,$BE$34:$BE$43)</f>
        <v>0.467126445633259</v>
      </c>
      <c r="AZ257" s="68">
        <f>IF($AA$14,EXP((AX257/AL251)*(AU255-1)-LN(AU255-AL251)-AL250*(2*AY257/AL250-AX257/AL251)*LN((AU255+2.41421536*AL251)/(AU255-0.41421536*AL251))/(AL251*2.82842713)      ),1)</f>
        <v>0.63774339225070253</v>
      </c>
    </row>
    <row r="258" spans="16:52" x14ac:dyDescent="0.25">
      <c r="P258" s="78">
        <v>9</v>
      </c>
      <c r="Q258" s="60"/>
      <c r="R258" s="60"/>
      <c r="S258" s="60">
        <f>$Z$15*$BJ$42/AZ258</f>
        <v>5.9246962162956086E-2</v>
      </c>
      <c r="T258" s="61">
        <f>S258/S260</f>
        <v>5.9262919076960408E-2</v>
      </c>
      <c r="U258" s="62"/>
      <c r="V258" s="62" t="s">
        <v>590</v>
      </c>
      <c r="W258" s="60"/>
      <c r="X258" s="63"/>
      <c r="Y258" s="61"/>
      <c r="Z258" s="86">
        <f>SQRT($W$42*VLOOKUP(Z249,$P$34:$W$43,8))*(1-$Q$28)*T246*VLOOKUP(Z249,P238:T247,5)</f>
        <v>3.5644341144048675E-3</v>
      </c>
      <c r="AA258" s="60">
        <f>SQRT($W$42*VLOOKUP(AA249,$P$34:$W$43,8))*(1-$R$28)*T246*VLOOKUP(AA249,P238:T247,5)</f>
        <v>2.4375876336592164E-3</v>
      </c>
      <c r="AB258" s="60">
        <f>SQRT($W$42*VLOOKUP(AB249,$P$34:$W$43,8))*(1-$S$28)*T246*VLOOKUP(AB249,P238:T247,5)</f>
        <v>1.5619496457000405E-3</v>
      </c>
      <c r="AC258" s="60">
        <f>SQRT($W$42*VLOOKUP(AC249,$P$34:$W$43,8))*(1-$T$28)*T246*VLOOKUP(AC249,P238:T247,5)</f>
        <v>1.2254137557533408E-3</v>
      </c>
      <c r="AD258" s="60">
        <f>SQRT($W$42*VLOOKUP(AD249,$P$34:$W$43,8))*(1-$U$28)*T246*VLOOKUP(AD249,P238:T247,5)</f>
        <v>1.145485140170998E-3</v>
      </c>
      <c r="AE258" s="60">
        <f>SQRT($W$42*VLOOKUP(AE249,$P$34:$W$43,8))*(1-$V$28)*T246*VLOOKUP(AE249,P238:T247,5)</f>
        <v>7.0300142234686655E-4</v>
      </c>
      <c r="AF258" s="60">
        <f>SQRT($W$42*VLOOKUP(AF249,$P$34:$W$43,8))*(1-$W$28)*T246*VLOOKUP(AF249,P238:T247,5)</f>
        <v>3.9693827311274195E-3</v>
      </c>
      <c r="AG258" s="60">
        <f>SQRT($W$42*VLOOKUP(AG249,$P$34:$W$43,8))*(1-$X$28)*T246*VLOOKUP(AG249,P238:T247,5)</f>
        <v>2.8879265966692603E-3</v>
      </c>
      <c r="AH258" s="60">
        <f>SQRT($W$42*VLOOKUP(AH249,$P$34:$W$43,8))*(1-$Y$28)*T246*VLOOKUP(AH249,P238:T247,5)</f>
        <v>1.9295384178689133E-3</v>
      </c>
      <c r="AI258" s="87">
        <f>SQRT($W$42*VLOOKUP(AI249,$P$34:$W$43,8))*(1-$Z$28)*T246*VLOOKUP(AI249,P238:T247,5)</f>
        <v>2.8235035639100001E-3</v>
      </c>
      <c r="AJ258" s="89">
        <f>$X$42*T246</f>
        <v>1.6008607999705913E-6</v>
      </c>
      <c r="AK258" s="59" t="s">
        <v>556</v>
      </c>
      <c r="AL258" s="61">
        <f>AL253^2/9-AL254/3</f>
        <v>3.6097634096189317E-2</v>
      </c>
      <c r="AM258" s="61"/>
      <c r="AN258" s="66" t="s">
        <v>572</v>
      </c>
      <c r="AO258" s="61" t="e">
        <f>2*SQRT(AL258)*COS((AO256+2*PI())/3)-AL253/3</f>
        <v>#NUM!</v>
      </c>
      <c r="AP258" s="69" t="e">
        <f>AO258^3+AO258^2*AL253+AO258*AL254+AL255</f>
        <v>#NUM!</v>
      </c>
      <c r="AQ258" s="50"/>
      <c r="AR258" s="65"/>
      <c r="AS258" s="50"/>
      <c r="AT258" s="65"/>
      <c r="AU258" s="65"/>
      <c r="AV258" s="81"/>
      <c r="AW258" s="59">
        <v>9</v>
      </c>
      <c r="AX258" s="61">
        <f t="shared" si="56"/>
        <v>9.5633628720838929E-2</v>
      </c>
      <c r="AY258" s="61">
        <f>SUMPRODUCT(T238:T247,$BF$34:$BF$43)</f>
        <v>0.53657137001619681</v>
      </c>
      <c r="AZ258" s="68">
        <f>IF($AA$15,EXP((AX258/AL251)*(AU255-1)-LN(AU255-AL251)-AL250*(2*AY258/AL250-AX258/AL251)*LN((AU255+2.41421536*AL251)/(AU255-0.41421536*AL251))/(AL251*2.82842713)      ),1)</f>
        <v>0.54180091381949946</v>
      </c>
    </row>
    <row r="259" spans="16:52" x14ac:dyDescent="0.25">
      <c r="P259" s="78">
        <v>10</v>
      </c>
      <c r="Q259" s="60"/>
      <c r="R259" s="60"/>
      <c r="S259" s="60">
        <f>$Z$16*$BJ$43/AZ259</f>
        <v>9.2083103547072609E-2</v>
      </c>
      <c r="T259" s="61">
        <f>S259/S260</f>
        <v>9.2107904180065578E-2</v>
      </c>
      <c r="U259" s="62"/>
      <c r="V259" s="96">
        <f>ABS(S248-S260)</f>
        <v>3.127498260369066E-13</v>
      </c>
      <c r="W259" s="60"/>
      <c r="X259" s="63"/>
      <c r="Y259" s="61"/>
      <c r="Z259" s="86">
        <f>SQRT($W$43*VLOOKUP(Z249,$P$34:$W$43,8))*(1-$Q$29)*T247*VLOOKUP(Z249,P238:T247,5)</f>
        <v>5.5717402037448764E-3</v>
      </c>
      <c r="AA259" s="60">
        <f>SQRT($W$43*VLOOKUP(AA249,$P$34:$W$43,8))*(1-$R$29)*T247*VLOOKUP(AA249,P238:T247,5)</f>
        <v>3.8564294704321943E-3</v>
      </c>
      <c r="AB259" s="60">
        <f>SQRT($W$43*VLOOKUP(AB249,$P$34:$W$43,8))*(1-$S$29)*T247*VLOOKUP(AB249,P238:T247,5)</f>
        <v>2.505600755424327E-3</v>
      </c>
      <c r="AC259" s="60">
        <f>SQRT($W$43*VLOOKUP(AC249,$P$34:$W$43,8))*(1-$T$29)*T247*VLOOKUP(AC249,P238:T247,5)</f>
        <v>1.6278254714779342E-3</v>
      </c>
      <c r="AD259" s="60">
        <f>SQRT($W$43*VLOOKUP(AD249,$P$34:$W$43,8))*(1-$U$29)*T247*VLOOKUP(AD249,P238:T247,5)</f>
        <v>1.7595993496036107E-3</v>
      </c>
      <c r="AE259" s="60">
        <f>SQRT($W$43*VLOOKUP(AE249,$P$34:$W$43,8))*(1-$V$29)*T247*VLOOKUP(AE249,P238:T247,5)</f>
        <v>1.0978715299982762E-3</v>
      </c>
      <c r="AF259" s="60">
        <f>SQRT($W$43*VLOOKUP(AF249,$P$34:$W$43,8))*(1-$W$29)*T247*VLOOKUP(AF249,P238:T247,5)</f>
        <v>6.451132889822634E-3</v>
      </c>
      <c r="AG259" s="60">
        <f>SQRT($W$43*VLOOKUP(AG249,$P$34:$W$43,8))*(1-$X$29)*T247*VLOOKUP(AG249,P238:T247,5)</f>
        <v>4.4234957683265061E-3</v>
      </c>
      <c r="AH259" s="60">
        <f>SQRT($W$43*VLOOKUP(AH249,$P$34:$W$43,8))*(1-$Y$29)*T247*VLOOKUP(AH249,P238:T247,5)</f>
        <v>2.8235035639100001E-3</v>
      </c>
      <c r="AI259" s="87">
        <f>SQRT($W$43*VLOOKUP(AI249,$P$34:$W$43,8))*(1-$Z$29)*T247*VLOOKUP(AI249,P238:T247,5)</f>
        <v>4.1316473937934705E-3</v>
      </c>
      <c r="AJ259" s="89">
        <f>$X$43*T247</f>
        <v>3.3412018059363026E-6</v>
      </c>
      <c r="AK259" s="59" t="s">
        <v>72</v>
      </c>
      <c r="AL259" s="63">
        <f>AL257^2-AL258^3</f>
        <v>3.1955140981391328E-4</v>
      </c>
      <c r="AM259" s="61"/>
      <c r="AN259" s="66" t="s">
        <v>573</v>
      </c>
      <c r="AO259" s="61" t="e">
        <f>2*SQRT(AL258)*COS((AO256+4*PI())/3)-AL253/3</f>
        <v>#NUM!</v>
      </c>
      <c r="AP259" s="69" t="e">
        <f>AO259^3+AO259^2*AL253+AL254*AO259+AL255</f>
        <v>#NUM!</v>
      </c>
      <c r="AQ259" s="50"/>
      <c r="AR259" s="65"/>
      <c r="AS259" s="50"/>
      <c r="AT259" s="65"/>
      <c r="AU259" s="65"/>
      <c r="AV259" s="81"/>
      <c r="AW259" s="59">
        <v>10</v>
      </c>
      <c r="AX259" s="61">
        <f t="shared" si="56"/>
        <v>0.1284239100960245</v>
      </c>
      <c r="AY259" s="61">
        <f>SUMPRODUCT(T238:T247,$BG$34:$BG$43)</f>
        <v>0.53145222674593118</v>
      </c>
      <c r="AZ259" s="68">
        <f>IF($AA$16,EXP((AX259/AL251)*(AU255-1)-LN(AU255-AL251)-AL250*(2*AY259/AL250-AX259/AL251)*LN((AU255+2.41421536*AL251)/(AU255-0.41421536*AL251))/(AL251*2.82842713)      ),1)</f>
        <v>0.58726088383009367</v>
      </c>
    </row>
    <row r="260" spans="16:52" x14ac:dyDescent="0.25">
      <c r="P260" s="79"/>
      <c r="Q260" s="71"/>
      <c r="R260" s="71"/>
      <c r="S260" s="94">
        <f>SUM(S250:S259)</f>
        <v>0.99973074370529069</v>
      </c>
      <c r="T260" s="72">
        <f>SUM(T250:T259)</f>
        <v>0.99999999999999989</v>
      </c>
      <c r="U260" s="73"/>
      <c r="V260" s="73"/>
      <c r="W260" s="73"/>
      <c r="X260" s="73"/>
      <c r="Y260" s="73"/>
      <c r="Z260" s="70"/>
      <c r="AA260" s="73"/>
      <c r="AB260" s="73"/>
      <c r="AC260" s="73"/>
      <c r="AD260" s="73"/>
      <c r="AE260" s="73"/>
      <c r="AF260" s="73"/>
      <c r="AG260" s="73"/>
      <c r="AH260" s="73"/>
      <c r="AI260" s="88">
        <f>SUM(Z250:AI259)</f>
        <v>0.28955779331888776</v>
      </c>
      <c r="AJ260" s="91">
        <f>SUM(AJ250:AJ259)</f>
        <v>3.1318755585791675E-5</v>
      </c>
      <c r="AK260" s="70"/>
      <c r="AL260" s="73"/>
      <c r="AM260" s="74"/>
      <c r="AN260" s="75"/>
      <c r="AO260" s="74"/>
      <c r="AP260" s="74"/>
      <c r="AQ260" s="76"/>
      <c r="AR260" s="73"/>
      <c r="AS260" s="76"/>
      <c r="AT260" s="73"/>
      <c r="AU260" s="73"/>
      <c r="AV260" s="80"/>
      <c r="AW260" s="70"/>
      <c r="AX260" s="73"/>
      <c r="AY260" s="73"/>
      <c r="AZ260" s="80"/>
    </row>
    <row r="261" spans="16:52" x14ac:dyDescent="0.25">
      <c r="P261" s="92">
        <f>P249+1</f>
        <v>19</v>
      </c>
      <c r="Q261" s="55"/>
      <c r="R261" s="55"/>
      <c r="S261" s="55"/>
      <c r="T261" s="55" t="s">
        <v>558</v>
      </c>
      <c r="U261" s="56"/>
      <c r="V261" s="56"/>
      <c r="W261" s="57"/>
      <c r="X261" s="57"/>
      <c r="Y261" s="57"/>
      <c r="Z261" s="54">
        <v>1</v>
      </c>
      <c r="AA261" s="55">
        <v>2</v>
      </c>
      <c r="AB261" s="55">
        <v>3</v>
      </c>
      <c r="AC261" s="55">
        <v>4</v>
      </c>
      <c r="AD261" s="55">
        <v>5</v>
      </c>
      <c r="AE261" s="55">
        <v>6</v>
      </c>
      <c r="AF261" s="55">
        <v>7</v>
      </c>
      <c r="AG261" s="55">
        <v>8</v>
      </c>
      <c r="AH261" s="55">
        <v>9</v>
      </c>
      <c r="AI261" s="58">
        <v>10</v>
      </c>
      <c r="AJ261" s="90"/>
      <c r="AK261" s="54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8"/>
      <c r="AW261" s="54"/>
      <c r="AX261" s="55" t="s">
        <v>563</v>
      </c>
      <c r="AY261" s="55" t="s">
        <v>575</v>
      </c>
      <c r="AZ261" s="58" t="s">
        <v>588</v>
      </c>
    </row>
    <row r="262" spans="16:52" x14ac:dyDescent="0.25">
      <c r="P262" s="78">
        <v>1</v>
      </c>
      <c r="Q262" s="60"/>
      <c r="R262" s="60"/>
      <c r="S262" s="60">
        <f>$Z$7*$BJ$34/AZ262</f>
        <v>0.19626138724418962</v>
      </c>
      <c r="T262" s="61">
        <f>S262/S272</f>
        <v>0.19631424609066603</v>
      </c>
      <c r="U262" s="62"/>
      <c r="V262" s="62"/>
      <c r="W262" s="60"/>
      <c r="X262" s="63"/>
      <c r="Y262" s="61"/>
      <c r="Z262" s="86">
        <f>SQRT($W$34*VLOOKUP(Z261,$P$34:$W$43,8))*(1-$Q$20)*T250*VLOOKUP(Z261,P250:T259,5)</f>
        <v>7.8475981580150254E-3</v>
      </c>
      <c r="AA262" s="60">
        <f>SQRT($W$34*VLOOKUP(AA261,$P$34:$W$43,8))*(1-$R$20)*T250*VLOOKUP(AA261,P250:T259,5)</f>
        <v>5.3765345462823515E-3</v>
      </c>
      <c r="AB262" s="60">
        <f>SQRT($W$34*VLOOKUP(AB261,$P$34:$W$43,8))*(1-$S$20)*T250*VLOOKUP(AB261,P250:T259,5)</f>
        <v>3.4048320483391296E-3</v>
      </c>
      <c r="AC262" s="60">
        <f>SQRT($W$34*VLOOKUP(AC261,$P$34:$W$43,8))*(1-$T$20)*T250*VLOOKUP(AC261,P250:T259,5)</f>
        <v>2.4384270347589851E-3</v>
      </c>
      <c r="AD262" s="60">
        <f>SQRT($W$34*VLOOKUP(AD261,$P$34:$W$43,8))*(1-$U$20)*T250*VLOOKUP(AD261,P250:T259,5)</f>
        <v>2.3629691075053401E-3</v>
      </c>
      <c r="AE262" s="60">
        <f>SQRT($W$34*VLOOKUP(AE261,$P$34:$W$43,8))*(1-$V$20)*T250*VLOOKUP(AE261,P250:T259,5)</f>
        <v>1.4782678867816038E-3</v>
      </c>
      <c r="AF262" s="60">
        <f>SQRT($W$34*VLOOKUP(AF261,$P$34:$W$43,8))*(1-$W$20)*T250*VLOOKUP(AF261,P250:T259,5)</f>
        <v>9.4207482630448234E-3</v>
      </c>
      <c r="AG262" s="60">
        <f>SQRT($W$34*VLOOKUP(AG261,$P$34:$W$43,8))*(1-$X$20)*T250*VLOOKUP(AG261,P250:T259,5)</f>
        <v>5.8595758473000388E-3</v>
      </c>
      <c r="AH262" s="60">
        <f>SQRT($W$34*VLOOKUP(AH261,$P$34:$W$43,8))*(1-$Y$20)*T250*VLOOKUP(AH261,P250:T259,5)</f>
        <v>3.564434522691996E-3</v>
      </c>
      <c r="AI262" s="87">
        <f>SQRT($W$34*VLOOKUP(AI261,$P$34:$W$43,8))*(1-$Z$20)*T250*VLOOKUP(AI261,P250:T259,5)</f>
        <v>5.5717405536951708E-3</v>
      </c>
      <c r="AJ262" s="89">
        <f>$X$34*T250</f>
        <v>5.2615830074873231E-6</v>
      </c>
      <c r="AK262" s="59" t="s">
        <v>69</v>
      </c>
      <c r="AL262" s="60">
        <f>$Q$44*AI272*100000/($T$3*$AE$9)^2</f>
        <v>0.41385716639411052</v>
      </c>
      <c r="AM262" s="65" t="s">
        <v>581</v>
      </c>
      <c r="AN262" s="66" t="s">
        <v>571</v>
      </c>
      <c r="AO262" s="61">
        <f>(AL269+SQRT(AL271))^(1/3)+(AL269-SQRT(AL271))^(1/3)-AL265/3</f>
        <v>0.73797075754480779</v>
      </c>
      <c r="AP262" s="63">
        <f>AO262^3+AL265*AO262^2+AL266*AO262+AL267</f>
        <v>0</v>
      </c>
      <c r="AQ262" s="65" t="s">
        <v>571</v>
      </c>
      <c r="AR262" s="61">
        <f>IF(AL271&gt;=0,AO262,AO269)</f>
        <v>0.73797075754480779</v>
      </c>
      <c r="AS262" s="61">
        <f>IF(AR262&lt;AR263,AR263,AR262)</f>
        <v>0.73797075754480779</v>
      </c>
      <c r="AT262" s="61">
        <f>AS262</f>
        <v>0.73797075754480779</v>
      </c>
      <c r="AU262" s="67">
        <f>IF(AT262&lt;AT263,AT263,AT262)</f>
        <v>0.73797075754480779</v>
      </c>
      <c r="AV262" s="81"/>
      <c r="AW262" s="59">
        <v>1</v>
      </c>
      <c r="AX262" s="61">
        <f>AX250</f>
        <v>9.4886543912142504E-2</v>
      </c>
      <c r="AY262" s="61">
        <f>SUMPRODUCT(T250:T259,$AX$34:$AX$43)</f>
        <v>0.34455225872024903</v>
      </c>
      <c r="AZ262" s="68">
        <f>IF($AA$7,EXP((AX262/AL263)*(AU267-1)-LN(AU267-AL263)-AL262*(2*AY262/AL262-AX262/AL263)*LN((AU267+2.41421536*AL263)/(AU267-0.41421536*AL263))/(AL263*2.82842713)      ),1)</f>
        <v>0.8549288653951812</v>
      </c>
    </row>
    <row r="263" spans="16:52" x14ac:dyDescent="0.25">
      <c r="P263" s="78">
        <v>2</v>
      </c>
      <c r="Q263" s="60"/>
      <c r="R263" s="60"/>
      <c r="S263" s="60">
        <f>$Z$8*$BJ$35/AZ263</f>
        <v>7.7393115417217939E-2</v>
      </c>
      <c r="T263" s="61">
        <f>S263/S272</f>
        <v>7.7413959613132438E-2</v>
      </c>
      <c r="U263" s="62"/>
      <c r="V263" s="62"/>
      <c r="W263" s="60"/>
      <c r="X263" s="63"/>
      <c r="Y263" s="61"/>
      <c r="Z263" s="86">
        <f>SQRT($W$35*VLOOKUP(Z261,$P$34:$W$43,8))*(1-$Q$21)*T251*VLOOKUP(Z261,P250:T259,5)</f>
        <v>5.3765345462823515E-3</v>
      </c>
      <c r="AA263" s="60">
        <f>SQRT($W$35*VLOOKUP(AA261,$P$34:$W$43,8))*(1-$R$21)*T251*VLOOKUP(AA261,P250:T259,5)</f>
        <v>3.6644831088071812E-3</v>
      </c>
      <c r="AB263" s="60">
        <f>SQRT($W$35*VLOOKUP(AB261,$P$34:$W$43,8))*(1-$S$21)*T251*VLOOKUP(AB261,P250:T259,5)</f>
        <v>2.3571041697132999E-3</v>
      </c>
      <c r="AC263" s="60">
        <f>SQRT($W$35*VLOOKUP(AC261,$P$34:$W$43,8))*(1-$T$21)*T251*VLOOKUP(AC261,P250:T259,5)</f>
        <v>1.5266203622972035E-3</v>
      </c>
      <c r="AD263" s="60">
        <f>SQRT($W$35*VLOOKUP(AD261,$P$34:$W$43,8))*(1-$U$21)*T251*VLOOKUP(AD261,P250:T259,5)</f>
        <v>1.6682411169825363E-3</v>
      </c>
      <c r="AE263" s="60">
        <f>SQRT($W$35*VLOOKUP(AE261,$P$34:$W$43,8))*(1-$V$21)*T251*VLOOKUP(AE261,P250:T259,5)</f>
        <v>1.025878162808691E-3</v>
      </c>
      <c r="AF263" s="60">
        <f>SQRT($W$35*VLOOKUP(AF261,$P$34:$W$43,8))*(1-$W$21)*T251*VLOOKUP(AF261,P250:T259,5)</f>
        <v>6.302048803410204E-3</v>
      </c>
      <c r="AG263" s="60">
        <f>SQRT($W$35*VLOOKUP(AG261,$P$34:$W$43,8))*(1-$X$21)*T251*VLOOKUP(AG261,P250:T259,5)</f>
        <v>3.8263979406501464E-3</v>
      </c>
      <c r="AH263" s="60">
        <f>SQRT($W$35*VLOOKUP(AH261,$P$34:$W$43,8))*(1-$Y$21)*T251*VLOOKUP(AH261,P250:T259,5)</f>
        <v>2.4375884465009036E-3</v>
      </c>
      <c r="AI263" s="87">
        <f>SQRT($W$35*VLOOKUP(AI261,$P$34:$W$43,8))*(1-$Z$21)*T251*VLOOKUP(AI261,P250:T259,5)</f>
        <v>3.8564305568842667E-3</v>
      </c>
      <c r="AJ263" s="89">
        <f>$X$35*T251</f>
        <v>3.1314018191712414E-6</v>
      </c>
      <c r="AK263" s="59" t="s">
        <v>65</v>
      </c>
      <c r="AL263" s="60">
        <f>AJ272*$Q$44*100000/($T$3*$AE$9)</f>
        <v>0.11087778943217917</v>
      </c>
      <c r="AM263" s="61"/>
      <c r="AN263" s="66" t="s">
        <v>572</v>
      </c>
      <c r="AO263" s="66" t="e">
        <f>1/0</f>
        <v>#DIV/0!</v>
      </c>
      <c r="AP263" s="61"/>
      <c r="AQ263" s="65" t="s">
        <v>572</v>
      </c>
      <c r="AR263" s="66">
        <f>IF(AL271&gt;=0,0,AO270)</f>
        <v>0</v>
      </c>
      <c r="AS263" s="61">
        <f>IF(AR262&lt;AR263,AR262,AR263)</f>
        <v>0</v>
      </c>
      <c r="AT263" s="61">
        <f>IF(AS263&lt;AS264,AS264,AS263)</f>
        <v>0</v>
      </c>
      <c r="AU263" s="67">
        <f>IF(AT262&lt;AT263,AT262,AT263)</f>
        <v>0</v>
      </c>
      <c r="AV263" s="81"/>
      <c r="AW263" s="59">
        <v>2</v>
      </c>
      <c r="AX263" s="61">
        <f t="shared" ref="AX263:AX271" si="57">AX251</f>
        <v>0.14320546093673198</v>
      </c>
      <c r="AY263" s="61">
        <f>SUMPRODUCT(T250:T259,$AY$34:$AY$43)</f>
        <v>0.59157032347190808</v>
      </c>
      <c r="AZ263" s="68">
        <f>IF($AA$8,EXP((AX263/AL263)*(AU267-1)-LN(AU267-AL263)-AL262*(2*AY263/AL262-AX263/AL263)*LN((AU267+2.41421536*AL263)/(AU267-0.41421536*AL263))/(AL263*2.82842713)      ),1)</f>
        <v>0.52478989381891317</v>
      </c>
    </row>
    <row r="264" spans="16:52" x14ac:dyDescent="0.25">
      <c r="P264" s="78">
        <v>3</v>
      </c>
      <c r="Q264" s="60"/>
      <c r="R264" s="60"/>
      <c r="S264" s="60">
        <f>$Z$9*$BJ$36/AZ264</f>
        <v>3.6374797998302615E-2</v>
      </c>
      <c r="T264" s="61">
        <f>S264/S272</f>
        <v>3.6384594779472867E-2</v>
      </c>
      <c r="U264" s="62"/>
      <c r="V264" s="62"/>
      <c r="W264" s="60"/>
      <c r="X264" s="63"/>
      <c r="Y264" s="61"/>
      <c r="Z264" s="86">
        <f>SQRT($W$36*VLOOKUP(Z261,$P$34:$W$43,8))*(1-$Q$22)*T252*VLOOKUP(Z261,P250:T259,5)</f>
        <v>3.40483204833913E-3</v>
      </c>
      <c r="AA264" s="60">
        <f>SQRT($W$36*VLOOKUP(AA261,$P$34:$W$43,8))*(1-$R$22)*T252*VLOOKUP(AA261,P250:T259,5)</f>
        <v>2.3571041697133003E-3</v>
      </c>
      <c r="AB264" s="60">
        <f>SQRT($W$36*VLOOKUP(AB261,$P$34:$W$43,8))*(1-$S$22)*T252*VLOOKUP(AB261,P250:T259,5)</f>
        <v>1.5195003408058942E-3</v>
      </c>
      <c r="AC264" s="60">
        <f>SQRT($W$36*VLOOKUP(AC261,$P$34:$W$43,8))*(1-$T$22)*T252*VLOOKUP(AC261,P250:T259,5)</f>
        <v>1.0838548301868203E-3</v>
      </c>
      <c r="AD264" s="60">
        <f>SQRT($W$36*VLOOKUP(AD261,$P$34:$W$43,8))*(1-$U$22)*T252*VLOOKUP(AD261,P250:T259,5)</f>
        <v>1.0754176135877953E-3</v>
      </c>
      <c r="AE264" s="60">
        <f>SQRT($W$36*VLOOKUP(AE261,$P$34:$W$43,8))*(1-$V$22)*T252*VLOOKUP(AE261,P250:T259,5)</f>
        <v>6.4801838113366856E-4</v>
      </c>
      <c r="AF264" s="60">
        <f>SQRT($W$36*VLOOKUP(AF261,$P$34:$W$43,8))*(1-$W$22)*T252*VLOOKUP(AF261,P250:T259,5)</f>
        <v>3.9139441263680557E-3</v>
      </c>
      <c r="AG264" s="60">
        <f>SQRT($W$36*VLOOKUP(AG261,$P$34:$W$43,8))*(1-$X$22)*T252*VLOOKUP(AG261,P250:T259,5)</f>
        <v>2.4869614506134825E-3</v>
      </c>
      <c r="AH264" s="60">
        <f>SQRT($W$36*VLOOKUP(AH261,$P$34:$W$43,8))*(1-$Y$22)*T252*VLOOKUP(AH261,P250:T259,5)</f>
        <v>1.5619504701075281E-3</v>
      </c>
      <c r="AI264" s="87">
        <f>SQRT($W$36*VLOOKUP(AI261,$P$34:$W$43,8))*(1-$Z$22)*T252*VLOOKUP(AI261,P250:T259,5)</f>
        <v>2.5056019482657555E-3</v>
      </c>
      <c r="AJ264" s="89">
        <f>$X$36*T252</f>
        <v>2.0500663249363347E-6</v>
      </c>
      <c r="AK264" s="82"/>
      <c r="AL264" s="65"/>
      <c r="AM264" s="61"/>
      <c r="AN264" s="66" t="s">
        <v>573</v>
      </c>
      <c r="AO264" s="66" t="e">
        <f>1/0</f>
        <v>#DIV/0!</v>
      </c>
      <c r="AP264" s="61"/>
      <c r="AQ264" s="65" t="s">
        <v>573</v>
      </c>
      <c r="AR264" s="66">
        <f>IF(AL271&gt;=0,0,AO271)</f>
        <v>0</v>
      </c>
      <c r="AS264" s="61">
        <f>AR264</f>
        <v>0</v>
      </c>
      <c r="AT264" s="61">
        <f>IF(AS263&lt;AS264,AS263,AS264)</f>
        <v>0</v>
      </c>
      <c r="AU264" s="67">
        <f>AT264</f>
        <v>0</v>
      </c>
      <c r="AV264" s="81"/>
      <c r="AW264" s="59">
        <v>3</v>
      </c>
      <c r="AX264" s="61">
        <f t="shared" si="57"/>
        <v>0.19947591637730461</v>
      </c>
      <c r="AY264" s="61">
        <f>SUMPRODUCT(T250:T259,$AZ$34:$AZ$43)</f>
        <v>0.80753491988297255</v>
      </c>
      <c r="AZ264" s="68">
        <f>IF($AA$9,EXP((AX264/AL263)*(AU267-1)-LN(AU267-AL263)-AL262*(2*AY264/AL262-AX264/AL263)*LN((AU267+2.41421536*AL263)/(AU267-0.41421536*AL263))/(AL263*2.82842713)      ),1)</f>
        <v>0.35268414274462939</v>
      </c>
    </row>
    <row r="265" spans="16:52" x14ac:dyDescent="0.25">
      <c r="P265" s="78">
        <v>4</v>
      </c>
      <c r="Q265" s="60"/>
      <c r="R265" s="60"/>
      <c r="S265" s="60">
        <f>$Z$10*$BJ$37/AZ265</f>
        <v>2.0526106845751148E-2</v>
      </c>
      <c r="T265" s="61">
        <f>S265/S272</f>
        <v>2.0531635117744699E-2</v>
      </c>
      <c r="U265" s="62"/>
      <c r="V265" s="62"/>
      <c r="W265" s="60"/>
      <c r="X265" s="63"/>
      <c r="Y265" s="61"/>
      <c r="Z265" s="86">
        <f>SQRT($W$37*VLOOKUP(Z261,$P$34:$W$43,8))*(1-$Q$23)*T253*VLOOKUP(Z261,P250:T259,5)</f>
        <v>2.4384270347589851E-3</v>
      </c>
      <c r="AA265" s="60">
        <f>SQRT($W$37*VLOOKUP(AA261,$P$34:$W$43,8))*(1-$R$23)*T253*VLOOKUP(AA261,P250:T259,5)</f>
        <v>1.5266203622972035E-3</v>
      </c>
      <c r="AB265" s="60">
        <f>SQRT($W$37*VLOOKUP(AB261,$P$34:$W$43,8))*(1-$S$23)*T253*VLOOKUP(AB261,P250:T259,5)</f>
        <v>1.0838548301868203E-3</v>
      </c>
      <c r="AC265" s="60">
        <f>SQRT($W$37*VLOOKUP(AC261,$P$34:$W$43,8))*(1-$T$23)*T253*VLOOKUP(AC261,P250:T259,5)</f>
        <v>7.7823814977855544E-4</v>
      </c>
      <c r="AD265" s="60">
        <f>SQRT($W$37*VLOOKUP(AD261,$P$34:$W$43,8))*(1-$U$23)*T253*VLOOKUP(AD261,P250:T259,5)</f>
        <v>7.6398060180773574E-4</v>
      </c>
      <c r="AE265" s="60">
        <f>SQRT($W$37*VLOOKUP(AE261,$P$34:$W$43,8))*(1-$V$23)*T253*VLOOKUP(AE261,P250:T259,5)</f>
        <v>4.4122229114951618E-4</v>
      </c>
      <c r="AF265" s="60">
        <f>SQRT($W$37*VLOOKUP(AF261,$P$34:$W$43,8))*(1-$W$23)*T253*VLOOKUP(AF261,P250:T259,5)</f>
        <v>2.8169695355717088E-3</v>
      </c>
      <c r="AG265" s="60">
        <f>SQRT($W$37*VLOOKUP(AG261,$P$34:$W$43,8))*(1-$X$23)*T253*VLOOKUP(AG261,P250:T259,5)</f>
        <v>1.7611209403085117E-3</v>
      </c>
      <c r="AH265" s="60">
        <f>SQRT($W$37*VLOOKUP(AH261,$P$34:$W$43,8))*(1-$Y$23)*T253*VLOOKUP(AH261,P250:T259,5)</f>
        <v>1.2254145920704447E-3</v>
      </c>
      <c r="AI265" s="87">
        <f>SQRT($W$37*VLOOKUP(AI261,$P$34:$W$43,8))*(1-$Z$23)*T253*VLOOKUP(AI261,P250:T259,5)</f>
        <v>1.6278264982136294E-3</v>
      </c>
      <c r="AJ265" s="89">
        <f>$X$37*T253</f>
        <v>1.4862195879010106E-6</v>
      </c>
      <c r="AK265" s="59" t="s">
        <v>568</v>
      </c>
      <c r="AL265" s="60">
        <f>AL263-1</f>
        <v>-0.88912221056782081</v>
      </c>
      <c r="AM265" s="61"/>
      <c r="AN265" s="66"/>
      <c r="AO265" s="61"/>
      <c r="AP265" s="61"/>
      <c r="AQ265" s="50"/>
      <c r="AR265" s="65"/>
      <c r="AS265" s="65"/>
      <c r="AT265" s="65"/>
      <c r="AU265" s="65"/>
      <c r="AV265" s="81"/>
      <c r="AW265" s="59">
        <v>4</v>
      </c>
      <c r="AX265" s="61">
        <f t="shared" si="57"/>
        <v>0.25627106465246752</v>
      </c>
      <c r="AY265" s="61">
        <f>SUMPRODUCT(T250:T259,$BA$34:$BA$43)</f>
        <v>1.0068629125933739</v>
      </c>
      <c r="AZ265" s="68">
        <f>IF($AA$10,EXP((AX265/AL263)*(AU267-1)-LN(AU267-AL263)-AL262*(2*AY265/AL262-AX265/AL263)*LN((AU267+2.41421536*AL263)/(AU267-0.41421536*AL263))/(AL263*2.82842713)      ),1)</f>
        <v>0.24687820084093187</v>
      </c>
    </row>
    <row r="266" spans="16:52" x14ac:dyDescent="0.25">
      <c r="P266" s="78">
        <v>5</v>
      </c>
      <c r="Q266" s="60"/>
      <c r="R266" s="60"/>
      <c r="S266" s="60">
        <f>$Z$11*$BJ$38/AZ266</f>
        <v>2.0845434869536755E-2</v>
      </c>
      <c r="T266" s="61">
        <f>S266/S272</f>
        <v>2.0851049145767929E-2</v>
      </c>
      <c r="U266" s="62"/>
      <c r="V266" s="62"/>
      <c r="W266" s="60"/>
      <c r="X266" s="63"/>
      <c r="Y266" s="61"/>
      <c r="Z266" s="86">
        <f>SQRT($W$38*VLOOKUP(Z261,$P$34:$W$43,8))*(1-$Q$24)*T254*VLOOKUP(Z261,P250:T259,5)</f>
        <v>2.3629691075053401E-3</v>
      </c>
      <c r="AA266" s="60">
        <f>SQRT($W$38*VLOOKUP(AA261,$P$34:$W$43,8))*(1-$R$24)*T254*VLOOKUP(AA261,P250:T259,5)</f>
        <v>1.6682411169825363E-3</v>
      </c>
      <c r="AB266" s="60">
        <f>SQRT($W$38*VLOOKUP(AB261,$P$34:$W$43,8))*(1-$S$24)*T254*VLOOKUP(AB261,P250:T259,5)</f>
        <v>1.0754176135877953E-3</v>
      </c>
      <c r="AC266" s="60">
        <f>SQRT($W$38*VLOOKUP(AC261,$P$34:$W$43,8))*(1-$T$24)*T254*VLOOKUP(AC261,P250:T259,5)</f>
        <v>7.6398060180773585E-4</v>
      </c>
      <c r="AD266" s="60">
        <f>SQRT($W$38*VLOOKUP(AD261,$P$34:$W$43,8))*(1-$U$24)*T254*VLOOKUP(AD261,P250:T259,5)</f>
        <v>7.493846286345837E-4</v>
      </c>
      <c r="AE266" s="60">
        <f>SQRT($W$38*VLOOKUP(AE261,$P$34:$W$43,8))*(1-$V$24)*T254*VLOOKUP(AE261,P250:T259,5)</f>
        <v>4.6756564239740559E-4</v>
      </c>
      <c r="AF266" s="60">
        <f>SQRT($W$38*VLOOKUP(AF261,$P$34:$W$43,8))*(1-$W$24)*T254*VLOOKUP(AF261,P250:T259,5)</f>
        <v>2.6942483452718374E-3</v>
      </c>
      <c r="AG266" s="60">
        <f>SQRT($W$38*VLOOKUP(AG261,$P$34:$W$43,8))*(1-$X$24)*T254*VLOOKUP(AG261,P250:T259,5)</f>
        <v>1.754685101753892E-3</v>
      </c>
      <c r="AH266" s="60">
        <f>SQRT($W$38*VLOOKUP(AH261,$P$34:$W$43,8))*(1-$Y$24)*T254*VLOOKUP(AH261,P250:T259,5)</f>
        <v>1.1454859239360636E-3</v>
      </c>
      <c r="AI266" s="87">
        <f>SQRT($W$38*VLOOKUP(AI261,$P$34:$W$43,8))*(1-$Z$24)*T254*VLOOKUP(AI261,P250:T259,5)</f>
        <v>1.7596004625227333E-3</v>
      </c>
      <c r="AJ266" s="89">
        <f>$X$38*T254</f>
        <v>1.5090007680470585E-6</v>
      </c>
      <c r="AK266" s="59" t="s">
        <v>569</v>
      </c>
      <c r="AL266" s="60">
        <f>AL262-3*AL263*AL263-2*AL263</f>
        <v>0.15521993496165218</v>
      </c>
      <c r="AM266" s="61" t="s">
        <v>582</v>
      </c>
      <c r="AN266" s="66" t="s">
        <v>583</v>
      </c>
      <c r="AO266" s="61">
        <f>AL269^2/AL270^3</f>
        <v>7.7936822697245978</v>
      </c>
      <c r="AP266" s="61"/>
      <c r="AQ266" s="50"/>
      <c r="AR266" s="65"/>
      <c r="AS266" s="65"/>
      <c r="AT266" s="65"/>
      <c r="AU266" s="65"/>
      <c r="AV266" s="81"/>
      <c r="AW266" s="59">
        <v>5</v>
      </c>
      <c r="AX266" s="61">
        <f t="shared" si="57"/>
        <v>0.25621330522075891</v>
      </c>
      <c r="AY266" s="61">
        <f>SUMPRODUCT(T250:T259,$BB$34:$BB$43)</f>
        <v>0.98992430407711696</v>
      </c>
      <c r="AZ266" s="68">
        <f>IF($AA$11,EXP((AX266/AL263)*(AU267-1)-LN(AU267-AL263)-AL262*(2*AY266/AL262-AX266/AL263)*LN((AU267+2.41421536*AL263)/(AU267-0.41421536*AL263))/(AL263*2.82842713)      ),1)</f>
        <v>0.25701843662149115</v>
      </c>
    </row>
    <row r="267" spans="16:52" x14ac:dyDescent="0.25">
      <c r="P267" s="78">
        <v>6</v>
      </c>
      <c r="Q267" s="60"/>
      <c r="R267" s="60"/>
      <c r="S267" s="60">
        <f>$Z$12*$BJ$39/AZ267</f>
        <v>1.0316489805919975E-2</v>
      </c>
      <c r="T267" s="61">
        <f>S267/S272</f>
        <v>1.031926833387437E-2</v>
      </c>
      <c r="U267" s="62"/>
      <c r="V267" s="62"/>
      <c r="W267" s="60"/>
      <c r="X267" s="63"/>
      <c r="Y267" s="61"/>
      <c r="Z267" s="86">
        <f>SQRT($W$39*VLOOKUP(Z261,$P$34:$W$43,8))*(1-$Q$25)*T255*VLOOKUP(Z261,P250:T259,5)</f>
        <v>1.4782678867816038E-3</v>
      </c>
      <c r="AA267" s="60">
        <f>SQRT($W$39*VLOOKUP(AA261,$P$34:$W$43,8))*(1-$R$25)*T255*VLOOKUP(AA261,P250:T259,5)</f>
        <v>1.025878162808691E-3</v>
      </c>
      <c r="AB267" s="60">
        <f>SQRT($W$39*VLOOKUP(AB261,$P$34:$W$43,8))*(1-$S$25)*T255*VLOOKUP(AB261,P250:T259,5)</f>
        <v>6.4801838113366856E-4</v>
      </c>
      <c r="AC267" s="60">
        <f>SQRT($W$39*VLOOKUP(AC261,$P$34:$W$43,8))*(1-$T$25)*T255*VLOOKUP(AC261,P250:T259,5)</f>
        <v>4.4122229114951618E-4</v>
      </c>
      <c r="AD267" s="60">
        <f>SQRT($W$39*VLOOKUP(AD261,$P$34:$W$43,8))*(1-$U$25)*T255*VLOOKUP(AD261,P250:T259,5)</f>
        <v>4.6756564239740564E-4</v>
      </c>
      <c r="AE267" s="60">
        <f>SQRT($W$39*VLOOKUP(AE261,$P$34:$W$43,8))*(1-$V$25)*T255*VLOOKUP(AE261,P250:T259,5)</f>
        <v>2.9172953593781454E-4</v>
      </c>
      <c r="AF267" s="60">
        <f>SQRT($W$39*VLOOKUP(AF261,$P$34:$W$43,8))*(1-$W$25)*T255*VLOOKUP(AF261,P250:T259,5)</f>
        <v>1.855937982725884E-3</v>
      </c>
      <c r="AG267" s="60">
        <f>SQRT($W$39*VLOOKUP(AG261,$P$34:$W$43,8))*(1-$X$25)*T255*VLOOKUP(AG261,P250:T259,5)</f>
        <v>1.0920685578123307E-3</v>
      </c>
      <c r="AH267" s="60">
        <f>SQRT($W$39*VLOOKUP(AH261,$P$34:$W$43,8))*(1-$Y$25)*T255*VLOOKUP(AH261,P250:T259,5)</f>
        <v>7.0300203277704214E-4</v>
      </c>
      <c r="AI267" s="87">
        <f>SQRT($W$39*VLOOKUP(AI261,$P$34:$W$43,8))*(1-$Z$25)*T255*VLOOKUP(AI261,P250:T259,5)</f>
        <v>1.0978724265018175E-3</v>
      </c>
      <c r="AJ267" s="89">
        <f>$X$39*T255</f>
        <v>9.2903094322893292E-7</v>
      </c>
      <c r="AK267" s="59" t="s">
        <v>570</v>
      </c>
      <c r="AL267" s="60">
        <f>-1*AL262*AL263+AL263^2+AL263^3</f>
        <v>-3.2230564858625674E-2</v>
      </c>
      <c r="AM267" s="61"/>
      <c r="AN267" s="66" t="s">
        <v>584</v>
      </c>
      <c r="AO267" s="61" t="e">
        <f>SQRT(1-AO266)/SQRT(AO266)*AL269/ABS(AL269)</f>
        <v>#NUM!</v>
      </c>
      <c r="AP267" s="61"/>
      <c r="AQ267" s="50"/>
      <c r="AR267" s="65"/>
      <c r="AS267" s="65"/>
      <c r="AT267" s="65" t="s">
        <v>587</v>
      </c>
      <c r="AU267" s="61">
        <f>AU262</f>
        <v>0.73797075754480779</v>
      </c>
      <c r="AV267" s="81"/>
      <c r="AW267" s="59">
        <v>6</v>
      </c>
      <c r="AX267" s="61">
        <f t="shared" si="57"/>
        <v>0.31872889694939199</v>
      </c>
      <c r="AY267" s="61">
        <f>SUMPRODUCT(T250:T259,$BC$34:$BC$43)</f>
        <v>1.2606146137340746</v>
      </c>
      <c r="AZ267" s="68">
        <f>IF($AA$12,EXP((AX267/AL263)*(AU267-1)-LN(AU267-AL263)-AL262*(2*AY267/AL262-AX267/AL263)*LN((AU267+2.41421536*AL263)/(AU267-0.41421536*AL263))/(AL263*2.82842713)      ),1)</f>
        <v>0.15359287312305639</v>
      </c>
    </row>
    <row r="268" spans="16:52" x14ac:dyDescent="0.25">
      <c r="P268" s="78">
        <v>7</v>
      </c>
      <c r="Q268" s="60"/>
      <c r="R268" s="60"/>
      <c r="S268" s="60">
        <f>$Z$13*$BJ$40/AZ268</f>
        <v>0.37188823235989865</v>
      </c>
      <c r="T268" s="61">
        <f>S268/S272</f>
        <v>0.37198839257611188</v>
      </c>
      <c r="U268" s="62"/>
      <c r="V268" s="62"/>
      <c r="W268" s="60"/>
      <c r="X268" s="63"/>
      <c r="Y268" s="61"/>
      <c r="Z268" s="86">
        <f>SQRT($W$40*VLOOKUP(Z261,$P$34:$W$43,8))*(1-$Q$26)*T256*VLOOKUP(Z261,P250:T259,5)</f>
        <v>9.4207482630448234E-3</v>
      </c>
      <c r="AA268" s="60">
        <f>SQRT($W$40*VLOOKUP(AA261,$P$34:$W$43,8))*(1-$R$26)*T256*VLOOKUP(AA261,P250:T259,5)</f>
        <v>6.302048803410204E-3</v>
      </c>
      <c r="AB268" s="60">
        <f>SQRT($W$40*VLOOKUP(AB261,$P$34:$W$43,8))*(1-$S$26)*T256*VLOOKUP(AB261,P250:T259,5)</f>
        <v>3.9139441263680566E-3</v>
      </c>
      <c r="AC268" s="60">
        <f>SQRT($W$40*VLOOKUP(AC261,$P$34:$W$43,8))*(1-$T$26)*T256*VLOOKUP(AC261,P250:T259,5)</f>
        <v>2.8169695355717088E-3</v>
      </c>
      <c r="AD268" s="60">
        <f>SQRT($W$40*VLOOKUP(AD261,$P$34:$W$43,8))*(1-$U$26)*T256*VLOOKUP(AD261,P250:T259,5)</f>
        <v>2.6942483452718374E-3</v>
      </c>
      <c r="AE268" s="60">
        <f>SQRT($W$40*VLOOKUP(AE261,$P$34:$W$43,8))*(1-$V$26)*T256*VLOOKUP(AE261,P250:T259,5)</f>
        <v>1.8559379827258837E-3</v>
      </c>
      <c r="AF268" s="60">
        <f>SQRT($W$40*VLOOKUP(AF261,$P$34:$W$43,8))*(1-$W$26)*T256*VLOOKUP(AF261,P250:T259,5)</f>
        <v>1.2046922860997329E-2</v>
      </c>
      <c r="AG268" s="60">
        <f>SQRT($W$40*VLOOKUP(AG261,$P$34:$W$43,8))*(1-$X$26)*T256*VLOOKUP(AG261,P250:T259,5)</f>
        <v>8.130610263789001E-3</v>
      </c>
      <c r="AH268" s="60">
        <f>SQRT($W$40*VLOOKUP(AH261,$P$34:$W$43,8))*(1-$Y$26)*T256*VLOOKUP(AH261,P250:T259,5)</f>
        <v>3.9693826720288185E-3</v>
      </c>
      <c r="AI268" s="87">
        <f>SQRT($W$40*VLOOKUP(AI261,$P$34:$W$43,8))*(1-$Z$26)*T256*VLOOKUP(AI261,P250:T259,5)</f>
        <v>6.4511324600142715E-3</v>
      </c>
      <c r="AJ268" s="89">
        <f>$X$40*T256</f>
        <v>8.9462602533730756E-6</v>
      </c>
      <c r="AK268" s="82"/>
      <c r="AL268" s="65"/>
      <c r="AM268" s="61"/>
      <c r="AN268" s="66" t="s">
        <v>585</v>
      </c>
      <c r="AO268" s="61" t="e">
        <f>IF(ATAN(AO267)&lt;0,ATAN(AO267)+PI(),ATAN(AO267))</f>
        <v>#NUM!</v>
      </c>
      <c r="AP268" s="61"/>
      <c r="AQ268" s="50"/>
      <c r="AR268" s="65"/>
      <c r="AS268" s="65"/>
      <c r="AT268" s="65"/>
      <c r="AU268" s="65"/>
      <c r="AV268" s="81"/>
      <c r="AW268" s="59">
        <v>7</v>
      </c>
      <c r="AX268" s="61">
        <f t="shared" si="57"/>
        <v>8.5143624315005592E-2</v>
      </c>
      <c r="AY268" s="61">
        <f>SUMPRODUCT(T250:T259,$BD$34:$BD$43)</f>
        <v>0.22132111911044264</v>
      </c>
      <c r="AZ268" s="68">
        <f>IF($AA$13,EXP((AX268/AL263)*(AU267-1)-LN(AU267-AL263)-AL262*(2*AY268/AL262-AX268/AL263)*LN((AU267+2.41421536*AL263)/(AU267-0.41421536*AL263))/(AL263*2.82842713)      ),1)</f>
        <v>1.1237483638323169</v>
      </c>
    </row>
    <row r="269" spans="16:52" x14ac:dyDescent="0.25">
      <c r="P269" s="78">
        <v>8</v>
      </c>
      <c r="Q269" s="60"/>
      <c r="R269" s="60"/>
      <c r="S269" s="60">
        <f>$Z$14*$BJ$41/AZ269</f>
        <v>0.11479510393329746</v>
      </c>
      <c r="T269" s="61">
        <f>S269/S272</f>
        <v>0.11482602156238515</v>
      </c>
      <c r="U269" s="62"/>
      <c r="V269" s="62"/>
      <c r="W269" s="60"/>
      <c r="X269" s="63"/>
      <c r="Y269" s="61"/>
      <c r="Z269" s="86">
        <f>SQRT($W$41*VLOOKUP(Z261,$P$34:$W$43,8))*(1-$Q$27)*T257*VLOOKUP(Z261,P250:T259,5)</f>
        <v>5.8595758473000388E-3</v>
      </c>
      <c r="AA269" s="60">
        <f>SQRT($W$41*VLOOKUP(AA261,$P$34:$W$43,8))*(1-$R$27)*T257*VLOOKUP(AA261,P250:T259,5)</f>
        <v>3.8263979406501468E-3</v>
      </c>
      <c r="AB269" s="60">
        <f>SQRT($W$41*VLOOKUP(AB261,$P$34:$W$43,8))*(1-$S$27)*T257*VLOOKUP(AB261,P250:T259,5)</f>
        <v>2.4869614506134825E-3</v>
      </c>
      <c r="AC269" s="60">
        <f>SQRT($W$41*VLOOKUP(AC261,$P$34:$W$43,8))*(1-$T$27)*T257*VLOOKUP(AC261,P250:T259,5)</f>
        <v>1.7611209403085117E-3</v>
      </c>
      <c r="AD269" s="60">
        <f>SQRT($W$41*VLOOKUP(AD261,$P$34:$W$43,8))*(1-$U$27)*T257*VLOOKUP(AD261,P250:T259,5)</f>
        <v>1.754685101753892E-3</v>
      </c>
      <c r="AE269" s="60">
        <f>SQRT($W$41*VLOOKUP(AE261,$P$34:$W$43,8))*(1-$V$27)*T257*VLOOKUP(AE261,P250:T259,5)</f>
        <v>1.0920685578123307E-3</v>
      </c>
      <c r="AF269" s="60">
        <f>SQRT($W$41*VLOOKUP(AF261,$P$34:$W$43,8))*(1-$W$27)*T257*VLOOKUP(AF261,P250:T259,5)</f>
        <v>8.130610263789001E-3</v>
      </c>
      <c r="AG269" s="60">
        <f>SQRT($W$41*VLOOKUP(AG261,$P$34:$W$43,8))*(1-$X$27)*T257*VLOOKUP(AG261,P250:T259,5)</f>
        <v>5.3055236218425093E-3</v>
      </c>
      <c r="AH269" s="60">
        <f>SQRT($W$41*VLOOKUP(AH261,$P$34:$W$43,8))*(1-$Y$27)*T257*VLOOKUP(AH261,P250:T259,5)</f>
        <v>2.8879272239414025E-3</v>
      </c>
      <c r="AI269" s="87">
        <f>SQRT($W$41*VLOOKUP(AI261,$P$34:$W$43,8))*(1-$Z$27)*T257*VLOOKUP(AI261,P250:T259,5)</f>
        <v>4.4234965002751085E-3</v>
      </c>
      <c r="AJ269" s="89">
        <f>$X$41*T257</f>
        <v>3.0631318741764164E-6</v>
      </c>
      <c r="AK269" s="59" t="s">
        <v>580</v>
      </c>
      <c r="AL269" s="61">
        <f>AL265*AL266/6-AL267/2-AL265^3/27</f>
        <v>1.9146484389730288E-2</v>
      </c>
      <c r="AM269" s="61"/>
      <c r="AN269" s="66" t="s">
        <v>571</v>
      </c>
      <c r="AO269" s="61" t="e">
        <f>2*SQRT(AL270)*COS(AO268/3)-AL265/3</f>
        <v>#NUM!</v>
      </c>
      <c r="AP269" s="69" t="e">
        <f>AO269^3+AL265*AO269^2+AL266*AO269+AL267</f>
        <v>#NUM!</v>
      </c>
      <c r="AQ269" s="50"/>
      <c r="AR269" s="65"/>
      <c r="AS269" s="65"/>
      <c r="AT269" s="65"/>
      <c r="AU269" s="65"/>
      <c r="AV269" s="81"/>
      <c r="AW269" s="59">
        <v>8</v>
      </c>
      <c r="AX269" s="61">
        <f t="shared" si="57"/>
        <v>9.4442052157195047E-2</v>
      </c>
      <c r="AY269" s="61">
        <f>SUMPRODUCT(T250:T259,$BE$34:$BE$43)</f>
        <v>0.46712648908968335</v>
      </c>
      <c r="AZ269" s="68">
        <f>IF($AA$14,EXP((AX269/AL263)*(AU267-1)-LN(AU267-AL263)-AL262*(2*AY269/AL262-AX269/AL263)*LN((AU267+2.41421536*AL263)/(AU267-0.41421536*AL263))/(AL263*2.82842713)      ),1)</f>
        <v>0.63774337904488065</v>
      </c>
    </row>
    <row r="270" spans="16:52" x14ac:dyDescent="0.25">
      <c r="P270" s="78">
        <v>9</v>
      </c>
      <c r="Q270" s="60"/>
      <c r="R270" s="60"/>
      <c r="S270" s="60">
        <f>$Z$15*$BJ$42/AZ270</f>
        <v>5.9246966730427564E-2</v>
      </c>
      <c r="T270" s="61">
        <f>S270/S272</f>
        <v>5.9262923645654601E-2</v>
      </c>
      <c r="U270" s="62"/>
      <c r="V270" s="62" t="s">
        <v>590</v>
      </c>
      <c r="W270" s="60"/>
      <c r="X270" s="63"/>
      <c r="Y270" s="61"/>
      <c r="Z270" s="86">
        <f>SQRT($W$42*VLOOKUP(Z261,$P$34:$W$43,8))*(1-$Q$28)*T258*VLOOKUP(Z261,P250:T259,5)</f>
        <v>3.564434522691996E-3</v>
      </c>
      <c r="AA270" s="60">
        <f>SQRT($W$42*VLOOKUP(AA261,$P$34:$W$43,8))*(1-$R$28)*T258*VLOOKUP(AA261,P250:T259,5)</f>
        <v>2.4375884465009036E-3</v>
      </c>
      <c r="AB270" s="60">
        <f>SQRT($W$42*VLOOKUP(AB261,$P$34:$W$43,8))*(1-$S$28)*T258*VLOOKUP(AB261,P250:T259,5)</f>
        <v>1.5619504701075281E-3</v>
      </c>
      <c r="AC270" s="60">
        <f>SQRT($W$42*VLOOKUP(AC261,$P$34:$W$43,8))*(1-$T$28)*T258*VLOOKUP(AC261,P250:T259,5)</f>
        <v>1.2254145920704447E-3</v>
      </c>
      <c r="AD270" s="60">
        <f>SQRT($W$42*VLOOKUP(AD261,$P$34:$W$43,8))*(1-$U$28)*T258*VLOOKUP(AD261,P250:T259,5)</f>
        <v>1.1454859239360636E-3</v>
      </c>
      <c r="AE270" s="60">
        <f>SQRT($W$42*VLOOKUP(AE261,$P$34:$W$43,8))*(1-$V$28)*T258*VLOOKUP(AE261,P250:T259,5)</f>
        <v>7.0300203277704214E-4</v>
      </c>
      <c r="AF270" s="60">
        <f>SQRT($W$42*VLOOKUP(AF261,$P$34:$W$43,8))*(1-$W$28)*T258*VLOOKUP(AF261,P250:T259,5)</f>
        <v>3.9693826720288185E-3</v>
      </c>
      <c r="AG270" s="60">
        <f>SQRT($W$42*VLOOKUP(AG261,$P$34:$W$43,8))*(1-$X$28)*T258*VLOOKUP(AG261,P250:T259,5)</f>
        <v>2.8879272239414025E-3</v>
      </c>
      <c r="AH270" s="60">
        <f>SQRT($W$42*VLOOKUP(AH261,$P$34:$W$43,8))*(1-$Y$28)*T258*VLOOKUP(AH261,P250:T259,5)</f>
        <v>1.929539078605258E-3</v>
      </c>
      <c r="AI270" s="87">
        <f>SQRT($W$42*VLOOKUP(AI261,$P$34:$W$43,8))*(1-$Z$28)*T258*VLOOKUP(AI261,P250:T259,5)</f>
        <v>2.823504384690275E-3</v>
      </c>
      <c r="AJ270" s="89">
        <f>$X$42*T258</f>
        <v>1.6008610740638185E-6</v>
      </c>
      <c r="AK270" s="59" t="s">
        <v>556</v>
      </c>
      <c r="AL270" s="61">
        <f>AL265^2/9-AL266/3</f>
        <v>3.6097611160005753E-2</v>
      </c>
      <c r="AM270" s="61"/>
      <c r="AN270" s="66" t="s">
        <v>572</v>
      </c>
      <c r="AO270" s="61" t="e">
        <f>2*SQRT(AL270)*COS((AO268+2*PI())/3)-AL265/3</f>
        <v>#NUM!</v>
      </c>
      <c r="AP270" s="69" t="e">
        <f>AO270^3+AO270^2*AL265+AO270*AL266+AL267</f>
        <v>#NUM!</v>
      </c>
      <c r="AQ270" s="50"/>
      <c r="AR270" s="65"/>
      <c r="AS270" s="50"/>
      <c r="AT270" s="65"/>
      <c r="AU270" s="65"/>
      <c r="AV270" s="81"/>
      <c r="AW270" s="59">
        <v>9</v>
      </c>
      <c r="AX270" s="61">
        <f t="shared" si="57"/>
        <v>9.5633628720838929E-2</v>
      </c>
      <c r="AY270" s="61">
        <f>SUMPRODUCT(T250:T259,$BF$34:$BF$43)</f>
        <v>0.53657143070746427</v>
      </c>
      <c r="AZ270" s="68">
        <f>IF($AA$15,EXP((AX270/AL263)*(AU267-1)-LN(AU267-AL263)-AL262*(2*AY270/AL262-AX270/AL263)*LN((AU267+2.41421536*AL263)/(AU267-0.41421536*AL263))/(AL263*2.82842713)      ),1)</f>
        <v>0.54180087205094396</v>
      </c>
    </row>
    <row r="271" spans="16:52" x14ac:dyDescent="0.25">
      <c r="P271" s="78">
        <v>10</v>
      </c>
      <c r="Q271" s="60"/>
      <c r="R271" s="60"/>
      <c r="S271" s="60">
        <f>$Z$16*$BJ$43/AZ271</f>
        <v>9.2083108500874478E-2</v>
      </c>
      <c r="T271" s="61">
        <f>S271/S272</f>
        <v>9.2107909135190083E-2</v>
      </c>
      <c r="U271" s="62"/>
      <c r="V271" s="96">
        <f>ABS(S260-S272)</f>
        <v>1.2545520178264269E-13</v>
      </c>
      <c r="W271" s="60"/>
      <c r="X271" s="63"/>
      <c r="Y271" s="61"/>
      <c r="Z271" s="86">
        <f>SQRT($W$43*VLOOKUP(Z261,$P$34:$W$43,8))*(1-$Q$29)*T259*VLOOKUP(Z261,P250:T259,5)</f>
        <v>5.5717405536951708E-3</v>
      </c>
      <c r="AA271" s="60">
        <f>SQRT($W$43*VLOOKUP(AA261,$P$34:$W$43,8))*(1-$R$29)*T259*VLOOKUP(AA261,P250:T259,5)</f>
        <v>3.8564305568842662E-3</v>
      </c>
      <c r="AB271" s="60">
        <f>SQRT($W$43*VLOOKUP(AB261,$P$34:$W$43,8))*(1-$S$29)*T259*VLOOKUP(AB261,P250:T259,5)</f>
        <v>2.5056019482657555E-3</v>
      </c>
      <c r="AC271" s="60">
        <f>SQRT($W$43*VLOOKUP(AC261,$P$34:$W$43,8))*(1-$T$29)*T259*VLOOKUP(AC261,P250:T259,5)</f>
        <v>1.6278264982136296E-3</v>
      </c>
      <c r="AD271" s="60">
        <f>SQRT($W$43*VLOOKUP(AD261,$P$34:$W$43,8))*(1-$U$29)*T259*VLOOKUP(AD261,P250:T259,5)</f>
        <v>1.7596004625227333E-3</v>
      </c>
      <c r="AE271" s="60">
        <f>SQRT($W$43*VLOOKUP(AE261,$P$34:$W$43,8))*(1-$V$29)*T259*VLOOKUP(AE261,P250:T259,5)</f>
        <v>1.0978724265018175E-3</v>
      </c>
      <c r="AF271" s="60">
        <f>SQRT($W$43*VLOOKUP(AF261,$P$34:$W$43,8))*(1-$W$29)*T259*VLOOKUP(AF261,P250:T259,5)</f>
        <v>6.4511324600142715E-3</v>
      </c>
      <c r="AG271" s="60">
        <f>SQRT($W$43*VLOOKUP(AG261,$P$34:$W$43,8))*(1-$X$29)*T259*VLOOKUP(AG261,P250:T259,5)</f>
        <v>4.4234965002751085E-3</v>
      </c>
      <c r="AH271" s="60">
        <f>SQRT($W$43*VLOOKUP(AH261,$P$34:$W$43,8))*(1-$Y$29)*T259*VLOOKUP(AH261,P250:T259,5)</f>
        <v>2.823504384690275E-3</v>
      </c>
      <c r="AI271" s="87">
        <f>SQRT($W$43*VLOOKUP(AI261,$P$34:$W$43,8))*(1-$Z$29)*T259*VLOOKUP(AI261,P250:T259,5)</f>
        <v>4.1316483810878765E-3</v>
      </c>
      <c r="AJ271" s="89">
        <f>$X$43*T259</f>
        <v>3.3412022051414305E-6</v>
      </c>
      <c r="AK271" s="59" t="s">
        <v>72</v>
      </c>
      <c r="AL271" s="63">
        <f>AL269^2-AL270^3</f>
        <v>3.1955132234868583E-4</v>
      </c>
      <c r="AM271" s="61"/>
      <c r="AN271" s="66" t="s">
        <v>573</v>
      </c>
      <c r="AO271" s="61" t="e">
        <f>2*SQRT(AL270)*COS((AO268+4*PI())/3)-AL265/3</f>
        <v>#NUM!</v>
      </c>
      <c r="AP271" s="69" t="e">
        <f>AO271^3+AO271^2*AL265+AL266*AO271+AL267</f>
        <v>#NUM!</v>
      </c>
      <c r="AQ271" s="50"/>
      <c r="AR271" s="65"/>
      <c r="AS271" s="50"/>
      <c r="AT271" s="65"/>
      <c r="AU271" s="65"/>
      <c r="AV271" s="81"/>
      <c r="AW271" s="59">
        <v>10</v>
      </c>
      <c r="AX271" s="61">
        <f t="shared" si="57"/>
        <v>0.1284239100960245</v>
      </c>
      <c r="AY271" s="61">
        <f>SUMPRODUCT(T250:T259,$BG$34:$BG$43)</f>
        <v>0.53145228390545052</v>
      </c>
      <c r="AZ271" s="68">
        <f>IF($AA$16,EXP((AX271/AL263)*(AU267-1)-LN(AU267-AL263)-AL262*(2*AY271/AL262-AX271/AL263)*LN((AU267+2.41421536*AL263)/(AU267-0.41421536*AL263))/(AL263*2.82842713)      ),1)</f>
        <v>0.58726085223717606</v>
      </c>
    </row>
    <row r="272" spans="16:52" x14ac:dyDescent="0.25">
      <c r="P272" s="79"/>
      <c r="Q272" s="71"/>
      <c r="R272" s="71"/>
      <c r="S272" s="94">
        <f>SUM(S262:S271)</f>
        <v>0.99973074370541615</v>
      </c>
      <c r="T272" s="72">
        <f>SUM(T262:T271)</f>
        <v>1</v>
      </c>
      <c r="U272" s="73"/>
      <c r="V272" s="73"/>
      <c r="W272" s="73"/>
      <c r="X272" s="73"/>
      <c r="Y272" s="73"/>
      <c r="Z272" s="70"/>
      <c r="AA272" s="73"/>
      <c r="AB272" s="73"/>
      <c r="AC272" s="73"/>
      <c r="AD272" s="73"/>
      <c r="AE272" s="73"/>
      <c r="AF272" s="73"/>
      <c r="AG272" s="73"/>
      <c r="AH272" s="73"/>
      <c r="AI272" s="88">
        <f>SUM(Z262:AI271)</f>
        <v>0.2895578531234505</v>
      </c>
      <c r="AJ272" s="91">
        <f>SUM(AJ262:AJ271)</f>
        <v>3.131875785752664E-5</v>
      </c>
      <c r="AK272" s="70"/>
      <c r="AL272" s="73"/>
      <c r="AM272" s="74"/>
      <c r="AN272" s="75"/>
      <c r="AO272" s="74"/>
      <c r="AP272" s="74"/>
      <c r="AQ272" s="76"/>
      <c r="AR272" s="73"/>
      <c r="AS272" s="76"/>
      <c r="AT272" s="73"/>
      <c r="AU272" s="73"/>
      <c r="AV272" s="80"/>
      <c r="AW272" s="70"/>
      <c r="AX272" s="73"/>
      <c r="AY272" s="73"/>
      <c r="AZ272" s="80"/>
    </row>
    <row r="273" spans="16:52" x14ac:dyDescent="0.25">
      <c r="P273" s="92">
        <f>P261+1</f>
        <v>20</v>
      </c>
      <c r="Q273" s="55"/>
      <c r="R273" s="55"/>
      <c r="S273" s="55"/>
      <c r="T273" s="55" t="s">
        <v>558</v>
      </c>
      <c r="U273" s="56"/>
      <c r="V273" s="56"/>
      <c r="W273" s="57"/>
      <c r="X273" s="57"/>
      <c r="Y273" s="57"/>
      <c r="Z273" s="54">
        <v>1</v>
      </c>
      <c r="AA273" s="55">
        <v>2</v>
      </c>
      <c r="AB273" s="55">
        <v>3</v>
      </c>
      <c r="AC273" s="55">
        <v>4</v>
      </c>
      <c r="AD273" s="55">
        <v>5</v>
      </c>
      <c r="AE273" s="55">
        <v>6</v>
      </c>
      <c r="AF273" s="55">
        <v>7</v>
      </c>
      <c r="AG273" s="55">
        <v>8</v>
      </c>
      <c r="AH273" s="55">
        <v>9</v>
      </c>
      <c r="AI273" s="58">
        <v>10</v>
      </c>
      <c r="AJ273" s="90"/>
      <c r="AK273" s="54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8"/>
      <c r="AW273" s="54"/>
      <c r="AX273" s="55" t="s">
        <v>563</v>
      </c>
      <c r="AY273" s="55" t="s">
        <v>575</v>
      </c>
      <c r="AZ273" s="58" t="s">
        <v>588</v>
      </c>
    </row>
    <row r="274" spans="16:52" x14ac:dyDescent="0.25">
      <c r="P274" s="78">
        <v>1</v>
      </c>
      <c r="Q274" s="60"/>
      <c r="R274" s="60"/>
      <c r="S274" s="60">
        <f>$Z$7*$BJ$34/AZ274</f>
        <v>0.19626138498929521</v>
      </c>
      <c r="T274" s="61">
        <f>S274/S284</f>
        <v>0.19631424383515389</v>
      </c>
      <c r="U274" s="62"/>
      <c r="V274" s="62"/>
      <c r="W274" s="60"/>
      <c r="X274" s="63"/>
      <c r="Y274" s="61"/>
      <c r="Z274" s="86">
        <f>SQRT($W$34*VLOOKUP(Z273,$P$34:$W$43,8))*(1-$Q$20)*T262*VLOOKUP(Z273,P262:T271,5)</f>
        <v>7.8475977575215676E-3</v>
      </c>
      <c r="AA274" s="60">
        <f>SQRT($W$34*VLOOKUP(AA273,$P$34:$W$43,8))*(1-$R$20)*T262*VLOOKUP(AA273,P262:T271,5)</f>
        <v>5.3765348018602124E-3</v>
      </c>
      <c r="AB274" s="60">
        <f>SQRT($W$34*VLOOKUP(AB273,$P$34:$W$43,8))*(1-$S$20)*T262*VLOOKUP(AB273,P262:T271,5)</f>
        <v>3.4048325081338909E-3</v>
      </c>
      <c r="AC274" s="60">
        <f>SQRT($W$34*VLOOKUP(AC273,$P$34:$W$43,8))*(1-$T$20)*T262*VLOOKUP(AC273,P262:T271,5)</f>
        <v>2.4384275338658942E-3</v>
      </c>
      <c r="AD274" s="60">
        <f>SQRT($W$34*VLOOKUP(AD273,$P$34:$W$43,8))*(1-$U$20)*T262*VLOOKUP(AD273,P262:T271,5)</f>
        <v>2.3629695930224726E-3</v>
      </c>
      <c r="AE274" s="60">
        <f>SQRT($W$34*VLOOKUP(AE273,$P$34:$W$43,8))*(1-$V$20)*T262*VLOOKUP(AE273,P262:T271,5)</f>
        <v>1.4782683130573375E-3</v>
      </c>
      <c r="AF274" s="60">
        <f>SQRT($W$34*VLOOKUP(AF273,$P$34:$W$43,8))*(1-$W$20)*T262*VLOOKUP(AF273,P262:T271,5)</f>
        <v>9.4207472332376099E-3</v>
      </c>
      <c r="AG274" s="60">
        <f>SQRT($W$34*VLOOKUP(AG273,$P$34:$W$43,8))*(1-$X$20)*T262*VLOOKUP(AG273,P262:T271,5)</f>
        <v>5.8595758191157029E-3</v>
      </c>
      <c r="AH274" s="60">
        <f>SQRT($W$34*VLOOKUP(AH273,$P$34:$W$43,8))*(1-$Y$20)*T262*VLOOKUP(AH273,P262:T271,5)</f>
        <v>3.5644347065277291E-3</v>
      </c>
      <c r="AI274" s="87">
        <f>SQRT($W$34*VLOOKUP(AI273,$P$34:$W$43,8))*(1-$Z$20)*T262*VLOOKUP(AI273,P262:T271,5)</f>
        <v>5.5717407112640246E-3</v>
      </c>
      <c r="AJ274" s="89">
        <f>$X$34*T262</f>
        <v>5.2615828732277983E-6</v>
      </c>
      <c r="AK274" s="59" t="s">
        <v>69</v>
      </c>
      <c r="AL274" s="60">
        <f>$Q$44*AI284*100000/($T$3*$AE$9)^2</f>
        <v>0.41385720488110167</v>
      </c>
      <c r="AM274" s="65" t="s">
        <v>581</v>
      </c>
      <c r="AN274" s="66" t="s">
        <v>571</v>
      </c>
      <c r="AO274" s="61">
        <f>(AL281+SQRT(AL283))^(1/3)+(AL281-SQRT(AL283))^(1/3)-AL277/3</f>
        <v>0.73797071890171839</v>
      </c>
      <c r="AP274" s="63">
        <f>AO274^3+AL277*AO274^2+AL278*AO274+AL279</f>
        <v>5.5511151231257827E-17</v>
      </c>
      <c r="AQ274" s="65" t="s">
        <v>571</v>
      </c>
      <c r="AR274" s="61">
        <f>IF(AL283&gt;=0,AO274,AO281)</f>
        <v>0.73797071890171839</v>
      </c>
      <c r="AS274" s="61">
        <f>IF(AR274&lt;AR275,AR275,AR274)</f>
        <v>0.73797071890171839</v>
      </c>
      <c r="AT274" s="61">
        <f>AS274</f>
        <v>0.73797071890171839</v>
      </c>
      <c r="AU274" s="67">
        <f>IF(AT274&lt;AT275,AT275,AT274)</f>
        <v>0.73797071890171839</v>
      </c>
      <c r="AV274" s="81"/>
      <c r="AW274" s="59">
        <v>1</v>
      </c>
      <c r="AX274" s="61">
        <f>AX262</f>
        <v>9.4886543912142504E-2</v>
      </c>
      <c r="AY274" s="61">
        <f>SUMPRODUCT(T262:T271,$AX$34:$AX$43)</f>
        <v>0.34455227485962814</v>
      </c>
      <c r="AZ274" s="68">
        <f>IF($AA$7,EXP((AX274/AL275)*(AU279-1)-LN(AU279-AL275)-AL274*(2*AY274/AL274-AX274/AL275)*LN((AU279+2.41421536*AL275)/(AU279-0.41421536*AL275))/(AL275*2.82842713)      ),1)</f>
        <v>0.85492887521766525</v>
      </c>
    </row>
    <row r="275" spans="16:52" x14ac:dyDescent="0.25">
      <c r="P275" s="78">
        <v>2</v>
      </c>
      <c r="Q275" s="60"/>
      <c r="R275" s="60"/>
      <c r="S275" s="60">
        <f>$Z$8*$BJ$35/AZ275</f>
        <v>7.7393117962899563E-2</v>
      </c>
      <c r="T275" s="61">
        <f>S275/S284</f>
        <v>7.7413962159495572E-2</v>
      </c>
      <c r="U275" s="62"/>
      <c r="V275" s="62"/>
      <c r="W275" s="60"/>
      <c r="X275" s="63"/>
      <c r="Y275" s="61"/>
      <c r="Z275" s="86">
        <f>SQRT($W$35*VLOOKUP(Z273,$P$34:$W$43,8))*(1-$Q$21)*T263*VLOOKUP(Z273,P262:T271,5)</f>
        <v>5.3765348018602124E-3</v>
      </c>
      <c r="AA275" s="60">
        <f>SQRT($W$35*VLOOKUP(AA273,$P$34:$W$43,8))*(1-$R$21)*T263*VLOOKUP(AA273,P262:T271,5)</f>
        <v>3.6644836442083027E-3</v>
      </c>
      <c r="AB275" s="60">
        <f>SQRT($W$35*VLOOKUP(AB273,$P$34:$W$43,8))*(1-$S$21)*T263*VLOOKUP(AB273,P262:T271,5)</f>
        <v>2.3571047203600334E-3</v>
      </c>
      <c r="AC275" s="60">
        <f>SQRT($W$35*VLOOKUP(AC273,$P$34:$W$43,8))*(1-$T$21)*T263*VLOOKUP(AC273,P262:T271,5)</f>
        <v>1.52662082525044E-3</v>
      </c>
      <c r="AD275" s="60">
        <f>SQRT($W$35*VLOOKUP(AD273,$P$34:$W$43,8))*(1-$U$21)*T263*VLOOKUP(AD273,P262:T271,5)</f>
        <v>1.6682416241925832E-3</v>
      </c>
      <c r="AE275" s="60">
        <f>SQRT($W$35*VLOOKUP(AE273,$P$34:$W$43,8))*(1-$V$21)*T263*VLOOKUP(AE273,P262:T271,5)</f>
        <v>1.0258785597531122E-3</v>
      </c>
      <c r="AF275" s="60">
        <f>SQRT($W$35*VLOOKUP(AF273,$P$34:$W$43,8))*(1-$W$21)*T263*VLOOKUP(AF273,P262:T271,5)</f>
        <v>6.3020487357073251E-3</v>
      </c>
      <c r="AG275" s="60">
        <f>SQRT($W$35*VLOOKUP(AG273,$P$34:$W$43,8))*(1-$X$21)*T263*VLOOKUP(AG273,P262:T271,5)</f>
        <v>3.826398299412186E-3</v>
      </c>
      <c r="AH275" s="60">
        <f>SQRT($W$35*VLOOKUP(AH273,$P$34:$W$43,8))*(1-$Y$21)*T263*VLOOKUP(AH273,P262:T271,5)</f>
        <v>2.4375888124918998E-3</v>
      </c>
      <c r="AI275" s="87">
        <f>SQRT($W$35*VLOOKUP(AI273,$P$34:$W$43,8))*(1-$Z$21)*T263*VLOOKUP(AI273,P262:T271,5)</f>
        <v>3.8564310460713299E-3</v>
      </c>
      <c r="AJ275" s="89">
        <f>$X$35*T263</f>
        <v>3.1314020479287408E-6</v>
      </c>
      <c r="AK275" s="59" t="s">
        <v>65</v>
      </c>
      <c r="AL275" s="60">
        <f>AJ284*$Q$44*100000/($T$3*$AE$9)</f>
        <v>0.11087779305345989</v>
      </c>
      <c r="AM275" s="61"/>
      <c r="AN275" s="66" t="s">
        <v>572</v>
      </c>
      <c r="AO275" s="66" t="e">
        <f>1/0</f>
        <v>#DIV/0!</v>
      </c>
      <c r="AP275" s="61"/>
      <c r="AQ275" s="65" t="s">
        <v>572</v>
      </c>
      <c r="AR275" s="66">
        <f>IF(AL283&gt;=0,0,AO282)</f>
        <v>0</v>
      </c>
      <c r="AS275" s="61">
        <f>IF(AR274&lt;AR275,AR274,AR275)</f>
        <v>0</v>
      </c>
      <c r="AT275" s="61">
        <f>IF(AS275&lt;AS276,AS276,AS275)</f>
        <v>0</v>
      </c>
      <c r="AU275" s="67">
        <f>IF(AT274&lt;AT275,AT274,AT275)</f>
        <v>0</v>
      </c>
      <c r="AV275" s="81"/>
      <c r="AW275" s="59">
        <v>2</v>
      </c>
      <c r="AX275" s="61">
        <f t="shared" ref="AX275:AX283" si="58">AX263</f>
        <v>0.14320546093673198</v>
      </c>
      <c r="AY275" s="61">
        <f>SUMPRODUCT(T262:T271,$AY$34:$AY$43)</f>
        <v>0.59157035142934611</v>
      </c>
      <c r="AZ275" s="68">
        <f>IF($AA$8,EXP((AX275/AL275)*(AU279-1)-LN(AU279-AL275)-AL274*(2*AY275/AL274-AX275/AL275)*LN((AU279+2.41421536*AL275)/(AU279-0.41421536*AL275))/(AL275*2.82842713)      ),1)</f>
        <v>0.52478987655706844</v>
      </c>
    </row>
    <row r="276" spans="16:52" x14ac:dyDescent="0.25">
      <c r="P276" s="78">
        <v>3</v>
      </c>
      <c r="Q276" s="60"/>
      <c r="R276" s="60"/>
      <c r="S276" s="60">
        <f>$Z$9*$BJ$36/AZ276</f>
        <v>3.6374800627961973E-2</v>
      </c>
      <c r="T276" s="61">
        <f>S276/S284</f>
        <v>3.6384597409838543E-2</v>
      </c>
      <c r="U276" s="62"/>
      <c r="V276" s="62"/>
      <c r="W276" s="60"/>
      <c r="X276" s="63"/>
      <c r="Y276" s="61"/>
      <c r="Z276" s="86">
        <f>SQRT($W$36*VLOOKUP(Z273,$P$34:$W$43,8))*(1-$Q$22)*T264*VLOOKUP(Z273,P262:T271,5)</f>
        <v>3.4048325081338913E-3</v>
      </c>
      <c r="AA276" s="60">
        <f>SQRT($W$36*VLOOKUP(AA273,$P$34:$W$43,8))*(1-$R$22)*T264*VLOOKUP(AA273,P262:T271,5)</f>
        <v>2.3571047203600334E-3</v>
      </c>
      <c r="AB276" s="60">
        <f>SQRT($W$36*VLOOKUP(AB273,$P$34:$W$43,8))*(1-$S$22)*T264*VLOOKUP(AB273,P262:T271,5)</f>
        <v>1.5195008287441825E-3</v>
      </c>
      <c r="AC276" s="60">
        <f>SQRT($W$36*VLOOKUP(AC273,$P$34:$W$43,8))*(1-$T$22)*T264*VLOOKUP(AC273,P262:T271,5)</f>
        <v>1.0838552537136444E-3</v>
      </c>
      <c r="AD276" s="60">
        <f>SQRT($W$36*VLOOKUP(AD273,$P$34:$W$43,8))*(1-$U$22)*T264*VLOOKUP(AD273,P262:T271,5)</f>
        <v>1.0754180346620441E-3</v>
      </c>
      <c r="AE276" s="60">
        <f>SQRT($W$36*VLOOKUP(AE273,$P$34:$W$43,8))*(1-$V$22)*T264*VLOOKUP(AE273,P262:T271,5)</f>
        <v>6.4801868857783309E-4</v>
      </c>
      <c r="AF276" s="60">
        <f>SQRT($W$36*VLOOKUP(AF273,$P$34:$W$43,8))*(1-$W$22)*T264*VLOOKUP(AF273,P262:T271,5)</f>
        <v>3.9139444268142852E-3</v>
      </c>
      <c r="AG276" s="60">
        <f>SQRT($W$36*VLOOKUP(AG273,$P$34:$W$43,8))*(1-$X$22)*T264*VLOOKUP(AG273,P262:T271,5)</f>
        <v>2.4869619014144637E-3</v>
      </c>
      <c r="AH276" s="60">
        <f>SQRT($W$36*VLOOKUP(AH273,$P$34:$W$43,8))*(1-$Y$22)*T264*VLOOKUP(AH273,P262:T271,5)</f>
        <v>1.5619508413062257E-3</v>
      </c>
      <c r="AI276" s="87">
        <f>SQRT($W$36*VLOOKUP(AI273,$P$34:$W$43,8))*(1-$Z$22)*T264*VLOOKUP(AI273,P262:T271,5)</f>
        <v>2.505602485355923E-3</v>
      </c>
      <c r="AJ276" s="89">
        <f>$X$36*T264</f>
        <v>2.0500666540924876E-6</v>
      </c>
      <c r="AK276" s="82"/>
      <c r="AL276" s="65"/>
      <c r="AM276" s="61"/>
      <c r="AN276" s="66" t="s">
        <v>573</v>
      </c>
      <c r="AO276" s="66" t="e">
        <f>1/0</f>
        <v>#DIV/0!</v>
      </c>
      <c r="AP276" s="61"/>
      <c r="AQ276" s="65" t="s">
        <v>573</v>
      </c>
      <c r="AR276" s="66">
        <f>IF(AL283&gt;=0,0,AO283)</f>
        <v>0</v>
      </c>
      <c r="AS276" s="61">
        <f>AR276</f>
        <v>0</v>
      </c>
      <c r="AT276" s="61">
        <f>IF(AS275&lt;AS276,AS275,AS276)</f>
        <v>0</v>
      </c>
      <c r="AU276" s="67">
        <f>AT276</f>
        <v>0</v>
      </c>
      <c r="AV276" s="81"/>
      <c r="AW276" s="59">
        <v>3</v>
      </c>
      <c r="AX276" s="61">
        <f t="shared" si="58"/>
        <v>0.19947591637730461</v>
      </c>
      <c r="AY276" s="61">
        <f>SUMPRODUCT(T262:T271,$AZ$34:$AZ$43)</f>
        <v>0.80753495953162024</v>
      </c>
      <c r="AZ276" s="68">
        <f>IF($AA$9,EXP((AX276/AL275)*(AU279-1)-LN(AU279-AL275)-AL274*(2*AY276/AL274-AX276/AL275)*LN((AU279+2.41421536*AL275)/(AU279-0.41421536*AL275))/(AL275*2.82842713)      ),1)</f>
        <v>0.35268411724788057</v>
      </c>
    </row>
    <row r="277" spans="16:52" x14ac:dyDescent="0.25">
      <c r="P277" s="78">
        <v>4</v>
      </c>
      <c r="Q277" s="60"/>
      <c r="R277" s="60"/>
      <c r="S277" s="60">
        <f>$Z$10*$BJ$37/AZ277</f>
        <v>2.0526108973294252E-2</v>
      </c>
      <c r="T277" s="61">
        <f>S277/S284</f>
        <v>2.0531637245859723E-2</v>
      </c>
      <c r="U277" s="62"/>
      <c r="V277" s="62"/>
      <c r="W277" s="60"/>
      <c r="X277" s="63"/>
      <c r="Y277" s="61"/>
      <c r="Z277" s="86">
        <f>SQRT($W$37*VLOOKUP(Z273,$P$34:$W$43,8))*(1-$Q$23)*T265*VLOOKUP(Z273,P262:T271,5)</f>
        <v>2.4384275338658942E-3</v>
      </c>
      <c r="AA277" s="60">
        <f>SQRT($W$37*VLOOKUP(AA273,$P$34:$W$43,8))*(1-$R$23)*T265*VLOOKUP(AA273,P262:T271,5)</f>
        <v>1.52662082525044E-3</v>
      </c>
      <c r="AB277" s="60">
        <f>SQRT($W$37*VLOOKUP(AB273,$P$34:$W$43,8))*(1-$S$23)*T265*VLOOKUP(AB273,P262:T271,5)</f>
        <v>1.0838552537136444E-3</v>
      </c>
      <c r="AC277" s="60">
        <f>SQRT($W$37*VLOOKUP(AC273,$P$34:$W$43,8))*(1-$T$23)*T265*VLOOKUP(AC273,P262:T271,5)</f>
        <v>7.782385080808634E-4</v>
      </c>
      <c r="AD277" s="60">
        <f>SQRT($W$37*VLOOKUP(AD273,$P$34:$W$43,8))*(1-$U$23)*T265*VLOOKUP(AD273,P262:T271,5)</f>
        <v>7.6398095414567039E-4</v>
      </c>
      <c r="AE277" s="60">
        <f>SQRT($W$37*VLOOKUP(AE273,$P$34:$W$43,8))*(1-$V$23)*T265*VLOOKUP(AE273,P262:T271,5)</f>
        <v>4.4122253120954918E-4</v>
      </c>
      <c r="AF277" s="60">
        <f>SQRT($W$37*VLOOKUP(AF273,$P$34:$W$43,8))*(1-$W$23)*T265*VLOOKUP(AF273,P262:T271,5)</f>
        <v>2.8169699479905857E-3</v>
      </c>
      <c r="AG277" s="60">
        <f>SQRT($W$37*VLOOKUP(AG273,$P$34:$W$43,8))*(1-$X$23)*T265*VLOOKUP(AG273,P262:T271,5)</f>
        <v>1.7611213821876728E-3</v>
      </c>
      <c r="AH277" s="60">
        <f>SQRT($W$37*VLOOKUP(AH273,$P$34:$W$43,8))*(1-$Y$23)*T265*VLOOKUP(AH273,P262:T271,5)</f>
        <v>1.2254149686316302E-3</v>
      </c>
      <c r="AI277" s="87">
        <f>SQRT($W$37*VLOOKUP(AI273,$P$34:$W$43,8))*(1-$Z$23)*T265*VLOOKUP(AI273,P262:T271,5)</f>
        <v>1.6278269605129014E-3</v>
      </c>
      <c r="AJ277" s="89">
        <f>$X$37*T265</f>
        <v>1.4862199300301181E-6</v>
      </c>
      <c r="AK277" s="59" t="s">
        <v>568</v>
      </c>
      <c r="AL277" s="60">
        <f>AL275-1</f>
        <v>-0.88912220694654009</v>
      </c>
      <c r="AM277" s="61"/>
      <c r="AN277" s="66"/>
      <c r="AO277" s="61"/>
      <c r="AP277" s="61"/>
      <c r="AQ277" s="50"/>
      <c r="AR277" s="65"/>
      <c r="AS277" s="65"/>
      <c r="AT277" s="65"/>
      <c r="AU277" s="65"/>
      <c r="AV277" s="81"/>
      <c r="AW277" s="59">
        <v>4</v>
      </c>
      <c r="AX277" s="61">
        <f t="shared" si="58"/>
        <v>0.25627106465246752</v>
      </c>
      <c r="AY277" s="61">
        <f>SUMPRODUCT(T262:T271,$BA$34:$BA$43)</f>
        <v>1.0068629613152744</v>
      </c>
      <c r="AZ277" s="68">
        <f>IF($AA$10,EXP((AX277/AL275)*(AU279-1)-LN(AU279-AL275)-AL274*(2*AY277/AL274-AX277/AL275)*LN((AU279+2.41421536*AL275)/(AU279-0.41421536*AL275))/(AL275*2.82842713)      ),1)</f>
        <v>0.24687817525186309</v>
      </c>
    </row>
    <row r="278" spans="16:52" x14ac:dyDescent="0.25">
      <c r="P278" s="78">
        <v>5</v>
      </c>
      <c r="Q278" s="60"/>
      <c r="R278" s="60"/>
      <c r="S278" s="60">
        <f>$Z$11*$BJ$38/AZ278</f>
        <v>2.0845437037547564E-2</v>
      </c>
      <c r="T278" s="61">
        <f>S278/S284</f>
        <v>2.0851051314361539E-2</v>
      </c>
      <c r="U278" s="62"/>
      <c r="V278" s="62"/>
      <c r="W278" s="60"/>
      <c r="X278" s="63"/>
      <c r="Y278" s="61"/>
      <c r="Z278" s="86">
        <f>SQRT($W$38*VLOOKUP(Z273,$P$34:$W$43,8))*(1-$Q$24)*T266*VLOOKUP(Z273,P262:T271,5)</f>
        <v>2.3629695930224726E-3</v>
      </c>
      <c r="AA278" s="60">
        <f>SQRT($W$38*VLOOKUP(AA273,$P$34:$W$43,8))*(1-$R$24)*T266*VLOOKUP(AA273,P262:T271,5)</f>
        <v>1.668241624192583E-3</v>
      </c>
      <c r="AB278" s="60">
        <f>SQRT($W$38*VLOOKUP(AB273,$P$34:$W$43,8))*(1-$S$24)*T266*VLOOKUP(AB273,P262:T271,5)</f>
        <v>1.0754180346620441E-3</v>
      </c>
      <c r="AC278" s="60">
        <f>SQRT($W$38*VLOOKUP(AC273,$P$34:$W$43,8))*(1-$T$24)*T266*VLOOKUP(AC273,P262:T271,5)</f>
        <v>7.6398095414567039E-4</v>
      </c>
      <c r="AD278" s="60">
        <f>SQRT($W$38*VLOOKUP(AD273,$P$34:$W$43,8))*(1-$U$24)*T266*VLOOKUP(AD273,P262:T271,5)</f>
        <v>7.4938497482941388E-4</v>
      </c>
      <c r="AE278" s="60">
        <f>SQRT($W$38*VLOOKUP(AE273,$P$34:$W$43,8))*(1-$V$24)*T266*VLOOKUP(AE273,P262:T271,5)</f>
        <v>4.6756589715742043E-4</v>
      </c>
      <c r="AF278" s="60">
        <f>SQRT($W$38*VLOOKUP(AF273,$P$34:$W$43,8))*(1-$W$24)*T266*VLOOKUP(AF273,P262:T271,5)</f>
        <v>2.6942487418390487E-3</v>
      </c>
      <c r="AG278" s="60">
        <f>SQRT($W$38*VLOOKUP(AG273,$P$34:$W$43,8))*(1-$X$24)*T266*VLOOKUP(AG273,P262:T271,5)</f>
        <v>1.7546855433959166E-3</v>
      </c>
      <c r="AH278" s="60">
        <f>SQRT($W$38*VLOOKUP(AH273,$P$34:$W$43,8))*(1-$Y$24)*T266*VLOOKUP(AH273,P262:T271,5)</f>
        <v>1.1454862768351E-3</v>
      </c>
      <c r="AI278" s="87">
        <f>SQRT($W$38*VLOOKUP(AI273,$P$34:$W$43,8))*(1-$Z$24)*T266*VLOOKUP(AI273,P262:T271,5)</f>
        <v>1.7596009636270569E-3</v>
      </c>
      <c r="AJ278" s="89">
        <f>$X$38*T266</f>
        <v>1.5090011166051848E-6</v>
      </c>
      <c r="AK278" s="59" t="s">
        <v>569</v>
      </c>
      <c r="AL278" s="60">
        <f>AL274-3*AL275*AL275-2*AL275</f>
        <v>0.15521996379696426</v>
      </c>
      <c r="AM278" s="61" t="s">
        <v>582</v>
      </c>
      <c r="AN278" s="66" t="s">
        <v>583</v>
      </c>
      <c r="AO278" s="61">
        <f>AL281^2/AL282^3</f>
        <v>7.7936872633332399</v>
      </c>
      <c r="AP278" s="61"/>
      <c r="AQ278" s="50"/>
      <c r="AR278" s="65"/>
      <c r="AS278" s="65"/>
      <c r="AT278" s="65"/>
      <c r="AU278" s="65"/>
      <c r="AV278" s="81"/>
      <c r="AW278" s="59">
        <v>5</v>
      </c>
      <c r="AX278" s="61">
        <f t="shared" si="58"/>
        <v>0.25621330522075891</v>
      </c>
      <c r="AY278" s="61">
        <f>SUMPRODUCT(T262:T271,$BB$34:$BB$43)</f>
        <v>0.98992435367097908</v>
      </c>
      <c r="AZ278" s="68">
        <f>IF($AA$11,EXP((AX278/AL275)*(AU279-1)-LN(AU279-AL275)-AL274*(2*AY278/AL274-AX278/AL275)*LN((AU279+2.41421536*AL275)/(AU279-0.41421536*AL275))/(AL275*2.82842713)      ),1)</f>
        <v>0.25701840989052133</v>
      </c>
    </row>
    <row r="279" spans="16:52" x14ac:dyDescent="0.25">
      <c r="P279" s="78">
        <v>6</v>
      </c>
      <c r="Q279" s="60"/>
      <c r="R279" s="60"/>
      <c r="S279" s="60">
        <f>$Z$12*$BJ$39/AZ279</f>
        <v>1.0316491263922589E-2</v>
      </c>
      <c r="T279" s="61">
        <f>S279/S284</f>
        <v>1.0319269792269119E-2</v>
      </c>
      <c r="U279" s="62"/>
      <c r="V279" s="62"/>
      <c r="W279" s="60"/>
      <c r="X279" s="63"/>
      <c r="Y279" s="61"/>
      <c r="Z279" s="86">
        <f>SQRT($W$39*VLOOKUP(Z273,$P$34:$W$43,8))*(1-$Q$25)*T267*VLOOKUP(Z273,P262:T271,5)</f>
        <v>1.4782683130573375E-3</v>
      </c>
      <c r="AA279" s="60">
        <f>SQRT($W$39*VLOOKUP(AA273,$P$34:$W$43,8))*(1-$R$25)*T267*VLOOKUP(AA273,P262:T271,5)</f>
        <v>1.0258785597531122E-3</v>
      </c>
      <c r="AB279" s="60">
        <f>SQRT($W$39*VLOOKUP(AB273,$P$34:$W$43,8))*(1-$S$25)*T267*VLOOKUP(AB273,P262:T271,5)</f>
        <v>6.480186885778332E-4</v>
      </c>
      <c r="AC279" s="60">
        <f>SQRT($W$39*VLOOKUP(AC273,$P$34:$W$43,8))*(1-$T$25)*T267*VLOOKUP(AC273,P262:T271,5)</f>
        <v>4.4122253120954918E-4</v>
      </c>
      <c r="AD279" s="60">
        <f>SQRT($W$39*VLOOKUP(AD273,$P$34:$W$43,8))*(1-$U$25)*T267*VLOOKUP(AD273,P262:T271,5)</f>
        <v>4.6756589715742043E-4</v>
      </c>
      <c r="AE279" s="60">
        <f>SQRT($W$39*VLOOKUP(AE273,$P$34:$W$43,8))*(1-$V$25)*T267*VLOOKUP(AE273,P262:T271,5)</f>
        <v>2.9172971907314864E-4</v>
      </c>
      <c r="AF279" s="60">
        <f>SQRT($W$39*VLOOKUP(AF273,$P$34:$W$43,8))*(1-$W$25)*T267*VLOOKUP(AF273,P262:T271,5)</f>
        <v>1.8559384097453289E-3</v>
      </c>
      <c r="AG279" s="60">
        <f>SQRT($W$39*VLOOKUP(AG273,$P$34:$W$43,8))*(1-$X$25)*T267*VLOOKUP(AG273,P262:T271,5)</f>
        <v>1.0920689232027127E-3</v>
      </c>
      <c r="AH279" s="60">
        <f>SQRT($W$39*VLOOKUP(AH273,$P$34:$W$43,8))*(1-$Y$25)*T267*VLOOKUP(AH273,P262:T271,5)</f>
        <v>7.0300230763013934E-4</v>
      </c>
      <c r="AI279" s="87">
        <f>SQRT($W$39*VLOOKUP(AI273,$P$34:$W$43,8))*(1-$Z$25)*T267*VLOOKUP(AI273,P262:T271,5)</f>
        <v>1.0978728301626653E-3</v>
      </c>
      <c r="AJ279" s="89">
        <f>$X$39*T267</f>
        <v>9.2903123483184684E-7</v>
      </c>
      <c r="AK279" s="59" t="s">
        <v>570</v>
      </c>
      <c r="AL279" s="60">
        <f>-1*AL274*AL275+AL275^2+AL275^3</f>
        <v>-3.2230569688073252E-2</v>
      </c>
      <c r="AM279" s="61"/>
      <c r="AN279" s="66" t="s">
        <v>584</v>
      </c>
      <c r="AO279" s="61" t="e">
        <f>SQRT(1-AO278)/SQRT(AO278)*AL281/ABS(AL281)</f>
        <v>#NUM!</v>
      </c>
      <c r="AP279" s="61"/>
      <c r="AQ279" s="50"/>
      <c r="AR279" s="65"/>
      <c r="AS279" s="65"/>
      <c r="AT279" s="65" t="s">
        <v>587</v>
      </c>
      <c r="AU279" s="61">
        <f>AU274</f>
        <v>0.73797071890171839</v>
      </c>
      <c r="AV279" s="81"/>
      <c r="AW279" s="59">
        <v>6</v>
      </c>
      <c r="AX279" s="61">
        <f t="shared" si="58"/>
        <v>0.31872889694939199</v>
      </c>
      <c r="AY279" s="61">
        <f>SUMPRODUCT(T262:T271,$BC$34:$BC$43)</f>
        <v>1.2606146722882516</v>
      </c>
      <c r="AZ279" s="68">
        <f>IF($AA$12,EXP((AX279/AL275)*(AU279-1)-LN(AU279-AL275)-AL274*(2*AY279/AL274-AX279/AL275)*LN((AU279+2.41421536*AL275)/(AU279-0.41421536*AL275))/(AL275*2.82842713)      ),1)</f>
        <v>0.15359285141617904</v>
      </c>
    </row>
    <row r="280" spans="16:52" x14ac:dyDescent="0.25">
      <c r="P280" s="78">
        <v>7</v>
      </c>
      <c r="Q280" s="60"/>
      <c r="R280" s="60"/>
      <c r="S280" s="60">
        <f>$Z$13*$BJ$40/AZ280</f>
        <v>0.37188821832858493</v>
      </c>
      <c r="T280" s="61">
        <f>S280/S284</f>
        <v>0.37198837854099942</v>
      </c>
      <c r="U280" s="62"/>
      <c r="V280" s="62"/>
      <c r="W280" s="60"/>
      <c r="X280" s="63"/>
      <c r="Y280" s="61"/>
      <c r="Z280" s="86">
        <f>SQRT($W$40*VLOOKUP(Z273,$P$34:$W$43,8))*(1-$Q$26)*T268*VLOOKUP(Z273,P262:T271,5)</f>
        <v>9.4207472332376099E-3</v>
      </c>
      <c r="AA280" s="60">
        <f>SQRT($W$40*VLOOKUP(AA273,$P$34:$W$43,8))*(1-$R$26)*T268*VLOOKUP(AA273,P262:T271,5)</f>
        <v>6.3020487357073251E-3</v>
      </c>
      <c r="AB280" s="60">
        <f>SQRT($W$40*VLOOKUP(AB273,$P$34:$W$43,8))*(1-$S$26)*T268*VLOOKUP(AB273,P262:T271,5)</f>
        <v>3.9139444268142844E-3</v>
      </c>
      <c r="AC280" s="60">
        <f>SQRT($W$40*VLOOKUP(AC273,$P$34:$W$43,8))*(1-$T$26)*T268*VLOOKUP(AC273,P262:T271,5)</f>
        <v>2.8169699479905857E-3</v>
      </c>
      <c r="AD280" s="60">
        <f>SQRT($W$40*VLOOKUP(AD273,$P$34:$W$43,8))*(1-$U$26)*T268*VLOOKUP(AD273,P262:T271,5)</f>
        <v>2.6942487418390487E-3</v>
      </c>
      <c r="AE280" s="60">
        <f>SQRT($W$40*VLOOKUP(AE273,$P$34:$W$43,8))*(1-$V$26)*T268*VLOOKUP(AE273,P262:T271,5)</f>
        <v>1.8559384097453289E-3</v>
      </c>
      <c r="AF280" s="60">
        <f>SQRT($W$40*VLOOKUP(AF273,$P$34:$W$43,8))*(1-$W$26)*T268*VLOOKUP(AF273,P262:T271,5)</f>
        <v>1.2046920842035921E-2</v>
      </c>
      <c r="AG280" s="60">
        <f>SQRT($W$40*VLOOKUP(AG273,$P$34:$W$43,8))*(1-$X$26)*T268*VLOOKUP(AG273,P262:T271,5)</f>
        <v>8.1306097508389436E-3</v>
      </c>
      <c r="AH280" s="60">
        <f>SQRT($W$40*VLOOKUP(AH273,$P$34:$W$43,8))*(1-$Y$26)*T268*VLOOKUP(AH273,P262:T271,5)</f>
        <v>3.969382645418921E-3</v>
      </c>
      <c r="AI280" s="87">
        <f>SQRT($W$40*VLOOKUP(AI273,$P$34:$W$43,8))*(1-$Z$26)*T268*VLOOKUP(AI273,P262:T271,5)</f>
        <v>6.4511322664881259E-3</v>
      </c>
      <c r="AJ280" s="89">
        <f>$X$40*T268</f>
        <v>8.9462595037146294E-6</v>
      </c>
      <c r="AK280" s="82"/>
      <c r="AL280" s="65"/>
      <c r="AM280" s="61"/>
      <c r="AN280" s="66" t="s">
        <v>585</v>
      </c>
      <c r="AO280" s="61" t="e">
        <f>IF(ATAN(AO279)&lt;0,ATAN(AO279)+PI(),ATAN(AO279))</f>
        <v>#NUM!</v>
      </c>
      <c r="AP280" s="61"/>
      <c r="AQ280" s="50"/>
      <c r="AR280" s="65"/>
      <c r="AS280" s="65"/>
      <c r="AT280" s="65"/>
      <c r="AU280" s="65"/>
      <c r="AV280" s="81"/>
      <c r="AW280" s="59">
        <v>7</v>
      </c>
      <c r="AX280" s="61">
        <f t="shared" si="58"/>
        <v>8.5143624315005592E-2</v>
      </c>
      <c r="AY280" s="61">
        <f>SUMPRODUCT(T262:T271,$BD$34:$BD$43)</f>
        <v>0.22132112876867641</v>
      </c>
      <c r="AZ280" s="68">
        <f>IF($AA$13,EXP((AX280/AL275)*(AU279-1)-LN(AU279-AL275)-AL274*(2*AY280/AL274-AX280/AL275)*LN((AU279+2.41421536*AL275)/(AU279-0.41421536*AL275))/(AL275*2.82842713)      ),1)</f>
        <v>1.1237484062312559</v>
      </c>
    </row>
    <row r="281" spans="16:52" x14ac:dyDescent="0.25">
      <c r="P281" s="78">
        <v>8</v>
      </c>
      <c r="Q281" s="60"/>
      <c r="R281" s="60"/>
      <c r="S281" s="60">
        <f>$Z$14*$BJ$41/AZ281</f>
        <v>0.11479510500360145</v>
      </c>
      <c r="T281" s="61">
        <f>S281/S284</f>
        <v>0.11482602263297131</v>
      </c>
      <c r="U281" s="62"/>
      <c r="V281" s="62"/>
      <c r="W281" s="60"/>
      <c r="X281" s="63"/>
      <c r="Y281" s="61"/>
      <c r="Z281" s="86">
        <f>SQRT($W$41*VLOOKUP(Z273,$P$34:$W$43,8))*(1-$Q$27)*T269*VLOOKUP(Z273,P262:T271,5)</f>
        <v>5.8595758191157029E-3</v>
      </c>
      <c r="AA281" s="60">
        <f>SQRT($W$41*VLOOKUP(AA273,$P$34:$W$43,8))*(1-$R$27)*T269*VLOOKUP(AA273,P262:T271,5)</f>
        <v>3.826398299412186E-3</v>
      </c>
      <c r="AB281" s="60">
        <f>SQRT($W$41*VLOOKUP(AB273,$P$34:$W$43,8))*(1-$S$27)*T269*VLOOKUP(AB273,P262:T271,5)</f>
        <v>2.4869619014144637E-3</v>
      </c>
      <c r="AC281" s="60">
        <f>SQRT($W$41*VLOOKUP(AC273,$P$34:$W$43,8))*(1-$T$27)*T269*VLOOKUP(AC273,P262:T271,5)</f>
        <v>1.761121382187673E-3</v>
      </c>
      <c r="AD281" s="60">
        <f>SQRT($W$41*VLOOKUP(AD273,$P$34:$W$43,8))*(1-$U$27)*T269*VLOOKUP(AD273,P262:T271,5)</f>
        <v>1.7546855433959166E-3</v>
      </c>
      <c r="AE281" s="60">
        <f>SQRT($W$41*VLOOKUP(AE273,$P$34:$W$43,8))*(1-$V$27)*T269*VLOOKUP(AE273,P262:T271,5)</f>
        <v>1.0920689232027127E-3</v>
      </c>
      <c r="AF281" s="60">
        <f>SQRT($W$41*VLOOKUP(AF273,$P$34:$W$43,8))*(1-$W$27)*T269*VLOOKUP(AF273,P262:T271,5)</f>
        <v>8.1306097508389436E-3</v>
      </c>
      <c r="AG281" s="60">
        <f>SQRT($W$41*VLOOKUP(AG273,$P$34:$W$43,8))*(1-$X$27)*T269*VLOOKUP(AG273,P262:T271,5)</f>
        <v>5.3055238415652944E-3</v>
      </c>
      <c r="AH281" s="60">
        <f>SQRT($W$41*VLOOKUP(AH273,$P$34:$W$43,8))*(1-$Y$27)*T269*VLOOKUP(AH273,P262:T271,5)</f>
        <v>2.8879275063776202E-3</v>
      </c>
      <c r="AI281" s="87">
        <f>SQRT($W$41*VLOOKUP(AI273,$P$34:$W$43,8))*(1-$Z$27)*T269*VLOOKUP(AI273,P262:T271,5)</f>
        <v>4.4234968298430136E-3</v>
      </c>
      <c r="AJ281" s="89">
        <f>$X$41*T269</f>
        <v>3.0631319376046384E-6</v>
      </c>
      <c r="AK281" s="59" t="s">
        <v>580</v>
      </c>
      <c r="AL281" s="61">
        <f>AL277*AL278/6-AL279/2-AL277^3/27</f>
        <v>1.9146482307032621E-2</v>
      </c>
      <c r="AM281" s="61"/>
      <c r="AN281" s="66" t="s">
        <v>571</v>
      </c>
      <c r="AO281" s="61" t="e">
        <f>2*SQRT(AL282)*COS(AO280/3)-AL277/3</f>
        <v>#NUM!</v>
      </c>
      <c r="AP281" s="69" t="e">
        <f>AO281^3+AL277*AO281^2+AL278*AO281+AL279</f>
        <v>#NUM!</v>
      </c>
      <c r="AQ281" s="50"/>
      <c r="AR281" s="65"/>
      <c r="AS281" s="65"/>
      <c r="AT281" s="65"/>
      <c r="AU281" s="65"/>
      <c r="AV281" s="81"/>
      <c r="AW281" s="59">
        <v>8</v>
      </c>
      <c r="AX281" s="61">
        <f t="shared" si="58"/>
        <v>9.4442052157195047E-2</v>
      </c>
      <c r="AY281" s="61">
        <f>SUMPRODUCT(T262:T271,$BE$34:$BE$43)</f>
        <v>0.46712650865642275</v>
      </c>
      <c r="AZ281" s="68">
        <f>IF($AA$14,EXP((AX281/AL275)*(AU279-1)-LN(AU279-AL275)-AL274*(2*AY281/AL274-AX281/AL275)*LN((AU279+2.41421536*AL275)/(AU279-0.41421536*AL275))/(AL275*2.82842713)      ),1)</f>
        <v>0.63774337309881457</v>
      </c>
    </row>
    <row r="282" spans="16:52" x14ac:dyDescent="0.25">
      <c r="P282" s="78">
        <v>9</v>
      </c>
      <c r="Q282" s="60"/>
      <c r="R282" s="60"/>
      <c r="S282" s="60">
        <f>$Z$15*$BJ$42/AZ282</f>
        <v>5.9246968786982691E-2</v>
      </c>
      <c r="T282" s="61">
        <f>S282/S284</f>
        <v>5.9262925702760469E-2</v>
      </c>
      <c r="U282" s="62"/>
      <c r="V282" s="62" t="s">
        <v>590</v>
      </c>
      <c r="W282" s="60"/>
      <c r="X282" s="63"/>
      <c r="Y282" s="61"/>
      <c r="Z282" s="86">
        <f>SQRT($W$42*VLOOKUP(Z273,$P$34:$W$43,8))*(1-$Q$28)*T270*VLOOKUP(Z273,P262:T271,5)</f>
        <v>3.5644347065277291E-3</v>
      </c>
      <c r="AA282" s="60">
        <f>SQRT($W$42*VLOOKUP(AA273,$P$34:$W$43,8))*(1-$R$28)*T270*VLOOKUP(AA273,P262:T271,5)</f>
        <v>2.4375888124918998E-3</v>
      </c>
      <c r="AB282" s="60">
        <f>SQRT($W$42*VLOOKUP(AB273,$P$34:$W$43,8))*(1-$S$28)*T270*VLOOKUP(AB273,P262:T271,5)</f>
        <v>1.5619508413062257E-3</v>
      </c>
      <c r="AC282" s="60">
        <f>SQRT($W$42*VLOOKUP(AC273,$P$34:$W$43,8))*(1-$T$28)*T270*VLOOKUP(AC273,P262:T271,5)</f>
        <v>1.2254149686316302E-3</v>
      </c>
      <c r="AD282" s="60">
        <f>SQRT($W$42*VLOOKUP(AD273,$P$34:$W$43,8))*(1-$U$28)*T270*VLOOKUP(AD273,P262:T271,5)</f>
        <v>1.1454862768351002E-3</v>
      </c>
      <c r="AE282" s="60">
        <f>SQRT($W$42*VLOOKUP(AE273,$P$34:$W$43,8))*(1-$V$28)*T270*VLOOKUP(AE273,P262:T271,5)</f>
        <v>7.0300230763013934E-4</v>
      </c>
      <c r="AF282" s="60">
        <f>SQRT($W$42*VLOOKUP(AF273,$P$34:$W$43,8))*(1-$W$28)*T270*VLOOKUP(AF273,P262:T271,5)</f>
        <v>3.9693826454189219E-3</v>
      </c>
      <c r="AG282" s="60">
        <f>SQRT($W$42*VLOOKUP(AG273,$P$34:$W$43,8))*(1-$X$28)*T270*VLOOKUP(AG273,P262:T271,5)</f>
        <v>2.8879275063776206E-3</v>
      </c>
      <c r="AH282" s="60">
        <f>SQRT($W$42*VLOOKUP(AH273,$P$34:$W$43,8))*(1-$Y$28)*T270*VLOOKUP(AH273,P262:T271,5)</f>
        <v>1.929539376109143E-3</v>
      </c>
      <c r="AI282" s="87">
        <f>SQRT($W$42*VLOOKUP(AI273,$P$34:$W$43,8))*(1-$Z$28)*T270*VLOOKUP(AI273,P262:T271,5)</f>
        <v>2.8235047542556849E-3</v>
      </c>
      <c r="AJ282" s="89">
        <f>$X$42*T270</f>
        <v>1.6008611974773257E-6</v>
      </c>
      <c r="AK282" s="59" t="s">
        <v>556</v>
      </c>
      <c r="AL282" s="61">
        <f>AL277^2/9-AL278/3</f>
        <v>3.6097600832732592E-2</v>
      </c>
      <c r="AM282" s="61"/>
      <c r="AN282" s="66" t="s">
        <v>572</v>
      </c>
      <c r="AO282" s="61" t="e">
        <f>2*SQRT(AL282)*COS((AO280+2*PI())/3)-AL277/3</f>
        <v>#NUM!</v>
      </c>
      <c r="AP282" s="69" t="e">
        <f>AO282^3+AO282^2*AL277+AO282*AL278+AL279</f>
        <v>#NUM!</v>
      </c>
      <c r="AQ282" s="50"/>
      <c r="AR282" s="65"/>
      <c r="AS282" s="50"/>
      <c r="AT282" s="65"/>
      <c r="AU282" s="65"/>
      <c r="AV282" s="81"/>
      <c r="AW282" s="59">
        <v>9</v>
      </c>
      <c r="AX282" s="61">
        <f t="shared" si="58"/>
        <v>9.5633628720838929E-2</v>
      </c>
      <c r="AY282" s="61">
        <f>SUMPRODUCT(T262:T271,$BF$34:$BF$43)</f>
        <v>0.53657145803438377</v>
      </c>
      <c r="AZ282" s="68">
        <f>IF($AA$15,EXP((AX282/AL275)*(AU279-1)-LN(AU279-AL275)-AL274*(2*AY282/AL274-AX282/AL275)*LN((AU279+2.41421536*AL275)/(AU279-0.41421536*AL275))/(AL275*2.82842713)      ),1)</f>
        <v>0.5418008532441867</v>
      </c>
    </row>
    <row r="283" spans="16:52" x14ac:dyDescent="0.25">
      <c r="P283" s="78">
        <v>10</v>
      </c>
      <c r="Q283" s="60"/>
      <c r="R283" s="60"/>
      <c r="S283" s="60">
        <f>$Z$16*$BJ$43/AZ283</f>
        <v>9.2083110731378939E-2</v>
      </c>
      <c r="T283" s="61">
        <f>S283/S284</f>
        <v>9.2107911366290401E-2</v>
      </c>
      <c r="U283" s="62"/>
      <c r="V283" s="96">
        <f>ABS(S272-S284)</f>
        <v>5.3068660577082483E-14</v>
      </c>
      <c r="W283" s="60"/>
      <c r="X283" s="63"/>
      <c r="Y283" s="61"/>
      <c r="Z283" s="86">
        <f>SQRT($W$43*VLOOKUP(Z273,$P$34:$W$43,8))*(1-$Q$29)*T271*VLOOKUP(Z273,P262:T271,5)</f>
        <v>5.5717407112640246E-3</v>
      </c>
      <c r="AA283" s="60">
        <f>SQRT($W$43*VLOOKUP(AA273,$P$34:$W$43,8))*(1-$R$29)*T271*VLOOKUP(AA273,P262:T271,5)</f>
        <v>3.8564310460713299E-3</v>
      </c>
      <c r="AB283" s="60">
        <f>SQRT($W$43*VLOOKUP(AB273,$P$34:$W$43,8))*(1-$S$29)*T271*VLOOKUP(AB273,P262:T271,5)</f>
        <v>2.505602485355923E-3</v>
      </c>
      <c r="AC283" s="60">
        <f>SQRT($W$43*VLOOKUP(AC273,$P$34:$W$43,8))*(1-$T$29)*T271*VLOOKUP(AC273,P262:T271,5)</f>
        <v>1.6278269605129014E-3</v>
      </c>
      <c r="AD283" s="60">
        <f>SQRT($W$43*VLOOKUP(AD273,$P$34:$W$43,8))*(1-$U$29)*T271*VLOOKUP(AD273,P262:T271,5)</f>
        <v>1.7596009636270571E-3</v>
      </c>
      <c r="AE283" s="60">
        <f>SQRT($W$43*VLOOKUP(AE273,$P$34:$W$43,8))*(1-$V$29)*T271*VLOOKUP(AE273,P262:T271,5)</f>
        <v>1.0978728301626653E-3</v>
      </c>
      <c r="AF283" s="60">
        <f>SQRT($W$43*VLOOKUP(AF273,$P$34:$W$43,8))*(1-$W$29)*T271*VLOOKUP(AF273,P262:T271,5)</f>
        <v>6.4511322664881268E-3</v>
      </c>
      <c r="AG283" s="60">
        <f>SQRT($W$43*VLOOKUP(AG273,$P$34:$W$43,8))*(1-$X$29)*T271*VLOOKUP(AG273,P262:T271,5)</f>
        <v>4.4234968298430136E-3</v>
      </c>
      <c r="AH283" s="60">
        <f>SQRT($W$43*VLOOKUP(AH273,$P$34:$W$43,8))*(1-$Y$29)*T271*VLOOKUP(AH273,P262:T271,5)</f>
        <v>2.8235047542556849E-3</v>
      </c>
      <c r="AI283" s="87">
        <f>SQRT($W$43*VLOOKUP(AI273,$P$34:$W$43,8))*(1-$Z$29)*T271*VLOOKUP(AI273,P262:T271,5)</f>
        <v>4.1316488256280676E-3</v>
      </c>
      <c r="AJ283" s="89">
        <f>$X$43*T271</f>
        <v>3.3412023848879252E-6</v>
      </c>
      <c r="AK283" s="59" t="s">
        <v>72</v>
      </c>
      <c r="AL283" s="63">
        <f>AL281^2-AL282^3</f>
        <v>3.1955128296647545E-4</v>
      </c>
      <c r="AM283" s="61"/>
      <c r="AN283" s="66" t="s">
        <v>573</v>
      </c>
      <c r="AO283" s="61" t="e">
        <f>2*SQRT(AL282)*COS((AO280+4*PI())/3)-AL277/3</f>
        <v>#NUM!</v>
      </c>
      <c r="AP283" s="69" t="e">
        <f>AO283^3+AO283^2*AL277+AL278*AO283+AL279</f>
        <v>#NUM!</v>
      </c>
      <c r="AQ283" s="50"/>
      <c r="AR283" s="65"/>
      <c r="AS283" s="50"/>
      <c r="AT283" s="65"/>
      <c r="AU283" s="65"/>
      <c r="AV283" s="81"/>
      <c r="AW283" s="59">
        <v>10</v>
      </c>
      <c r="AX283" s="61">
        <f t="shared" si="58"/>
        <v>0.1284239100960245</v>
      </c>
      <c r="AY283" s="61">
        <f>SUMPRODUCT(T262:T271,$BG$34:$BG$43)</f>
        <v>0.53145230964216128</v>
      </c>
      <c r="AZ283" s="68">
        <f>IF($AA$16,EXP((AX283/AL275)*(AU279-1)-LN(AU279-AL275)-AL274*(2*AY283/AL274-AX283/AL275)*LN((AU279+2.41421536*AL275)/(AU279-0.41421536*AL275))/(AL275*2.82842713)      ),1)</f>
        <v>0.58726083801211415</v>
      </c>
    </row>
    <row r="284" spans="16:52" x14ac:dyDescent="0.25">
      <c r="P284" s="79"/>
      <c r="Q284" s="71"/>
      <c r="R284" s="71"/>
      <c r="S284" s="94">
        <f>SUM(S274:S283)</f>
        <v>0.99973074370546922</v>
      </c>
      <c r="T284" s="72">
        <f>SUM(T274:T283)</f>
        <v>0.99999999999999989</v>
      </c>
      <c r="U284" s="73"/>
      <c r="V284" s="73"/>
      <c r="W284" s="73"/>
      <c r="X284" s="73"/>
      <c r="Y284" s="73"/>
      <c r="Z284" s="70"/>
      <c r="AA284" s="73"/>
      <c r="AB284" s="73"/>
      <c r="AC284" s="73"/>
      <c r="AD284" s="73"/>
      <c r="AE284" s="73"/>
      <c r="AF284" s="73"/>
      <c r="AG284" s="73"/>
      <c r="AH284" s="73"/>
      <c r="AI284" s="88">
        <f>SUM(Z274:AI283)</f>
        <v>0.28955788005112371</v>
      </c>
      <c r="AJ284" s="91">
        <f>SUM(AJ274:AJ283)</f>
        <v>3.1318758880400693E-5</v>
      </c>
      <c r="AK284" s="70"/>
      <c r="AL284" s="73"/>
      <c r="AM284" s="74"/>
      <c r="AN284" s="75"/>
      <c r="AO284" s="74"/>
      <c r="AP284" s="74"/>
      <c r="AQ284" s="76"/>
      <c r="AR284" s="73"/>
      <c r="AS284" s="76"/>
      <c r="AT284" s="73"/>
      <c r="AU284" s="73"/>
      <c r="AV284" s="80"/>
      <c r="AW284" s="70"/>
      <c r="AX284" s="73"/>
      <c r="AY284" s="73"/>
      <c r="AZ284" s="80"/>
    </row>
    <row r="285" spans="16:52" x14ac:dyDescent="0.25">
      <c r="P285" s="92">
        <f>P273+1</f>
        <v>21</v>
      </c>
      <c r="Q285" s="55"/>
      <c r="R285" s="55"/>
      <c r="S285" s="55"/>
      <c r="T285" s="55" t="s">
        <v>558</v>
      </c>
      <c r="U285" s="56"/>
      <c r="V285" s="56"/>
      <c r="W285" s="57"/>
      <c r="X285" s="57"/>
      <c r="Y285" s="57"/>
      <c r="Z285" s="54">
        <v>1</v>
      </c>
      <c r="AA285" s="55">
        <v>2</v>
      </c>
      <c r="AB285" s="55">
        <v>3</v>
      </c>
      <c r="AC285" s="55">
        <v>4</v>
      </c>
      <c r="AD285" s="55">
        <v>5</v>
      </c>
      <c r="AE285" s="55">
        <v>6</v>
      </c>
      <c r="AF285" s="55">
        <v>7</v>
      </c>
      <c r="AG285" s="55">
        <v>8</v>
      </c>
      <c r="AH285" s="55">
        <v>9</v>
      </c>
      <c r="AI285" s="58">
        <v>10</v>
      </c>
      <c r="AJ285" s="90"/>
      <c r="AK285" s="54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8"/>
      <c r="AW285" s="54"/>
      <c r="AX285" s="55" t="s">
        <v>563</v>
      </c>
      <c r="AY285" s="55" t="s">
        <v>575</v>
      </c>
      <c r="AZ285" s="58" t="s">
        <v>588</v>
      </c>
    </row>
    <row r="286" spans="16:52" x14ac:dyDescent="0.25">
      <c r="P286" s="78">
        <v>1</v>
      </c>
      <c r="Q286" s="60"/>
      <c r="R286" s="60"/>
      <c r="S286" s="60">
        <f>$Z$7*$BJ$34/AZ286</f>
        <v>0.19626138397400333</v>
      </c>
      <c r="T286" s="61">
        <f>S286/S296</f>
        <v>0.19631424281958393</v>
      </c>
      <c r="U286" s="62"/>
      <c r="V286" s="62"/>
      <c r="W286" s="60"/>
      <c r="X286" s="63"/>
      <c r="Y286" s="61"/>
      <c r="Z286" s="86">
        <f>SQRT($W$34*VLOOKUP(Z285,$P$34:$W$43,8))*(1-$Q$20)*T274*VLOOKUP(Z285,P274:T283,5)</f>
        <v>7.8475975771948488E-3</v>
      </c>
      <c r="AA286" s="60">
        <f>SQRT($W$34*VLOOKUP(AA285,$P$34:$W$43,8))*(1-$R$20)*T274*VLOOKUP(AA285,P274:T283,5)</f>
        <v>5.3765349169369904E-3</v>
      </c>
      <c r="AB286" s="60">
        <f>SQRT($W$34*VLOOKUP(AB285,$P$34:$W$43,8))*(1-$S$20)*T274*VLOOKUP(AB285,P274:T283,5)</f>
        <v>3.4048327151616482E-3</v>
      </c>
      <c r="AC286" s="60">
        <f>SQRT($W$34*VLOOKUP(AC285,$P$34:$W$43,8))*(1-$T$20)*T274*VLOOKUP(AC285,P274:T283,5)</f>
        <v>2.4384277585944051E-3</v>
      </c>
      <c r="AD286" s="60">
        <f>SQRT($W$34*VLOOKUP(AD285,$P$34:$W$43,8))*(1-$U$20)*T274*VLOOKUP(AD285,P274:T283,5)</f>
        <v>2.3629698116320306E-3</v>
      </c>
      <c r="AE286" s="60">
        <f>SQRT($W$34*VLOOKUP(AE285,$P$34:$W$43,8))*(1-$V$20)*T274*VLOOKUP(AE285,P274:T283,5)</f>
        <v>1.4782685049928048E-3</v>
      </c>
      <c r="AF286" s="60">
        <f>SQRT($W$34*VLOOKUP(AF285,$P$34:$W$43,8))*(1-$W$20)*T274*VLOOKUP(AF285,P274:T283,5)</f>
        <v>9.4207467695553281E-3</v>
      </c>
      <c r="AG286" s="60">
        <f>SQRT($W$34*VLOOKUP(AG285,$P$34:$W$43,8))*(1-$X$20)*T274*VLOOKUP(AG285,P274:T283,5)</f>
        <v>5.8595758064253593E-3</v>
      </c>
      <c r="AH286" s="60">
        <f>SQRT($W$34*VLOOKUP(AH285,$P$34:$W$43,8))*(1-$Y$20)*T274*VLOOKUP(AH285,P274:T283,5)</f>
        <v>3.5644347893018175E-3</v>
      </c>
      <c r="AI286" s="87">
        <f>SQRT($W$34*VLOOKUP(AI285,$P$34:$W$43,8))*(1-$Z$20)*T274*VLOOKUP(AI285,P274:T283,5)</f>
        <v>5.5717407822111417E-3</v>
      </c>
      <c r="AJ286" s="89">
        <f>$X$34*T274</f>
        <v>5.2615828127759242E-6</v>
      </c>
      <c r="AK286" s="59" t="s">
        <v>69</v>
      </c>
      <c r="AL286" s="60">
        <f>$Q$44*AI296*100000/($T$3*$AE$9)^2</f>
        <v>0.41385722221030363</v>
      </c>
      <c r="AM286" s="65" t="s">
        <v>581</v>
      </c>
      <c r="AN286" s="66" t="s">
        <v>571</v>
      </c>
      <c r="AO286" s="61">
        <f>(AL293+SQRT(AL295))^(1/3)+(AL293-SQRT(AL295))^(1/3)-AL289/3</f>
        <v>0.73797070150223054</v>
      </c>
      <c r="AP286" s="63">
        <f>AO286^3+AL289*AO286^2+AL290*AO286+AL291</f>
        <v>0</v>
      </c>
      <c r="AQ286" s="65" t="s">
        <v>571</v>
      </c>
      <c r="AR286" s="61">
        <f>IF(AL295&gt;=0,AO286,AO293)</f>
        <v>0.73797070150223054</v>
      </c>
      <c r="AS286" s="61">
        <f>IF(AR286&lt;AR287,AR287,AR286)</f>
        <v>0.73797070150223054</v>
      </c>
      <c r="AT286" s="61">
        <f>AS286</f>
        <v>0.73797070150223054</v>
      </c>
      <c r="AU286" s="67">
        <f>IF(AT286&lt;AT287,AT287,AT286)</f>
        <v>0.73797070150223054</v>
      </c>
      <c r="AV286" s="81"/>
      <c r="AW286" s="59">
        <v>1</v>
      </c>
      <c r="AX286" s="61">
        <f>AX274</f>
        <v>9.4886543912142504E-2</v>
      </c>
      <c r="AY286" s="61">
        <f>SUMPRODUCT(T274:T283,$AX$34:$AX$43)</f>
        <v>0.34455228212656541</v>
      </c>
      <c r="AZ286" s="68">
        <f>IF($AA$7,EXP((AX286/AL287)*(AU291-1)-LN(AU291-AL287)-AL286*(2*AY286/AL286-AX286/AL287)*LN((AU291+2.41421536*AL287)/(AU291-0.41421536*AL287))/(AL287*2.82842713)      ),1)</f>
        <v>0.85492887964035058</v>
      </c>
    </row>
    <row r="287" spans="16:52" x14ac:dyDescent="0.25">
      <c r="P287" s="78">
        <v>2</v>
      </c>
      <c r="Q287" s="60"/>
      <c r="R287" s="60"/>
      <c r="S287" s="60">
        <f>$Z$8*$BJ$35/AZ287</f>
        <v>7.7393119109121514E-2</v>
      </c>
      <c r="T287" s="61">
        <f>S287/S296</f>
        <v>7.7413963306024416E-2</v>
      </c>
      <c r="U287" s="62"/>
      <c r="V287" s="62"/>
      <c r="W287" s="60"/>
      <c r="X287" s="63"/>
      <c r="Y287" s="61"/>
      <c r="Z287" s="86">
        <f>SQRT($W$35*VLOOKUP(Z285,$P$34:$W$43,8))*(1-$Q$21)*T275*VLOOKUP(Z285,P274:T283,5)</f>
        <v>5.3765349169369904E-3</v>
      </c>
      <c r="AA287" s="60">
        <f>SQRT($W$35*VLOOKUP(AA285,$P$34:$W$43,8))*(1-$R$21)*T275*VLOOKUP(AA285,P274:T283,5)</f>
        <v>3.6644838852786794E-3</v>
      </c>
      <c r="AB287" s="60">
        <f>SQRT($W$35*VLOOKUP(AB285,$P$34:$W$43,8))*(1-$S$21)*T275*VLOOKUP(AB285,P274:T283,5)</f>
        <v>2.3571049682949404E-3</v>
      </c>
      <c r="AC287" s="60">
        <f>SQRT($W$35*VLOOKUP(AC285,$P$34:$W$43,8))*(1-$T$21)*T275*VLOOKUP(AC285,P274:T283,5)</f>
        <v>1.5266210337003729E-3</v>
      </c>
      <c r="AD287" s="60">
        <f>SQRT($W$35*VLOOKUP(AD285,$P$34:$W$43,8))*(1-$U$21)*T275*VLOOKUP(AD285,P274:T283,5)</f>
        <v>1.6682418525696431E-3</v>
      </c>
      <c r="AE287" s="60">
        <f>SQRT($W$35*VLOOKUP(AE285,$P$34:$W$43,8))*(1-$V$21)*T275*VLOOKUP(AE285,P274:T283,5)</f>
        <v>1.0258787384818402E-3</v>
      </c>
      <c r="AF287" s="60">
        <f>SQRT($W$35*VLOOKUP(AF285,$P$34:$W$43,8))*(1-$W$21)*T275*VLOOKUP(AF285,P274:T283,5)</f>
        <v>6.3020487052233105E-3</v>
      </c>
      <c r="AG287" s="60">
        <f>SQRT($W$35*VLOOKUP(AG285,$P$34:$W$43,8))*(1-$X$21)*T275*VLOOKUP(AG285,P274:T283,5)</f>
        <v>3.8263984609488186E-3</v>
      </c>
      <c r="AH287" s="60">
        <f>SQRT($W$35*VLOOKUP(AH285,$P$34:$W$43,8))*(1-$Y$21)*T275*VLOOKUP(AH285,P274:T283,5)</f>
        <v>2.4375889772834639E-3</v>
      </c>
      <c r="AI287" s="87">
        <f>SQRT($W$35*VLOOKUP(AI285,$P$34:$W$43,8))*(1-$Z$21)*T275*VLOOKUP(AI285,P274:T283,5)</f>
        <v>3.8564312663333013E-3</v>
      </c>
      <c r="AJ287" s="89">
        <f>$X$35*T275</f>
        <v>3.1314021509293723E-6</v>
      </c>
      <c r="AK287" s="59" t="s">
        <v>65</v>
      </c>
      <c r="AL287" s="60">
        <f>AJ296*$Q$44*100000/($T$3*$AE$9)</f>
        <v>0.11087779468398237</v>
      </c>
      <c r="AM287" s="61"/>
      <c r="AN287" s="66" t="s">
        <v>572</v>
      </c>
      <c r="AO287" s="66" t="e">
        <f>1/0</f>
        <v>#DIV/0!</v>
      </c>
      <c r="AP287" s="61"/>
      <c r="AQ287" s="65" t="s">
        <v>572</v>
      </c>
      <c r="AR287" s="66">
        <f>IF(AL295&gt;=0,0,AO294)</f>
        <v>0</v>
      </c>
      <c r="AS287" s="61">
        <f>IF(AR286&lt;AR287,AR286,AR287)</f>
        <v>0</v>
      </c>
      <c r="AT287" s="61">
        <f>IF(AS287&lt;AS288,AS288,AS287)</f>
        <v>0</v>
      </c>
      <c r="AU287" s="67">
        <f>IF(AT286&lt;AT287,AT286,AT287)</f>
        <v>0</v>
      </c>
      <c r="AV287" s="81"/>
      <c r="AW287" s="59">
        <v>2</v>
      </c>
      <c r="AX287" s="61">
        <f t="shared" ref="AX287:AX295" si="59">AX275</f>
        <v>0.14320546093673198</v>
      </c>
      <c r="AY287" s="61">
        <f>SUMPRODUCT(T274:T283,$AY$34:$AY$43)</f>
        <v>0.59157036401749763</v>
      </c>
      <c r="AZ287" s="68">
        <f>IF($AA$8,EXP((AX287/AL287)*(AU291-1)-LN(AU291-AL287)-AL286*(2*AY287/AL286-AX287/AL287)*LN((AU291+2.41421536*AL287)/(AU291-0.41421536*AL287))/(AL287*2.82842713)      ),1)</f>
        <v>0.52478986878472789</v>
      </c>
    </row>
    <row r="288" spans="16:52" x14ac:dyDescent="0.25">
      <c r="P288" s="78">
        <v>3</v>
      </c>
      <c r="Q288" s="60"/>
      <c r="R288" s="60"/>
      <c r="S288" s="60">
        <f>$Z$9*$BJ$36/AZ288</f>
        <v>3.6374801811995872E-2</v>
      </c>
      <c r="T288" s="61">
        <f>S288/S296</f>
        <v>3.6384598594190479E-2</v>
      </c>
      <c r="U288" s="62"/>
      <c r="V288" s="62"/>
      <c r="W288" s="60"/>
      <c r="X288" s="63"/>
      <c r="Y288" s="61"/>
      <c r="Z288" s="86">
        <f>SQRT($W$36*VLOOKUP(Z285,$P$34:$W$43,8))*(1-$Q$22)*T276*VLOOKUP(Z285,P274:T283,5)</f>
        <v>3.4048327151616478E-3</v>
      </c>
      <c r="AA288" s="60">
        <f>SQRT($W$36*VLOOKUP(AA285,$P$34:$W$43,8))*(1-$R$22)*T276*VLOOKUP(AA285,P274:T283,5)</f>
        <v>2.3571049682949404E-3</v>
      </c>
      <c r="AB288" s="60">
        <f>SQRT($W$36*VLOOKUP(AB285,$P$34:$W$43,8))*(1-$S$22)*T276*VLOOKUP(AB285,P274:T283,5)</f>
        <v>1.5195010484439205E-3</v>
      </c>
      <c r="AC288" s="60">
        <f>SQRT($W$36*VLOOKUP(AC285,$P$34:$W$43,8))*(1-$T$22)*T276*VLOOKUP(AC285,P274:T283,5)</f>
        <v>1.0838554444114025E-3</v>
      </c>
      <c r="AD288" s="60">
        <f>SQRT($W$36*VLOOKUP(AD285,$P$34:$W$43,8))*(1-$U$22)*T276*VLOOKUP(AD285,P274:T283,5)</f>
        <v>1.0754182242555005E-3</v>
      </c>
      <c r="AE288" s="60">
        <f>SQRT($W$36*VLOOKUP(AE285,$P$34:$W$43,8))*(1-$V$22)*T276*VLOOKUP(AE285,P274:T283,5)</f>
        <v>6.4801882700806499E-4</v>
      </c>
      <c r="AF288" s="60">
        <f>SQRT($W$36*VLOOKUP(AF285,$P$34:$W$43,8))*(1-$W$22)*T276*VLOOKUP(AF285,P274:T283,5)</f>
        <v>3.91394456209356E-3</v>
      </c>
      <c r="AG288" s="60">
        <f>SQRT($W$36*VLOOKUP(AG285,$P$34:$W$43,8))*(1-$X$22)*T276*VLOOKUP(AG285,P274:T283,5)</f>
        <v>2.4869621043926843E-3</v>
      </c>
      <c r="AH288" s="60">
        <f>SQRT($W$36*VLOOKUP(AH285,$P$34:$W$43,8))*(1-$Y$22)*T276*VLOOKUP(AH285,P274:T283,5)</f>
        <v>1.5619510084426301E-3</v>
      </c>
      <c r="AI288" s="87">
        <f>SQRT($W$36*VLOOKUP(AI285,$P$34:$W$43,8))*(1-$Z$22)*T276*VLOOKUP(AI285,P274:T283,5)</f>
        <v>2.5056027271868281E-3</v>
      </c>
      <c r="AJ288" s="89">
        <f>$X$36*T276</f>
        <v>2.0500668022987542E-6</v>
      </c>
      <c r="AK288" s="82"/>
      <c r="AL288" s="65"/>
      <c r="AM288" s="61"/>
      <c r="AN288" s="66" t="s">
        <v>573</v>
      </c>
      <c r="AO288" s="66" t="e">
        <f>1/0</f>
        <v>#DIV/0!</v>
      </c>
      <c r="AP288" s="61"/>
      <c r="AQ288" s="65" t="s">
        <v>573</v>
      </c>
      <c r="AR288" s="66">
        <f>IF(AL295&gt;=0,0,AO295)</f>
        <v>0</v>
      </c>
      <c r="AS288" s="61">
        <f>AR288</f>
        <v>0</v>
      </c>
      <c r="AT288" s="61">
        <f>IF(AS287&lt;AS288,AS287,AS288)</f>
        <v>0</v>
      </c>
      <c r="AU288" s="67">
        <f>AT288</f>
        <v>0</v>
      </c>
      <c r="AV288" s="81"/>
      <c r="AW288" s="59">
        <v>3</v>
      </c>
      <c r="AX288" s="61">
        <f t="shared" si="59"/>
        <v>0.19947591637730461</v>
      </c>
      <c r="AY288" s="61">
        <f>SUMPRODUCT(T274:T283,$AZ$34:$AZ$43)</f>
        <v>0.8075349773838707</v>
      </c>
      <c r="AZ288" s="68">
        <f>IF($AA$9,EXP((AX288/AL287)*(AU291-1)-LN(AU291-AL287)-AL286*(2*AY288/AL286-AX288/AL287)*LN((AU291+2.41421536*AL287)/(AU291-0.41421536*AL287))/(AL287*2.82842713)      ),1)</f>
        <v>0.35268410576768194</v>
      </c>
    </row>
    <row r="289" spans="16:52" x14ac:dyDescent="0.25">
      <c r="P289" s="78">
        <v>4</v>
      </c>
      <c r="Q289" s="60"/>
      <c r="R289" s="60"/>
      <c r="S289" s="60">
        <f>$Z$10*$BJ$37/AZ289</f>
        <v>2.0526109931244658E-2</v>
      </c>
      <c r="T289" s="61">
        <f>S289/S296</f>
        <v>2.053163820406765E-2</v>
      </c>
      <c r="U289" s="62"/>
      <c r="V289" s="62"/>
      <c r="W289" s="60"/>
      <c r="X289" s="63"/>
      <c r="Y289" s="61"/>
      <c r="Z289" s="86">
        <f>SQRT($W$37*VLOOKUP(Z285,$P$34:$W$43,8))*(1-$Q$23)*T277*VLOOKUP(Z285,P274:T283,5)</f>
        <v>2.4384277585944051E-3</v>
      </c>
      <c r="AA289" s="60">
        <f>SQRT($W$37*VLOOKUP(AA285,$P$34:$W$43,8))*(1-$R$23)*T277*VLOOKUP(AA285,P274:T283,5)</f>
        <v>1.5266210337003731E-3</v>
      </c>
      <c r="AB289" s="60">
        <f>SQRT($W$37*VLOOKUP(AB285,$P$34:$W$43,8))*(1-$S$23)*T277*VLOOKUP(AB285,P274:T283,5)</f>
        <v>1.0838554444114025E-3</v>
      </c>
      <c r="AC289" s="60">
        <f>SQRT($W$37*VLOOKUP(AC285,$P$34:$W$43,8))*(1-$T$23)*T277*VLOOKUP(AC285,P274:T283,5)</f>
        <v>7.7823866941055162E-4</v>
      </c>
      <c r="AD289" s="60">
        <f>SQRT($W$37*VLOOKUP(AD285,$P$34:$W$43,8))*(1-$U$23)*T277*VLOOKUP(AD285,P274:T283,5)</f>
        <v>7.6398111278983081E-4</v>
      </c>
      <c r="AE289" s="60">
        <f>SQRT($W$37*VLOOKUP(AE285,$P$34:$W$43,8))*(1-$V$23)*T277*VLOOKUP(AE285,P274:T283,5)</f>
        <v>4.4122263929931521E-4</v>
      </c>
      <c r="AF289" s="60">
        <f>SQRT($W$37*VLOOKUP(AF285,$P$34:$W$43,8))*(1-$W$23)*T277*VLOOKUP(AF285,P274:T283,5)</f>
        <v>2.8169701336868218E-3</v>
      </c>
      <c r="AG289" s="60">
        <f>SQRT($W$37*VLOOKUP(AG285,$P$34:$W$43,8))*(1-$X$23)*T277*VLOOKUP(AG285,P274:T283,5)</f>
        <v>1.7611215811487568E-3</v>
      </c>
      <c r="AH289" s="60">
        <f>SQRT($W$37*VLOOKUP(AH285,$P$34:$W$43,8))*(1-$Y$23)*T277*VLOOKUP(AH285,P274:T283,5)</f>
        <v>1.2254151381825655E-3</v>
      </c>
      <c r="AI289" s="87">
        <f>SQRT($W$37*VLOOKUP(AI285,$P$34:$W$43,8))*(1-$Z$23)*T277*VLOOKUP(AI285,P274:T283,5)</f>
        <v>1.6278271686683754E-3</v>
      </c>
      <c r="AJ289" s="89">
        <f>$X$37*T277</f>
        <v>1.4862200840776133E-6</v>
      </c>
      <c r="AK289" s="59" t="s">
        <v>568</v>
      </c>
      <c r="AL289" s="60">
        <f>AL287-1</f>
        <v>-0.8891222053160176</v>
      </c>
      <c r="AM289" s="61"/>
      <c r="AN289" s="66"/>
      <c r="AO289" s="61"/>
      <c r="AP289" s="61"/>
      <c r="AQ289" s="50"/>
      <c r="AR289" s="65"/>
      <c r="AS289" s="65"/>
      <c r="AT289" s="65"/>
      <c r="AU289" s="65"/>
      <c r="AV289" s="81"/>
      <c r="AW289" s="59">
        <v>4</v>
      </c>
      <c r="AX289" s="61">
        <f t="shared" si="59"/>
        <v>0.25627106465246752</v>
      </c>
      <c r="AY289" s="61">
        <f>SUMPRODUCT(T274:T283,$BA$34:$BA$43)</f>
        <v>1.0068629832528591</v>
      </c>
      <c r="AZ289" s="68">
        <f>IF($AA$10,EXP((AX289/AL287)*(AU291-1)-LN(AU291-AL287)-AL286*(2*AY289/AL286-AX289/AL287)*LN((AU291+2.41421536*AL287)/(AU291-0.41421536*AL287))/(AL287*2.82842713)      ),1)</f>
        <v>0.24687816373009649</v>
      </c>
    </row>
    <row r="290" spans="16:52" x14ac:dyDescent="0.25">
      <c r="P290" s="78">
        <v>5</v>
      </c>
      <c r="Q290" s="60"/>
      <c r="R290" s="60"/>
      <c r="S290" s="60">
        <f>$Z$11*$BJ$38/AZ290</f>
        <v>2.0845438013719016E-2</v>
      </c>
      <c r="T290" s="61">
        <f>S290/S296</f>
        <v>2.0851052290795414E-2</v>
      </c>
      <c r="U290" s="62"/>
      <c r="V290" s="62"/>
      <c r="W290" s="60"/>
      <c r="X290" s="63"/>
      <c r="Y290" s="61"/>
      <c r="Z290" s="86">
        <f>SQRT($W$38*VLOOKUP(Z285,$P$34:$W$43,8))*(1-$Q$24)*T278*VLOOKUP(Z285,P274:T283,5)</f>
        <v>2.3629698116320306E-3</v>
      </c>
      <c r="AA290" s="60">
        <f>SQRT($W$38*VLOOKUP(AA285,$P$34:$W$43,8))*(1-$R$24)*T278*VLOOKUP(AA285,P274:T283,5)</f>
        <v>1.6682418525696434E-3</v>
      </c>
      <c r="AB290" s="60">
        <f>SQRT($W$38*VLOOKUP(AB285,$P$34:$W$43,8))*(1-$S$24)*T278*VLOOKUP(AB285,P274:T283,5)</f>
        <v>1.0754182242555005E-3</v>
      </c>
      <c r="AC290" s="60">
        <f>SQRT($W$38*VLOOKUP(AC285,$P$34:$W$43,8))*(1-$T$24)*T278*VLOOKUP(AC285,P274:T283,5)</f>
        <v>7.6398111278983081E-4</v>
      </c>
      <c r="AD290" s="60">
        <f>SQRT($W$38*VLOOKUP(AD285,$P$34:$W$43,8))*(1-$U$24)*T278*VLOOKUP(AD285,P274:T283,5)</f>
        <v>7.4938513070757062E-4</v>
      </c>
      <c r="AE290" s="60">
        <f>SQRT($W$38*VLOOKUP(AE285,$P$34:$W$43,8))*(1-$V$24)*T278*VLOOKUP(AE285,P274:T283,5)</f>
        <v>4.6756601186602009E-4</v>
      </c>
      <c r="AF290" s="60">
        <f>SQRT($W$38*VLOOKUP(AF285,$P$34:$W$43,8))*(1-$W$24)*T278*VLOOKUP(AF285,P274:T283,5)</f>
        <v>2.6942489203978905E-3</v>
      </c>
      <c r="AG290" s="60">
        <f>SQRT($W$38*VLOOKUP(AG285,$P$34:$W$43,8))*(1-$X$24)*T278*VLOOKUP(AG285,P274:T283,5)</f>
        <v>1.7546857422502241E-3</v>
      </c>
      <c r="AH290" s="60">
        <f>SQRT($W$38*VLOOKUP(AH285,$P$34:$W$43,8))*(1-$Y$24)*T278*VLOOKUP(AH285,P274:T283,5)</f>
        <v>1.1454864357318833E-3</v>
      </c>
      <c r="AI290" s="87">
        <f>SQRT($W$38*VLOOKUP(AI285,$P$34:$W$43,8))*(1-$Z$24)*T278*VLOOKUP(AI285,P274:T283,5)</f>
        <v>1.7596011892549415E-3</v>
      </c>
      <c r="AJ290" s="89">
        <f>$X$38*T278</f>
        <v>1.5090012735474162E-6</v>
      </c>
      <c r="AK290" s="59" t="s">
        <v>569</v>
      </c>
      <c r="AL290" s="60">
        <f>AL286-3*AL287*AL287-2*AL287</f>
        <v>0.15521997678038885</v>
      </c>
      <c r="AM290" s="61" t="s">
        <v>582</v>
      </c>
      <c r="AN290" s="66" t="s">
        <v>583</v>
      </c>
      <c r="AO290" s="61">
        <f>AL293^2/AL294^3</f>
        <v>7.7936895117635148</v>
      </c>
      <c r="AP290" s="61"/>
      <c r="AQ290" s="50"/>
      <c r="AR290" s="65"/>
      <c r="AS290" s="65"/>
      <c r="AT290" s="65"/>
      <c r="AU290" s="65"/>
      <c r="AV290" s="81"/>
      <c r="AW290" s="59">
        <v>5</v>
      </c>
      <c r="AX290" s="61">
        <f t="shared" si="59"/>
        <v>0.25621330522075891</v>
      </c>
      <c r="AY290" s="61">
        <f>SUMPRODUCT(T274:T283,$BB$34:$BB$43)</f>
        <v>0.98992437600117444</v>
      </c>
      <c r="AZ290" s="68">
        <f>IF($AA$11,EXP((AX290/AL287)*(AU291-1)-LN(AU291-AL287)-AL286*(2*AY290/AL286-AX290/AL287)*LN((AU291+2.41421536*AL287)/(AU291-0.41421536*AL287))/(AL287*2.82842713)      ),1)</f>
        <v>0.25701839785460084</v>
      </c>
    </row>
    <row r="291" spans="16:52" x14ac:dyDescent="0.25">
      <c r="P291" s="78">
        <v>6</v>
      </c>
      <c r="Q291" s="60"/>
      <c r="R291" s="60"/>
      <c r="S291" s="60">
        <f>$Z$12*$BJ$39/AZ291</f>
        <v>1.0316491920404834E-2</v>
      </c>
      <c r="T291" s="61">
        <f>S291/S296</f>
        <v>1.0319270448927931E-2</v>
      </c>
      <c r="U291" s="62"/>
      <c r="V291" s="62"/>
      <c r="W291" s="60"/>
      <c r="X291" s="63"/>
      <c r="Y291" s="61"/>
      <c r="Z291" s="86">
        <f>SQRT($W$39*VLOOKUP(Z285,$P$34:$W$43,8))*(1-$Q$25)*T279*VLOOKUP(Z285,P274:T283,5)</f>
        <v>1.4782685049928048E-3</v>
      </c>
      <c r="AA291" s="60">
        <f>SQRT($W$39*VLOOKUP(AA285,$P$34:$W$43,8))*(1-$R$25)*T279*VLOOKUP(AA285,P274:T283,5)</f>
        <v>1.0258787384818402E-3</v>
      </c>
      <c r="AB291" s="60">
        <f>SQRT($W$39*VLOOKUP(AB285,$P$34:$W$43,8))*(1-$S$25)*T279*VLOOKUP(AB285,P274:T283,5)</f>
        <v>6.4801882700806488E-4</v>
      </c>
      <c r="AC291" s="60">
        <f>SQRT($W$39*VLOOKUP(AC285,$P$34:$W$43,8))*(1-$T$25)*T279*VLOOKUP(AC285,P274:T283,5)</f>
        <v>4.4122263929931521E-4</v>
      </c>
      <c r="AD291" s="60">
        <f>SQRT($W$39*VLOOKUP(AD285,$P$34:$W$43,8))*(1-$U$25)*T279*VLOOKUP(AD285,P274:T283,5)</f>
        <v>4.6756601186602009E-4</v>
      </c>
      <c r="AE291" s="60">
        <f>SQRT($W$39*VLOOKUP(AE285,$P$34:$W$43,8))*(1-$V$25)*T279*VLOOKUP(AE285,P274:T283,5)</f>
        <v>2.917298015319251E-4</v>
      </c>
      <c r="AF291" s="60">
        <f>SQRT($W$39*VLOOKUP(AF285,$P$34:$W$43,8))*(1-$W$25)*T279*VLOOKUP(AF285,P274:T283,5)</f>
        <v>1.8559386020156501E-3</v>
      </c>
      <c r="AG291" s="60">
        <f>SQRT($W$39*VLOOKUP(AG285,$P$34:$W$43,8))*(1-$X$25)*T279*VLOOKUP(AG285,P274:T283,5)</f>
        <v>1.0920690877238698E-3</v>
      </c>
      <c r="AH291" s="60">
        <f>SQRT($W$39*VLOOKUP(AH285,$P$34:$W$43,8))*(1-$Y$25)*T279*VLOOKUP(AH285,P274:T283,5)</f>
        <v>7.0300243138586441E-4</v>
      </c>
      <c r="AI291" s="87">
        <f>SQRT($W$39*VLOOKUP(AI285,$P$34:$W$43,8))*(1-$Z$25)*T279*VLOOKUP(AI285,P274:T283,5)</f>
        <v>1.0978730119155374E-3</v>
      </c>
      <c r="AJ291" s="89">
        <f>$X$39*T279</f>
        <v>9.2903136612936044E-7</v>
      </c>
      <c r="AK291" s="59" t="s">
        <v>570</v>
      </c>
      <c r="AL291" s="60">
        <f>-1*AL286*AL287+AL287^2+AL287^3</f>
        <v>-3.2230571862586578E-2</v>
      </c>
      <c r="AM291" s="61"/>
      <c r="AN291" s="66" t="s">
        <v>584</v>
      </c>
      <c r="AO291" s="61" t="e">
        <f>SQRT(1-AO290)/SQRT(AO290)*AL293/ABS(AL293)</f>
        <v>#NUM!</v>
      </c>
      <c r="AP291" s="61"/>
      <c r="AQ291" s="50"/>
      <c r="AR291" s="65"/>
      <c r="AS291" s="65"/>
      <c r="AT291" s="65" t="s">
        <v>587</v>
      </c>
      <c r="AU291" s="61">
        <f>AU286</f>
        <v>0.73797070150223054</v>
      </c>
      <c r="AV291" s="81"/>
      <c r="AW291" s="59">
        <v>6</v>
      </c>
      <c r="AX291" s="61">
        <f t="shared" si="59"/>
        <v>0.31872889694939199</v>
      </c>
      <c r="AY291" s="61">
        <f>SUMPRODUCT(T274:T283,$BC$34:$BC$43)</f>
        <v>1.2606146986529301</v>
      </c>
      <c r="AZ291" s="68">
        <f>IF($AA$12,EXP((AX291/AL287)*(AU291-1)-LN(AU291-AL287)-AL286*(2*AY291/AL286-AX291/AL287)*LN((AU291+2.41421536*AL287)/(AU291-0.41421536*AL287))/(AL287*2.82842713)      ),1)</f>
        <v>0.15359284164241285</v>
      </c>
    </row>
    <row r="292" spans="16:52" x14ac:dyDescent="0.25">
      <c r="P292" s="78">
        <v>7</v>
      </c>
      <c r="Q292" s="60"/>
      <c r="R292" s="60"/>
      <c r="S292" s="60">
        <f>$Z$13*$BJ$40/AZ292</f>
        <v>0.37188821201082695</v>
      </c>
      <c r="T292" s="61">
        <f>S292/S296</f>
        <v>0.37198837222153108</v>
      </c>
      <c r="U292" s="62"/>
      <c r="V292" s="62"/>
      <c r="W292" s="60"/>
      <c r="X292" s="63"/>
      <c r="Y292" s="61"/>
      <c r="Z292" s="86">
        <f>SQRT($W$40*VLOOKUP(Z285,$P$34:$W$43,8))*(1-$Q$26)*T280*VLOOKUP(Z285,P274:T283,5)</f>
        <v>9.4207467695553264E-3</v>
      </c>
      <c r="AA292" s="60">
        <f>SQRT($W$40*VLOOKUP(AA285,$P$34:$W$43,8))*(1-$R$26)*T280*VLOOKUP(AA285,P274:T283,5)</f>
        <v>6.3020487052233105E-3</v>
      </c>
      <c r="AB292" s="60">
        <f>SQRT($W$40*VLOOKUP(AB285,$P$34:$W$43,8))*(1-$S$26)*T280*VLOOKUP(AB285,P274:T283,5)</f>
        <v>3.91394456209356E-3</v>
      </c>
      <c r="AC292" s="60">
        <f>SQRT($W$40*VLOOKUP(AC285,$P$34:$W$43,8))*(1-$T$26)*T280*VLOOKUP(AC285,P274:T283,5)</f>
        <v>2.8169701336868218E-3</v>
      </c>
      <c r="AD292" s="60">
        <f>SQRT($W$40*VLOOKUP(AD285,$P$34:$W$43,8))*(1-$U$26)*T280*VLOOKUP(AD285,P274:T283,5)</f>
        <v>2.6942489203978901E-3</v>
      </c>
      <c r="AE292" s="60">
        <f>SQRT($W$40*VLOOKUP(AE285,$P$34:$W$43,8))*(1-$V$26)*T280*VLOOKUP(AE285,P274:T283,5)</f>
        <v>1.8559386020156501E-3</v>
      </c>
      <c r="AF292" s="60">
        <f>SQRT($W$40*VLOOKUP(AF285,$P$34:$W$43,8))*(1-$W$26)*T280*VLOOKUP(AF285,P274:T283,5)</f>
        <v>1.2046919932975915E-2</v>
      </c>
      <c r="AG292" s="60">
        <f>SQRT($W$40*VLOOKUP(AG285,$P$34:$W$43,8))*(1-$X$26)*T280*VLOOKUP(AG285,P274:T283,5)</f>
        <v>8.1306095198773916E-3</v>
      </c>
      <c r="AH292" s="60">
        <f>SQRT($W$40*VLOOKUP(AH285,$P$34:$W$43,8))*(1-$Y$26)*T280*VLOOKUP(AH285,P274:T283,5)</f>
        <v>3.9693826334374974E-3</v>
      </c>
      <c r="AI292" s="87">
        <f>SQRT($W$40*VLOOKUP(AI285,$P$34:$W$43,8))*(1-$Z$26)*T280*VLOOKUP(AI285,P274:T283,5)</f>
        <v>6.4511321793507721E-3</v>
      </c>
      <c r="AJ292" s="89">
        <f>$X$40*T280</f>
        <v>8.9462591661724895E-6</v>
      </c>
      <c r="AK292" s="82"/>
      <c r="AL292" s="65"/>
      <c r="AM292" s="61"/>
      <c r="AN292" s="66" t="s">
        <v>585</v>
      </c>
      <c r="AO292" s="61" t="e">
        <f>IF(ATAN(AO291)&lt;0,ATAN(AO291)+PI(),ATAN(AO291))</f>
        <v>#NUM!</v>
      </c>
      <c r="AP292" s="61"/>
      <c r="AQ292" s="50"/>
      <c r="AR292" s="65"/>
      <c r="AS292" s="65"/>
      <c r="AT292" s="65"/>
      <c r="AU292" s="65"/>
      <c r="AV292" s="81"/>
      <c r="AW292" s="59">
        <v>7</v>
      </c>
      <c r="AX292" s="61">
        <f t="shared" si="59"/>
        <v>8.5143624315005592E-2</v>
      </c>
      <c r="AY292" s="61">
        <f>SUMPRODUCT(T274:T283,$BD$34:$BD$43)</f>
        <v>0.22132113311740498</v>
      </c>
      <c r="AZ292" s="68">
        <f>IF($AA$13,EXP((AX292/AL287)*(AU291-1)-LN(AU291-AL287)-AL286*(2*AY292/AL286-AX292/AL287)*LN((AU291+2.41421536*AL287)/(AU291-0.41421536*AL287))/(AL287*2.82842713)      ),1)</f>
        <v>1.1237484253218595</v>
      </c>
    </row>
    <row r="293" spans="16:52" x14ac:dyDescent="0.25">
      <c r="P293" s="78">
        <v>8</v>
      </c>
      <c r="Q293" s="60"/>
      <c r="R293" s="60"/>
      <c r="S293" s="60">
        <f>$Z$14*$BJ$41/AZ293</f>
        <v>0.11479510548551791</v>
      </c>
      <c r="T293" s="61">
        <f>S293/S296</f>
        <v>0.11482602311501486</v>
      </c>
      <c r="U293" s="62"/>
      <c r="V293" s="62"/>
      <c r="W293" s="60"/>
      <c r="X293" s="63"/>
      <c r="Y293" s="61"/>
      <c r="Z293" s="86">
        <f>SQRT($W$41*VLOOKUP(Z285,$P$34:$W$43,8))*(1-$Q$27)*T281*VLOOKUP(Z285,P274:T283,5)</f>
        <v>5.8595758064253593E-3</v>
      </c>
      <c r="AA293" s="60">
        <f>SQRT($W$41*VLOOKUP(AA285,$P$34:$W$43,8))*(1-$R$27)*T281*VLOOKUP(AA285,P274:T283,5)</f>
        <v>3.8263984609488186E-3</v>
      </c>
      <c r="AB293" s="60">
        <f>SQRT($W$41*VLOOKUP(AB285,$P$34:$W$43,8))*(1-$S$27)*T281*VLOOKUP(AB285,P274:T283,5)</f>
        <v>2.4869621043926843E-3</v>
      </c>
      <c r="AC293" s="60">
        <f>SQRT($W$41*VLOOKUP(AC285,$P$34:$W$43,8))*(1-$T$27)*T281*VLOOKUP(AC285,P274:T283,5)</f>
        <v>1.7611215811487568E-3</v>
      </c>
      <c r="AD293" s="60">
        <f>SQRT($W$41*VLOOKUP(AD285,$P$34:$W$43,8))*(1-$U$27)*T281*VLOOKUP(AD285,P274:T283,5)</f>
        <v>1.7546857422502241E-3</v>
      </c>
      <c r="AE293" s="60">
        <f>SQRT($W$41*VLOOKUP(AE285,$P$34:$W$43,8))*(1-$V$27)*T281*VLOOKUP(AE285,P274:T283,5)</f>
        <v>1.0920690877238698E-3</v>
      </c>
      <c r="AF293" s="60">
        <f>SQRT($W$41*VLOOKUP(AF285,$P$34:$W$43,8))*(1-$W$27)*T281*VLOOKUP(AF285,P274:T283,5)</f>
        <v>8.1306095198773916E-3</v>
      </c>
      <c r="AG293" s="60">
        <f>SQRT($W$41*VLOOKUP(AG285,$P$34:$W$43,8))*(1-$X$27)*T281*VLOOKUP(AG285,P274:T283,5)</f>
        <v>5.3055239404979299E-3</v>
      </c>
      <c r="AH293" s="60">
        <f>SQRT($W$41*VLOOKUP(AH285,$P$34:$W$43,8))*(1-$Y$27)*T281*VLOOKUP(AH285,P274:T283,5)</f>
        <v>2.8879276335476971E-3</v>
      </c>
      <c r="AI293" s="87">
        <f>SQRT($W$41*VLOOKUP(AI285,$P$34:$W$43,8))*(1-$Z$27)*T281*VLOOKUP(AI285,P274:T283,5)</f>
        <v>4.423496978234652E-3</v>
      </c>
      <c r="AJ293" s="89">
        <f>$X$41*T281</f>
        <v>3.0631319661639026E-6</v>
      </c>
      <c r="AK293" s="59" t="s">
        <v>580</v>
      </c>
      <c r="AL293" s="61">
        <f>AL289*AL290/6-AL291/2-AL289^3/27</f>
        <v>1.9146481369274541E-2</v>
      </c>
      <c r="AM293" s="61"/>
      <c r="AN293" s="66" t="s">
        <v>571</v>
      </c>
      <c r="AO293" s="61" t="e">
        <f>2*SQRT(AL294)*COS(AO292/3)-AL289/3</f>
        <v>#NUM!</v>
      </c>
      <c r="AP293" s="69" t="e">
        <f>AO293^3+AL289*AO293^2+AL290*AO293+AL291</f>
        <v>#NUM!</v>
      </c>
      <c r="AQ293" s="50"/>
      <c r="AR293" s="65"/>
      <c r="AS293" s="65"/>
      <c r="AT293" s="65"/>
      <c r="AU293" s="65"/>
      <c r="AV293" s="81"/>
      <c r="AW293" s="59">
        <v>8</v>
      </c>
      <c r="AX293" s="61">
        <f t="shared" si="59"/>
        <v>9.4442052157195047E-2</v>
      </c>
      <c r="AY293" s="61">
        <f>SUMPRODUCT(T274:T283,$BE$34:$BE$43)</f>
        <v>0.46712651746656758</v>
      </c>
      <c r="AZ293" s="68">
        <f>IF($AA$14,EXP((AX293/AL287)*(AU291-1)-LN(AU291-AL287)-AL286*(2*AY293/AL286-AX293/AL287)*LN((AU291+2.41421536*AL287)/(AU291-0.41421536*AL287))/(AL287*2.82842713)      ),1)</f>
        <v>0.63774337042153117</v>
      </c>
    </row>
    <row r="294" spans="16:52" x14ac:dyDescent="0.25">
      <c r="P294" s="78">
        <v>9</v>
      </c>
      <c r="Q294" s="60"/>
      <c r="R294" s="60"/>
      <c r="S294" s="60">
        <f>$Z$15*$BJ$42/AZ294</f>
        <v>5.9246969712969909E-2</v>
      </c>
      <c r="T294" s="61">
        <f>S294/S296</f>
        <v>5.9262926628995689E-2</v>
      </c>
      <c r="U294" s="62"/>
      <c r="V294" s="62" t="s">
        <v>590</v>
      </c>
      <c r="W294" s="60"/>
      <c r="X294" s="63"/>
      <c r="Y294" s="61"/>
      <c r="Z294" s="86">
        <f>SQRT($W$42*VLOOKUP(Z285,$P$34:$W$43,8))*(1-$Q$28)*T282*VLOOKUP(Z285,P274:T283,5)</f>
        <v>3.5644347893018175E-3</v>
      </c>
      <c r="AA294" s="60">
        <f>SQRT($W$42*VLOOKUP(AA285,$P$34:$W$43,8))*(1-$R$28)*T282*VLOOKUP(AA285,P274:T283,5)</f>
        <v>2.4375889772834639E-3</v>
      </c>
      <c r="AB294" s="60">
        <f>SQRT($W$42*VLOOKUP(AB285,$P$34:$W$43,8))*(1-$S$28)*T282*VLOOKUP(AB285,P274:T283,5)</f>
        <v>1.5619510084426301E-3</v>
      </c>
      <c r="AC294" s="60">
        <f>SQRT($W$42*VLOOKUP(AC285,$P$34:$W$43,8))*(1-$T$28)*T282*VLOOKUP(AC285,P274:T283,5)</f>
        <v>1.2254151381825655E-3</v>
      </c>
      <c r="AD294" s="60">
        <f>SQRT($W$42*VLOOKUP(AD285,$P$34:$W$43,8))*(1-$U$28)*T282*VLOOKUP(AD285,P274:T283,5)</f>
        <v>1.1454864357318833E-3</v>
      </c>
      <c r="AE294" s="60">
        <f>SQRT($W$42*VLOOKUP(AE285,$P$34:$W$43,8))*(1-$V$28)*T282*VLOOKUP(AE285,P274:T283,5)</f>
        <v>7.0300243138586452E-4</v>
      </c>
      <c r="AF294" s="60">
        <f>SQRT($W$42*VLOOKUP(AF285,$P$34:$W$43,8))*(1-$W$28)*T282*VLOOKUP(AF285,P274:T283,5)</f>
        <v>3.9693826334374965E-3</v>
      </c>
      <c r="AG294" s="60">
        <f>SQRT($W$42*VLOOKUP(AG285,$P$34:$W$43,8))*(1-$X$28)*T282*VLOOKUP(AG285,P274:T283,5)</f>
        <v>2.8879276335476971E-3</v>
      </c>
      <c r="AH294" s="60">
        <f>SQRT($W$42*VLOOKUP(AH285,$P$34:$W$43,8))*(1-$Y$28)*T282*VLOOKUP(AH285,P274:T283,5)</f>
        <v>1.9295395100636158E-3</v>
      </c>
      <c r="AI294" s="87">
        <f>SQRT($W$42*VLOOKUP(AI285,$P$34:$W$43,8))*(1-$Z$28)*T282*VLOOKUP(AI285,P274:T283,5)</f>
        <v>2.8235049206566647E-3</v>
      </c>
      <c r="AJ294" s="89">
        <f>$X$42*T282</f>
        <v>1.6008612530456434E-6</v>
      </c>
      <c r="AK294" s="59" t="s">
        <v>556</v>
      </c>
      <c r="AL294" s="61">
        <f>AL289^2/9-AL290/3</f>
        <v>3.6097596182761336E-2</v>
      </c>
      <c r="AM294" s="61"/>
      <c r="AN294" s="66" t="s">
        <v>572</v>
      </c>
      <c r="AO294" s="61" t="e">
        <f>2*SQRT(AL294)*COS((AO292+2*PI())/3)-AL289/3</f>
        <v>#NUM!</v>
      </c>
      <c r="AP294" s="69" t="e">
        <f>AO294^3+AO294^2*AL289+AO294*AL290+AL291</f>
        <v>#NUM!</v>
      </c>
      <c r="AQ294" s="50"/>
      <c r="AR294" s="65"/>
      <c r="AS294" s="50"/>
      <c r="AT294" s="65"/>
      <c r="AU294" s="65"/>
      <c r="AV294" s="81"/>
      <c r="AW294" s="59">
        <v>9</v>
      </c>
      <c r="AX294" s="61">
        <f t="shared" si="59"/>
        <v>9.5633628720838929E-2</v>
      </c>
      <c r="AY294" s="61">
        <f>SUMPRODUCT(T274:T283,$BF$34:$BF$43)</f>
        <v>0.53657147033863728</v>
      </c>
      <c r="AZ294" s="68">
        <f>IF($AA$15,EXP((AX294/AL287)*(AU291-1)-LN(AU291-AL287)-AL286*(2*AY294/AL286-AX294/AL287)*LN((AU291+2.41421536*AL287)/(AU291-0.41421536*AL287))/(AL287*2.82842713)      ),1)</f>
        <v>0.5418008447762318</v>
      </c>
    </row>
    <row r="295" spans="16:52" x14ac:dyDescent="0.25">
      <c r="P295" s="78">
        <v>10</v>
      </c>
      <c r="Q295" s="60"/>
      <c r="R295" s="60"/>
      <c r="S295" s="60">
        <f>$Z$16*$BJ$43/AZ295</f>
        <v>9.2083111735688741E-2</v>
      </c>
      <c r="T295" s="61">
        <f>S295/S296</f>
        <v>9.2107912370868517E-2</v>
      </c>
      <c r="U295" s="62"/>
      <c r="V295" s="96">
        <f>ABS(S284-S296)</f>
        <v>2.3536728122053319E-14</v>
      </c>
      <c r="W295" s="60"/>
      <c r="X295" s="63"/>
      <c r="Y295" s="61"/>
      <c r="Z295" s="86">
        <f>SQRT($W$43*VLOOKUP(Z285,$P$34:$W$43,8))*(1-$Q$29)*T283*VLOOKUP(Z285,P274:T283,5)</f>
        <v>5.5717407822111409E-3</v>
      </c>
      <c r="AA295" s="60">
        <f>SQRT($W$43*VLOOKUP(AA285,$P$34:$W$43,8))*(1-$R$29)*T283*VLOOKUP(AA285,P274:T283,5)</f>
        <v>3.8564312663333018E-3</v>
      </c>
      <c r="AB295" s="60">
        <f>SQRT($W$43*VLOOKUP(AB285,$P$34:$W$43,8))*(1-$S$29)*T283*VLOOKUP(AB285,P274:T283,5)</f>
        <v>2.5056027271868281E-3</v>
      </c>
      <c r="AC295" s="60">
        <f>SQRT($W$43*VLOOKUP(AC285,$P$34:$W$43,8))*(1-$T$29)*T283*VLOOKUP(AC285,P274:T283,5)</f>
        <v>1.6278271686683754E-3</v>
      </c>
      <c r="AD295" s="60">
        <f>SQRT($W$43*VLOOKUP(AD285,$P$34:$W$43,8))*(1-$U$29)*T283*VLOOKUP(AD285,P274:T283,5)</f>
        <v>1.759601189254942E-3</v>
      </c>
      <c r="AE295" s="60">
        <f>SQRT($W$43*VLOOKUP(AE285,$P$34:$W$43,8))*(1-$V$29)*T283*VLOOKUP(AE285,P274:T283,5)</f>
        <v>1.0978730119155374E-3</v>
      </c>
      <c r="AF295" s="60">
        <f>SQRT($W$43*VLOOKUP(AF285,$P$34:$W$43,8))*(1-$W$29)*T283*VLOOKUP(AF285,P274:T283,5)</f>
        <v>6.4511321793507713E-3</v>
      </c>
      <c r="AG295" s="60">
        <f>SQRT($W$43*VLOOKUP(AG285,$P$34:$W$43,8))*(1-$X$29)*T283*VLOOKUP(AG285,P274:T283,5)</f>
        <v>4.423496978234652E-3</v>
      </c>
      <c r="AH295" s="60">
        <f>SQRT($W$43*VLOOKUP(AH285,$P$34:$W$43,8))*(1-$Y$29)*T283*VLOOKUP(AH285,P274:T283,5)</f>
        <v>2.8235049206566643E-3</v>
      </c>
      <c r="AI295" s="87">
        <f>SQRT($W$43*VLOOKUP(AI285,$P$34:$W$43,8))*(1-$Z$29)*T283*VLOOKUP(AI285,P274:T283,5)</f>
        <v>4.1316490257872771E-3</v>
      </c>
      <c r="AJ295" s="89">
        <f>$X$43*T283</f>
        <v>3.3412024658207985E-6</v>
      </c>
      <c r="AK295" s="59" t="s">
        <v>72</v>
      </c>
      <c r="AL295" s="63">
        <f>AL293^2-AL294^3</f>
        <v>3.1955126523418792E-4</v>
      </c>
      <c r="AM295" s="61"/>
      <c r="AN295" s="66" t="s">
        <v>573</v>
      </c>
      <c r="AO295" s="61" t="e">
        <f>2*SQRT(AL294)*COS((AO292+4*PI())/3)-AL289/3</f>
        <v>#NUM!</v>
      </c>
      <c r="AP295" s="69" t="e">
        <f>AO295^3+AO295^2*AL289+AL290*AO295+AL291</f>
        <v>#NUM!</v>
      </c>
      <c r="AQ295" s="50"/>
      <c r="AR295" s="65"/>
      <c r="AS295" s="50"/>
      <c r="AT295" s="65"/>
      <c r="AU295" s="65"/>
      <c r="AV295" s="81"/>
      <c r="AW295" s="59">
        <v>10</v>
      </c>
      <c r="AX295" s="61">
        <f t="shared" si="59"/>
        <v>0.1284239100960245</v>
      </c>
      <c r="AY295" s="61">
        <f>SUMPRODUCT(T274:T283,$BG$34:$BG$43)</f>
        <v>0.5314523212304052</v>
      </c>
      <c r="AZ295" s="68">
        <f>IF($AA$16,EXP((AX295/AL287)*(AU291-1)-LN(AU291-AL287)-AL286*(2*AY295/AL286-AX295/AL287)*LN((AU291+2.41421536*AL287)/(AU291-0.41421536*AL287))/(AL287*2.82842713)      ),1)</f>
        <v>0.58726083160711973</v>
      </c>
    </row>
    <row r="296" spans="16:52" x14ac:dyDescent="0.25">
      <c r="P296" s="79"/>
      <c r="Q296" s="71"/>
      <c r="R296" s="71"/>
      <c r="S296" s="94">
        <f>SUM(S286:S295)</f>
        <v>0.99973074370549275</v>
      </c>
      <c r="T296" s="72">
        <f>SUM(T286:T295)</f>
        <v>1</v>
      </c>
      <c r="U296" s="73"/>
      <c r="V296" s="73"/>
      <c r="W296" s="73"/>
      <c r="X296" s="73"/>
      <c r="Y296" s="73"/>
      <c r="Z296" s="70"/>
      <c r="AA296" s="73"/>
      <c r="AB296" s="73"/>
      <c r="AC296" s="73"/>
      <c r="AD296" s="73"/>
      <c r="AE296" s="73"/>
      <c r="AF296" s="73"/>
      <c r="AG296" s="73"/>
      <c r="AH296" s="73"/>
      <c r="AI296" s="88">
        <f>SUM(Z286:AI295)</f>
        <v>0.28955789217561234</v>
      </c>
      <c r="AJ296" s="91">
        <f>SUM(AJ286:AJ295)</f>
        <v>3.1318759340961272E-5</v>
      </c>
      <c r="AK296" s="70"/>
      <c r="AL296" s="73"/>
      <c r="AM296" s="74"/>
      <c r="AN296" s="75"/>
      <c r="AO296" s="74"/>
      <c r="AP296" s="74"/>
      <c r="AQ296" s="76"/>
      <c r="AR296" s="73"/>
      <c r="AS296" s="76"/>
      <c r="AT296" s="73"/>
      <c r="AU296" s="73"/>
      <c r="AV296" s="80"/>
      <c r="AW296" s="70"/>
      <c r="AX296" s="73"/>
      <c r="AY296" s="73"/>
      <c r="AZ296" s="80"/>
    </row>
    <row r="297" spans="16:52" x14ac:dyDescent="0.25">
      <c r="P297" s="92">
        <f>P285+1</f>
        <v>22</v>
      </c>
      <c r="Q297" s="55"/>
      <c r="R297" s="55"/>
      <c r="S297" s="55"/>
      <c r="T297" s="55" t="s">
        <v>558</v>
      </c>
      <c r="U297" s="56"/>
      <c r="V297" s="56"/>
      <c r="W297" s="57"/>
      <c r="X297" s="57"/>
      <c r="Y297" s="57"/>
      <c r="Z297" s="54">
        <v>1</v>
      </c>
      <c r="AA297" s="55">
        <v>2</v>
      </c>
      <c r="AB297" s="55">
        <v>3</v>
      </c>
      <c r="AC297" s="55">
        <v>4</v>
      </c>
      <c r="AD297" s="55">
        <v>5</v>
      </c>
      <c r="AE297" s="55">
        <v>6</v>
      </c>
      <c r="AF297" s="55">
        <v>7</v>
      </c>
      <c r="AG297" s="55">
        <v>8</v>
      </c>
      <c r="AH297" s="55">
        <v>9</v>
      </c>
      <c r="AI297" s="58">
        <v>10</v>
      </c>
      <c r="AJ297" s="90"/>
      <c r="AK297" s="54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8"/>
      <c r="AW297" s="54"/>
      <c r="AX297" s="55" t="s">
        <v>563</v>
      </c>
      <c r="AY297" s="55" t="s">
        <v>575</v>
      </c>
      <c r="AZ297" s="58" t="s">
        <v>588</v>
      </c>
    </row>
    <row r="298" spans="16:52" x14ac:dyDescent="0.25">
      <c r="P298" s="78">
        <v>1</v>
      </c>
      <c r="Q298" s="60"/>
      <c r="R298" s="60"/>
      <c r="S298" s="60">
        <f>$Z$7*$BJ$34/AZ298</f>
        <v>0.19626138351685668</v>
      </c>
      <c r="T298" s="61">
        <f>S298/S308</f>
        <v>0.19631424236231207</v>
      </c>
      <c r="U298" s="62"/>
      <c r="V298" s="62"/>
      <c r="W298" s="60"/>
      <c r="X298" s="63"/>
      <c r="Y298" s="61"/>
      <c r="Z298" s="86">
        <f>SQRT($W$34*VLOOKUP(Z297,$P$34:$W$43,8))*(1-$Q$20)*T286*VLOOKUP(Z297,P286:T295,5)</f>
        <v>7.8475974960006967E-3</v>
      </c>
      <c r="AA298" s="60">
        <f>SQRT($W$34*VLOOKUP(AA297,$P$34:$W$43,8))*(1-$R$20)*T286*VLOOKUP(AA297,P286:T295,5)</f>
        <v>5.3765349687516098E-3</v>
      </c>
      <c r="AB298" s="60">
        <f>SQRT($W$34*VLOOKUP(AB297,$P$34:$W$43,8))*(1-$S$20)*T286*VLOOKUP(AB297,P286:T295,5)</f>
        <v>3.4048328083782367E-3</v>
      </c>
      <c r="AC298" s="60">
        <f>SQRT($W$34*VLOOKUP(AC297,$P$34:$W$43,8))*(1-$T$20)*T286*VLOOKUP(AC297,P286:T295,5)</f>
        <v>2.4384278597809638E-3</v>
      </c>
      <c r="AD298" s="60">
        <f>SQRT($W$34*VLOOKUP(AD297,$P$34:$W$43,8))*(1-$U$20)*T286*VLOOKUP(AD297,P286:T295,5)</f>
        <v>2.362969910063462E-3</v>
      </c>
      <c r="AE298" s="60">
        <f>SQRT($W$34*VLOOKUP(AE297,$P$34:$W$43,8))*(1-$V$20)*T286*VLOOKUP(AE297,P286:T295,5)</f>
        <v>1.4782685914139289E-3</v>
      </c>
      <c r="AF298" s="60">
        <f>SQRT($W$34*VLOOKUP(AF297,$P$34:$W$43,8))*(1-$W$20)*T286*VLOOKUP(AF297,P286:T295,5)</f>
        <v>9.4207465607771268E-3</v>
      </c>
      <c r="AG298" s="60">
        <f>SQRT($W$34*VLOOKUP(AG297,$P$34:$W$43,8))*(1-$X$20)*T286*VLOOKUP(AG297,P286:T295,5)</f>
        <v>5.8595758007113858E-3</v>
      </c>
      <c r="AH298" s="60">
        <f>SQRT($W$34*VLOOKUP(AH297,$P$34:$W$43,8))*(1-$Y$20)*T286*VLOOKUP(AH297,P286:T295,5)</f>
        <v>3.5644348265717863E-3</v>
      </c>
      <c r="AI298" s="87">
        <f>SQRT($W$34*VLOOKUP(AI297,$P$34:$W$43,8))*(1-$Z$20)*T286*VLOOKUP(AI297,P286:T295,5)</f>
        <v>5.5717408141558768E-3</v>
      </c>
      <c r="AJ298" s="89">
        <f>$X$34*T286</f>
        <v>5.2615827855567813E-6</v>
      </c>
      <c r="AK298" s="59" t="s">
        <v>69</v>
      </c>
      <c r="AL298" s="60">
        <f>$Q$44*AI308*100000/($T$3*$AE$9)^2</f>
        <v>0.41385723001297353</v>
      </c>
      <c r="AM298" s="65" t="s">
        <v>581</v>
      </c>
      <c r="AN298" s="66" t="s">
        <v>571</v>
      </c>
      <c r="AO298" s="61">
        <f>(AL305+SQRT(AL307))^(1/3)+(AL305-SQRT(AL307))^(1/3)-AL301/3</f>
        <v>0.73797069366791357</v>
      </c>
      <c r="AP298" s="63">
        <f>AO298^3+AL301*AO298^2+AL302*AO298+AL303</f>
        <v>5.5511151231257827E-17</v>
      </c>
      <c r="AQ298" s="65" t="s">
        <v>571</v>
      </c>
      <c r="AR298" s="61">
        <f>IF(AL307&gt;=0,AO298,AO305)</f>
        <v>0.73797069366791357</v>
      </c>
      <c r="AS298" s="61">
        <f>IF(AR298&lt;AR299,AR299,AR298)</f>
        <v>0.73797069366791357</v>
      </c>
      <c r="AT298" s="61">
        <f>AS298</f>
        <v>0.73797069366791357</v>
      </c>
      <c r="AU298" s="67">
        <f>IF(AT298&lt;AT299,AT299,AT298)</f>
        <v>0.73797069366791357</v>
      </c>
      <c r="AV298" s="81"/>
      <c r="AW298" s="59">
        <v>1</v>
      </c>
      <c r="AX298" s="61">
        <f>AX286</f>
        <v>9.4886543912142504E-2</v>
      </c>
      <c r="AY298" s="61">
        <f>SUMPRODUCT(T286:T295,$AX$34:$AX$43)</f>
        <v>0.34455228539858646</v>
      </c>
      <c r="AZ298" s="68">
        <f>IF($AA$7,EXP((AX298/AL299)*(AU303-1)-LN(AU303-AL299)-AL298*(2*AY298/AL298-AX298/AL299)*LN((AU303+2.41421536*AL299)/(AU303-0.41421536*AL299))/(AL299*2.82842713)      ),1)</f>
        <v>0.85492888163171465</v>
      </c>
    </row>
    <row r="299" spans="16:52" x14ac:dyDescent="0.25">
      <c r="P299" s="78">
        <v>2</v>
      </c>
      <c r="Q299" s="60"/>
      <c r="R299" s="60"/>
      <c r="S299" s="60">
        <f>$Z$8*$BJ$35/AZ299</f>
        <v>7.7393119625220927E-2</v>
      </c>
      <c r="T299" s="61">
        <f>S299/S308</f>
        <v>7.7413963822261997E-2</v>
      </c>
      <c r="U299" s="62"/>
      <c r="V299" s="62"/>
      <c r="W299" s="60"/>
      <c r="X299" s="63"/>
      <c r="Y299" s="61"/>
      <c r="Z299" s="86">
        <f>SQRT($W$35*VLOOKUP(Z297,$P$34:$W$43,8))*(1-$Q$21)*T287*VLOOKUP(Z297,P286:T295,5)</f>
        <v>5.3765349687516098E-3</v>
      </c>
      <c r="AA299" s="60">
        <f>SQRT($W$35*VLOOKUP(AA297,$P$34:$W$43,8))*(1-$R$21)*T287*VLOOKUP(AA297,P286:T295,5)</f>
        <v>3.6644839938233496E-3</v>
      </c>
      <c r="AB299" s="60">
        <f>SQRT($W$35*VLOOKUP(AB297,$P$34:$W$43,8))*(1-$S$21)*T287*VLOOKUP(AB297,P286:T295,5)</f>
        <v>2.3571050799304437E-3</v>
      </c>
      <c r="AC299" s="60">
        <f>SQRT($W$35*VLOOKUP(AC297,$P$34:$W$43,8))*(1-$T$21)*T287*VLOOKUP(AC297,P286:T295,5)</f>
        <v>1.5266211275573221E-3</v>
      </c>
      <c r="AD299" s="60">
        <f>SQRT($W$35*VLOOKUP(AD297,$P$34:$W$43,8))*(1-$U$21)*T287*VLOOKUP(AD297,P286:T295,5)</f>
        <v>1.6682419553990082E-3</v>
      </c>
      <c r="AE299" s="60">
        <f>SQRT($W$35*VLOOKUP(AE297,$P$34:$W$43,8))*(1-$V$21)*T287*VLOOKUP(AE297,P286:T295,5)</f>
        <v>1.0258788189564832E-3</v>
      </c>
      <c r="AF299" s="60">
        <f>SQRT($W$35*VLOOKUP(AF297,$P$34:$W$43,8))*(1-$W$21)*T287*VLOOKUP(AF297,P286:T295,5)</f>
        <v>6.302048691497533E-3</v>
      </c>
      <c r="AG299" s="60">
        <f>SQRT($W$35*VLOOKUP(AG297,$P$34:$W$43,8))*(1-$X$21)*T287*VLOOKUP(AG297,P286:T295,5)</f>
        <v>3.8263985336825178E-3</v>
      </c>
      <c r="AH299" s="60">
        <f>SQRT($W$35*VLOOKUP(AH297,$P$34:$W$43,8))*(1-$Y$21)*T287*VLOOKUP(AH297,P286:T295,5)</f>
        <v>2.4375890514827343E-3</v>
      </c>
      <c r="AI299" s="87">
        <f>SQRT($W$35*VLOOKUP(AI297,$P$34:$W$43,8))*(1-$Z$21)*T287*VLOOKUP(AI297,P286:T295,5)</f>
        <v>3.8564313655087478E-3</v>
      </c>
      <c r="AJ299" s="89">
        <f>$X$35*T287</f>
        <v>3.1314021973065734E-6</v>
      </c>
      <c r="AK299" s="59" t="s">
        <v>65</v>
      </c>
      <c r="AL299" s="60">
        <f>AJ308*$Q$44*100000/($T$3*$AE$9)</f>
        <v>0.11087779541814363</v>
      </c>
      <c r="AM299" s="61"/>
      <c r="AN299" s="66" t="s">
        <v>572</v>
      </c>
      <c r="AO299" s="66" t="e">
        <f>1/0</f>
        <v>#DIV/0!</v>
      </c>
      <c r="AP299" s="61"/>
      <c r="AQ299" s="65" t="s">
        <v>572</v>
      </c>
      <c r="AR299" s="66">
        <f>IF(AL307&gt;=0,0,AO306)</f>
        <v>0</v>
      </c>
      <c r="AS299" s="61">
        <f>IF(AR298&lt;AR299,AR298,AR299)</f>
        <v>0</v>
      </c>
      <c r="AT299" s="61">
        <f>IF(AS299&lt;AS300,AS300,AS299)</f>
        <v>0</v>
      </c>
      <c r="AU299" s="67">
        <f>IF(AT298&lt;AT299,AT298,AT299)</f>
        <v>0</v>
      </c>
      <c r="AV299" s="81"/>
      <c r="AW299" s="59">
        <v>2</v>
      </c>
      <c r="AX299" s="61">
        <f t="shared" ref="AX299:AX307" si="60">AX287</f>
        <v>0.14320546093673198</v>
      </c>
      <c r="AY299" s="61">
        <f>SUMPRODUCT(T286:T295,$AY$34:$AY$43)</f>
        <v>0.5915703696854554</v>
      </c>
      <c r="AZ299" s="68">
        <f>IF($AA$8,EXP((AX299/AL299)*(AU303-1)-LN(AU303-AL299)-AL298*(2*AY299/AL298-AX299/AL299)*LN((AU303+2.41421536*AL299)/(AU303-0.41421536*AL299))/(AL299*2.82842713)      ),1)</f>
        <v>0.5247898652851436</v>
      </c>
    </row>
    <row r="300" spans="16:52" x14ac:dyDescent="0.25">
      <c r="P300" s="78">
        <v>3</v>
      </c>
      <c r="Q300" s="60"/>
      <c r="R300" s="60"/>
      <c r="S300" s="60">
        <f>$Z$9*$BJ$36/AZ300</f>
        <v>3.637480234512059E-2</v>
      </c>
      <c r="T300" s="61">
        <f>S300/S308</f>
        <v>3.6384599127458395E-2</v>
      </c>
      <c r="U300" s="62"/>
      <c r="V300" s="62"/>
      <c r="W300" s="60"/>
      <c r="X300" s="63"/>
      <c r="Y300" s="61"/>
      <c r="Z300" s="86">
        <f>SQRT($W$36*VLOOKUP(Z297,$P$34:$W$43,8))*(1-$Q$22)*T288*VLOOKUP(Z297,P286:T295,5)</f>
        <v>3.4048328083782367E-3</v>
      </c>
      <c r="AA300" s="60">
        <f>SQRT($W$36*VLOOKUP(AA297,$P$34:$W$43,8))*(1-$R$22)*T288*VLOOKUP(AA297,P286:T295,5)</f>
        <v>2.3571050799304437E-3</v>
      </c>
      <c r="AB300" s="60">
        <f>SQRT($W$36*VLOOKUP(AB297,$P$34:$W$43,8))*(1-$S$22)*T288*VLOOKUP(AB297,P286:T295,5)</f>
        <v>1.5195011473662207E-3</v>
      </c>
      <c r="AC300" s="60">
        <f>SQRT($W$36*VLOOKUP(AC297,$P$34:$W$43,8))*(1-$T$22)*T288*VLOOKUP(AC297,P286:T295,5)</f>
        <v>1.0838555302752351E-3</v>
      </c>
      <c r="AD300" s="60">
        <f>SQRT($W$36*VLOOKUP(AD297,$P$34:$W$43,8))*(1-$U$22)*T288*VLOOKUP(AD297,P286:T295,5)</f>
        <v>1.0754183096221091E-3</v>
      </c>
      <c r="AE300" s="60">
        <f>SQRT($W$36*VLOOKUP(AE297,$P$34:$W$43,8))*(1-$V$22)*T288*VLOOKUP(AE297,P286:T295,5)</f>
        <v>6.4801888933785259E-4</v>
      </c>
      <c r="AF300" s="60">
        <f>SQRT($W$36*VLOOKUP(AF297,$P$34:$W$43,8))*(1-$W$22)*T288*VLOOKUP(AF297,P286:T295,5)</f>
        <v>3.9139446230045793E-3</v>
      </c>
      <c r="AG300" s="60">
        <f>SQRT($W$36*VLOOKUP(AG297,$P$34:$W$43,8))*(1-$X$22)*T288*VLOOKUP(AG297,P286:T295,5)</f>
        <v>2.4869621957859275E-3</v>
      </c>
      <c r="AH300" s="60">
        <f>SQRT($W$36*VLOOKUP(AH297,$P$34:$W$43,8))*(1-$Y$22)*T288*VLOOKUP(AH297,P286:T295,5)</f>
        <v>1.5619510836976918E-3</v>
      </c>
      <c r="AI300" s="87">
        <f>SQRT($W$36*VLOOKUP(AI297,$P$34:$W$43,8))*(1-$Z$22)*T288*VLOOKUP(AI297,P286:T295,5)</f>
        <v>2.5056028360739327E-3</v>
      </c>
      <c r="AJ300" s="89">
        <f>$X$36*T288</f>
        <v>2.0500668690303044E-6</v>
      </c>
      <c r="AK300" s="82"/>
      <c r="AL300" s="65"/>
      <c r="AM300" s="61"/>
      <c r="AN300" s="66" t="s">
        <v>573</v>
      </c>
      <c r="AO300" s="66" t="e">
        <f>1/0</f>
        <v>#DIV/0!</v>
      </c>
      <c r="AP300" s="61"/>
      <c r="AQ300" s="65" t="s">
        <v>573</v>
      </c>
      <c r="AR300" s="66">
        <f>IF(AL307&gt;=0,0,AO307)</f>
        <v>0</v>
      </c>
      <c r="AS300" s="61">
        <f>AR300</f>
        <v>0</v>
      </c>
      <c r="AT300" s="61">
        <f>IF(AS299&lt;AS300,AS299,AS300)</f>
        <v>0</v>
      </c>
      <c r="AU300" s="67">
        <f>AT300</f>
        <v>0</v>
      </c>
      <c r="AV300" s="81"/>
      <c r="AW300" s="59">
        <v>3</v>
      </c>
      <c r="AX300" s="61">
        <f t="shared" si="60"/>
        <v>0.19947591637730461</v>
      </c>
      <c r="AY300" s="61">
        <f>SUMPRODUCT(T286:T295,$AZ$34:$AZ$43)</f>
        <v>0.80753498542204871</v>
      </c>
      <c r="AZ300" s="68">
        <f>IF($AA$9,EXP((AX300/AL299)*(AU303-1)-LN(AU303-AL299)-AL298*(2*AY300/AL298-AX300/AL299)*LN((AU303+2.41421536*AL299)/(AU303-0.41421536*AL299))/(AL299*2.82842713)      ),1)</f>
        <v>0.35268410059859223</v>
      </c>
    </row>
    <row r="301" spans="16:52" x14ac:dyDescent="0.25">
      <c r="P301" s="78">
        <v>4</v>
      </c>
      <c r="Q301" s="60"/>
      <c r="R301" s="60"/>
      <c r="S301" s="60">
        <f>$Z$10*$BJ$37/AZ301</f>
        <v>2.0526110362572736E-2</v>
      </c>
      <c r="T301" s="61">
        <f>S301/S308</f>
        <v>2.0531638635511676E-2</v>
      </c>
      <c r="U301" s="62"/>
      <c r="V301" s="62"/>
      <c r="W301" s="60"/>
      <c r="X301" s="63"/>
      <c r="Y301" s="61"/>
      <c r="Z301" s="86">
        <f>SQRT($W$37*VLOOKUP(Z297,$P$34:$W$43,8))*(1-$Q$23)*T289*VLOOKUP(Z297,P286:T295,5)</f>
        <v>2.4384278597809638E-3</v>
      </c>
      <c r="AA301" s="60">
        <f>SQRT($W$37*VLOOKUP(AA297,$P$34:$W$43,8))*(1-$R$23)*T289*VLOOKUP(AA297,P286:T295,5)</f>
        <v>1.5266211275573223E-3</v>
      </c>
      <c r="AB301" s="60">
        <f>SQRT($W$37*VLOOKUP(AB297,$P$34:$W$43,8))*(1-$S$23)*T289*VLOOKUP(AB297,P286:T295,5)</f>
        <v>1.0838555302752349E-3</v>
      </c>
      <c r="AC301" s="60">
        <f>SQRT($W$37*VLOOKUP(AC297,$P$34:$W$43,8))*(1-$T$23)*T289*VLOOKUP(AC297,P286:T295,5)</f>
        <v>7.7823874205107911E-4</v>
      </c>
      <c r="AD301" s="60">
        <f>SQRT($W$37*VLOOKUP(AD297,$P$34:$W$43,8))*(1-$U$23)*T289*VLOOKUP(AD297,P286:T295,5)</f>
        <v>7.6398118422116887E-4</v>
      </c>
      <c r="AE301" s="60">
        <f>SQRT($W$37*VLOOKUP(AE297,$P$34:$W$43,8))*(1-$V$23)*T289*VLOOKUP(AE297,P286:T295,5)</f>
        <v>4.4122268796796408E-4</v>
      </c>
      <c r="AF301" s="60">
        <f>SQRT($W$37*VLOOKUP(AF297,$P$34:$W$43,8))*(1-$W$23)*T289*VLOOKUP(AF297,P286:T295,5)</f>
        <v>2.8169702172986524E-3</v>
      </c>
      <c r="AG301" s="60">
        <f>SQRT($W$37*VLOOKUP(AG297,$P$34:$W$43,8))*(1-$X$23)*T289*VLOOKUP(AG297,P286:T295,5)</f>
        <v>1.761121670733242E-3</v>
      </c>
      <c r="AH301" s="60">
        <f>SQRT($W$37*VLOOKUP(AH297,$P$34:$W$43,8))*(1-$Y$23)*T289*VLOOKUP(AH297,P286:T295,5)</f>
        <v>1.2254152145247993E-3</v>
      </c>
      <c r="AI301" s="87">
        <f>SQRT($W$37*VLOOKUP(AI297,$P$34:$W$43,8))*(1-$Z$23)*T289*VLOOKUP(AI297,P286:T295,5)</f>
        <v>1.6278272623927394E-3</v>
      </c>
      <c r="AJ301" s="89">
        <f>$X$37*T289</f>
        <v>1.4862201534392452E-6</v>
      </c>
      <c r="AK301" s="59" t="s">
        <v>568</v>
      </c>
      <c r="AL301" s="60">
        <f>AL299-1</f>
        <v>-0.88912220458185631</v>
      </c>
      <c r="AM301" s="61"/>
      <c r="AN301" s="66"/>
      <c r="AO301" s="61"/>
      <c r="AP301" s="61"/>
      <c r="AQ301" s="50"/>
      <c r="AR301" s="65"/>
      <c r="AS301" s="65"/>
      <c r="AT301" s="65"/>
      <c r="AU301" s="65"/>
      <c r="AV301" s="81"/>
      <c r="AW301" s="59">
        <v>4</v>
      </c>
      <c r="AX301" s="61">
        <f t="shared" si="60"/>
        <v>0.25627106465246752</v>
      </c>
      <c r="AY301" s="61">
        <f>SUMPRODUCT(T286:T295,$BA$34:$BA$43)</f>
        <v>1.0068629931305053</v>
      </c>
      <c r="AZ301" s="68">
        <f>IF($AA$10,EXP((AX301/AL299)*(AU303-1)-LN(AU303-AL299)-AL298*(2*AY301/AL298-AX301/AL299)*LN((AU303+2.41421536*AL299)/(AU303-0.41421536*AL299))/(AL299*2.82842713)      ),1)</f>
        <v>0.24687815854229023</v>
      </c>
    </row>
    <row r="302" spans="16:52" x14ac:dyDescent="0.25">
      <c r="P302" s="78">
        <v>5</v>
      </c>
      <c r="Q302" s="60"/>
      <c r="R302" s="60"/>
      <c r="S302" s="60">
        <f>$Z$11*$BJ$38/AZ302</f>
        <v>2.0845438453251316E-2</v>
      </c>
      <c r="T302" s="61">
        <f>S302/S308</f>
        <v>2.0851052730445869E-2</v>
      </c>
      <c r="U302" s="62"/>
      <c r="V302" s="62"/>
      <c r="W302" s="60"/>
      <c r="X302" s="63"/>
      <c r="Y302" s="61"/>
      <c r="Z302" s="86">
        <f>SQRT($W$38*VLOOKUP(Z297,$P$34:$W$43,8))*(1-$Q$24)*T290*VLOOKUP(Z297,P286:T295,5)</f>
        <v>2.3629699100634616E-3</v>
      </c>
      <c r="AA302" s="60">
        <f>SQRT($W$38*VLOOKUP(AA297,$P$34:$W$43,8))*(1-$R$24)*T290*VLOOKUP(AA297,P286:T295,5)</f>
        <v>1.6682419553990082E-3</v>
      </c>
      <c r="AB302" s="60">
        <f>SQRT($W$38*VLOOKUP(AB297,$P$34:$W$43,8))*(1-$S$24)*T290*VLOOKUP(AB297,P286:T295,5)</f>
        <v>1.0754183096221091E-3</v>
      </c>
      <c r="AC302" s="60">
        <f>SQRT($W$38*VLOOKUP(AC297,$P$34:$W$43,8))*(1-$T$24)*T290*VLOOKUP(AC297,P286:T295,5)</f>
        <v>7.6398118422116898E-4</v>
      </c>
      <c r="AD302" s="60">
        <f>SQRT($W$38*VLOOKUP(AD297,$P$34:$W$43,8))*(1-$U$24)*T290*VLOOKUP(AD297,P286:T295,5)</f>
        <v>7.4938520089348412E-4</v>
      </c>
      <c r="AE302" s="60">
        <f>SQRT($W$38*VLOOKUP(AE297,$P$34:$W$43,8))*(1-$V$24)*T290*VLOOKUP(AE297,P286:T295,5)</f>
        <v>4.6756606351487439E-4</v>
      </c>
      <c r="AF302" s="60">
        <f>SQRT($W$38*VLOOKUP(AF297,$P$34:$W$43,8))*(1-$W$24)*T290*VLOOKUP(AF297,P286:T295,5)</f>
        <v>2.6942490007960296E-3</v>
      </c>
      <c r="AG302" s="60">
        <f>SQRT($W$38*VLOOKUP(AG297,$P$34:$W$43,8))*(1-$X$24)*T290*VLOOKUP(AG297,P286:T295,5)</f>
        <v>1.754685831786633E-3</v>
      </c>
      <c r="AH302" s="60">
        <f>SQRT($W$38*VLOOKUP(AH297,$P$34:$W$43,8))*(1-$Y$24)*T290*VLOOKUP(AH297,P286:T295,5)</f>
        <v>1.1454865072769646E-3</v>
      </c>
      <c r="AI302" s="87">
        <f>SQRT($W$38*VLOOKUP(AI297,$P$34:$W$43,8))*(1-$Z$24)*T290*VLOOKUP(AI297,P286:T295,5)</f>
        <v>1.7596012908464573E-3</v>
      </c>
      <c r="AJ302" s="89">
        <f>$X$38*T290</f>
        <v>1.5090013442124364E-6</v>
      </c>
      <c r="AK302" s="59" t="s">
        <v>569</v>
      </c>
      <c r="AL302" s="60">
        <f>AL298-3*AL299*AL299-2*AL299</f>
        <v>0.15521998262632314</v>
      </c>
      <c r="AM302" s="61" t="s">
        <v>582</v>
      </c>
      <c r="AN302" s="66" t="s">
        <v>583</v>
      </c>
      <c r="AO302" s="61">
        <f>AL305^2/AL306^3</f>
        <v>7.7936905241451111</v>
      </c>
      <c r="AP302" s="61"/>
      <c r="AQ302" s="50"/>
      <c r="AR302" s="65"/>
      <c r="AS302" s="65"/>
      <c r="AT302" s="65"/>
      <c r="AU302" s="65"/>
      <c r="AV302" s="81"/>
      <c r="AW302" s="59">
        <v>5</v>
      </c>
      <c r="AX302" s="61">
        <f t="shared" si="60"/>
        <v>0.25621330522075891</v>
      </c>
      <c r="AY302" s="61">
        <f>SUMPRODUCT(T286:T295,$BB$34:$BB$43)</f>
        <v>0.98992438605559796</v>
      </c>
      <c r="AZ302" s="68">
        <f>IF($AA$11,EXP((AX302/AL299)*(AU303-1)-LN(AU303-AL299)-AL298*(2*AY302/AL298-AX302/AL299)*LN((AU303+2.41421536*AL299)/(AU303-0.41421536*AL299))/(AL299*2.82842713)      ),1)</f>
        <v>0.25701839243529112</v>
      </c>
    </row>
    <row r="303" spans="16:52" x14ac:dyDescent="0.25">
      <c r="P303" s="78">
        <v>6</v>
      </c>
      <c r="Q303" s="60"/>
      <c r="R303" s="60"/>
      <c r="S303" s="60">
        <f>$Z$12*$BJ$39/AZ303</f>
        <v>1.0316492215993437E-2</v>
      </c>
      <c r="T303" s="61">
        <f>S303/S308</f>
        <v>1.0319270744596034E-2</v>
      </c>
      <c r="U303" s="62"/>
      <c r="V303" s="62"/>
      <c r="W303" s="60"/>
      <c r="X303" s="63"/>
      <c r="Y303" s="61"/>
      <c r="Z303" s="86">
        <f>SQRT($W$39*VLOOKUP(Z297,$P$34:$W$43,8))*(1-$Q$25)*T291*VLOOKUP(Z297,P286:T295,5)</f>
        <v>1.4782685914139289E-3</v>
      </c>
      <c r="AA303" s="60">
        <f>SQRT($W$39*VLOOKUP(AA297,$P$34:$W$43,8))*(1-$R$25)*T291*VLOOKUP(AA297,P286:T295,5)</f>
        <v>1.0258788189564832E-3</v>
      </c>
      <c r="AB303" s="60">
        <f>SQRT($W$39*VLOOKUP(AB297,$P$34:$W$43,8))*(1-$S$25)*T291*VLOOKUP(AB297,P286:T295,5)</f>
        <v>6.480188893378527E-4</v>
      </c>
      <c r="AC303" s="60">
        <f>SQRT($W$39*VLOOKUP(AC297,$P$34:$W$43,8))*(1-$T$25)*T291*VLOOKUP(AC297,P286:T295,5)</f>
        <v>4.4122268796796413E-4</v>
      </c>
      <c r="AD303" s="60">
        <f>SQRT($W$39*VLOOKUP(AD297,$P$34:$W$43,8))*(1-$U$25)*T291*VLOOKUP(AD297,P286:T295,5)</f>
        <v>4.6756606351487439E-4</v>
      </c>
      <c r="AE303" s="60">
        <f>SQRT($W$39*VLOOKUP(AE297,$P$34:$W$43,8))*(1-$V$25)*T291*VLOOKUP(AE297,P286:T295,5)</f>
        <v>2.9172983865993025E-4</v>
      </c>
      <c r="AF303" s="60">
        <f>SQRT($W$39*VLOOKUP(AF297,$P$34:$W$43,8))*(1-$W$25)*T291*VLOOKUP(AF297,P286:T295,5)</f>
        <v>1.8559386885875441E-3</v>
      </c>
      <c r="AG303" s="60">
        <f>SQRT($W$39*VLOOKUP(AG297,$P$34:$W$43,8))*(1-$X$25)*T291*VLOOKUP(AG297,P286:T295,5)</f>
        <v>1.0920691618013915E-3</v>
      </c>
      <c r="AH303" s="60">
        <f>SQRT($W$39*VLOOKUP(AH297,$P$34:$W$43,8))*(1-$Y$25)*T291*VLOOKUP(AH297,P286:T295,5)</f>
        <v>7.0300248710828761E-4</v>
      </c>
      <c r="AI303" s="87">
        <f>SQRT($W$39*VLOOKUP(AI297,$P$34:$W$43,8))*(1-$Z$25)*T291*VLOOKUP(AI297,P286:T295,5)</f>
        <v>1.0978730937518347E-3</v>
      </c>
      <c r="AJ303" s="89">
        <f>$X$39*T291</f>
        <v>9.2903142524755828E-7</v>
      </c>
      <c r="AK303" s="59" t="s">
        <v>570</v>
      </c>
      <c r="AL303" s="60">
        <f>-1*AL298*AL299+AL299^2+AL299^3</f>
        <v>-3.2230572841685914E-2</v>
      </c>
      <c r="AM303" s="61"/>
      <c r="AN303" s="66" t="s">
        <v>584</v>
      </c>
      <c r="AO303" s="61" t="e">
        <f>SQRT(1-AO302)/SQRT(AO302)*AL305/ABS(AL305)</f>
        <v>#NUM!</v>
      </c>
      <c r="AP303" s="61"/>
      <c r="AQ303" s="50"/>
      <c r="AR303" s="65"/>
      <c r="AS303" s="65"/>
      <c r="AT303" s="65" t="s">
        <v>587</v>
      </c>
      <c r="AU303" s="61">
        <f>AU298</f>
        <v>0.73797069366791357</v>
      </c>
      <c r="AV303" s="81"/>
      <c r="AW303" s="59">
        <v>6</v>
      </c>
      <c r="AX303" s="61">
        <f t="shared" si="60"/>
        <v>0.31872889694939199</v>
      </c>
      <c r="AY303" s="61">
        <f>SUMPRODUCT(T286:T295,$BC$34:$BC$43)</f>
        <v>1.2606147105239254</v>
      </c>
      <c r="AZ303" s="68">
        <f>IF($AA$12,EXP((AX303/AL299)*(AU303-1)-LN(AU303-AL299)-AL298*(2*AY303/AL298-AX303/AL299)*LN((AU303+2.41421536*AL299)/(AU303-0.41421536*AL299))/(AL299*2.82842713)      ),1)</f>
        <v>0.15359283724166378</v>
      </c>
    </row>
    <row r="304" spans="16:52" x14ac:dyDescent="0.25">
      <c r="P304" s="78">
        <v>7</v>
      </c>
      <c r="Q304" s="60"/>
      <c r="R304" s="60"/>
      <c r="S304" s="60">
        <f>$Z$13*$BJ$40/AZ304</f>
        <v>0.37188820916618465</v>
      </c>
      <c r="T304" s="61">
        <f>S304/S308</f>
        <v>0.37198836937611868</v>
      </c>
      <c r="U304" s="62"/>
      <c r="V304" s="62"/>
      <c r="W304" s="60"/>
      <c r="X304" s="63"/>
      <c r="Y304" s="61"/>
      <c r="Z304" s="86">
        <f>SQRT($W$40*VLOOKUP(Z297,$P$34:$W$43,8))*(1-$Q$26)*T292*VLOOKUP(Z297,P286:T295,5)</f>
        <v>9.4207465607771268E-3</v>
      </c>
      <c r="AA304" s="60">
        <f>SQRT($W$40*VLOOKUP(AA297,$P$34:$W$43,8))*(1-$R$26)*T292*VLOOKUP(AA297,P286:T295,5)</f>
        <v>6.3020486914975322E-3</v>
      </c>
      <c r="AB304" s="60">
        <f>SQRT($W$40*VLOOKUP(AB297,$P$34:$W$43,8))*(1-$S$26)*T292*VLOOKUP(AB297,P286:T295,5)</f>
        <v>3.9139446230045793E-3</v>
      </c>
      <c r="AC304" s="60">
        <f>SQRT($W$40*VLOOKUP(AC297,$P$34:$W$43,8))*(1-$T$26)*T292*VLOOKUP(AC297,P286:T295,5)</f>
        <v>2.8169702172986524E-3</v>
      </c>
      <c r="AD304" s="60">
        <f>SQRT($W$40*VLOOKUP(AD297,$P$34:$W$43,8))*(1-$U$26)*T292*VLOOKUP(AD297,P286:T295,5)</f>
        <v>2.6942490007960292E-3</v>
      </c>
      <c r="AE304" s="60">
        <f>SQRT($W$40*VLOOKUP(AE297,$P$34:$W$43,8))*(1-$V$26)*T292*VLOOKUP(AE297,P286:T295,5)</f>
        <v>1.8559386885875441E-3</v>
      </c>
      <c r="AF304" s="60">
        <f>SQRT($W$40*VLOOKUP(AF297,$P$34:$W$43,8))*(1-$W$26)*T292*VLOOKUP(AF297,P286:T295,5)</f>
        <v>1.204691952366136E-2</v>
      </c>
      <c r="AG304" s="60">
        <f>SQRT($W$40*VLOOKUP(AG297,$P$34:$W$43,8))*(1-$X$26)*T292*VLOOKUP(AG297,P286:T295,5)</f>
        <v>8.1306094158843361E-3</v>
      </c>
      <c r="AH304" s="60">
        <f>SQRT($W$40*VLOOKUP(AH297,$P$34:$W$43,8))*(1-$Y$26)*T292*VLOOKUP(AH297,P286:T295,5)</f>
        <v>3.9693826280427216E-3</v>
      </c>
      <c r="AI304" s="87">
        <f>SQRT($W$40*VLOOKUP(AI297,$P$34:$W$43,8))*(1-$Z$26)*T292*VLOOKUP(AI297,P286:T295,5)</f>
        <v>6.4511321401161826E-3</v>
      </c>
      <c r="AJ304" s="89">
        <f>$X$40*T292</f>
        <v>8.9462590141903181E-6</v>
      </c>
      <c r="AK304" s="82"/>
      <c r="AL304" s="65"/>
      <c r="AM304" s="61"/>
      <c r="AN304" s="66" t="s">
        <v>585</v>
      </c>
      <c r="AO304" s="61" t="e">
        <f>IF(ATAN(AO303)&lt;0,ATAN(AO303)+PI(),ATAN(AO303))</f>
        <v>#NUM!</v>
      </c>
      <c r="AP304" s="61"/>
      <c r="AQ304" s="50"/>
      <c r="AR304" s="65"/>
      <c r="AS304" s="65"/>
      <c r="AT304" s="65"/>
      <c r="AU304" s="65"/>
      <c r="AV304" s="81"/>
      <c r="AW304" s="59">
        <v>7</v>
      </c>
      <c r="AX304" s="61">
        <f t="shared" si="60"/>
        <v>8.5143624315005592E-2</v>
      </c>
      <c r="AY304" s="61">
        <f>SUMPRODUCT(T286:T295,$BD$34:$BD$43)</f>
        <v>0.22132113507546933</v>
      </c>
      <c r="AZ304" s="68">
        <f>IF($AA$13,EXP((AX304/AL299)*(AU303-1)-LN(AU303-AL299)-AL298*(2*AY304/AL298-AX304/AL299)*LN((AU303+2.41421536*AL299)/(AU303-0.41421536*AL299))/(AL299*2.82842713)      ),1)</f>
        <v>1.1237484339176209</v>
      </c>
    </row>
    <row r="305" spans="16:52" x14ac:dyDescent="0.25">
      <c r="P305" s="78">
        <v>8</v>
      </c>
      <c r="Q305" s="60"/>
      <c r="R305" s="60"/>
      <c r="S305" s="60">
        <f>$Z$14*$BJ$41/AZ305</f>
        <v>0.1147951057025063</v>
      </c>
      <c r="T305" s="61">
        <f>S305/S308</f>
        <v>0.11482602333206046</v>
      </c>
      <c r="U305" s="62"/>
      <c r="V305" s="62"/>
      <c r="W305" s="60"/>
      <c r="X305" s="63"/>
      <c r="Y305" s="61"/>
      <c r="Z305" s="86">
        <f>SQRT($W$41*VLOOKUP(Z297,$P$34:$W$43,8))*(1-$Q$27)*T293*VLOOKUP(Z297,P286:T295,5)</f>
        <v>5.8595758007113866E-3</v>
      </c>
      <c r="AA305" s="60">
        <f>SQRT($W$41*VLOOKUP(AA297,$P$34:$W$43,8))*(1-$R$27)*T293*VLOOKUP(AA297,P286:T295,5)</f>
        <v>3.8263985336825183E-3</v>
      </c>
      <c r="AB305" s="60">
        <f>SQRT($W$41*VLOOKUP(AB297,$P$34:$W$43,8))*(1-$S$27)*T293*VLOOKUP(AB297,P286:T295,5)</f>
        <v>2.4869621957859279E-3</v>
      </c>
      <c r="AC305" s="60">
        <f>SQRT($W$41*VLOOKUP(AC297,$P$34:$W$43,8))*(1-$T$27)*T293*VLOOKUP(AC297,P286:T295,5)</f>
        <v>1.761121670733242E-3</v>
      </c>
      <c r="AD305" s="60">
        <f>SQRT($W$41*VLOOKUP(AD297,$P$34:$W$43,8))*(1-$U$27)*T293*VLOOKUP(AD297,P286:T295,5)</f>
        <v>1.754685831786633E-3</v>
      </c>
      <c r="AE305" s="60">
        <f>SQRT($W$41*VLOOKUP(AE297,$P$34:$W$43,8))*(1-$V$27)*T293*VLOOKUP(AE297,P286:T295,5)</f>
        <v>1.0920691618013915E-3</v>
      </c>
      <c r="AF305" s="60">
        <f>SQRT($W$41*VLOOKUP(AF297,$P$34:$W$43,8))*(1-$W$27)*T293*VLOOKUP(AF297,P286:T295,5)</f>
        <v>8.1306094158843361E-3</v>
      </c>
      <c r="AG305" s="60">
        <f>SQRT($W$41*VLOOKUP(AG297,$P$34:$W$43,8))*(1-$X$27)*T293*VLOOKUP(AG297,P286:T295,5)</f>
        <v>5.305523985043469E-3</v>
      </c>
      <c r="AH305" s="60">
        <f>SQRT($W$41*VLOOKUP(AH297,$P$34:$W$43,8))*(1-$Y$27)*T293*VLOOKUP(AH297,P286:T295,5)</f>
        <v>2.8879276908074653E-3</v>
      </c>
      <c r="AI305" s="87">
        <f>SQRT($W$41*VLOOKUP(AI297,$P$34:$W$43,8))*(1-$Z$27)*T293*VLOOKUP(AI297,P286:T295,5)</f>
        <v>4.4234970450496656E-3</v>
      </c>
      <c r="AJ305" s="89">
        <f>$X$41*T293</f>
        <v>3.0631319790230346E-6</v>
      </c>
      <c r="AK305" s="59" t="s">
        <v>580</v>
      </c>
      <c r="AL305" s="61">
        <f>AL301*AL302/6-AL303/2-AL301^3/27</f>
        <v>1.9146480947038334E-2</v>
      </c>
      <c r="AM305" s="61"/>
      <c r="AN305" s="66" t="s">
        <v>571</v>
      </c>
      <c r="AO305" s="61" t="e">
        <f>2*SQRT(AL306)*COS(AO304/3)-AL301/3</f>
        <v>#NUM!</v>
      </c>
      <c r="AP305" s="69" t="e">
        <f>AO305^3+AL301*AO305^2+AL302*AO305+AL303</f>
        <v>#NUM!</v>
      </c>
      <c r="AQ305" s="50"/>
      <c r="AR305" s="65"/>
      <c r="AS305" s="65"/>
      <c r="AT305" s="65"/>
      <c r="AU305" s="65"/>
      <c r="AV305" s="81"/>
      <c r="AW305" s="59">
        <v>8</v>
      </c>
      <c r="AX305" s="61">
        <f t="shared" si="60"/>
        <v>9.4442052157195047E-2</v>
      </c>
      <c r="AY305" s="61">
        <f>SUMPRODUCT(T286:T295,$BE$34:$BE$43)</f>
        <v>0.4671265214334353</v>
      </c>
      <c r="AZ305" s="68">
        <f>IF($AA$14,EXP((AX305/AL299)*(AU303-1)-LN(AU303-AL299)-AL298*(2*AY305/AL298-AX305/AL299)*LN((AU303+2.41421536*AL299)/(AU303-0.41421536*AL299))/(AL299*2.82842713)      ),1)</f>
        <v>0.63774336921605379</v>
      </c>
    </row>
    <row r="306" spans="16:52" x14ac:dyDescent="0.25">
      <c r="P306" s="78">
        <v>9</v>
      </c>
      <c r="Q306" s="60"/>
      <c r="R306" s="60"/>
      <c r="S306" s="60">
        <f>$Z$15*$BJ$42/AZ306</f>
        <v>5.9246970129906172E-2</v>
      </c>
      <c r="T306" s="61">
        <f>S306/S308</f>
        <v>5.9262927046043613E-2</v>
      </c>
      <c r="U306" s="62"/>
      <c r="V306" s="62" t="s">
        <v>590</v>
      </c>
      <c r="W306" s="60"/>
      <c r="X306" s="63"/>
      <c r="Y306" s="61"/>
      <c r="Z306" s="86">
        <f>SQRT($W$42*VLOOKUP(Z297,$P$34:$W$43,8))*(1-$Q$28)*T294*VLOOKUP(Z297,P286:T295,5)</f>
        <v>3.5644348265717863E-3</v>
      </c>
      <c r="AA306" s="60">
        <f>SQRT($W$42*VLOOKUP(AA297,$P$34:$W$43,8))*(1-$R$28)*T294*VLOOKUP(AA297,P286:T295,5)</f>
        <v>2.4375890514827343E-3</v>
      </c>
      <c r="AB306" s="60">
        <f>SQRT($W$42*VLOOKUP(AB297,$P$34:$W$43,8))*(1-$S$28)*T294*VLOOKUP(AB297,P286:T295,5)</f>
        <v>1.5619510836976916E-3</v>
      </c>
      <c r="AC306" s="60">
        <f>SQRT($W$42*VLOOKUP(AC297,$P$34:$W$43,8))*(1-$T$28)*T294*VLOOKUP(AC297,P286:T295,5)</f>
        <v>1.2254152145247993E-3</v>
      </c>
      <c r="AD306" s="60">
        <f>SQRT($W$42*VLOOKUP(AD297,$P$34:$W$43,8))*(1-$U$28)*T294*VLOOKUP(AD297,P286:T295,5)</f>
        <v>1.1454865072769646E-3</v>
      </c>
      <c r="AE306" s="60">
        <f>SQRT($W$42*VLOOKUP(AE297,$P$34:$W$43,8))*(1-$V$28)*T294*VLOOKUP(AE297,P286:T295,5)</f>
        <v>7.0300248710828761E-4</v>
      </c>
      <c r="AF306" s="60">
        <f>SQRT($W$42*VLOOKUP(AF297,$P$34:$W$43,8))*(1-$W$28)*T294*VLOOKUP(AF297,P286:T295,5)</f>
        <v>3.9693826280427225E-3</v>
      </c>
      <c r="AG306" s="60">
        <f>SQRT($W$42*VLOOKUP(AG297,$P$34:$W$43,8))*(1-$X$28)*T294*VLOOKUP(AG297,P286:T295,5)</f>
        <v>2.8879276908074653E-3</v>
      </c>
      <c r="AH306" s="60">
        <f>SQRT($W$42*VLOOKUP(AH297,$P$34:$W$43,8))*(1-$Y$28)*T294*VLOOKUP(AH297,P286:T295,5)</f>
        <v>1.9295395703781361E-3</v>
      </c>
      <c r="AI306" s="87">
        <f>SQRT($W$42*VLOOKUP(AI297,$P$34:$W$43,8))*(1-$Z$28)*T294*VLOOKUP(AI297,P286:T295,5)</f>
        <v>2.8235049955805899E-3</v>
      </c>
      <c r="AJ306" s="89">
        <f>$X$42*T294</f>
        <v>1.6008612780659078E-6</v>
      </c>
      <c r="AK306" s="59" t="s">
        <v>556</v>
      </c>
      <c r="AL306" s="61">
        <f>AL301^2/9-AL302/3</f>
        <v>3.6097594089058986E-2</v>
      </c>
      <c r="AM306" s="61"/>
      <c r="AN306" s="66" t="s">
        <v>572</v>
      </c>
      <c r="AO306" s="61" t="e">
        <f>2*SQRT(AL306)*COS((AO304+2*PI())/3)-AL301/3</f>
        <v>#NUM!</v>
      </c>
      <c r="AP306" s="69" t="e">
        <f>AO306^3+AO306^2*AL301+AO306*AL302+AL303</f>
        <v>#NUM!</v>
      </c>
      <c r="AQ306" s="50"/>
      <c r="AR306" s="65"/>
      <c r="AS306" s="50"/>
      <c r="AT306" s="65"/>
      <c r="AU306" s="65"/>
      <c r="AV306" s="81"/>
      <c r="AW306" s="59">
        <v>9</v>
      </c>
      <c r="AX306" s="61">
        <f t="shared" si="60"/>
        <v>9.5633628720838929E-2</v>
      </c>
      <c r="AY306" s="61">
        <f>SUMPRODUCT(T286:T295,$BF$34:$BF$43)</f>
        <v>0.53657147587876686</v>
      </c>
      <c r="AZ306" s="68">
        <f>IF($AA$15,EXP((AX306/AL299)*(AU303-1)-LN(AU303-AL299)-AL298*(2*AY306/AL298-AX306/AL299)*LN((AU303+2.41421536*AL299)/(AU303-0.41421536*AL299))/(AL299*2.82842713)      ),1)</f>
        <v>0.54180084096343906</v>
      </c>
    </row>
    <row r="307" spans="16:52" x14ac:dyDescent="0.25">
      <c r="P307" s="78">
        <v>10</v>
      </c>
      <c r="Q307" s="60"/>
      <c r="R307" s="60"/>
      <c r="S307" s="60">
        <f>$Z$16*$BJ$43/AZ307</f>
        <v>9.2083112187890614E-2</v>
      </c>
      <c r="T307" s="61">
        <f>S307/S308</f>
        <v>9.2107912823191196E-2</v>
      </c>
      <c r="U307" s="62"/>
      <c r="V307" s="96">
        <f>ABS(S296-S308)</f>
        <v>1.0658141036401503E-14</v>
      </c>
      <c r="W307" s="60"/>
      <c r="X307" s="63"/>
      <c r="Y307" s="61"/>
      <c r="Z307" s="86">
        <f>SQRT($W$43*VLOOKUP(Z297,$P$34:$W$43,8))*(1-$Q$29)*T295*VLOOKUP(Z297,P286:T295,5)</f>
        <v>5.5717408141558768E-3</v>
      </c>
      <c r="AA307" s="60">
        <f>SQRT($W$43*VLOOKUP(AA297,$P$34:$W$43,8))*(1-$R$29)*T295*VLOOKUP(AA297,P286:T295,5)</f>
        <v>3.8564313655087478E-3</v>
      </c>
      <c r="AB307" s="60">
        <f>SQRT($W$43*VLOOKUP(AB297,$P$34:$W$43,8))*(1-$S$29)*T295*VLOOKUP(AB297,P286:T295,5)</f>
        <v>2.5056028360739327E-3</v>
      </c>
      <c r="AC307" s="60">
        <f>SQRT($W$43*VLOOKUP(AC297,$P$34:$W$43,8))*(1-$T$29)*T295*VLOOKUP(AC297,P286:T295,5)</f>
        <v>1.6278272623927394E-3</v>
      </c>
      <c r="AD307" s="60">
        <f>SQRT($W$43*VLOOKUP(AD297,$P$34:$W$43,8))*(1-$U$29)*T295*VLOOKUP(AD297,P286:T295,5)</f>
        <v>1.7596012908464571E-3</v>
      </c>
      <c r="AE307" s="60">
        <f>SQRT($W$43*VLOOKUP(AE297,$P$34:$W$43,8))*(1-$V$29)*T295*VLOOKUP(AE297,P286:T295,5)</f>
        <v>1.0978730937518345E-3</v>
      </c>
      <c r="AF307" s="60">
        <f>SQRT($W$43*VLOOKUP(AF297,$P$34:$W$43,8))*(1-$W$29)*T295*VLOOKUP(AF297,P286:T295,5)</f>
        <v>6.4511321401161826E-3</v>
      </c>
      <c r="AG307" s="60">
        <f>SQRT($W$43*VLOOKUP(AG297,$P$34:$W$43,8))*(1-$X$29)*T295*VLOOKUP(AG297,P286:T295,5)</f>
        <v>4.4234970450496656E-3</v>
      </c>
      <c r="AH307" s="60">
        <f>SQRT($W$43*VLOOKUP(AH297,$P$34:$W$43,8))*(1-$Y$29)*T295*VLOOKUP(AH297,P286:T295,5)</f>
        <v>2.8235049955805899E-3</v>
      </c>
      <c r="AI307" s="87">
        <f>SQRT($W$43*VLOOKUP(AI297,$P$34:$W$43,8))*(1-$Z$29)*T295*VLOOKUP(AI297,P286:T295,5)</f>
        <v>4.1316491159112227E-3</v>
      </c>
      <c r="AJ307" s="89">
        <f>$X$43*T295</f>
        <v>3.3412025022617385E-6</v>
      </c>
      <c r="AK307" s="59" t="s">
        <v>72</v>
      </c>
      <c r="AL307" s="63">
        <f>AL305^2-AL306^3</f>
        <v>3.1955125725002364E-4</v>
      </c>
      <c r="AM307" s="61"/>
      <c r="AN307" s="66" t="s">
        <v>573</v>
      </c>
      <c r="AO307" s="61" t="e">
        <f>2*SQRT(AL306)*COS((AO304+4*PI())/3)-AL301/3</f>
        <v>#NUM!</v>
      </c>
      <c r="AP307" s="69" t="e">
        <f>AO307^3+AO307^2*AL301+AL302*AO307+AL303</f>
        <v>#NUM!</v>
      </c>
      <c r="AQ307" s="50"/>
      <c r="AR307" s="65"/>
      <c r="AS307" s="50"/>
      <c r="AT307" s="65"/>
      <c r="AU307" s="65"/>
      <c r="AV307" s="81"/>
      <c r="AW307" s="59">
        <v>10</v>
      </c>
      <c r="AX307" s="61">
        <f t="shared" si="60"/>
        <v>0.1284239100960245</v>
      </c>
      <c r="AY307" s="61">
        <f>SUMPRODUCT(T286:T295,$BG$34:$BG$43)</f>
        <v>0.53145232644814344</v>
      </c>
      <c r="AZ307" s="68">
        <f>IF($AA$16,EXP((AX307/AL299)*(AU303-1)-LN(AU303-AL299)-AL298*(2*AY307/AL298-AX307/AL299)*LN((AU303+2.41421536*AL299)/(AU303-0.41421536*AL299))/(AL299*2.82842713)      ),1)</f>
        <v>0.5872608287231984</v>
      </c>
    </row>
    <row r="308" spans="16:52" x14ac:dyDescent="0.25">
      <c r="P308" s="79"/>
      <c r="Q308" s="71"/>
      <c r="R308" s="71"/>
      <c r="S308" s="94">
        <f>SUM(S298:S307)</f>
        <v>0.99973074370550341</v>
      </c>
      <c r="T308" s="72">
        <f>SUM(T298:T307)</f>
        <v>1</v>
      </c>
      <c r="U308" s="73"/>
      <c r="V308" s="73"/>
      <c r="W308" s="73"/>
      <c r="X308" s="73"/>
      <c r="Y308" s="73"/>
      <c r="Z308" s="70"/>
      <c r="AA308" s="73"/>
      <c r="AB308" s="73"/>
      <c r="AC308" s="73"/>
      <c r="AD308" s="73"/>
      <c r="AE308" s="73"/>
      <c r="AF308" s="73"/>
      <c r="AG308" s="73"/>
      <c r="AH308" s="73"/>
      <c r="AI308" s="88">
        <f>SUM(Z298:AI307)</f>
        <v>0.289557897634801</v>
      </c>
      <c r="AJ308" s="91">
        <f>SUM(AJ298:AJ307)</f>
        <v>3.1318759548333897E-5</v>
      </c>
      <c r="AK308" s="70"/>
      <c r="AL308" s="73"/>
      <c r="AM308" s="74"/>
      <c r="AN308" s="75"/>
      <c r="AO308" s="74"/>
      <c r="AP308" s="74"/>
      <c r="AQ308" s="76"/>
      <c r="AR308" s="73"/>
      <c r="AS308" s="76"/>
      <c r="AT308" s="73"/>
      <c r="AU308" s="73"/>
      <c r="AV308" s="80"/>
      <c r="AW308" s="70"/>
      <c r="AX308" s="73"/>
      <c r="AY308" s="73"/>
      <c r="AZ308" s="80"/>
    </row>
    <row r="309" spans="16:52" x14ac:dyDescent="0.25">
      <c r="P309" s="92">
        <f>P297+1</f>
        <v>23</v>
      </c>
      <c r="Q309" s="55"/>
      <c r="R309" s="55"/>
      <c r="S309" s="55"/>
      <c r="T309" s="55" t="s">
        <v>558</v>
      </c>
      <c r="U309" s="56"/>
      <c r="V309" s="56"/>
      <c r="W309" s="57"/>
      <c r="X309" s="57"/>
      <c r="Y309" s="57"/>
      <c r="Z309" s="54">
        <v>1</v>
      </c>
      <c r="AA309" s="55">
        <v>2</v>
      </c>
      <c r="AB309" s="55">
        <v>3</v>
      </c>
      <c r="AC309" s="55">
        <v>4</v>
      </c>
      <c r="AD309" s="55">
        <v>5</v>
      </c>
      <c r="AE309" s="55">
        <v>6</v>
      </c>
      <c r="AF309" s="55">
        <v>7</v>
      </c>
      <c r="AG309" s="55">
        <v>8</v>
      </c>
      <c r="AH309" s="55">
        <v>9</v>
      </c>
      <c r="AI309" s="58">
        <v>10</v>
      </c>
      <c r="AJ309" s="90"/>
      <c r="AK309" s="54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8"/>
      <c r="AW309" s="54"/>
      <c r="AX309" s="55" t="s">
        <v>563</v>
      </c>
      <c r="AY309" s="55" t="s">
        <v>575</v>
      </c>
      <c r="AZ309" s="58" t="s">
        <v>588</v>
      </c>
    </row>
    <row r="310" spans="16:52" x14ac:dyDescent="0.25">
      <c r="P310" s="78">
        <v>1</v>
      </c>
      <c r="Q310" s="60"/>
      <c r="R310" s="60"/>
      <c r="S310" s="60">
        <f>$Z$7*$BJ$34/AZ310</f>
        <v>0.19626138331102105</v>
      </c>
      <c r="T310" s="61">
        <f>S310/S320</f>
        <v>0.19631424215642018</v>
      </c>
      <c r="U310" s="62"/>
      <c r="V310" s="62"/>
      <c r="W310" s="60"/>
      <c r="X310" s="63"/>
      <c r="Y310" s="61"/>
      <c r="Z310" s="86">
        <f>SQRT($W$34*VLOOKUP(Z309,$P$34:$W$43,8))*(1-$Q$20)*T298*VLOOKUP(Z309,P298:T307,5)</f>
        <v>7.8475974594421107E-3</v>
      </c>
      <c r="AA310" s="60">
        <f>SQRT($W$34*VLOOKUP(AA309,$P$34:$W$43,8))*(1-$R$20)*T298*VLOOKUP(AA309,P298:T307,5)</f>
        <v>5.3765349920817281E-3</v>
      </c>
      <c r="AB310" s="60">
        <f>SQRT($W$34*VLOOKUP(AB309,$P$34:$W$43,8))*(1-$S$20)*T298*VLOOKUP(AB309,P298:T307,5)</f>
        <v>3.404832850350066E-3</v>
      </c>
      <c r="AC310" s="60">
        <f>SQRT($W$34*VLOOKUP(AC309,$P$34:$W$43,8))*(1-$T$20)*T298*VLOOKUP(AC309,P298:T307,5)</f>
        <v>2.4384279053413643E-3</v>
      </c>
      <c r="AD310" s="60">
        <f>SQRT($W$34*VLOOKUP(AD309,$P$34:$W$43,8))*(1-$U$20)*T298*VLOOKUP(AD309,P298:T307,5)</f>
        <v>2.3629699543833336E-3</v>
      </c>
      <c r="AE310" s="60">
        <f>SQRT($W$34*VLOOKUP(AE309,$P$34:$W$43,8))*(1-$V$20)*T298*VLOOKUP(AE309,P298:T307,5)</f>
        <v>1.4782686303260238E-3</v>
      </c>
      <c r="AF310" s="60">
        <f>SQRT($W$34*VLOOKUP(AF309,$P$34:$W$43,8))*(1-$W$20)*T298*VLOOKUP(AF309,P298:T307,5)</f>
        <v>9.4207464667723732E-3</v>
      </c>
      <c r="AG310" s="60">
        <f>SQRT($W$34*VLOOKUP(AG309,$P$34:$W$43,8))*(1-$X$20)*T298*VLOOKUP(AG309,P298:T307,5)</f>
        <v>5.859575798138607E-3</v>
      </c>
      <c r="AH310" s="60">
        <f>SQRT($W$34*VLOOKUP(AH309,$P$34:$W$43,8))*(1-$Y$20)*T298*VLOOKUP(AH309,P298:T307,5)</f>
        <v>3.5644348433530137E-3</v>
      </c>
      <c r="AI310" s="87">
        <f>SQRT($W$34*VLOOKUP(AI309,$P$34:$W$43,8))*(1-$Z$20)*T298*VLOOKUP(AI309,P298:T307,5)</f>
        <v>5.5717408285393564E-3</v>
      </c>
      <c r="AJ310" s="89">
        <f>$X$34*T298</f>
        <v>5.261582773301054E-6</v>
      </c>
      <c r="AK310" s="59" t="s">
        <v>69</v>
      </c>
      <c r="AL310" s="60">
        <f>$Q$44*AI320*100000/($T$3*$AE$9)^2</f>
        <v>0.41385723352621456</v>
      </c>
      <c r="AM310" s="65" t="s">
        <v>581</v>
      </c>
      <c r="AN310" s="66" t="s">
        <v>571</v>
      </c>
      <c r="AO310" s="61">
        <f>(AL317+SQRT(AL319))^(1/3)+(AL317-SQRT(AL319))^(1/3)-AL313/3</f>
        <v>0.73797069014042316</v>
      </c>
      <c r="AP310" s="63">
        <f>AO310^3+AL313*AO310^2+AL314*AO310+AL315</f>
        <v>0</v>
      </c>
      <c r="AQ310" s="65" t="s">
        <v>571</v>
      </c>
      <c r="AR310" s="61">
        <f>IF(AL319&gt;=0,AO310,AO317)</f>
        <v>0.73797069014042316</v>
      </c>
      <c r="AS310" s="61">
        <f>IF(AR310&lt;AR311,AR311,AR310)</f>
        <v>0.73797069014042316</v>
      </c>
      <c r="AT310" s="61">
        <f>AS310</f>
        <v>0.73797069014042316</v>
      </c>
      <c r="AU310" s="67">
        <f>IF(AT310&lt;AT311,AT311,AT310)</f>
        <v>0.73797069014042316</v>
      </c>
      <c r="AV310" s="81"/>
      <c r="AW310" s="59">
        <v>1</v>
      </c>
      <c r="AX310" s="61">
        <f>AX298</f>
        <v>9.4886543912142504E-2</v>
      </c>
      <c r="AY310" s="61">
        <f>SUMPRODUCT(T298:T307,$AX$34:$AX$43)</f>
        <v>0.34455228687185102</v>
      </c>
      <c r="AZ310" s="68">
        <f>IF($AA$7,EXP((AX310/AL311)*(AU315-1)-LN(AU315-AL311)-AL310*(2*AY310/AL310-AX310/AL311)*LN((AU315+2.41421536*AL311)/(AU315-0.41421536*AL311))/(AL311*2.82842713)      ),1)</f>
        <v>0.85492888252834964</v>
      </c>
    </row>
    <row r="311" spans="16:52" x14ac:dyDescent="0.25">
      <c r="P311" s="78">
        <v>2</v>
      </c>
      <c r="Q311" s="60"/>
      <c r="R311" s="60"/>
      <c r="S311" s="60">
        <f>$Z$8*$BJ$35/AZ311</f>
        <v>7.7393119857600501E-2</v>
      </c>
      <c r="T311" s="61">
        <f>S311/S320</f>
        <v>7.741396405470384E-2</v>
      </c>
      <c r="U311" s="62"/>
      <c r="V311" s="62"/>
      <c r="W311" s="60"/>
      <c r="X311" s="63"/>
      <c r="Y311" s="61"/>
      <c r="Z311" s="86">
        <f>SQRT($W$35*VLOOKUP(Z309,$P$34:$W$43,8))*(1-$Q$21)*T299*VLOOKUP(Z309,P298:T307,5)</f>
        <v>5.3765349920817281E-3</v>
      </c>
      <c r="AA311" s="60">
        <f>SQRT($W$35*VLOOKUP(AA309,$P$34:$W$43,8))*(1-$R$21)*T299*VLOOKUP(AA309,P298:T307,5)</f>
        <v>3.6644840426968161E-3</v>
      </c>
      <c r="AB311" s="60">
        <f>SQRT($W$35*VLOOKUP(AB309,$P$34:$W$43,8))*(1-$S$21)*T299*VLOOKUP(AB309,P298:T307,5)</f>
        <v>2.3571051301955969E-3</v>
      </c>
      <c r="AC311" s="60">
        <f>SQRT($W$35*VLOOKUP(AC309,$P$34:$W$43,8))*(1-$T$21)*T299*VLOOKUP(AC309,P298:T307,5)</f>
        <v>1.526621169817481E-3</v>
      </c>
      <c r="AD311" s="60">
        <f>SQRT($W$35*VLOOKUP(AD309,$P$34:$W$43,8))*(1-$U$21)*T299*VLOOKUP(AD309,P298:T307,5)</f>
        <v>1.6682420016990984E-3</v>
      </c>
      <c r="AE311" s="60">
        <f>SQRT($W$35*VLOOKUP(AE309,$P$34:$W$43,8))*(1-$V$21)*T299*VLOOKUP(AE309,P298:T307,5)</f>
        <v>1.0258788551911065E-3</v>
      </c>
      <c r="AF311" s="60">
        <f>SQRT($W$35*VLOOKUP(AF309,$P$34:$W$43,8))*(1-$W$21)*T299*VLOOKUP(AF309,P298:T307,5)</f>
        <v>6.3020486853173404E-3</v>
      </c>
      <c r="AG311" s="60">
        <f>SQRT($W$35*VLOOKUP(AG309,$P$34:$W$43,8))*(1-$X$21)*T299*VLOOKUP(AG309,P298:T307,5)</f>
        <v>3.826398566431691E-3</v>
      </c>
      <c r="AH311" s="60">
        <f>SQRT($W$35*VLOOKUP(AH309,$P$34:$W$43,8))*(1-$Y$21)*T299*VLOOKUP(AH309,P298:T307,5)</f>
        <v>2.4375890848917967E-3</v>
      </c>
      <c r="AI311" s="87">
        <f>SQRT($W$35*VLOOKUP(AI309,$P$34:$W$43,8))*(1-$Z$21)*T299*VLOOKUP(AI309,P298:T307,5)</f>
        <v>3.8564314101636153E-3</v>
      </c>
      <c r="AJ311" s="89">
        <f>$X$35*T299</f>
        <v>3.1314022181884326E-6</v>
      </c>
      <c r="AK311" s="59" t="s">
        <v>65</v>
      </c>
      <c r="AL311" s="60">
        <f>AJ320*$Q$44*100000/($T$3*$AE$9)</f>
        <v>0.11087779574870808</v>
      </c>
      <c r="AM311" s="61"/>
      <c r="AN311" s="66" t="s">
        <v>572</v>
      </c>
      <c r="AO311" s="66" t="e">
        <f>1/0</f>
        <v>#DIV/0!</v>
      </c>
      <c r="AP311" s="61"/>
      <c r="AQ311" s="65" t="s">
        <v>572</v>
      </c>
      <c r="AR311" s="66">
        <f>IF(AL319&gt;=0,0,AO318)</f>
        <v>0</v>
      </c>
      <c r="AS311" s="61">
        <f>IF(AR310&lt;AR311,AR310,AR311)</f>
        <v>0</v>
      </c>
      <c r="AT311" s="61">
        <f>IF(AS311&lt;AS312,AS312,AS311)</f>
        <v>0</v>
      </c>
      <c r="AU311" s="67">
        <f>IF(AT310&lt;AT311,AT310,AT311)</f>
        <v>0</v>
      </c>
      <c r="AV311" s="81"/>
      <c r="AW311" s="59">
        <v>2</v>
      </c>
      <c r="AX311" s="61">
        <f t="shared" ref="AX311:AX319" si="61">AX299</f>
        <v>0.14320546093673198</v>
      </c>
      <c r="AY311" s="61">
        <f>SUMPRODUCT(T298:T307,$AY$34:$AY$43)</f>
        <v>0.59157037223751796</v>
      </c>
      <c r="AZ311" s="68">
        <f>IF($AA$8,EXP((AX311/AL311)*(AU315-1)-LN(AU315-AL311)-AL310*(2*AY311/AL310-AX311/AL311)*LN((AU315+2.41421536*AL311)/(AU315-0.41421536*AL311))/(AL311*2.82842713)      ),1)</f>
        <v>0.52478986370941638</v>
      </c>
    </row>
    <row r="312" spans="16:52" x14ac:dyDescent="0.25">
      <c r="P312" s="78">
        <v>3</v>
      </c>
      <c r="Q312" s="60"/>
      <c r="R312" s="60"/>
      <c r="S312" s="60">
        <f>$Z$9*$BJ$36/AZ312</f>
        <v>3.6374802585166018E-2</v>
      </c>
      <c r="T312" s="61">
        <f>S312/S320</f>
        <v>3.638459936756832E-2</v>
      </c>
      <c r="U312" s="62"/>
      <c r="V312" s="62"/>
      <c r="W312" s="60"/>
      <c r="X312" s="63"/>
      <c r="Y312" s="61"/>
      <c r="Z312" s="86">
        <f>SQRT($W$36*VLOOKUP(Z309,$P$34:$W$43,8))*(1-$Q$22)*T300*VLOOKUP(Z309,P298:T307,5)</f>
        <v>3.404832850350066E-3</v>
      </c>
      <c r="AA312" s="60">
        <f>SQRT($W$36*VLOOKUP(AA309,$P$34:$W$43,8))*(1-$R$22)*T300*VLOOKUP(AA309,P298:T307,5)</f>
        <v>2.3571051301955969E-3</v>
      </c>
      <c r="AB312" s="60">
        <f>SQRT($W$36*VLOOKUP(AB309,$P$34:$W$43,8))*(1-$S$22)*T300*VLOOKUP(AB309,P298:T307,5)</f>
        <v>1.5195011919071114E-3</v>
      </c>
      <c r="AC312" s="60">
        <f>SQRT($W$36*VLOOKUP(AC309,$P$34:$W$43,8))*(1-$T$22)*T300*VLOOKUP(AC309,P298:T307,5)</f>
        <v>1.0838555689364033E-3</v>
      </c>
      <c r="AD312" s="60">
        <f>SQRT($W$36*VLOOKUP(AD309,$P$34:$W$43,8))*(1-$U$22)*T300*VLOOKUP(AD309,P298:T307,5)</f>
        <v>1.0754183480593961E-3</v>
      </c>
      <c r="AE312" s="60">
        <f>SQRT($W$36*VLOOKUP(AE309,$P$34:$W$43,8))*(1-$V$22)*T300*VLOOKUP(AE309,P298:T307,5)</f>
        <v>6.4801891740254942E-4</v>
      </c>
      <c r="AF312" s="60">
        <f>SQRT($W$36*VLOOKUP(AF309,$P$34:$W$43,8))*(1-$W$22)*T300*VLOOKUP(AF309,P298:T307,5)</f>
        <v>3.913944650430456E-3</v>
      </c>
      <c r="AG312" s="60">
        <f>SQRT($W$36*VLOOKUP(AG309,$P$34:$W$43,8))*(1-$X$22)*T300*VLOOKUP(AG309,P298:T307,5)</f>
        <v>2.486962236936775E-3</v>
      </c>
      <c r="AH312" s="60">
        <f>SQRT($W$36*VLOOKUP(AH309,$P$34:$W$43,8))*(1-$Y$22)*T300*VLOOKUP(AH309,P298:T307,5)</f>
        <v>1.5619511175821387E-3</v>
      </c>
      <c r="AI312" s="87">
        <f>SQRT($W$36*VLOOKUP(AI309,$P$34:$W$43,8))*(1-$Z$22)*T300*VLOOKUP(AI309,P298:T307,5)</f>
        <v>2.5056028851015888E-3</v>
      </c>
      <c r="AJ312" s="89">
        <f>$X$36*T300</f>
        <v>2.0500668990769432E-6</v>
      </c>
      <c r="AK312" s="82"/>
      <c r="AL312" s="65"/>
      <c r="AM312" s="61"/>
      <c r="AN312" s="66" t="s">
        <v>573</v>
      </c>
      <c r="AO312" s="66" t="e">
        <f>1/0</f>
        <v>#DIV/0!</v>
      </c>
      <c r="AP312" s="61"/>
      <c r="AQ312" s="65" t="s">
        <v>573</v>
      </c>
      <c r="AR312" s="66">
        <f>IF(AL319&gt;=0,0,AO319)</f>
        <v>0</v>
      </c>
      <c r="AS312" s="61">
        <f>AR312</f>
        <v>0</v>
      </c>
      <c r="AT312" s="61">
        <f>IF(AS311&lt;AS312,AS311,AS312)</f>
        <v>0</v>
      </c>
      <c r="AU312" s="67">
        <f>AT312</f>
        <v>0</v>
      </c>
      <c r="AV312" s="81"/>
      <c r="AW312" s="59">
        <v>3</v>
      </c>
      <c r="AX312" s="61">
        <f t="shared" si="61"/>
        <v>0.19947591637730461</v>
      </c>
      <c r="AY312" s="61">
        <f>SUMPRODUCT(T298:T307,$AZ$34:$AZ$43)</f>
        <v>0.8075349890413297</v>
      </c>
      <c r="AZ312" s="68">
        <f>IF($AA$9,EXP((AX312/AL311)*(AU315-1)-LN(AU315-AL311)-AL310*(2*AY312/AL310-AX312/AL311)*LN((AU315+2.41421536*AL311)/(AU315-0.41421536*AL311))/(AL311*2.82842713)      ),1)</f>
        <v>0.35268409827115127</v>
      </c>
    </row>
    <row r="313" spans="16:52" x14ac:dyDescent="0.25">
      <c r="P313" s="78">
        <v>4</v>
      </c>
      <c r="Q313" s="60"/>
      <c r="R313" s="60"/>
      <c r="S313" s="60">
        <f>$Z$10*$BJ$37/AZ313</f>
        <v>2.0526110556783075E-2</v>
      </c>
      <c r="T313" s="61">
        <f>S313/S320</f>
        <v>2.0531638829774237E-2</v>
      </c>
      <c r="U313" s="62"/>
      <c r="V313" s="62"/>
      <c r="W313" s="60"/>
      <c r="X313" s="63"/>
      <c r="Y313" s="61"/>
      <c r="Z313" s="86">
        <f>SQRT($W$37*VLOOKUP(Z309,$P$34:$W$43,8))*(1-$Q$23)*T301*VLOOKUP(Z309,P298:T307,5)</f>
        <v>2.4384279053413643E-3</v>
      </c>
      <c r="AA313" s="60">
        <f>SQRT($W$37*VLOOKUP(AA309,$P$34:$W$43,8))*(1-$R$23)*T301*VLOOKUP(AA309,P298:T307,5)</f>
        <v>1.5266211698174812E-3</v>
      </c>
      <c r="AB313" s="60">
        <f>SQRT($W$37*VLOOKUP(AB309,$P$34:$W$43,8))*(1-$S$23)*T301*VLOOKUP(AB309,P298:T307,5)</f>
        <v>1.0838555689364033E-3</v>
      </c>
      <c r="AC313" s="60">
        <f>SQRT($W$37*VLOOKUP(AC309,$P$34:$W$43,8))*(1-$T$23)*T301*VLOOKUP(AC309,P298:T307,5)</f>
        <v>7.782387747583046E-4</v>
      </c>
      <c r="AD313" s="60">
        <f>SQRT($W$37*VLOOKUP(AD309,$P$34:$W$43,8))*(1-$U$23)*T301*VLOOKUP(AD309,P298:T307,5)</f>
        <v>7.6398121638394272E-4</v>
      </c>
      <c r="AE313" s="60">
        <f>SQRT($W$37*VLOOKUP(AE309,$P$34:$W$43,8))*(1-$V$23)*T301*VLOOKUP(AE309,P298:T307,5)</f>
        <v>4.4122270988157801E-4</v>
      </c>
      <c r="AF313" s="60">
        <f>SQRT($W$37*VLOOKUP(AF309,$P$34:$W$43,8))*(1-$W$23)*T301*VLOOKUP(AF309,P298:T307,5)</f>
        <v>2.8169702549458307E-3</v>
      </c>
      <c r="AG313" s="60">
        <f>SQRT($W$37*VLOOKUP(AG309,$P$34:$W$43,8))*(1-$X$23)*T301*VLOOKUP(AG309,P298:T307,5)</f>
        <v>1.7611217110696767E-3</v>
      </c>
      <c r="AH313" s="60">
        <f>SQRT($W$37*VLOOKUP(AH309,$P$34:$W$43,8))*(1-$Y$23)*T301*VLOOKUP(AH309,P298:T307,5)</f>
        <v>1.2254152488987591E-3</v>
      </c>
      <c r="AI313" s="87">
        <f>SQRT($W$37*VLOOKUP(AI309,$P$34:$W$43,8))*(1-$Z$23)*T301*VLOOKUP(AI309,P298:T307,5)</f>
        <v>1.6278273045932006E-3</v>
      </c>
      <c r="AJ313" s="89">
        <f>$X$37*T301</f>
        <v>1.4862201846701096E-6</v>
      </c>
      <c r="AK313" s="59" t="s">
        <v>568</v>
      </c>
      <c r="AL313" s="60">
        <f>AL311-1</f>
        <v>-0.88912220425129196</v>
      </c>
      <c r="AM313" s="61"/>
      <c r="AN313" s="66"/>
      <c r="AO313" s="61"/>
      <c r="AP313" s="61"/>
      <c r="AQ313" s="50"/>
      <c r="AR313" s="65"/>
      <c r="AS313" s="65"/>
      <c r="AT313" s="65"/>
      <c r="AU313" s="65"/>
      <c r="AV313" s="81"/>
      <c r="AW313" s="59">
        <v>4</v>
      </c>
      <c r="AX313" s="61">
        <f t="shared" si="61"/>
        <v>0.25627106465246752</v>
      </c>
      <c r="AY313" s="61">
        <f>SUMPRODUCT(T298:T307,$BA$34:$BA$43)</f>
        <v>1.0068629975780279</v>
      </c>
      <c r="AZ313" s="68">
        <f>IF($AA$10,EXP((AX313/AL311)*(AU315-1)-LN(AU315-AL311)-AL310*(2*AY313/AL310-AX313/AL311)*LN((AU315+2.41421536*AL311)/(AU315-0.41421536*AL311))/(AL311*2.82842713)      ),1)</f>
        <v>0.24687815620642195</v>
      </c>
    </row>
    <row r="314" spans="16:52" x14ac:dyDescent="0.25">
      <c r="P314" s="78">
        <v>5</v>
      </c>
      <c r="Q314" s="60"/>
      <c r="R314" s="60"/>
      <c r="S314" s="60">
        <f>$Z$11*$BJ$38/AZ314</f>
        <v>2.0845438651155707E-2</v>
      </c>
      <c r="T314" s="61">
        <f>S314/S320</f>
        <v>2.0851052928403474E-2</v>
      </c>
      <c r="U314" s="62"/>
      <c r="V314" s="62"/>
      <c r="W314" s="60"/>
      <c r="X314" s="63"/>
      <c r="Y314" s="61"/>
      <c r="Z314" s="86">
        <f>SQRT($W$38*VLOOKUP(Z309,$P$34:$W$43,8))*(1-$Q$24)*T302*VLOOKUP(Z309,P298:T307,5)</f>
        <v>2.3629699543833336E-3</v>
      </c>
      <c r="AA314" s="60">
        <f>SQRT($W$38*VLOOKUP(AA309,$P$34:$W$43,8))*(1-$R$24)*T302*VLOOKUP(AA309,P298:T307,5)</f>
        <v>1.6682420016990982E-3</v>
      </c>
      <c r="AB314" s="60">
        <f>SQRT($W$38*VLOOKUP(AB309,$P$34:$W$43,8))*(1-$S$24)*T302*VLOOKUP(AB309,P298:T307,5)</f>
        <v>1.0754183480593958E-3</v>
      </c>
      <c r="AC314" s="60">
        <f>SQRT($W$38*VLOOKUP(AC309,$P$34:$W$43,8))*(1-$T$24)*T302*VLOOKUP(AC309,P298:T307,5)</f>
        <v>7.6398121638394261E-4</v>
      </c>
      <c r="AD314" s="60">
        <f>SQRT($W$38*VLOOKUP(AD309,$P$34:$W$43,8))*(1-$U$24)*T302*VLOOKUP(AD309,P298:T307,5)</f>
        <v>7.4938523249549105E-4</v>
      </c>
      <c r="AE314" s="60">
        <f>SQRT($W$38*VLOOKUP(AE309,$P$34:$W$43,8))*(1-$V$24)*T302*VLOOKUP(AE309,P298:T307,5)</f>
        <v>4.6756608677035955E-4</v>
      </c>
      <c r="AF314" s="60">
        <f>SQRT($W$38*VLOOKUP(AF309,$P$34:$W$43,8))*(1-$W$24)*T302*VLOOKUP(AF309,P298:T307,5)</f>
        <v>2.6942490369962048E-3</v>
      </c>
      <c r="AG314" s="60">
        <f>SQRT($W$38*VLOOKUP(AG309,$P$34:$W$43,8))*(1-$X$24)*T302*VLOOKUP(AG309,P298:T307,5)</f>
        <v>1.7546858721014197E-3</v>
      </c>
      <c r="AH314" s="60">
        <f>SQRT($W$38*VLOOKUP(AH309,$P$34:$W$43,8))*(1-$Y$24)*T302*VLOOKUP(AH309,P298:T307,5)</f>
        <v>1.1454865394909513E-3</v>
      </c>
      <c r="AI314" s="87">
        <f>SQRT($W$38*VLOOKUP(AI309,$P$34:$W$43,8))*(1-$Z$24)*T302*VLOOKUP(AI309,P298:T307,5)</f>
        <v>1.759601336589192E-3</v>
      </c>
      <c r="AJ314" s="89">
        <f>$X$38*T302</f>
        <v>1.5090013760301652E-6</v>
      </c>
      <c r="AK314" s="59" t="s">
        <v>569</v>
      </c>
      <c r="AL314" s="60">
        <f>AL310-3*AL311*AL311-2*AL311</f>
        <v>0.15521998525852174</v>
      </c>
      <c r="AM314" s="61" t="s">
        <v>582</v>
      </c>
      <c r="AN314" s="66" t="s">
        <v>583</v>
      </c>
      <c r="AO314" s="61">
        <f>AL317^2/AL318^3</f>
        <v>7.7936909799815171</v>
      </c>
      <c r="AP314" s="61"/>
      <c r="AQ314" s="50"/>
      <c r="AR314" s="65"/>
      <c r="AS314" s="65"/>
      <c r="AT314" s="65"/>
      <c r="AU314" s="65"/>
      <c r="AV314" s="81"/>
      <c r="AW314" s="59">
        <v>5</v>
      </c>
      <c r="AX314" s="61">
        <f t="shared" si="61"/>
        <v>0.25621330522075891</v>
      </c>
      <c r="AY314" s="61">
        <f>SUMPRODUCT(T298:T307,$BB$34:$BB$43)</f>
        <v>0.98992439058271642</v>
      </c>
      <c r="AZ314" s="68">
        <f>IF($AA$11,EXP((AX314/AL311)*(AU315-1)-LN(AU315-AL311)-AL310*(2*AY314/AL310-AX314/AL311)*LN((AU315+2.41421536*AL311)/(AU315-0.41421536*AL311))/(AL311*2.82842713)      ),1)</f>
        <v>0.25701838999518567</v>
      </c>
    </row>
    <row r="315" spans="16:52" x14ac:dyDescent="0.25">
      <c r="P315" s="78">
        <v>6</v>
      </c>
      <c r="Q315" s="60"/>
      <c r="R315" s="60"/>
      <c r="S315" s="60">
        <f>$Z$12*$BJ$39/AZ315</f>
        <v>1.0316492349085547E-2</v>
      </c>
      <c r="T315" s="61">
        <f>S315/S320</f>
        <v>1.0319270877723946E-2</v>
      </c>
      <c r="U315" s="62"/>
      <c r="V315" s="62"/>
      <c r="W315" s="60"/>
      <c r="X315" s="63"/>
      <c r="Y315" s="61"/>
      <c r="Z315" s="86">
        <f>SQRT($W$39*VLOOKUP(Z309,$P$34:$W$43,8))*(1-$Q$25)*T303*VLOOKUP(Z309,P298:T307,5)</f>
        <v>1.4782686303260238E-3</v>
      </c>
      <c r="AA315" s="60">
        <f>SQRT($W$39*VLOOKUP(AA309,$P$34:$W$43,8))*(1-$R$25)*T303*VLOOKUP(AA309,P298:T307,5)</f>
        <v>1.0258788551911065E-3</v>
      </c>
      <c r="AB315" s="60">
        <f>SQRT($W$39*VLOOKUP(AB309,$P$34:$W$43,8))*(1-$S$25)*T303*VLOOKUP(AB309,P298:T307,5)</f>
        <v>6.4801891740254931E-4</v>
      </c>
      <c r="AC315" s="60">
        <f>SQRT($W$39*VLOOKUP(AC309,$P$34:$W$43,8))*(1-$T$25)*T303*VLOOKUP(AC309,P298:T307,5)</f>
        <v>4.4122270988157801E-4</v>
      </c>
      <c r="AD315" s="60">
        <f>SQRT($W$39*VLOOKUP(AD309,$P$34:$W$43,8))*(1-$U$25)*T303*VLOOKUP(AD309,P298:T307,5)</f>
        <v>4.675660867703595E-4</v>
      </c>
      <c r="AE315" s="60">
        <f>SQRT($W$39*VLOOKUP(AE309,$P$34:$W$43,8))*(1-$V$25)*T303*VLOOKUP(AE309,P298:T307,5)</f>
        <v>2.9172985537723786E-4</v>
      </c>
      <c r="AF315" s="60">
        <f>SQRT($W$39*VLOOKUP(AF309,$P$34:$W$43,8))*(1-$W$25)*T303*VLOOKUP(AF309,P298:T307,5)</f>
        <v>1.8559387275675237E-3</v>
      </c>
      <c r="AG315" s="60">
        <f>SQRT($W$39*VLOOKUP(AG309,$P$34:$W$43,8))*(1-$X$25)*T303*VLOOKUP(AG309,P298:T307,5)</f>
        <v>1.0920691951556388E-3</v>
      </c>
      <c r="AH315" s="60">
        <f>SQRT($W$39*VLOOKUP(AH309,$P$34:$W$43,8))*(1-$Y$25)*T303*VLOOKUP(AH309,P298:T307,5)</f>
        <v>7.030025121979429E-4</v>
      </c>
      <c r="AI315" s="87">
        <f>SQRT($W$39*VLOOKUP(AI309,$P$34:$W$43,8))*(1-$Z$25)*T303*VLOOKUP(AI309,P298:T307,5)</f>
        <v>1.0978731305995586E-3</v>
      </c>
      <c r="AJ315" s="89">
        <f>$X$39*T303</f>
        <v>9.2903145186619958E-7</v>
      </c>
      <c r="AK315" s="59" t="s">
        <v>570</v>
      </c>
      <c r="AL315" s="60">
        <f>-1*AL310*AL311+AL311^2+AL311^3</f>
        <v>-3.2230573282536541E-2</v>
      </c>
      <c r="AM315" s="61"/>
      <c r="AN315" s="66" t="s">
        <v>584</v>
      </c>
      <c r="AO315" s="61" t="e">
        <f>SQRT(1-AO314)/SQRT(AO314)*AL317/ABS(AL317)</f>
        <v>#NUM!</v>
      </c>
      <c r="AP315" s="61"/>
      <c r="AQ315" s="50"/>
      <c r="AR315" s="65"/>
      <c r="AS315" s="65"/>
      <c r="AT315" s="65" t="s">
        <v>587</v>
      </c>
      <c r="AU315" s="61">
        <f>AU310</f>
        <v>0.73797069014042316</v>
      </c>
      <c r="AV315" s="81"/>
      <c r="AW315" s="59">
        <v>6</v>
      </c>
      <c r="AX315" s="61">
        <f t="shared" si="61"/>
        <v>0.31872889694939199</v>
      </c>
      <c r="AY315" s="61">
        <f>SUMPRODUCT(T298:T307,$BC$34:$BC$43)</f>
        <v>1.2606147158689758</v>
      </c>
      <c r="AZ315" s="68">
        <f>IF($AA$12,EXP((AX315/AL311)*(AU315-1)-LN(AU315-AL311)-AL310*(2*AY315/AL310-AX315/AL311)*LN((AU315+2.41421536*AL311)/(AU315-0.41421536*AL311))/(AL311*2.82842713)      ),1)</f>
        <v>0.15359283526017686</v>
      </c>
    </row>
    <row r="316" spans="16:52" x14ac:dyDescent="0.25">
      <c r="P316" s="78">
        <v>7</v>
      </c>
      <c r="Q316" s="60"/>
      <c r="R316" s="60"/>
      <c r="S316" s="60">
        <f>$Z$13*$BJ$40/AZ316</f>
        <v>0.37188820788535204</v>
      </c>
      <c r="T316" s="61">
        <f>S316/S320</f>
        <v>0.37198836809493957</v>
      </c>
      <c r="U316" s="62"/>
      <c r="V316" s="62"/>
      <c r="W316" s="60"/>
      <c r="X316" s="63"/>
      <c r="Y316" s="61"/>
      <c r="Z316" s="86">
        <f>SQRT($W$40*VLOOKUP(Z309,$P$34:$W$43,8))*(1-$Q$26)*T304*VLOOKUP(Z309,P298:T307,5)</f>
        <v>9.4207464667723732E-3</v>
      </c>
      <c r="AA316" s="60">
        <f>SQRT($W$40*VLOOKUP(AA309,$P$34:$W$43,8))*(1-$R$26)*T304*VLOOKUP(AA309,P298:T307,5)</f>
        <v>6.3020486853173395E-3</v>
      </c>
      <c r="AB316" s="60">
        <f>SQRT($W$40*VLOOKUP(AB309,$P$34:$W$43,8))*(1-$S$26)*T304*VLOOKUP(AB309,P298:T307,5)</f>
        <v>3.913944650430456E-3</v>
      </c>
      <c r="AC316" s="60">
        <f>SQRT($W$40*VLOOKUP(AC309,$P$34:$W$43,8))*(1-$T$26)*T304*VLOOKUP(AC309,P298:T307,5)</f>
        <v>2.8169702549458312E-3</v>
      </c>
      <c r="AD316" s="60">
        <f>SQRT($W$40*VLOOKUP(AD309,$P$34:$W$43,8))*(1-$U$26)*T304*VLOOKUP(AD309,P298:T307,5)</f>
        <v>2.6942490369962048E-3</v>
      </c>
      <c r="AE316" s="60">
        <f>SQRT($W$40*VLOOKUP(AE309,$P$34:$W$43,8))*(1-$V$26)*T304*VLOOKUP(AE309,P298:T307,5)</f>
        <v>1.8559387275675237E-3</v>
      </c>
      <c r="AF316" s="60">
        <f>SQRT($W$40*VLOOKUP(AF309,$P$34:$W$43,8))*(1-$W$26)*T304*VLOOKUP(AF309,P298:T307,5)</f>
        <v>1.2046919339362834E-2</v>
      </c>
      <c r="AG316" s="60">
        <f>SQRT($W$40*VLOOKUP(AG309,$P$34:$W$43,8))*(1-$X$26)*T304*VLOOKUP(AG309,P298:T307,5)</f>
        <v>8.1306093690602828E-3</v>
      </c>
      <c r="AH316" s="60">
        <f>SQRT($W$40*VLOOKUP(AH309,$P$34:$W$43,8))*(1-$Y$26)*T304*VLOOKUP(AH309,P298:T307,5)</f>
        <v>3.9693826256136629E-3</v>
      </c>
      <c r="AI316" s="87">
        <f>SQRT($W$40*VLOOKUP(AI309,$P$34:$W$43,8))*(1-$Z$26)*T304*VLOOKUP(AI309,P298:T307,5)</f>
        <v>6.4511321224503607E-3</v>
      </c>
      <c r="AJ316" s="89">
        <f>$X$40*T304</f>
        <v>8.9462589457586195E-6</v>
      </c>
      <c r="AK316" s="82"/>
      <c r="AL316" s="65"/>
      <c r="AM316" s="61"/>
      <c r="AN316" s="66" t="s">
        <v>585</v>
      </c>
      <c r="AO316" s="61" t="e">
        <f>IF(ATAN(AO315)&lt;0,ATAN(AO315)+PI(),ATAN(AO315))</f>
        <v>#NUM!</v>
      </c>
      <c r="AP316" s="61"/>
      <c r="AQ316" s="50"/>
      <c r="AR316" s="65"/>
      <c r="AS316" s="65"/>
      <c r="AT316" s="65"/>
      <c r="AU316" s="65"/>
      <c r="AV316" s="81"/>
      <c r="AW316" s="59">
        <v>7</v>
      </c>
      <c r="AX316" s="61">
        <f t="shared" si="61"/>
        <v>8.5143624315005592E-2</v>
      </c>
      <c r="AY316" s="61">
        <f>SUMPRODUCT(T298:T307,$BD$34:$BD$43)</f>
        <v>0.22132113595711006</v>
      </c>
      <c r="AZ316" s="68">
        <f>IF($AA$13,EXP((AX316/AL311)*(AU315-1)-LN(AU315-AL311)-AL310*(2*AY316/AL310-AX316/AL311)*LN((AU315+2.41421536*AL311)/(AU315-0.41421536*AL311))/(AL311*2.82842713)      ),1)</f>
        <v>1.1237484377879605</v>
      </c>
    </row>
    <row r="317" spans="16:52" x14ac:dyDescent="0.25">
      <c r="P317" s="78">
        <v>8</v>
      </c>
      <c r="Q317" s="60"/>
      <c r="R317" s="60"/>
      <c r="S317" s="60">
        <f>$Z$14*$BJ$41/AZ317</f>
        <v>0.11479510580020763</v>
      </c>
      <c r="T317" s="61">
        <f>S317/S320</f>
        <v>0.11482602342978764</v>
      </c>
      <c r="U317" s="62"/>
      <c r="V317" s="62"/>
      <c r="W317" s="60"/>
      <c r="X317" s="63"/>
      <c r="Y317" s="61"/>
      <c r="Z317" s="86">
        <f>SQRT($W$41*VLOOKUP(Z309,$P$34:$W$43,8))*(1-$Q$27)*T305*VLOOKUP(Z309,P298:T307,5)</f>
        <v>5.8595757981386078E-3</v>
      </c>
      <c r="AA317" s="60">
        <f>SQRT($W$41*VLOOKUP(AA309,$P$34:$W$43,8))*(1-$R$27)*T305*VLOOKUP(AA309,P298:T307,5)</f>
        <v>3.8263985664316906E-3</v>
      </c>
      <c r="AB317" s="60">
        <f>SQRT($W$41*VLOOKUP(AB309,$P$34:$W$43,8))*(1-$S$27)*T305*VLOOKUP(AB309,P298:T307,5)</f>
        <v>2.4869622369367746E-3</v>
      </c>
      <c r="AC317" s="60">
        <f>SQRT($W$41*VLOOKUP(AC309,$P$34:$W$43,8))*(1-$T$27)*T305*VLOOKUP(AC309,P298:T307,5)</f>
        <v>1.7611217110696769E-3</v>
      </c>
      <c r="AD317" s="60">
        <f>SQRT($W$41*VLOOKUP(AD309,$P$34:$W$43,8))*(1-$U$27)*T305*VLOOKUP(AD309,P298:T307,5)</f>
        <v>1.7546858721014197E-3</v>
      </c>
      <c r="AE317" s="60">
        <f>SQRT($W$41*VLOOKUP(AE309,$P$34:$W$43,8))*(1-$V$27)*T305*VLOOKUP(AE309,P298:T307,5)</f>
        <v>1.0920691951556388E-3</v>
      </c>
      <c r="AF317" s="60">
        <f>SQRT($W$41*VLOOKUP(AF309,$P$34:$W$43,8))*(1-$W$27)*T305*VLOOKUP(AF309,P298:T307,5)</f>
        <v>8.1306093690602828E-3</v>
      </c>
      <c r="AG317" s="60">
        <f>SQRT($W$41*VLOOKUP(AG309,$P$34:$W$43,8))*(1-$X$27)*T305*VLOOKUP(AG309,P298:T307,5)</f>
        <v>5.3055240051006064E-3</v>
      </c>
      <c r="AH317" s="60">
        <f>SQRT($W$41*VLOOKUP(AH309,$P$34:$W$43,8))*(1-$Y$27)*T305*VLOOKUP(AH309,P298:T307,5)</f>
        <v>2.8879277165893267E-3</v>
      </c>
      <c r="AI317" s="87">
        <f>SQRT($W$41*VLOOKUP(AI309,$P$34:$W$43,8))*(1-$Z$27)*T305*VLOOKUP(AI309,P298:T307,5)</f>
        <v>4.4234970751338837E-3</v>
      </c>
      <c r="AJ317" s="89">
        <f>$X$41*T305</f>
        <v>3.0631319848130054E-6</v>
      </c>
      <c r="AK317" s="59" t="s">
        <v>580</v>
      </c>
      <c r="AL317" s="61">
        <f>AL313*AL314/6-AL315/2-AL313^3/27</f>
        <v>1.9146480756921675E-2</v>
      </c>
      <c r="AM317" s="61"/>
      <c r="AN317" s="66" t="s">
        <v>571</v>
      </c>
      <c r="AO317" s="61" t="e">
        <f>2*SQRT(AL318)*COS(AO316/3)-AL313/3</f>
        <v>#NUM!</v>
      </c>
      <c r="AP317" s="69" t="e">
        <f>AO317^3+AL313*AO317^2+AL314*AO317+AL315</f>
        <v>#NUM!</v>
      </c>
      <c r="AQ317" s="50"/>
      <c r="AR317" s="65"/>
      <c r="AS317" s="65"/>
      <c r="AT317" s="65"/>
      <c r="AU317" s="65"/>
      <c r="AV317" s="81"/>
      <c r="AW317" s="59">
        <v>8</v>
      </c>
      <c r="AX317" s="61">
        <f t="shared" si="61"/>
        <v>9.4442052157195047E-2</v>
      </c>
      <c r="AY317" s="61">
        <f>SUMPRODUCT(T298:T307,$BE$34:$BE$43)</f>
        <v>0.4671265232195625</v>
      </c>
      <c r="AZ317" s="68">
        <f>IF($AA$14,EXP((AX317/AL311)*(AU315-1)-LN(AU315-AL311)-AL310*(2*AY317/AL310-AX317/AL311)*LN((AU315+2.41421536*AL311)/(AU315-0.41421536*AL311))/(AL311*2.82842713)      ),1)</f>
        <v>0.63774336867327475</v>
      </c>
    </row>
    <row r="318" spans="16:52" x14ac:dyDescent="0.25">
      <c r="P318" s="78">
        <v>9</v>
      </c>
      <c r="Q318" s="60"/>
      <c r="R318" s="60"/>
      <c r="S318" s="60">
        <f>$Z$15*$BJ$42/AZ318</f>
        <v>5.9246970317636392E-2</v>
      </c>
      <c r="T318" s="61">
        <f>S318/S320</f>
        <v>5.9262927233824141E-2</v>
      </c>
      <c r="U318" s="62"/>
      <c r="V318" s="62" t="s">
        <v>590</v>
      </c>
      <c r="W318" s="60"/>
      <c r="X318" s="63"/>
      <c r="Y318" s="61"/>
      <c r="Z318" s="86">
        <f>SQRT($W$42*VLOOKUP(Z309,$P$34:$W$43,8))*(1-$Q$28)*T306*VLOOKUP(Z309,P298:T307,5)</f>
        <v>3.5644348433530133E-3</v>
      </c>
      <c r="AA318" s="60">
        <f>SQRT($W$42*VLOOKUP(AA309,$P$34:$W$43,8))*(1-$R$28)*T306*VLOOKUP(AA309,P298:T307,5)</f>
        <v>2.4375890848917967E-3</v>
      </c>
      <c r="AB318" s="60">
        <f>SQRT($W$42*VLOOKUP(AB309,$P$34:$W$43,8))*(1-$S$28)*T306*VLOOKUP(AB309,P298:T307,5)</f>
        <v>1.5619511175821387E-3</v>
      </c>
      <c r="AC318" s="60">
        <f>SQRT($W$42*VLOOKUP(AC309,$P$34:$W$43,8))*(1-$T$28)*T306*VLOOKUP(AC309,P298:T307,5)</f>
        <v>1.2254152488987591E-3</v>
      </c>
      <c r="AD318" s="60">
        <f>SQRT($W$42*VLOOKUP(AD309,$P$34:$W$43,8))*(1-$U$28)*T306*VLOOKUP(AD309,P298:T307,5)</f>
        <v>1.1454865394909513E-3</v>
      </c>
      <c r="AE318" s="60">
        <f>SQRT($W$42*VLOOKUP(AE309,$P$34:$W$43,8))*(1-$V$28)*T306*VLOOKUP(AE309,P298:T307,5)</f>
        <v>7.030025121979429E-4</v>
      </c>
      <c r="AF318" s="60">
        <f>SQRT($W$42*VLOOKUP(AF309,$P$34:$W$43,8))*(1-$W$28)*T306*VLOOKUP(AF309,P298:T307,5)</f>
        <v>3.969382625613662E-3</v>
      </c>
      <c r="AG318" s="60">
        <f>SQRT($W$42*VLOOKUP(AG309,$P$34:$W$43,8))*(1-$X$28)*T306*VLOOKUP(AG309,P298:T307,5)</f>
        <v>2.8879277165893267E-3</v>
      </c>
      <c r="AH318" s="60">
        <f>SQRT($W$42*VLOOKUP(AH309,$P$34:$W$43,8))*(1-$Y$28)*T306*VLOOKUP(AH309,P298:T307,5)</f>
        <v>1.9295395975354338E-3</v>
      </c>
      <c r="AI318" s="87">
        <f>SQRT($W$42*VLOOKUP(AI309,$P$34:$W$43,8))*(1-$Z$28)*T306*VLOOKUP(AI309,P298:T307,5)</f>
        <v>2.8235050293159373E-3</v>
      </c>
      <c r="AJ318" s="89">
        <f>$X$42*T306</f>
        <v>1.6008612893315658E-6</v>
      </c>
      <c r="AK318" s="59" t="s">
        <v>556</v>
      </c>
      <c r="AL318" s="61">
        <f>AL313^2/9-AL314/3</f>
        <v>3.6097593146345669E-2</v>
      </c>
      <c r="AM318" s="61"/>
      <c r="AN318" s="66" t="s">
        <v>572</v>
      </c>
      <c r="AO318" s="61" t="e">
        <f>2*SQRT(AL318)*COS((AO316+2*PI())/3)-AL313/3</f>
        <v>#NUM!</v>
      </c>
      <c r="AP318" s="69" t="e">
        <f>AO318^3+AO318^2*AL313+AO318*AL314+AL315</f>
        <v>#NUM!</v>
      </c>
      <c r="AQ318" s="50"/>
      <c r="AR318" s="65"/>
      <c r="AS318" s="50"/>
      <c r="AT318" s="65"/>
      <c r="AU318" s="65"/>
      <c r="AV318" s="81"/>
      <c r="AW318" s="59">
        <v>9</v>
      </c>
      <c r="AX318" s="61">
        <f t="shared" si="61"/>
        <v>9.5633628720838929E-2</v>
      </c>
      <c r="AY318" s="61">
        <f>SUMPRODUCT(T298:T307,$BF$34:$BF$43)</f>
        <v>0.53657147837327313</v>
      </c>
      <c r="AZ318" s="68">
        <f>IF($AA$15,EXP((AX318/AL311)*(AU315-1)-LN(AU315-AL311)-AL310*(2*AY318/AL310-AX318/AL311)*LN((AU315+2.41421536*AL311)/(AU315-0.41421536*AL311))/(AL311*2.82842713)      ),1)</f>
        <v>0.54180083924668643</v>
      </c>
    </row>
    <row r="319" spans="16:52" x14ac:dyDescent="0.25">
      <c r="P319" s="78">
        <v>10</v>
      </c>
      <c r="Q319" s="60"/>
      <c r="R319" s="60"/>
      <c r="S319" s="60">
        <f>$Z$16*$BJ$43/AZ319</f>
        <v>9.2083112391499605E-2</v>
      </c>
      <c r="T319" s="61">
        <f>S319/S320</f>
        <v>9.2107913026854643E-2</v>
      </c>
      <c r="U319" s="62"/>
      <c r="V319" s="96">
        <f>ABS(S308-S320)</f>
        <v>4.2188474935755949E-15</v>
      </c>
      <c r="W319" s="60"/>
      <c r="X319" s="63"/>
      <c r="Y319" s="61"/>
      <c r="Z319" s="86">
        <f>SQRT($W$43*VLOOKUP(Z309,$P$34:$W$43,8))*(1-$Q$29)*T307*VLOOKUP(Z309,P298:T307,5)</f>
        <v>5.5717408285393564E-3</v>
      </c>
      <c r="AA319" s="60">
        <f>SQRT($W$43*VLOOKUP(AA309,$P$34:$W$43,8))*(1-$R$29)*T307*VLOOKUP(AA309,P298:T307,5)</f>
        <v>3.8564314101636158E-3</v>
      </c>
      <c r="AB319" s="60">
        <f>SQRT($W$43*VLOOKUP(AB309,$P$34:$W$43,8))*(1-$S$29)*T307*VLOOKUP(AB309,P298:T307,5)</f>
        <v>2.5056028851015888E-3</v>
      </c>
      <c r="AC319" s="60">
        <f>SQRT($W$43*VLOOKUP(AC309,$P$34:$W$43,8))*(1-$T$29)*T307*VLOOKUP(AC309,P298:T307,5)</f>
        <v>1.6278273045932006E-3</v>
      </c>
      <c r="AD319" s="60">
        <f>SQRT($W$43*VLOOKUP(AD309,$P$34:$W$43,8))*(1-$U$29)*T307*VLOOKUP(AD309,P298:T307,5)</f>
        <v>1.759601336589192E-3</v>
      </c>
      <c r="AE319" s="60">
        <f>SQRT($W$43*VLOOKUP(AE309,$P$34:$W$43,8))*(1-$V$29)*T307*VLOOKUP(AE309,P298:T307,5)</f>
        <v>1.0978731305995586E-3</v>
      </c>
      <c r="AF319" s="60">
        <f>SQRT($W$43*VLOOKUP(AF309,$P$34:$W$43,8))*(1-$W$29)*T307*VLOOKUP(AF309,P298:T307,5)</f>
        <v>6.4511321224503607E-3</v>
      </c>
      <c r="AG319" s="60">
        <f>SQRT($W$43*VLOOKUP(AG309,$P$34:$W$43,8))*(1-$X$29)*T307*VLOOKUP(AG309,P298:T307,5)</f>
        <v>4.4234970751338837E-3</v>
      </c>
      <c r="AH319" s="60">
        <f>SQRT($W$43*VLOOKUP(AH309,$P$34:$W$43,8))*(1-$Y$29)*T307*VLOOKUP(AH309,P298:T307,5)</f>
        <v>2.8235050293159373E-3</v>
      </c>
      <c r="AI319" s="87">
        <f>SQRT($W$43*VLOOKUP(AI309,$P$34:$W$43,8))*(1-$Z$29)*T307*VLOOKUP(AI309,P298:T307,5)</f>
        <v>4.1316491564905508E-3</v>
      </c>
      <c r="AJ319" s="89">
        <f>$X$43*T307</f>
        <v>3.3412025186696845E-6</v>
      </c>
      <c r="AK319" s="59" t="s">
        <v>72</v>
      </c>
      <c r="AL319" s="63">
        <f>AL317^2-AL318^3</f>
        <v>3.1955125365506267E-4</v>
      </c>
      <c r="AM319" s="61"/>
      <c r="AN319" s="66" t="s">
        <v>573</v>
      </c>
      <c r="AO319" s="61" t="e">
        <f>2*SQRT(AL318)*COS((AO316+4*PI())/3)-AL313/3</f>
        <v>#NUM!</v>
      </c>
      <c r="AP319" s="69" t="e">
        <f>AO319^3+AO319^2*AL313+AL314*AO319+AL315</f>
        <v>#NUM!</v>
      </c>
      <c r="AQ319" s="50"/>
      <c r="AR319" s="65"/>
      <c r="AS319" s="50"/>
      <c r="AT319" s="65"/>
      <c r="AU319" s="65"/>
      <c r="AV319" s="81"/>
      <c r="AW319" s="59">
        <v>10</v>
      </c>
      <c r="AX319" s="61">
        <f t="shared" si="61"/>
        <v>0.1284239100960245</v>
      </c>
      <c r="AY319" s="61">
        <f>SUMPRODUCT(T298:T307,$BG$34:$BG$43)</f>
        <v>0.53145232879748938</v>
      </c>
      <c r="AZ319" s="68">
        <f>IF($AA$16,EXP((AX319/AL311)*(AU315-1)-LN(AU315-AL311)-AL310*(2*AY319/AL310-AX319/AL311)*LN((AU315+2.41421536*AL311)/(AU315-0.41421536*AL311))/(AL311*2.82842713)      ),1)</f>
        <v>0.58726082742468033</v>
      </c>
    </row>
    <row r="320" spans="16:52" x14ac:dyDescent="0.25">
      <c r="P320" s="79"/>
      <c r="Q320" s="71"/>
      <c r="R320" s="71"/>
      <c r="S320" s="94">
        <f>SUM(S310:S319)</f>
        <v>0.99973074370550763</v>
      </c>
      <c r="T320" s="72">
        <f>SUM(T310:T319)</f>
        <v>0.99999999999999989</v>
      </c>
      <c r="U320" s="73"/>
      <c r="V320" s="73"/>
      <c r="W320" s="73"/>
      <c r="X320" s="73"/>
      <c r="Y320" s="73"/>
      <c r="Z320" s="70"/>
      <c r="AA320" s="73"/>
      <c r="AB320" s="73"/>
      <c r="AC320" s="73"/>
      <c r="AD320" s="73"/>
      <c r="AE320" s="73"/>
      <c r="AF320" s="73"/>
      <c r="AG320" s="73"/>
      <c r="AH320" s="73"/>
      <c r="AI320" s="88">
        <f>SUM(Z310:AI319)</f>
        <v>0.28955790009286286</v>
      </c>
      <c r="AJ320" s="91">
        <f>SUM(AJ310:AJ319)</f>
        <v>3.1318759641705781E-5</v>
      </c>
      <c r="AK320" s="70"/>
      <c r="AL320" s="73"/>
      <c r="AM320" s="74"/>
      <c r="AN320" s="75"/>
      <c r="AO320" s="74"/>
      <c r="AP320" s="74"/>
      <c r="AQ320" s="76"/>
      <c r="AR320" s="73"/>
      <c r="AS320" s="76"/>
      <c r="AT320" s="73"/>
      <c r="AU320" s="73"/>
      <c r="AV320" s="80"/>
      <c r="AW320" s="70"/>
      <c r="AX320" s="73"/>
      <c r="AY320" s="73"/>
      <c r="AZ320" s="80"/>
    </row>
    <row r="321" spans="16:52" x14ac:dyDescent="0.25">
      <c r="P321" s="92">
        <f>P309+1</f>
        <v>24</v>
      </c>
      <c r="Q321" s="55"/>
      <c r="R321" s="55"/>
      <c r="S321" s="55"/>
      <c r="T321" s="55" t="s">
        <v>558</v>
      </c>
      <c r="U321" s="56"/>
      <c r="V321" s="56"/>
      <c r="W321" s="57"/>
      <c r="X321" s="57"/>
      <c r="Y321" s="57"/>
      <c r="Z321" s="54">
        <v>1</v>
      </c>
      <c r="AA321" s="55">
        <v>2</v>
      </c>
      <c r="AB321" s="55">
        <v>3</v>
      </c>
      <c r="AC321" s="55">
        <v>4</v>
      </c>
      <c r="AD321" s="55">
        <v>5</v>
      </c>
      <c r="AE321" s="55">
        <v>6</v>
      </c>
      <c r="AF321" s="55">
        <v>7</v>
      </c>
      <c r="AG321" s="55">
        <v>8</v>
      </c>
      <c r="AH321" s="55">
        <v>9</v>
      </c>
      <c r="AI321" s="58">
        <v>10</v>
      </c>
      <c r="AJ321" s="90"/>
      <c r="AK321" s="54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8"/>
      <c r="AW321" s="54"/>
      <c r="AX321" s="55" t="s">
        <v>563</v>
      </c>
      <c r="AY321" s="55" t="s">
        <v>575</v>
      </c>
      <c r="AZ321" s="58" t="s">
        <v>588</v>
      </c>
    </row>
    <row r="322" spans="16:52" x14ac:dyDescent="0.25">
      <c r="P322" s="78">
        <v>1</v>
      </c>
      <c r="Q322" s="60"/>
      <c r="R322" s="60"/>
      <c r="S322" s="60">
        <f>$Z$7*$BJ$34/AZ322</f>
        <v>0.19626138321834127</v>
      </c>
      <c r="T322" s="61">
        <f>S322/S332</f>
        <v>0.19631424206371501</v>
      </c>
      <c r="U322" s="62"/>
      <c r="V322" s="62"/>
      <c r="W322" s="60"/>
      <c r="X322" s="63"/>
      <c r="Y322" s="61"/>
      <c r="Z322" s="86">
        <f>SQRT($W$34*VLOOKUP(Z321,$P$34:$W$43,8))*(1-$Q$20)*T310*VLOOKUP(Z321,P310:T319,5)</f>
        <v>7.8475974429811895E-3</v>
      </c>
      <c r="AA322" s="60">
        <f>SQRT($W$34*VLOOKUP(AA321,$P$34:$W$43,8))*(1-$R$20)*T310*VLOOKUP(AA321,P310:T319,5)</f>
        <v>5.3765350025863782E-3</v>
      </c>
      <c r="AB322" s="60">
        <f>SQRT($W$34*VLOOKUP(AB321,$P$34:$W$43,8))*(1-$S$20)*T310*VLOOKUP(AB321,P310:T319,5)</f>
        <v>3.4048328692483569E-3</v>
      </c>
      <c r="AC322" s="60">
        <f>SQRT($W$34*VLOOKUP(AC321,$P$34:$W$43,8))*(1-$T$20)*T310*VLOOKUP(AC321,P310:T319,5)</f>
        <v>2.43842792585545E-3</v>
      </c>
      <c r="AD322" s="60">
        <f>SQRT($W$34*VLOOKUP(AD321,$P$34:$W$43,8))*(1-$U$20)*T310*VLOOKUP(AD321,P310:T319,5)</f>
        <v>2.3629699743388578E-3</v>
      </c>
      <c r="AE322" s="60">
        <f>SQRT($W$34*VLOOKUP(AE321,$P$34:$W$43,8))*(1-$V$20)*T310*VLOOKUP(AE321,P310:T319,5)</f>
        <v>1.4782686478466347E-3</v>
      </c>
      <c r="AF322" s="60">
        <f>SQRT($W$34*VLOOKUP(AF321,$P$34:$W$43,8))*(1-$W$20)*T310*VLOOKUP(AF321,P310:T319,5)</f>
        <v>9.4207464244456685E-3</v>
      </c>
      <c r="AG322" s="60">
        <f>SQRT($W$34*VLOOKUP(AG321,$P$34:$W$43,8))*(1-$X$20)*T310*VLOOKUP(AG321,P310:T319,5)</f>
        <v>5.8595757969801794E-3</v>
      </c>
      <c r="AH322" s="60">
        <f>SQRT($W$34*VLOOKUP(AH321,$P$34:$W$43,8))*(1-$Y$20)*T310*VLOOKUP(AH321,P310:T319,5)</f>
        <v>3.5644348509089488E-3</v>
      </c>
      <c r="AI322" s="87">
        <f>SQRT($W$34*VLOOKUP(AI321,$P$34:$W$43,8))*(1-$Z$20)*T310*VLOOKUP(AI321,P310:T319,5)</f>
        <v>5.571740835015682E-3</v>
      </c>
      <c r="AJ322" s="89">
        <f>$X$34*T310</f>
        <v>5.2615827677827732E-6</v>
      </c>
      <c r="AK322" s="59" t="s">
        <v>69</v>
      </c>
      <c r="AL322" s="60">
        <f>$Q$44*AI332*100000/($T$3*$AE$9)^2</f>
        <v>0.41385723510809086</v>
      </c>
      <c r="AM322" s="65" t="s">
        <v>581</v>
      </c>
      <c r="AN322" s="66" t="s">
        <v>571</v>
      </c>
      <c r="AO322" s="61">
        <f>(AL329+SQRT(AL331))^(1/3)+(AL329-SQRT(AL331))^(1/3)-AL325/3</f>
        <v>0.73797068855213088</v>
      </c>
      <c r="AP322" s="63">
        <f>AO322^3+AL325*AO322^2+AL326*AO322+AL327</f>
        <v>0</v>
      </c>
      <c r="AQ322" s="65" t="s">
        <v>571</v>
      </c>
      <c r="AR322" s="61">
        <f>IF(AL331&gt;=0,AO322,AO329)</f>
        <v>0.73797068855213088</v>
      </c>
      <c r="AS322" s="61">
        <f>IF(AR322&lt;AR323,AR323,AR322)</f>
        <v>0.73797068855213088</v>
      </c>
      <c r="AT322" s="61">
        <f>AS322</f>
        <v>0.73797068855213088</v>
      </c>
      <c r="AU322" s="67">
        <f>IF(AT322&lt;AT323,AT323,AT322)</f>
        <v>0.73797068855213088</v>
      </c>
      <c r="AV322" s="81"/>
      <c r="AW322" s="59">
        <v>1</v>
      </c>
      <c r="AX322" s="61">
        <f>AX310</f>
        <v>9.4886543912142504E-2</v>
      </c>
      <c r="AY322" s="61">
        <f>SUMPRODUCT(T310:T319,$AX$34:$AX$43)</f>
        <v>0.344552287535205</v>
      </c>
      <c r="AZ322" s="68">
        <f>IF($AA$7,EXP((AX322/AL323)*(AU327-1)-LN(AU327-AL323)-AL322*(2*AY322/AL322-AX322/AL323)*LN((AU327+2.41421536*AL323)/(AU327-0.41421536*AL323))/(AL323*2.82842713)      ),1)</f>
        <v>0.85492888293206948</v>
      </c>
    </row>
    <row r="323" spans="16:52" x14ac:dyDescent="0.25">
      <c r="P323" s="78">
        <v>2</v>
      </c>
      <c r="Q323" s="60"/>
      <c r="R323" s="60"/>
      <c r="S323" s="60">
        <f>$Z$8*$BJ$35/AZ323</f>
        <v>7.7393119962232068E-2</v>
      </c>
      <c r="T323" s="61">
        <f>S323/S332</f>
        <v>7.7413964159363427E-2</v>
      </c>
      <c r="U323" s="62"/>
      <c r="V323" s="62"/>
      <c r="W323" s="60"/>
      <c r="X323" s="63"/>
      <c r="Y323" s="61"/>
      <c r="Z323" s="86">
        <f>SQRT($W$35*VLOOKUP(Z321,$P$34:$W$43,8))*(1-$Q$21)*T311*VLOOKUP(Z321,P310:T319,5)</f>
        <v>5.3765350025863782E-3</v>
      </c>
      <c r="AA323" s="60">
        <f>SQRT($W$35*VLOOKUP(AA321,$P$34:$W$43,8))*(1-$R$21)*T311*VLOOKUP(AA321,P310:T319,5)</f>
        <v>3.6644840647026499E-3</v>
      </c>
      <c r="AB323" s="60">
        <f>SQRT($W$35*VLOOKUP(AB321,$P$34:$W$43,8))*(1-$S$21)*T311*VLOOKUP(AB321,P310:T319,5)</f>
        <v>2.3571051528280523E-3</v>
      </c>
      <c r="AC323" s="60">
        <f>SQRT($W$35*VLOOKUP(AC321,$P$34:$W$43,8))*(1-$T$21)*T311*VLOOKUP(AC321,P310:T319,5)</f>
        <v>1.5266211888455969E-3</v>
      </c>
      <c r="AD323" s="60">
        <f>SQRT($W$35*VLOOKUP(AD321,$P$34:$W$43,8))*(1-$U$21)*T311*VLOOKUP(AD321,P310:T319,5)</f>
        <v>1.6682420225462397E-3</v>
      </c>
      <c r="AE323" s="60">
        <f>SQRT($W$35*VLOOKUP(AE321,$P$34:$W$43,8))*(1-$V$21)*T311*VLOOKUP(AE321,P310:T319,5)</f>
        <v>1.0258788715061566E-3</v>
      </c>
      <c r="AF323" s="60">
        <f>SQRT($W$35*VLOOKUP(AF321,$P$34:$W$43,8))*(1-$W$21)*T311*VLOOKUP(AF321,P310:T319,5)</f>
        <v>6.302048682534641E-3</v>
      </c>
      <c r="AG323" s="60">
        <f>SQRT($W$35*VLOOKUP(AG321,$P$34:$W$43,8))*(1-$X$21)*T311*VLOOKUP(AG321,P310:T319,5)</f>
        <v>3.8263985811773757E-3</v>
      </c>
      <c r="AH323" s="60">
        <f>SQRT($W$35*VLOOKUP(AH321,$P$34:$W$43,8))*(1-$Y$21)*T311*VLOOKUP(AH321,P310:T319,5)</f>
        <v>2.4375890999346053E-3</v>
      </c>
      <c r="AI323" s="87">
        <f>SQRT($W$35*VLOOKUP(AI321,$P$34:$W$43,8))*(1-$Z$21)*T311*VLOOKUP(AI321,P310:T319,5)</f>
        <v>3.8564314302699785E-3</v>
      </c>
      <c r="AJ323" s="89">
        <f>$X$35*T311</f>
        <v>3.1314022275907275E-6</v>
      </c>
      <c r="AK323" s="59" t="s">
        <v>65</v>
      </c>
      <c r="AL323" s="60">
        <f>AJ332*$Q$44*100000/($T$3*$AE$9)</f>
        <v>0.11087779589754847</v>
      </c>
      <c r="AM323" s="61"/>
      <c r="AN323" s="66" t="s">
        <v>572</v>
      </c>
      <c r="AO323" s="66" t="e">
        <f>1/0</f>
        <v>#DIV/0!</v>
      </c>
      <c r="AP323" s="61"/>
      <c r="AQ323" s="65" t="s">
        <v>572</v>
      </c>
      <c r="AR323" s="66">
        <f>IF(AL331&gt;=0,0,AO330)</f>
        <v>0</v>
      </c>
      <c r="AS323" s="61">
        <f>IF(AR322&lt;AR323,AR322,AR323)</f>
        <v>0</v>
      </c>
      <c r="AT323" s="61">
        <f>IF(AS323&lt;AS324,AS324,AS323)</f>
        <v>0</v>
      </c>
      <c r="AU323" s="67">
        <f>IF(AT322&lt;AT323,AT322,AT323)</f>
        <v>0</v>
      </c>
      <c r="AV323" s="81"/>
      <c r="AW323" s="59">
        <v>2</v>
      </c>
      <c r="AX323" s="61">
        <f t="shared" ref="AX323:AX331" si="62">AX311</f>
        <v>0.14320546093673198</v>
      </c>
      <c r="AY323" s="61">
        <f>SUMPRODUCT(T310:T319,$AY$34:$AY$43)</f>
        <v>0.59157037338661289</v>
      </c>
      <c r="AZ323" s="68">
        <f>IF($AA$8,EXP((AX323/AL323)*(AU327-1)-LN(AU327-AL323)-AL322*(2*AY323/AL322-AX323/AL323)*LN((AU327+2.41421536*AL323)/(AU327-0.41421536*AL323))/(AL323*2.82842713)      ),1)</f>
        <v>0.52478986299992714</v>
      </c>
    </row>
    <row r="324" spans="16:52" x14ac:dyDescent="0.25">
      <c r="P324" s="78">
        <v>3</v>
      </c>
      <c r="Q324" s="60"/>
      <c r="R324" s="60"/>
      <c r="S324" s="60">
        <f>$Z$9*$BJ$36/AZ324</f>
        <v>3.6374802693249213E-2</v>
      </c>
      <c r="T324" s="61">
        <f>S324/S332</f>
        <v>3.6384599475680547E-2</v>
      </c>
      <c r="U324" s="62"/>
      <c r="V324" s="62"/>
      <c r="W324" s="60"/>
      <c r="X324" s="63"/>
      <c r="Y324" s="61"/>
      <c r="Z324" s="86">
        <f>SQRT($W$36*VLOOKUP(Z321,$P$34:$W$43,8))*(1-$Q$22)*T312*VLOOKUP(Z321,P310:T319,5)</f>
        <v>3.4048328692483565E-3</v>
      </c>
      <c r="AA324" s="60">
        <f>SQRT($W$36*VLOOKUP(AA321,$P$34:$W$43,8))*(1-$R$22)*T312*VLOOKUP(AA321,P310:T319,5)</f>
        <v>2.3571051528280523E-3</v>
      </c>
      <c r="AB324" s="60">
        <f>SQRT($W$36*VLOOKUP(AB321,$P$34:$W$43,8))*(1-$S$22)*T312*VLOOKUP(AB321,P310:T319,5)</f>
        <v>1.5195012119621526E-3</v>
      </c>
      <c r="AC324" s="60">
        <f>SQRT($W$36*VLOOKUP(AC321,$P$34:$W$43,8))*(1-$T$22)*T312*VLOOKUP(AC321,P310:T319,5)</f>
        <v>1.0838555863440327E-3</v>
      </c>
      <c r="AD324" s="60">
        <f>SQRT($W$36*VLOOKUP(AD321,$P$34:$W$43,8))*(1-$U$22)*T312*VLOOKUP(AD321,P310:T319,5)</f>
        <v>1.0754183653662206E-3</v>
      </c>
      <c r="AE324" s="60">
        <f>SQRT($W$36*VLOOKUP(AE321,$P$34:$W$43,8))*(1-$V$22)*T312*VLOOKUP(AE321,P310:T319,5)</f>
        <v>6.4801893003899719E-4</v>
      </c>
      <c r="AF324" s="60">
        <f>SQRT($W$36*VLOOKUP(AF321,$P$34:$W$43,8))*(1-$W$22)*T312*VLOOKUP(AF321,P310:T319,5)</f>
        <v>3.9139446627792689E-3</v>
      </c>
      <c r="AG324" s="60">
        <f>SQRT($W$36*VLOOKUP(AG321,$P$34:$W$43,8))*(1-$X$22)*T312*VLOOKUP(AG321,P310:T319,5)</f>
        <v>2.4869622554654089E-3</v>
      </c>
      <c r="AH324" s="60">
        <f>SQRT($W$36*VLOOKUP(AH321,$P$34:$W$43,8))*(1-$Y$22)*T312*VLOOKUP(AH321,P310:T319,5)</f>
        <v>1.5619511328389944E-3</v>
      </c>
      <c r="AI324" s="87">
        <f>SQRT($W$36*VLOOKUP(AI321,$P$34:$W$43,8))*(1-$Z$22)*T312*VLOOKUP(AI321,P310:T319,5)</f>
        <v>2.5056029071768475E-3</v>
      </c>
      <c r="AJ324" s="89">
        <f>$X$36*T312</f>
        <v>2.050066912605783E-6</v>
      </c>
      <c r="AK324" s="82"/>
      <c r="AL324" s="65"/>
      <c r="AM324" s="61"/>
      <c r="AN324" s="66" t="s">
        <v>573</v>
      </c>
      <c r="AO324" s="66" t="e">
        <f>1/0</f>
        <v>#DIV/0!</v>
      </c>
      <c r="AP324" s="61"/>
      <c r="AQ324" s="65" t="s">
        <v>573</v>
      </c>
      <c r="AR324" s="66">
        <f>IF(AL331&gt;=0,0,AO331)</f>
        <v>0</v>
      </c>
      <c r="AS324" s="61">
        <f>AR324</f>
        <v>0</v>
      </c>
      <c r="AT324" s="61">
        <f>IF(AS323&lt;AS324,AS323,AS324)</f>
        <v>0</v>
      </c>
      <c r="AU324" s="67">
        <f>AT324</f>
        <v>0</v>
      </c>
      <c r="AV324" s="81"/>
      <c r="AW324" s="59">
        <v>3</v>
      </c>
      <c r="AX324" s="61">
        <f t="shared" si="62"/>
        <v>0.19947591637730461</v>
      </c>
      <c r="AY324" s="61">
        <f>SUMPRODUCT(T310:T319,$AZ$34:$AZ$43)</f>
        <v>0.80753499067095202</v>
      </c>
      <c r="AZ324" s="68">
        <f>IF($AA$9,EXP((AX324/AL323)*(AU327-1)-LN(AU327-AL323)-AL322*(2*AY324/AL322-AX324/AL323)*LN((AU327+2.41421536*AL323)/(AU327-0.41421536*AL323))/(AL323*2.82842713)      ),1)</f>
        <v>0.35268409722319444</v>
      </c>
    </row>
    <row r="325" spans="16:52" x14ac:dyDescent="0.25">
      <c r="P325" s="78">
        <v>4</v>
      </c>
      <c r="Q325" s="60"/>
      <c r="R325" s="60"/>
      <c r="S325" s="60">
        <f>$Z$10*$BJ$37/AZ325</f>
        <v>2.0526110644228497E-2</v>
      </c>
      <c r="T325" s="61">
        <f>S325/S332</f>
        <v>2.0531638917243165E-2</v>
      </c>
      <c r="U325" s="62"/>
      <c r="V325" s="62"/>
      <c r="W325" s="60"/>
      <c r="X325" s="63"/>
      <c r="Y325" s="61"/>
      <c r="Z325" s="86">
        <f>SQRT($W$37*VLOOKUP(Z321,$P$34:$W$43,8))*(1-$Q$23)*T313*VLOOKUP(Z321,P310:T319,5)</f>
        <v>2.43842792585545E-3</v>
      </c>
      <c r="AA325" s="60">
        <f>SQRT($W$37*VLOOKUP(AA321,$P$34:$W$43,8))*(1-$R$23)*T313*VLOOKUP(AA321,P310:T319,5)</f>
        <v>1.5266211888455969E-3</v>
      </c>
      <c r="AB325" s="60">
        <f>SQRT($W$37*VLOOKUP(AB321,$P$34:$W$43,8))*(1-$S$23)*T313*VLOOKUP(AB321,P310:T319,5)</f>
        <v>1.0838555863440327E-3</v>
      </c>
      <c r="AC325" s="60">
        <f>SQRT($W$37*VLOOKUP(AC321,$P$34:$W$43,8))*(1-$T$23)*T313*VLOOKUP(AC321,P310:T319,5)</f>
        <v>7.782387894851037E-4</v>
      </c>
      <c r="AD325" s="60">
        <f>SQRT($W$37*VLOOKUP(AD321,$P$34:$W$43,8))*(1-$U$23)*T313*VLOOKUP(AD321,P310:T319,5)</f>
        <v>7.6398123086559634E-4</v>
      </c>
      <c r="AE325" s="60">
        <f>SQRT($W$37*VLOOKUP(AE321,$P$34:$W$43,8))*(1-$V$23)*T313*VLOOKUP(AE321,P310:T319,5)</f>
        <v>4.4122271974843101E-4</v>
      </c>
      <c r="AF325" s="60">
        <f>SQRT($W$37*VLOOKUP(AF321,$P$34:$W$43,8))*(1-$W$23)*T313*VLOOKUP(AF321,P310:T319,5)</f>
        <v>2.8169702718968998E-3</v>
      </c>
      <c r="AG325" s="60">
        <f>SQRT($W$37*VLOOKUP(AG321,$P$34:$W$43,8))*(1-$X$23)*T313*VLOOKUP(AG321,P310:T319,5)</f>
        <v>1.7611217292316124E-3</v>
      </c>
      <c r="AH325" s="60">
        <f>SQRT($W$37*VLOOKUP(AH321,$P$34:$W$43,8))*(1-$Y$23)*T313*VLOOKUP(AH321,P310:T319,5)</f>
        <v>1.2254152643760236E-3</v>
      </c>
      <c r="AI325" s="87">
        <f>SQRT($W$37*VLOOKUP(AI321,$P$34:$W$43,8))*(1-$Z$23)*T313*VLOOKUP(AI321,P310:T319,5)</f>
        <v>1.6278273235944371E-3</v>
      </c>
      <c r="AJ325" s="89">
        <f>$X$37*T313</f>
        <v>1.4862201987321601E-6</v>
      </c>
      <c r="AK325" s="59" t="s">
        <v>568</v>
      </c>
      <c r="AL325" s="60">
        <f>AL323-1</f>
        <v>-0.88912220410245157</v>
      </c>
      <c r="AM325" s="61"/>
      <c r="AN325" s="66"/>
      <c r="AO325" s="61"/>
      <c r="AP325" s="61"/>
      <c r="AQ325" s="50"/>
      <c r="AR325" s="65"/>
      <c r="AS325" s="65"/>
      <c r="AT325" s="65"/>
      <c r="AU325" s="65"/>
      <c r="AV325" s="81"/>
      <c r="AW325" s="59">
        <v>4</v>
      </c>
      <c r="AX325" s="61">
        <f t="shared" si="62"/>
        <v>0.25627106465246752</v>
      </c>
      <c r="AY325" s="61">
        <f>SUMPRODUCT(T310:T319,$BA$34:$BA$43)</f>
        <v>1.0068629995805753</v>
      </c>
      <c r="AZ325" s="68">
        <f>IF($AA$10,EXP((AX325/AL323)*(AU327-1)-LN(AU327-AL323)-AL322*(2*AY325/AL322-AX325/AL323)*LN((AU327+2.41421536*AL323)/(AU327-0.41421536*AL323))/(AL323*2.82842713)      ),1)</f>
        <v>0.2468781551546706</v>
      </c>
    </row>
    <row r="326" spans="16:52" x14ac:dyDescent="0.25">
      <c r="P326" s="78">
        <v>5</v>
      </c>
      <c r="Q326" s="60"/>
      <c r="R326" s="60"/>
      <c r="S326" s="60">
        <f>$Z$11*$BJ$38/AZ326</f>
        <v>2.084543874026441E-2</v>
      </c>
      <c r="T326" s="61">
        <f>S326/S332</f>
        <v>2.085105301753613E-2</v>
      </c>
      <c r="U326" s="62"/>
      <c r="V326" s="62"/>
      <c r="W326" s="60"/>
      <c r="X326" s="63"/>
      <c r="Y326" s="61"/>
      <c r="Z326" s="86">
        <f>SQRT($W$38*VLOOKUP(Z321,$P$34:$W$43,8))*(1-$Q$24)*T314*VLOOKUP(Z321,P310:T319,5)</f>
        <v>2.3629699743388578E-3</v>
      </c>
      <c r="AA326" s="60">
        <f>SQRT($W$38*VLOOKUP(AA321,$P$34:$W$43,8))*(1-$R$24)*T314*VLOOKUP(AA321,P310:T319,5)</f>
        <v>1.6682420225462395E-3</v>
      </c>
      <c r="AB326" s="60">
        <f>SQRT($W$38*VLOOKUP(AB321,$P$34:$W$43,8))*(1-$S$24)*T314*VLOOKUP(AB321,P310:T319,5)</f>
        <v>1.0754183653662204E-3</v>
      </c>
      <c r="AC326" s="60">
        <f>SQRT($W$38*VLOOKUP(AC321,$P$34:$W$43,8))*(1-$T$24)*T314*VLOOKUP(AC321,P310:T319,5)</f>
        <v>7.6398123086559634E-4</v>
      </c>
      <c r="AD326" s="60">
        <f>SQRT($W$38*VLOOKUP(AD321,$P$34:$W$43,8))*(1-$U$24)*T314*VLOOKUP(AD321,P310:T319,5)</f>
        <v>7.4938524672465338E-4</v>
      </c>
      <c r="AE326" s="60">
        <f>SQRT($W$38*VLOOKUP(AE321,$P$34:$W$43,8))*(1-$V$24)*T314*VLOOKUP(AE321,P310:T319,5)</f>
        <v>4.675660972414054E-4</v>
      </c>
      <c r="AF326" s="60">
        <f>SQRT($W$38*VLOOKUP(AF321,$P$34:$W$43,8))*(1-$W$24)*T314*VLOOKUP(AF321,P310:T319,5)</f>
        <v>2.6942490532957451E-3</v>
      </c>
      <c r="AG326" s="60">
        <f>SQRT($W$38*VLOOKUP(AG321,$P$34:$W$43,8))*(1-$X$24)*T314*VLOOKUP(AG321,P310:T319,5)</f>
        <v>1.7546858902536086E-3</v>
      </c>
      <c r="AH326" s="60">
        <f>SQRT($W$38*VLOOKUP(AH321,$P$34:$W$43,8))*(1-$Y$24)*T314*VLOOKUP(AH321,P310:T319,5)</f>
        <v>1.1454865539956636E-3</v>
      </c>
      <c r="AI326" s="87">
        <f>SQRT($W$38*VLOOKUP(AI321,$P$34:$W$43,8))*(1-$Z$24)*T314*VLOOKUP(AI321,P310:T319,5)</f>
        <v>1.759601357185378E-3</v>
      </c>
      <c r="AJ326" s="89">
        <f>$X$38*T314</f>
        <v>1.5090013903564586E-6</v>
      </c>
      <c r="AK326" s="59" t="s">
        <v>569</v>
      </c>
      <c r="AL326" s="60">
        <f>AL322-3*AL323*AL323-2*AL323</f>
        <v>0.15521998644369869</v>
      </c>
      <c r="AM326" s="61" t="s">
        <v>582</v>
      </c>
      <c r="AN326" s="66" t="s">
        <v>583</v>
      </c>
      <c r="AO326" s="61">
        <f>AL329^2/AL330^3</f>
        <v>7.7936911852270079</v>
      </c>
      <c r="AP326" s="61"/>
      <c r="AQ326" s="50"/>
      <c r="AR326" s="65"/>
      <c r="AS326" s="65"/>
      <c r="AT326" s="65"/>
      <c r="AU326" s="65"/>
      <c r="AV326" s="81"/>
      <c r="AW326" s="59">
        <v>5</v>
      </c>
      <c r="AX326" s="61">
        <f t="shared" si="62"/>
        <v>0.25621330522075891</v>
      </c>
      <c r="AY326" s="61">
        <f>SUMPRODUCT(T310:T319,$BB$34:$BB$43)</f>
        <v>0.98992439262110277</v>
      </c>
      <c r="AZ326" s="68">
        <f>IF($AA$11,EXP((AX326/AL323)*(AU327-1)-LN(AU327-AL323)-AL322*(2*AY326/AL322-AX326/AL323)*LN((AU327+2.41421536*AL323)/(AU327-0.41421536*AL323))/(AL323*2.82842713)      ),1)</f>
        <v>0.25701838889650047</v>
      </c>
    </row>
    <row r="327" spans="16:52" x14ac:dyDescent="0.25">
      <c r="P327" s="78">
        <v>6</v>
      </c>
      <c r="Q327" s="60"/>
      <c r="R327" s="60"/>
      <c r="S327" s="60">
        <f>$Z$12*$BJ$39/AZ327</f>
        <v>1.0316492409011783E-2</v>
      </c>
      <c r="T327" s="61">
        <f>S327/S332</f>
        <v>1.0319270937666301E-2</v>
      </c>
      <c r="U327" s="62"/>
      <c r="V327" s="62"/>
      <c r="W327" s="60"/>
      <c r="X327" s="63"/>
      <c r="Y327" s="61"/>
      <c r="Z327" s="86">
        <f>SQRT($W$39*VLOOKUP(Z321,$P$34:$W$43,8))*(1-$Q$25)*T315*VLOOKUP(Z321,P310:T319,5)</f>
        <v>1.4782686478466347E-3</v>
      </c>
      <c r="AA327" s="60">
        <f>SQRT($W$39*VLOOKUP(AA321,$P$34:$W$43,8))*(1-$R$25)*T315*VLOOKUP(AA321,P310:T319,5)</f>
        <v>1.0258788715061566E-3</v>
      </c>
      <c r="AB327" s="60">
        <f>SQRT($W$39*VLOOKUP(AB321,$P$34:$W$43,8))*(1-$S$25)*T315*VLOOKUP(AB321,P310:T319,5)</f>
        <v>6.4801893003899708E-4</v>
      </c>
      <c r="AC327" s="60">
        <f>SQRT($W$39*VLOOKUP(AC321,$P$34:$W$43,8))*(1-$T$25)*T315*VLOOKUP(AC321,P310:T319,5)</f>
        <v>4.4122271974843101E-4</v>
      </c>
      <c r="AD327" s="60">
        <f>SQRT($W$39*VLOOKUP(AD321,$P$34:$W$43,8))*(1-$U$25)*T315*VLOOKUP(AD321,P310:T319,5)</f>
        <v>4.675660972414054E-4</v>
      </c>
      <c r="AE327" s="60">
        <f>SQRT($W$39*VLOOKUP(AE321,$P$34:$W$43,8))*(1-$V$25)*T315*VLOOKUP(AE321,P310:T319,5)</f>
        <v>2.9172986290439509E-4</v>
      </c>
      <c r="AF327" s="60">
        <f>SQRT($W$39*VLOOKUP(AF321,$P$34:$W$43,8))*(1-$W$25)*T315*VLOOKUP(AF321,P310:T319,5)</f>
        <v>1.8559387451187008E-3</v>
      </c>
      <c r="AG327" s="60">
        <f>SQRT($W$39*VLOOKUP(AG321,$P$34:$W$43,8))*(1-$X$25)*T315*VLOOKUP(AG321,P310:T319,5)</f>
        <v>1.0920692101737657E-3</v>
      </c>
      <c r="AH327" s="60">
        <f>SQRT($W$39*VLOOKUP(AH321,$P$34:$W$43,8))*(1-$Y$25)*T315*VLOOKUP(AH321,P310:T319,5)</f>
        <v>7.0300252349484414E-4</v>
      </c>
      <c r="AI327" s="87">
        <f>SQRT($W$39*VLOOKUP(AI321,$P$34:$W$43,8))*(1-$Z$25)*T315*VLOOKUP(AI321,P310:T319,5)</f>
        <v>1.097873147190664E-3</v>
      </c>
      <c r="AJ327" s="89">
        <f>$X$39*T315</f>
        <v>9.2903146385154426E-7</v>
      </c>
      <c r="AK327" s="59" t="s">
        <v>570</v>
      </c>
      <c r="AL327" s="60">
        <f>-1*AL322*AL323+AL323^2+AL323^3</f>
        <v>-3.2230573481034502E-2</v>
      </c>
      <c r="AM327" s="61"/>
      <c r="AN327" s="66" t="s">
        <v>584</v>
      </c>
      <c r="AO327" s="61" t="e">
        <f>SQRT(1-AO326)/SQRT(AO326)*AL329/ABS(AL329)</f>
        <v>#NUM!</v>
      </c>
      <c r="AP327" s="61"/>
      <c r="AQ327" s="50"/>
      <c r="AR327" s="65"/>
      <c r="AS327" s="65"/>
      <c r="AT327" s="65" t="s">
        <v>587</v>
      </c>
      <c r="AU327" s="61">
        <f>AU322</f>
        <v>0.73797068855213088</v>
      </c>
      <c r="AV327" s="81"/>
      <c r="AW327" s="59">
        <v>6</v>
      </c>
      <c r="AX327" s="61">
        <f t="shared" si="62"/>
        <v>0.31872889694939199</v>
      </c>
      <c r="AY327" s="61">
        <f>SUMPRODUCT(T310:T319,$BC$34:$BC$43)</f>
        <v>1.2606147182756453</v>
      </c>
      <c r="AZ327" s="68">
        <f>IF($AA$12,EXP((AX327/AL323)*(AU327-1)-LN(AU327-AL323)-AL322*(2*AY327/AL322-AX327/AL323)*LN((AU327+2.41421536*AL323)/(AU327-0.41421536*AL323))/(AL323*2.82842713)      ),1)</f>
        <v>0.15359283436798984</v>
      </c>
    </row>
    <row r="328" spans="16:52" x14ac:dyDescent="0.25">
      <c r="P328" s="78">
        <v>7</v>
      </c>
      <c r="Q328" s="60"/>
      <c r="R328" s="60"/>
      <c r="S328" s="60">
        <f>$Z$13*$BJ$40/AZ328</f>
        <v>0.37188820730864269</v>
      </c>
      <c r="T328" s="61">
        <f>S328/S332</f>
        <v>0.37198836751807407</v>
      </c>
      <c r="U328" s="62"/>
      <c r="V328" s="62"/>
      <c r="W328" s="60"/>
      <c r="X328" s="63"/>
      <c r="Y328" s="61"/>
      <c r="Z328" s="86">
        <f>SQRT($W$40*VLOOKUP(Z321,$P$34:$W$43,8))*(1-$Q$26)*T316*VLOOKUP(Z321,P310:T319,5)</f>
        <v>9.4207464244456668E-3</v>
      </c>
      <c r="AA328" s="60">
        <f>SQRT($W$40*VLOOKUP(AA321,$P$34:$W$43,8))*(1-$R$26)*T316*VLOOKUP(AA321,P310:T319,5)</f>
        <v>6.3020486825346419E-3</v>
      </c>
      <c r="AB328" s="60">
        <f>SQRT($W$40*VLOOKUP(AB321,$P$34:$W$43,8))*(1-$S$26)*T316*VLOOKUP(AB321,P310:T319,5)</f>
        <v>3.9139446627792689E-3</v>
      </c>
      <c r="AC328" s="60">
        <f>SQRT($W$40*VLOOKUP(AC321,$P$34:$W$43,8))*(1-$T$26)*T316*VLOOKUP(AC321,P310:T319,5)</f>
        <v>2.8169702718968993E-3</v>
      </c>
      <c r="AD328" s="60">
        <f>SQRT($W$40*VLOOKUP(AD321,$P$34:$W$43,8))*(1-$U$26)*T316*VLOOKUP(AD321,P310:T319,5)</f>
        <v>2.6942490532957451E-3</v>
      </c>
      <c r="AE328" s="60">
        <f>SQRT($W$40*VLOOKUP(AE321,$P$34:$W$43,8))*(1-$V$26)*T316*VLOOKUP(AE321,P310:T319,5)</f>
        <v>1.8559387451187012E-3</v>
      </c>
      <c r="AF328" s="60">
        <f>SQRT($W$40*VLOOKUP(AF321,$P$34:$W$43,8))*(1-$W$26)*T316*VLOOKUP(AF321,P310:T319,5)</f>
        <v>1.204691925638034E-2</v>
      </c>
      <c r="AG328" s="60">
        <f>SQRT($W$40*VLOOKUP(AG321,$P$34:$W$43,8))*(1-$X$26)*T316*VLOOKUP(AG321,P310:T319,5)</f>
        <v>8.1306093479772187E-3</v>
      </c>
      <c r="AH328" s="60">
        <f>SQRT($W$40*VLOOKUP(AH321,$P$34:$W$43,8))*(1-$Y$26)*T316*VLOOKUP(AH321,P310:T319,5)</f>
        <v>3.9693826245199492E-3</v>
      </c>
      <c r="AI328" s="87">
        <f>SQRT($W$40*VLOOKUP(AI321,$P$34:$W$43,8))*(1-$Z$26)*T316*VLOOKUP(AI321,P310:T319,5)</f>
        <v>6.451132114496127E-3</v>
      </c>
      <c r="AJ328" s="89">
        <f>$X$40*T316</f>
        <v>8.946258914946473E-6</v>
      </c>
      <c r="AK328" s="82"/>
      <c r="AL328" s="65"/>
      <c r="AM328" s="61"/>
      <c r="AN328" s="66" t="s">
        <v>585</v>
      </c>
      <c r="AO328" s="61" t="e">
        <f>IF(ATAN(AO327)&lt;0,ATAN(AO327)+PI(),ATAN(AO327))</f>
        <v>#NUM!</v>
      </c>
      <c r="AP328" s="61"/>
      <c r="AQ328" s="50"/>
      <c r="AR328" s="65"/>
      <c r="AS328" s="65"/>
      <c r="AT328" s="65"/>
      <c r="AU328" s="65"/>
      <c r="AV328" s="81"/>
      <c r="AW328" s="59">
        <v>7</v>
      </c>
      <c r="AX328" s="61">
        <f t="shared" si="62"/>
        <v>8.5143624315005592E-2</v>
      </c>
      <c r="AY328" s="61">
        <f>SUMPRODUCT(T310:T319,$BD$34:$BD$43)</f>
        <v>0.22132113635407877</v>
      </c>
      <c r="AZ328" s="68">
        <f>IF($AA$13,EXP((AX328/AL323)*(AU327-1)-LN(AU327-AL323)-AL322*(2*AY328/AL322-AX328/AL323)*LN((AU327+2.41421536*AL323)/(AU327-0.41421536*AL323))/(AL323*2.82842713)      ),1)</f>
        <v>1.1237484395306245</v>
      </c>
    </row>
    <row r="329" spans="16:52" x14ac:dyDescent="0.25">
      <c r="P329" s="78">
        <v>8</v>
      </c>
      <c r="Q329" s="60"/>
      <c r="R329" s="60"/>
      <c r="S329" s="60">
        <f>$Z$14*$BJ$41/AZ329</f>
        <v>0.11479510584419884</v>
      </c>
      <c r="T329" s="61">
        <f>S329/S332</f>
        <v>0.11482602347379045</v>
      </c>
      <c r="U329" s="62"/>
      <c r="V329" s="62"/>
      <c r="W329" s="60"/>
      <c r="X329" s="63"/>
      <c r="Y329" s="61"/>
      <c r="Z329" s="86">
        <f>SQRT($W$41*VLOOKUP(Z321,$P$34:$W$43,8))*(1-$Q$27)*T317*VLOOKUP(Z321,P310:T319,5)</f>
        <v>5.8595757969801803E-3</v>
      </c>
      <c r="AA329" s="60">
        <f>SQRT($W$41*VLOOKUP(AA321,$P$34:$W$43,8))*(1-$R$27)*T317*VLOOKUP(AA321,P310:T319,5)</f>
        <v>3.8263985811773757E-3</v>
      </c>
      <c r="AB329" s="60">
        <f>SQRT($W$41*VLOOKUP(AB321,$P$34:$W$43,8))*(1-$S$27)*T317*VLOOKUP(AB321,P310:T319,5)</f>
        <v>2.4869622554654089E-3</v>
      </c>
      <c r="AC329" s="60">
        <f>SQRT($W$41*VLOOKUP(AC321,$P$34:$W$43,8))*(1-$T$27)*T317*VLOOKUP(AC321,P310:T319,5)</f>
        <v>1.7611217292316124E-3</v>
      </c>
      <c r="AD329" s="60">
        <f>SQRT($W$41*VLOOKUP(AD321,$P$34:$W$43,8))*(1-$U$27)*T317*VLOOKUP(AD321,P310:T319,5)</f>
        <v>1.7546858902536084E-3</v>
      </c>
      <c r="AE329" s="60">
        <f>SQRT($W$41*VLOOKUP(AE321,$P$34:$W$43,8))*(1-$V$27)*T317*VLOOKUP(AE321,P310:T319,5)</f>
        <v>1.092069210173766E-3</v>
      </c>
      <c r="AF329" s="60">
        <f>SQRT($W$41*VLOOKUP(AF321,$P$34:$W$43,8))*(1-$W$27)*T317*VLOOKUP(AF321,P310:T319,5)</f>
        <v>8.1306093479772187E-3</v>
      </c>
      <c r="AG329" s="60">
        <f>SQRT($W$41*VLOOKUP(AG321,$P$34:$W$43,8))*(1-$X$27)*T317*VLOOKUP(AG321,P310:T319,5)</f>
        <v>5.3055240141315534E-3</v>
      </c>
      <c r="AH329" s="60">
        <f>SQRT($W$41*VLOOKUP(AH321,$P$34:$W$43,8))*(1-$Y$27)*T317*VLOOKUP(AH321,P310:T319,5)</f>
        <v>2.8879277281978989E-3</v>
      </c>
      <c r="AI329" s="87">
        <f>SQRT($W$41*VLOOKUP(AI321,$P$34:$W$43,8))*(1-$Z$27)*T317*VLOOKUP(AI321,P310:T319,5)</f>
        <v>4.4234970886796428E-3</v>
      </c>
      <c r="AJ329" s="89">
        <f>$X$41*T317</f>
        <v>3.0631319874200034E-6</v>
      </c>
      <c r="AK329" s="59" t="s">
        <v>580</v>
      </c>
      <c r="AL329" s="61">
        <f>AL325*AL326/6-AL327/2-AL325^3/27</f>
        <v>1.9146480671319518E-2</v>
      </c>
      <c r="AM329" s="61"/>
      <c r="AN329" s="66" t="s">
        <v>571</v>
      </c>
      <c r="AO329" s="61" t="e">
        <f>2*SQRT(AL330)*COS(AO328/3)-AL325/3</f>
        <v>#NUM!</v>
      </c>
      <c r="AP329" s="69" t="e">
        <f>AO329^3+AL325*AO329^2+AL326*AO329+AL327</f>
        <v>#NUM!</v>
      </c>
      <c r="AQ329" s="50"/>
      <c r="AR329" s="65"/>
      <c r="AS329" s="65"/>
      <c r="AT329" s="65"/>
      <c r="AU329" s="65"/>
      <c r="AV329" s="81"/>
      <c r="AW329" s="59">
        <v>8</v>
      </c>
      <c r="AX329" s="61">
        <f t="shared" si="62"/>
        <v>9.4442052157195047E-2</v>
      </c>
      <c r="AY329" s="61">
        <f>SUMPRODUCT(T310:T319,$BE$34:$BE$43)</f>
        <v>0.46712652402378652</v>
      </c>
      <c r="AZ329" s="68">
        <f>IF($AA$14,EXP((AX329/AL323)*(AU327-1)-LN(AU327-AL323)-AL322*(2*AY329/AL322-AX329/AL323)*LN((AU327+2.41421536*AL323)/(AU327-0.41421536*AL323))/(AL323*2.82842713)      ),1)</f>
        <v>0.63774336842888191</v>
      </c>
    </row>
    <row r="330" spans="16:52" x14ac:dyDescent="0.25">
      <c r="P330" s="78">
        <v>9</v>
      </c>
      <c r="Q330" s="60"/>
      <c r="R330" s="60"/>
      <c r="S330" s="60">
        <f>$Z$15*$BJ$42/AZ330</f>
        <v>5.9246970402164117E-2</v>
      </c>
      <c r="T330" s="61">
        <f>S330/S332</f>
        <v>5.9262927318374507E-2</v>
      </c>
      <c r="U330" s="62"/>
      <c r="V330" s="62" t="s">
        <v>590</v>
      </c>
      <c r="W330" s="60"/>
      <c r="X330" s="63"/>
      <c r="Y330" s="61"/>
      <c r="Z330" s="86">
        <f>SQRT($W$42*VLOOKUP(Z321,$P$34:$W$43,8))*(1-$Q$28)*T318*VLOOKUP(Z321,P310:T319,5)</f>
        <v>3.5644348509089483E-3</v>
      </c>
      <c r="AA330" s="60">
        <f>SQRT($W$42*VLOOKUP(AA321,$P$34:$W$43,8))*(1-$R$28)*T318*VLOOKUP(AA321,P310:T319,5)</f>
        <v>2.4375890999346053E-3</v>
      </c>
      <c r="AB330" s="60">
        <f>SQRT($W$42*VLOOKUP(AB321,$P$34:$W$43,8))*(1-$S$28)*T318*VLOOKUP(AB321,P310:T319,5)</f>
        <v>1.5619511328389944E-3</v>
      </c>
      <c r="AC330" s="60">
        <f>SQRT($W$42*VLOOKUP(AC321,$P$34:$W$43,8))*(1-$T$28)*T318*VLOOKUP(AC321,P310:T319,5)</f>
        <v>1.2254152643760236E-3</v>
      </c>
      <c r="AD330" s="60">
        <f>SQRT($W$42*VLOOKUP(AD321,$P$34:$W$43,8))*(1-$U$28)*T318*VLOOKUP(AD321,P310:T319,5)</f>
        <v>1.1454865539956636E-3</v>
      </c>
      <c r="AE330" s="60">
        <f>SQRT($W$42*VLOOKUP(AE321,$P$34:$W$43,8))*(1-$V$28)*T318*VLOOKUP(AE321,P310:T319,5)</f>
        <v>7.0300252349484414E-4</v>
      </c>
      <c r="AF330" s="60">
        <f>SQRT($W$42*VLOOKUP(AF321,$P$34:$W$43,8))*(1-$W$28)*T318*VLOOKUP(AF321,P310:T319,5)</f>
        <v>3.9693826245199492E-3</v>
      </c>
      <c r="AG330" s="60">
        <f>SQRT($W$42*VLOOKUP(AG321,$P$34:$W$43,8))*(1-$X$28)*T318*VLOOKUP(AG321,P310:T319,5)</f>
        <v>2.8879277281978989E-3</v>
      </c>
      <c r="AH330" s="60">
        <f>SQRT($W$42*VLOOKUP(AH321,$P$34:$W$43,8))*(1-$Y$28)*T318*VLOOKUP(AH321,P310:T319,5)</f>
        <v>1.9295396097633135E-3</v>
      </c>
      <c r="AI330" s="87">
        <f>SQRT($W$42*VLOOKUP(AI321,$P$34:$W$43,8))*(1-$Z$28)*T318*VLOOKUP(AI321,P310:T319,5)</f>
        <v>2.82350504450566E-3</v>
      </c>
      <c r="AJ330" s="89">
        <f>$X$42*T318</f>
        <v>1.6008612944040555E-6</v>
      </c>
      <c r="AK330" s="59" t="s">
        <v>556</v>
      </c>
      <c r="AL330" s="61">
        <f>AL325^2/9-AL326/3</f>
        <v>3.6097592721878388E-2</v>
      </c>
      <c r="AM330" s="61"/>
      <c r="AN330" s="66" t="s">
        <v>572</v>
      </c>
      <c r="AO330" s="61" t="e">
        <f>2*SQRT(AL330)*COS((AO328+2*PI())/3)-AL325/3</f>
        <v>#NUM!</v>
      </c>
      <c r="AP330" s="69" t="e">
        <f>AO330^3+AO330^2*AL325+AO330*AL326+AL327</f>
        <v>#NUM!</v>
      </c>
      <c r="AQ330" s="50"/>
      <c r="AR330" s="65"/>
      <c r="AS330" s="50"/>
      <c r="AT330" s="65"/>
      <c r="AU330" s="65"/>
      <c r="AV330" s="81"/>
      <c r="AW330" s="59">
        <v>9</v>
      </c>
      <c r="AX330" s="61">
        <f t="shared" si="62"/>
        <v>9.5633628720838929E-2</v>
      </c>
      <c r="AY330" s="61">
        <f>SUMPRODUCT(T310:T319,$BF$34:$BF$43)</f>
        <v>0.5365714794964529</v>
      </c>
      <c r="AZ330" s="68">
        <f>IF($AA$15,EXP((AX330/AL323)*(AU327-1)-LN(AU327-AL323)-AL322*(2*AY330/AL322-AX330/AL323)*LN((AU327+2.41421536*AL323)/(AU327-0.41421536*AL323))/(AL323*2.82842713)      ),1)</f>
        <v>0.54180083847369853</v>
      </c>
    </row>
    <row r="331" spans="16:52" x14ac:dyDescent="0.25">
      <c r="P331" s="78">
        <v>10</v>
      </c>
      <c r="Q331" s="60"/>
      <c r="R331" s="60"/>
      <c r="S331" s="60">
        <f>$Z$16*$BJ$43/AZ331</f>
        <v>9.2083112483176868E-2</v>
      </c>
      <c r="T331" s="61">
        <f>S331/S332</f>
        <v>9.21079131185564E-2</v>
      </c>
      <c r="U331" s="62"/>
      <c r="V331" s="96">
        <f>ABS(S320-S332)</f>
        <v>2.1094237467877974E-15</v>
      </c>
      <c r="W331" s="60"/>
      <c r="X331" s="63"/>
      <c r="Y331" s="61"/>
      <c r="Z331" s="86">
        <f>SQRT($W$43*VLOOKUP(Z321,$P$34:$W$43,8))*(1-$Q$29)*T319*VLOOKUP(Z321,P310:T319,5)</f>
        <v>5.571740835015682E-3</v>
      </c>
      <c r="AA331" s="60">
        <f>SQRT($W$43*VLOOKUP(AA321,$P$34:$W$43,8))*(1-$R$29)*T319*VLOOKUP(AA321,P310:T319,5)</f>
        <v>3.8564314302699785E-3</v>
      </c>
      <c r="AB331" s="60">
        <f>SQRT($W$43*VLOOKUP(AB321,$P$34:$W$43,8))*(1-$S$29)*T319*VLOOKUP(AB321,P310:T319,5)</f>
        <v>2.5056029071768475E-3</v>
      </c>
      <c r="AC331" s="60">
        <f>SQRT($W$43*VLOOKUP(AC321,$P$34:$W$43,8))*(1-$T$29)*T319*VLOOKUP(AC321,P310:T319,5)</f>
        <v>1.6278273235944374E-3</v>
      </c>
      <c r="AD331" s="60">
        <f>SQRT($W$43*VLOOKUP(AD321,$P$34:$W$43,8))*(1-$U$29)*T319*VLOOKUP(AD321,P310:T319,5)</f>
        <v>1.759601357185378E-3</v>
      </c>
      <c r="AE331" s="60">
        <f>SQRT($W$43*VLOOKUP(AE321,$P$34:$W$43,8))*(1-$V$29)*T319*VLOOKUP(AE321,P310:T319,5)</f>
        <v>1.097873147190664E-3</v>
      </c>
      <c r="AF331" s="60">
        <f>SQRT($W$43*VLOOKUP(AF321,$P$34:$W$43,8))*(1-$W$29)*T319*VLOOKUP(AF321,P310:T319,5)</f>
        <v>6.4511321144961279E-3</v>
      </c>
      <c r="AG331" s="60">
        <f>SQRT($W$43*VLOOKUP(AG321,$P$34:$W$43,8))*(1-$X$29)*T319*VLOOKUP(AG321,P310:T319,5)</f>
        <v>4.4234970886796437E-3</v>
      </c>
      <c r="AH331" s="60">
        <f>SQRT($W$43*VLOOKUP(AH321,$P$34:$W$43,8))*(1-$Y$29)*T319*VLOOKUP(AH321,P310:T319,5)</f>
        <v>2.8235050445056596E-3</v>
      </c>
      <c r="AI331" s="87">
        <f>SQRT($W$43*VLOOKUP(AI321,$P$34:$W$43,8))*(1-$Z$29)*T319*VLOOKUP(AI321,P310:T319,5)</f>
        <v>4.1316491747618572E-3</v>
      </c>
      <c r="AJ331" s="89">
        <f>$X$43*T319</f>
        <v>3.3412025260575495E-6</v>
      </c>
      <c r="AK331" s="59" t="s">
        <v>72</v>
      </c>
      <c r="AL331" s="63">
        <f>AL329^2-AL330^3</f>
        <v>3.1955125203639127E-4</v>
      </c>
      <c r="AM331" s="61"/>
      <c r="AN331" s="66" t="s">
        <v>573</v>
      </c>
      <c r="AO331" s="61" t="e">
        <f>2*SQRT(AL330)*COS((AO328+4*PI())/3)-AL325/3</f>
        <v>#NUM!</v>
      </c>
      <c r="AP331" s="69" t="e">
        <f>AO331^3+AO331^2*AL325+AL326*AO331+AL327</f>
        <v>#NUM!</v>
      </c>
      <c r="AQ331" s="50"/>
      <c r="AR331" s="65"/>
      <c r="AS331" s="50"/>
      <c r="AT331" s="65"/>
      <c r="AU331" s="65"/>
      <c r="AV331" s="81"/>
      <c r="AW331" s="59">
        <v>10</v>
      </c>
      <c r="AX331" s="61">
        <f t="shared" si="62"/>
        <v>0.1284239100960245</v>
      </c>
      <c r="AY331" s="61">
        <f>SUMPRODUCT(T310:T319,$BG$34:$BG$43)</f>
        <v>0.53145232985530888</v>
      </c>
      <c r="AZ331" s="68">
        <f>IF($AA$16,EXP((AX331/AL323)*(AU327-1)-LN(AU327-AL323)-AL322*(2*AY331/AL322-AX331/AL323)*LN((AU327+2.41421536*AL323)/(AU327-0.41421536*AL323))/(AL323*2.82842713)      ),1)</f>
        <v>0.5872608268400078</v>
      </c>
    </row>
    <row r="332" spans="16:52" x14ac:dyDescent="0.25">
      <c r="P332" s="79"/>
      <c r="Q332" s="71"/>
      <c r="R332" s="71"/>
      <c r="S332" s="94">
        <f>SUM(S322:S331)</f>
        <v>0.99973074370550974</v>
      </c>
      <c r="T332" s="72">
        <f>SUM(T322:T331)</f>
        <v>1</v>
      </c>
      <c r="U332" s="73"/>
      <c r="V332" s="73"/>
      <c r="W332" s="73"/>
      <c r="X332" s="73"/>
      <c r="Y332" s="73"/>
      <c r="Z332" s="70"/>
      <c r="AA332" s="73"/>
      <c r="AB332" s="73"/>
      <c r="AC332" s="73"/>
      <c r="AD332" s="73"/>
      <c r="AE332" s="73"/>
      <c r="AF332" s="73"/>
      <c r="AG332" s="73"/>
      <c r="AH332" s="73"/>
      <c r="AI332" s="88">
        <f>SUM(Z322:AI331)</f>
        <v>0.28955790119963293</v>
      </c>
      <c r="AJ332" s="91">
        <f>SUM(AJ322:AJ331)</f>
        <v>3.131875968374753E-5</v>
      </c>
      <c r="AK332" s="70"/>
      <c r="AL332" s="73"/>
      <c r="AM332" s="74"/>
      <c r="AN332" s="75"/>
      <c r="AO332" s="74"/>
      <c r="AP332" s="74"/>
      <c r="AQ332" s="76"/>
      <c r="AR332" s="73"/>
      <c r="AS332" s="76"/>
      <c r="AT332" s="73"/>
      <c r="AU332" s="73"/>
      <c r="AV332" s="80"/>
      <c r="AW332" s="70"/>
      <c r="AX332" s="73"/>
      <c r="AY332" s="73"/>
      <c r="AZ332" s="80"/>
    </row>
    <row r="333" spans="16:52" x14ac:dyDescent="0.25">
      <c r="P333" s="92">
        <f>P321+1</f>
        <v>25</v>
      </c>
      <c r="Q333" s="55"/>
      <c r="R333" s="55"/>
      <c r="S333" s="55"/>
      <c r="T333" s="55" t="s">
        <v>558</v>
      </c>
      <c r="U333" s="56"/>
      <c r="V333" s="56"/>
      <c r="W333" s="57"/>
      <c r="X333" s="57"/>
      <c r="Y333" s="57"/>
      <c r="Z333" s="54">
        <v>1</v>
      </c>
      <c r="AA333" s="55">
        <v>2</v>
      </c>
      <c r="AB333" s="55">
        <v>3</v>
      </c>
      <c r="AC333" s="55">
        <v>4</v>
      </c>
      <c r="AD333" s="55">
        <v>5</v>
      </c>
      <c r="AE333" s="55">
        <v>6</v>
      </c>
      <c r="AF333" s="55">
        <v>7</v>
      </c>
      <c r="AG333" s="55">
        <v>8</v>
      </c>
      <c r="AH333" s="55">
        <v>9</v>
      </c>
      <c r="AI333" s="58">
        <v>10</v>
      </c>
      <c r="AJ333" s="90"/>
      <c r="AK333" s="54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8"/>
      <c r="AW333" s="54"/>
      <c r="AX333" s="55" t="s">
        <v>563</v>
      </c>
      <c r="AY333" s="55" t="s">
        <v>575</v>
      </c>
      <c r="AZ333" s="58" t="s">
        <v>588</v>
      </c>
    </row>
    <row r="334" spans="16:52" x14ac:dyDescent="0.25">
      <c r="P334" s="78">
        <v>1</v>
      </c>
      <c r="Q334" s="60"/>
      <c r="R334" s="60"/>
      <c r="S334" s="60">
        <f>$Z$7*$BJ$34/AZ334</f>
        <v>0.19626138317661129</v>
      </c>
      <c r="T334" s="61">
        <f>S334/S344</f>
        <v>0.19631424202197348</v>
      </c>
      <c r="U334" s="62"/>
      <c r="V334" s="62"/>
      <c r="W334" s="60"/>
      <c r="X334" s="63"/>
      <c r="Y334" s="61"/>
      <c r="Z334" s="86">
        <f>SQRT($W$34*VLOOKUP(Z333,$P$34:$W$43,8))*(1-$Q$20)*T322*VLOOKUP(Z333,P322:T331,5)</f>
        <v>7.8475974355694724E-3</v>
      </c>
      <c r="AA334" s="60">
        <f>SQRT($W$34*VLOOKUP(AA333,$P$34:$W$43,8))*(1-$R$20)*T322*VLOOKUP(AA333,P322:T331,5)</f>
        <v>5.3765350073162171E-3</v>
      </c>
      <c r="AB334" s="60">
        <f>SQRT($W$34*VLOOKUP(AB333,$P$34:$W$43,8))*(1-$S$20)*T322*VLOOKUP(AB333,P322:T331,5)</f>
        <v>3.4048328777575272E-3</v>
      </c>
      <c r="AC334" s="60">
        <f>SQRT($W$34*VLOOKUP(AC333,$P$34:$W$43,8))*(1-$T$20)*T322*VLOOKUP(AC333,P322:T331,5)</f>
        <v>2.4384279350921504E-3</v>
      </c>
      <c r="AD334" s="60">
        <f>SQRT($W$34*VLOOKUP(AD333,$P$34:$W$43,8))*(1-$U$20)*T322*VLOOKUP(AD333,P322:T331,5)</f>
        <v>2.3629699833240588E-3</v>
      </c>
      <c r="AE334" s="60">
        <f>SQRT($W$34*VLOOKUP(AE333,$P$34:$W$43,8))*(1-$V$20)*T322*VLOOKUP(AE333,P322:T331,5)</f>
        <v>1.4782686557354885E-3</v>
      </c>
      <c r="AF334" s="60">
        <f>SQRT($W$34*VLOOKUP(AF333,$P$34:$W$43,8))*(1-$W$20)*T322*VLOOKUP(AF333,P322:T331,5)</f>
        <v>9.4207464053875853E-3</v>
      </c>
      <c r="AG334" s="60">
        <f>SQRT($W$34*VLOOKUP(AG333,$P$34:$W$43,8))*(1-$X$20)*T322*VLOOKUP(AG333,P322:T331,5)</f>
        <v>5.8595757964585863E-3</v>
      </c>
      <c r="AH334" s="60">
        <f>SQRT($W$34*VLOOKUP(AH333,$P$34:$W$43,8))*(1-$Y$20)*T322*VLOOKUP(AH333,P322:T331,5)</f>
        <v>3.5644348543110971E-3</v>
      </c>
      <c r="AI334" s="87">
        <f>SQRT($W$34*VLOOKUP(AI333,$P$34:$W$43,8))*(1-$Z$20)*T322*VLOOKUP(AI333,P322:T331,5)</f>
        <v>5.5717408379317183E-3</v>
      </c>
      <c r="AJ334" s="89">
        <f>$X$34*T322</f>
        <v>5.2615827652981037E-6</v>
      </c>
      <c r="AK334" s="59" t="s">
        <v>69</v>
      </c>
      <c r="AL334" s="60">
        <f>$Q$44*AI344*100000/($T$3*$AE$9)^2</f>
        <v>0.41385723582034845</v>
      </c>
      <c r="AM334" s="65" t="s">
        <v>581</v>
      </c>
      <c r="AN334" s="66" t="s">
        <v>571</v>
      </c>
      <c r="AO334" s="61">
        <f>(AL341+SQRT(AL343))^(1/3)+(AL341-SQRT(AL343))^(1/3)-AL337/3</f>
        <v>0.7379706878369845</v>
      </c>
      <c r="AP334" s="63">
        <f>AO334^3+AL337*AO334^2+AL338*AO334+AL339</f>
        <v>8.3266726846886741E-17</v>
      </c>
      <c r="AQ334" s="65" t="s">
        <v>571</v>
      </c>
      <c r="AR334" s="61">
        <f>IF(AL343&gt;=0,AO334,AO341)</f>
        <v>0.7379706878369845</v>
      </c>
      <c r="AS334" s="61">
        <f>IF(AR334&lt;AR335,AR335,AR334)</f>
        <v>0.7379706878369845</v>
      </c>
      <c r="AT334" s="61">
        <f>AS334</f>
        <v>0.7379706878369845</v>
      </c>
      <c r="AU334" s="67">
        <f>IF(AT334&lt;AT335,AT335,AT334)</f>
        <v>0.7379706878369845</v>
      </c>
      <c r="AV334" s="81"/>
      <c r="AW334" s="59">
        <v>1</v>
      </c>
      <c r="AX334" s="61">
        <f>AX322</f>
        <v>9.4886543912142504E-2</v>
      </c>
      <c r="AY334" s="61">
        <f>SUMPRODUCT(T322:T331,$AX$34:$AX$43)</f>
        <v>0.3445522878338878</v>
      </c>
      <c r="AZ334" s="68">
        <f>IF($AA$7,EXP((AX334/AL335)*(AU339-1)-LN(AU339-AL335)-AL334*(2*AY334/AL334-AX334/AL335)*LN((AU339+2.41421536*AL335)/(AU339-0.41421536*AL335))/(AL335*2.82842713)      ),1)</f>
        <v>0.8549288831138484</v>
      </c>
    </row>
    <row r="335" spans="16:52" x14ac:dyDescent="0.25">
      <c r="P335" s="78">
        <v>2</v>
      </c>
      <c r="Q335" s="60"/>
      <c r="R335" s="60"/>
      <c r="S335" s="60">
        <f>$Z$8*$BJ$35/AZ335</f>
        <v>7.7393120009343674E-2</v>
      </c>
      <c r="T335" s="61">
        <f>S335/S344</f>
        <v>7.7413964206487593E-2</v>
      </c>
      <c r="U335" s="62"/>
      <c r="V335" s="62"/>
      <c r="W335" s="60"/>
      <c r="X335" s="63"/>
      <c r="Y335" s="61"/>
      <c r="Z335" s="86">
        <f>SQRT($W$35*VLOOKUP(Z333,$P$34:$W$43,8))*(1-$Q$21)*T323*VLOOKUP(Z333,P322:T331,5)</f>
        <v>5.3765350073162162E-3</v>
      </c>
      <c r="AA335" s="60">
        <f>SQRT($W$35*VLOOKUP(AA333,$P$34:$W$43,8))*(1-$R$21)*T323*VLOOKUP(AA333,P322:T331,5)</f>
        <v>3.6644840746110278E-3</v>
      </c>
      <c r="AB335" s="60">
        <f>SQRT($W$35*VLOOKUP(AB333,$P$34:$W$43,8))*(1-$S$21)*T323*VLOOKUP(AB333,P322:T331,5)</f>
        <v>2.357105163018573E-3</v>
      </c>
      <c r="AC335" s="60">
        <f>SQRT($W$35*VLOOKUP(AC333,$P$34:$W$43,8))*(1-$T$21)*T323*VLOOKUP(AC333,P322:T331,5)</f>
        <v>1.5266211974132226E-3</v>
      </c>
      <c r="AD335" s="60">
        <f>SQRT($W$35*VLOOKUP(AD333,$P$34:$W$43,8))*(1-$U$21)*T323*VLOOKUP(AD333,P322:T331,5)</f>
        <v>1.6682420319329018E-3</v>
      </c>
      <c r="AE335" s="60">
        <f>SQRT($W$35*VLOOKUP(AE333,$P$34:$W$43,8))*(1-$V$21)*T323*VLOOKUP(AE333,P322:T331,5)</f>
        <v>1.0258788788521933E-3</v>
      </c>
      <c r="AF335" s="60">
        <f>SQRT($W$35*VLOOKUP(AF333,$P$34:$W$43,8))*(1-$W$21)*T323*VLOOKUP(AF333,P322:T331,5)</f>
        <v>6.3020486812816988E-3</v>
      </c>
      <c r="AG335" s="60">
        <f>SQRT($W$35*VLOOKUP(AG333,$P$34:$W$43,8))*(1-$X$21)*T323*VLOOKUP(AG333,P322:T331,5)</f>
        <v>3.82639858781679E-3</v>
      </c>
      <c r="AH335" s="60">
        <f>SQRT($W$35*VLOOKUP(AH333,$P$34:$W$43,8))*(1-$Y$21)*T323*VLOOKUP(AH333,P322:T331,5)</f>
        <v>2.4375891067078036E-3</v>
      </c>
      <c r="AI335" s="87">
        <f>SQRT($W$35*VLOOKUP(AI333,$P$34:$W$43,8))*(1-$Z$21)*T323*VLOOKUP(AI333,P322:T331,5)</f>
        <v>3.8564314393230961E-3</v>
      </c>
      <c r="AJ335" s="89">
        <f>$X$35*T323</f>
        <v>3.1314022318242176E-6</v>
      </c>
      <c r="AK335" s="59" t="s">
        <v>65</v>
      </c>
      <c r="AL335" s="60">
        <f>AJ344*$Q$44*100000/($T$3*$AE$9)</f>
        <v>0.11087779596456554</v>
      </c>
      <c r="AM335" s="61"/>
      <c r="AN335" s="66" t="s">
        <v>572</v>
      </c>
      <c r="AO335" s="66" t="e">
        <f>1/0</f>
        <v>#DIV/0!</v>
      </c>
      <c r="AP335" s="61"/>
      <c r="AQ335" s="65" t="s">
        <v>572</v>
      </c>
      <c r="AR335" s="66">
        <f>IF(AL343&gt;=0,0,AO342)</f>
        <v>0</v>
      </c>
      <c r="AS335" s="61">
        <f>IF(AR334&lt;AR335,AR334,AR335)</f>
        <v>0</v>
      </c>
      <c r="AT335" s="61">
        <f>IF(AS335&lt;AS336,AS336,AS335)</f>
        <v>0</v>
      </c>
      <c r="AU335" s="67">
        <f>IF(AT334&lt;AT335,AT334,AT335)</f>
        <v>0</v>
      </c>
      <c r="AV335" s="81"/>
      <c r="AW335" s="59">
        <v>2</v>
      </c>
      <c r="AX335" s="61">
        <f t="shared" ref="AX335:AX343" si="63">AX323</f>
        <v>0.14320546093673198</v>
      </c>
      <c r="AY335" s="61">
        <f>SUMPRODUCT(T322:T331,$AY$34:$AY$43)</f>
        <v>0.59157037390400613</v>
      </c>
      <c r="AZ335" s="68">
        <f>IF($AA$8,EXP((AX335/AL335)*(AU339-1)-LN(AU339-AL335)-AL334*(2*AY335/AL334-AX335/AL335)*LN((AU339+2.41421536*AL335)/(AU339-0.41421536*AL335))/(AL335*2.82842713)      ),1)</f>
        <v>0.52478986268047123</v>
      </c>
    </row>
    <row r="336" spans="16:52" x14ac:dyDescent="0.25">
      <c r="P336" s="78">
        <v>3</v>
      </c>
      <c r="Q336" s="60"/>
      <c r="R336" s="60"/>
      <c r="S336" s="60">
        <f>$Z$9*$BJ$36/AZ336</f>
        <v>3.6374802741914923E-2</v>
      </c>
      <c r="T336" s="61">
        <f>S336/S344</f>
        <v>3.638459952435931E-2</v>
      </c>
      <c r="U336" s="62"/>
      <c r="V336" s="62"/>
      <c r="W336" s="60"/>
      <c r="X336" s="63"/>
      <c r="Y336" s="61"/>
      <c r="Z336" s="86">
        <f>SQRT($W$36*VLOOKUP(Z333,$P$34:$W$43,8))*(1-$Q$22)*T324*VLOOKUP(Z333,P322:T331,5)</f>
        <v>3.4048328777575268E-3</v>
      </c>
      <c r="AA336" s="60">
        <f>SQRT($W$36*VLOOKUP(AA333,$P$34:$W$43,8))*(1-$R$22)*T324*VLOOKUP(AA333,P322:T331,5)</f>
        <v>2.3571051630185734E-3</v>
      </c>
      <c r="AB336" s="60">
        <f>SQRT($W$36*VLOOKUP(AB333,$P$34:$W$43,8))*(1-$S$22)*T324*VLOOKUP(AB333,P322:T331,5)</f>
        <v>1.5195012209921635E-3</v>
      </c>
      <c r="AC336" s="60">
        <f>SQRT($W$36*VLOOKUP(AC333,$P$34:$W$43,8))*(1-$T$22)*T324*VLOOKUP(AC333,P322:T331,5)</f>
        <v>1.083855594182016E-3</v>
      </c>
      <c r="AD336" s="60">
        <f>SQRT($W$36*VLOOKUP(AD333,$P$34:$W$43,8))*(1-$U$22)*T324*VLOOKUP(AD333,P322:T331,5)</f>
        <v>1.0754183731588149E-3</v>
      </c>
      <c r="AE336" s="60">
        <f>SQRT($W$36*VLOOKUP(AE333,$P$34:$W$43,8))*(1-$V$22)*T324*VLOOKUP(AE333,P322:T331,5)</f>
        <v>6.4801893572870143E-4</v>
      </c>
      <c r="AF336" s="60">
        <f>SQRT($W$36*VLOOKUP(AF333,$P$34:$W$43,8))*(1-$W$22)*T324*VLOOKUP(AF333,P322:T331,5)</f>
        <v>3.9139446683394627E-3</v>
      </c>
      <c r="AG336" s="60">
        <f>SQRT($W$36*VLOOKUP(AG333,$P$34:$W$43,8))*(1-$X$22)*T324*VLOOKUP(AG333,P322:T331,5)</f>
        <v>2.4869622638081382E-3</v>
      </c>
      <c r="AH336" s="60">
        <f>SQRT($W$36*VLOOKUP(AH333,$P$34:$W$43,8))*(1-$Y$22)*T324*VLOOKUP(AH333,P322:T331,5)</f>
        <v>1.5619511397085685E-3</v>
      </c>
      <c r="AI336" s="87">
        <f>SQRT($W$36*VLOOKUP(AI333,$P$34:$W$43,8))*(1-$Z$22)*T324*VLOOKUP(AI333,P322:T331,5)</f>
        <v>2.5056029171164835E-3</v>
      </c>
      <c r="AJ336" s="89">
        <f>$X$36*T324</f>
        <v>2.0500669186972971E-6</v>
      </c>
      <c r="AK336" s="82"/>
      <c r="AL336" s="65"/>
      <c r="AM336" s="61"/>
      <c r="AN336" s="66" t="s">
        <v>573</v>
      </c>
      <c r="AO336" s="66" t="e">
        <f>1/0</f>
        <v>#DIV/0!</v>
      </c>
      <c r="AP336" s="61"/>
      <c r="AQ336" s="65" t="s">
        <v>573</v>
      </c>
      <c r="AR336" s="66">
        <f>IF(AL343&gt;=0,0,AO343)</f>
        <v>0</v>
      </c>
      <c r="AS336" s="61">
        <f>AR336</f>
        <v>0</v>
      </c>
      <c r="AT336" s="61">
        <f>IF(AS335&lt;AS336,AS335,AS336)</f>
        <v>0</v>
      </c>
      <c r="AU336" s="67">
        <f>AT336</f>
        <v>0</v>
      </c>
      <c r="AV336" s="81"/>
      <c r="AW336" s="59">
        <v>3</v>
      </c>
      <c r="AX336" s="61">
        <f t="shared" si="63"/>
        <v>0.19947591637730461</v>
      </c>
      <c r="AY336" s="61">
        <f>SUMPRODUCT(T322:T331,$AZ$34:$AZ$43)</f>
        <v>0.80753499140470808</v>
      </c>
      <c r="AZ336" s="68">
        <f>IF($AA$9,EXP((AX336/AL335)*(AU339-1)-LN(AU339-AL335)-AL334*(2*AY336/AL334-AX336/AL335)*LN((AU339+2.41421536*AL335)/(AU339-0.41421536*AL335))/(AL335*2.82842713)      ),1)</f>
        <v>0.35268409675133972</v>
      </c>
    </row>
    <row r="337" spans="16:52" x14ac:dyDescent="0.25">
      <c r="P337" s="78">
        <v>4</v>
      </c>
      <c r="Q337" s="60"/>
      <c r="R337" s="60"/>
      <c r="S337" s="60">
        <f>$Z$10*$BJ$37/AZ337</f>
        <v>2.0526110683601783E-2</v>
      </c>
      <c r="T337" s="61">
        <f>S337/S344</f>
        <v>2.0531638956627025E-2</v>
      </c>
      <c r="U337" s="62"/>
      <c r="V337" s="62"/>
      <c r="W337" s="60"/>
      <c r="X337" s="63"/>
      <c r="Y337" s="61"/>
      <c r="Z337" s="86">
        <f>SQRT($W$37*VLOOKUP(Z333,$P$34:$W$43,8))*(1-$Q$23)*T325*VLOOKUP(Z333,P322:T331,5)</f>
        <v>2.4384279350921504E-3</v>
      </c>
      <c r="AA337" s="60">
        <f>SQRT($W$37*VLOOKUP(AA333,$P$34:$W$43,8))*(1-$R$23)*T325*VLOOKUP(AA333,P322:T331,5)</f>
        <v>1.5266211974132226E-3</v>
      </c>
      <c r="AB337" s="60">
        <f>SQRT($W$37*VLOOKUP(AB333,$P$34:$W$43,8))*(1-$S$23)*T325*VLOOKUP(AB333,P322:T331,5)</f>
        <v>1.0838555941820158E-3</v>
      </c>
      <c r="AC337" s="60">
        <f>SQRT($W$37*VLOOKUP(AC333,$P$34:$W$43,8))*(1-$T$23)*T325*VLOOKUP(AC333,P322:T331,5)</f>
        <v>7.7823879611601241E-4</v>
      </c>
      <c r="AD337" s="60">
        <f>SQRT($W$37*VLOOKUP(AD333,$P$34:$W$43,8))*(1-$U$23)*T325*VLOOKUP(AD333,P322:T331,5)</f>
        <v>7.6398123738612557E-4</v>
      </c>
      <c r="AE337" s="60">
        <f>SQRT($W$37*VLOOKUP(AE333,$P$34:$W$43,8))*(1-$V$23)*T325*VLOOKUP(AE333,P322:T331,5)</f>
        <v>4.4122272419109382E-4</v>
      </c>
      <c r="AF337" s="60">
        <f>SQRT($W$37*VLOOKUP(AF333,$P$34:$W$43,8))*(1-$W$23)*T325*VLOOKUP(AF333,P322:T331,5)</f>
        <v>2.816970279529311E-3</v>
      </c>
      <c r="AG337" s="60">
        <f>SQRT($W$37*VLOOKUP(AG333,$P$34:$W$43,8))*(1-$X$23)*T325*VLOOKUP(AG333,P322:T331,5)</f>
        <v>1.7611217374092314E-3</v>
      </c>
      <c r="AH337" s="60">
        <f>SQRT($W$37*VLOOKUP(AH333,$P$34:$W$43,8))*(1-$Y$23)*T325*VLOOKUP(AH333,P322:T331,5)</f>
        <v>1.2254152713448391E-3</v>
      </c>
      <c r="AI337" s="87">
        <f>SQRT($W$37*VLOOKUP(AI333,$P$34:$W$43,8))*(1-$Z$23)*T325*VLOOKUP(AI333,P322:T331,5)</f>
        <v>1.6278273321499598E-3</v>
      </c>
      <c r="AJ337" s="89">
        <f>$X$37*T325</f>
        <v>1.4862202050637583E-6</v>
      </c>
      <c r="AK337" s="59" t="s">
        <v>568</v>
      </c>
      <c r="AL337" s="60">
        <f>AL335-1</f>
        <v>-0.88912220403543452</v>
      </c>
      <c r="AM337" s="61"/>
      <c r="AN337" s="66"/>
      <c r="AO337" s="61"/>
      <c r="AP337" s="61"/>
      <c r="AQ337" s="50"/>
      <c r="AR337" s="65"/>
      <c r="AS337" s="65"/>
      <c r="AT337" s="65"/>
      <c r="AU337" s="65"/>
      <c r="AV337" s="81"/>
      <c r="AW337" s="59">
        <v>4</v>
      </c>
      <c r="AX337" s="61">
        <f t="shared" si="63"/>
        <v>0.25627106465246752</v>
      </c>
      <c r="AY337" s="61">
        <f>SUMPRODUCT(T322:T331,$BA$34:$BA$43)</f>
        <v>1.006863000482245</v>
      </c>
      <c r="AZ337" s="68">
        <f>IF($AA$10,EXP((AX337/AL335)*(AU339-1)-LN(AU339-AL335)-AL334*(2*AY337/AL334-AX337/AL335)*LN((AU339+2.41421536*AL335)/(AU339-0.41421536*AL335))/(AL335*2.82842713)      ),1)</f>
        <v>0.24687815468110769</v>
      </c>
    </row>
    <row r="338" spans="16:52" x14ac:dyDescent="0.25">
      <c r="P338" s="78">
        <v>5</v>
      </c>
      <c r="Q338" s="60"/>
      <c r="R338" s="60"/>
      <c r="S338" s="60">
        <f>$Z$11*$BJ$38/AZ338</f>
        <v>2.0845438780386628E-2</v>
      </c>
      <c r="T338" s="61">
        <f>S338/S344</f>
        <v>2.0851053057669124E-2</v>
      </c>
      <c r="U338" s="62"/>
      <c r="V338" s="62"/>
      <c r="W338" s="60"/>
      <c r="X338" s="63"/>
      <c r="Y338" s="61"/>
      <c r="Z338" s="86">
        <f>SQRT($W$38*VLOOKUP(Z333,$P$34:$W$43,8))*(1-$Q$24)*T326*VLOOKUP(Z333,P322:T331,5)</f>
        <v>2.3629699833240584E-3</v>
      </c>
      <c r="AA338" s="60">
        <f>SQRT($W$38*VLOOKUP(AA333,$P$34:$W$43,8))*(1-$R$24)*T326*VLOOKUP(AA333,P322:T331,5)</f>
        <v>1.6682420319329015E-3</v>
      </c>
      <c r="AB338" s="60">
        <f>SQRT($W$38*VLOOKUP(AB333,$P$34:$W$43,8))*(1-$S$24)*T326*VLOOKUP(AB333,P322:T331,5)</f>
        <v>1.0754183731588149E-3</v>
      </c>
      <c r="AC338" s="60">
        <f>SQRT($W$38*VLOOKUP(AC333,$P$34:$W$43,8))*(1-$T$24)*T326*VLOOKUP(AC333,P322:T331,5)</f>
        <v>7.6398123738612546E-4</v>
      </c>
      <c r="AD338" s="60">
        <f>SQRT($W$38*VLOOKUP(AD333,$P$34:$W$43,8))*(1-$U$24)*T326*VLOOKUP(AD333,P322:T331,5)</f>
        <v>7.4938525313149502E-4</v>
      </c>
      <c r="AE338" s="60">
        <f>SQRT($W$38*VLOOKUP(AE333,$P$34:$W$43,8))*(1-$V$24)*T326*VLOOKUP(AE333,P322:T331,5)</f>
        <v>4.675661019561127E-4</v>
      </c>
      <c r="AF338" s="60">
        <f>SQRT($W$38*VLOOKUP(AF333,$P$34:$W$43,8))*(1-$W$24)*T326*VLOOKUP(AF333,P322:T331,5)</f>
        <v>2.6942490606347972E-3</v>
      </c>
      <c r="AG338" s="60">
        <f>SQRT($W$38*VLOOKUP(AG333,$P$34:$W$43,8))*(1-$X$24)*T326*VLOOKUP(AG333,P322:T331,5)</f>
        <v>1.7546858984268381E-3</v>
      </c>
      <c r="AH338" s="60">
        <f>SQRT($W$38*VLOOKUP(AH333,$P$34:$W$43,8))*(1-$Y$24)*T326*VLOOKUP(AH333,P322:T331,5)</f>
        <v>1.1454865605265759E-3</v>
      </c>
      <c r="AI338" s="87">
        <f>SQRT($W$38*VLOOKUP(AI333,$P$34:$W$43,8))*(1-$Z$24)*T326*VLOOKUP(AI333,P322:T331,5)</f>
        <v>1.7596013664590441E-3</v>
      </c>
      <c r="AJ338" s="89">
        <f>$X$38*T326</f>
        <v>1.5090013968070346E-6</v>
      </c>
      <c r="AK338" s="59" t="s">
        <v>569</v>
      </c>
      <c r="AL338" s="60">
        <f>AL334-3*AL335*AL335-2*AL335</f>
        <v>0.15521998697733791</v>
      </c>
      <c r="AM338" s="61" t="s">
        <v>582</v>
      </c>
      <c r="AN338" s="66" t="s">
        <v>583</v>
      </c>
      <c r="AO338" s="61">
        <f>AL341^2/AL342^3</f>
        <v>7.7936912776410878</v>
      </c>
      <c r="AP338" s="61"/>
      <c r="AQ338" s="50"/>
      <c r="AR338" s="65"/>
      <c r="AS338" s="65"/>
      <c r="AT338" s="65"/>
      <c r="AU338" s="65"/>
      <c r="AV338" s="81"/>
      <c r="AW338" s="59">
        <v>5</v>
      </c>
      <c r="AX338" s="61">
        <f t="shared" si="63"/>
        <v>0.25621330522075891</v>
      </c>
      <c r="AY338" s="61">
        <f>SUMPRODUCT(T322:T331,$BB$34:$BB$43)</f>
        <v>0.98992439353890949</v>
      </c>
      <c r="AZ338" s="68">
        <f>IF($AA$11,EXP((AX338/AL335)*(AU339-1)-LN(AU339-AL335)-AL334*(2*AY338/AL334-AX338/AL335)*LN((AU339+2.41421536*AL335)/(AU339-0.41421536*AL335))/(AL335*2.82842713)      ),1)</f>
        <v>0.2570183884018048</v>
      </c>
    </row>
    <row r="339" spans="16:52" x14ac:dyDescent="0.25">
      <c r="P339" s="78">
        <v>6</v>
      </c>
      <c r="Q339" s="60"/>
      <c r="R339" s="60"/>
      <c r="S339" s="60">
        <f>$Z$12*$BJ$39/AZ339</f>
        <v>1.0316492435994251E-2</v>
      </c>
      <c r="T339" s="61">
        <f>S339/S344</f>
        <v>1.031927096465602E-2</v>
      </c>
      <c r="U339" s="62"/>
      <c r="V339" s="62"/>
      <c r="W339" s="60"/>
      <c r="X339" s="63"/>
      <c r="Y339" s="61"/>
      <c r="Z339" s="86">
        <f>SQRT($W$39*VLOOKUP(Z333,$P$34:$W$43,8))*(1-$Q$25)*T327*VLOOKUP(Z333,P322:T331,5)</f>
        <v>1.4782686557354885E-3</v>
      </c>
      <c r="AA339" s="60">
        <f>SQRT($W$39*VLOOKUP(AA333,$P$34:$W$43,8))*(1-$R$25)*T327*VLOOKUP(AA333,P322:T331,5)</f>
        <v>1.0258788788521935E-3</v>
      </c>
      <c r="AB339" s="60">
        <f>SQRT($W$39*VLOOKUP(AB333,$P$34:$W$43,8))*(1-$S$25)*T327*VLOOKUP(AB333,P322:T331,5)</f>
        <v>6.4801893572870143E-4</v>
      </c>
      <c r="AC339" s="60">
        <f>SQRT($W$39*VLOOKUP(AC333,$P$34:$W$43,8))*(1-$T$25)*T327*VLOOKUP(AC333,P322:T331,5)</f>
        <v>4.4122272419109382E-4</v>
      </c>
      <c r="AD339" s="60">
        <f>SQRT($W$39*VLOOKUP(AD333,$P$34:$W$43,8))*(1-$U$25)*T327*VLOOKUP(AD333,P322:T331,5)</f>
        <v>4.675661019561127E-4</v>
      </c>
      <c r="AE339" s="60">
        <f>SQRT($W$39*VLOOKUP(AE333,$P$34:$W$43,8))*(1-$V$25)*T327*VLOOKUP(AE333,P322:T331,5)</f>
        <v>2.9172986629358316E-4</v>
      </c>
      <c r="AF339" s="60">
        <f>SQRT($W$39*VLOOKUP(AF333,$P$34:$W$43,8))*(1-$W$25)*T327*VLOOKUP(AF333,P322:T331,5)</f>
        <v>1.8559387530213177E-3</v>
      </c>
      <c r="AG339" s="60">
        <f>SQRT($W$39*VLOOKUP(AG333,$P$34:$W$43,8))*(1-$X$25)*T327*VLOOKUP(AG333,P322:T331,5)</f>
        <v>1.0920692169358486E-3</v>
      </c>
      <c r="AH339" s="60">
        <f>SQRT($W$39*VLOOKUP(AH333,$P$34:$W$43,8))*(1-$Y$25)*T327*VLOOKUP(AH333,P322:T331,5)</f>
        <v>7.0300252858140303E-4</v>
      </c>
      <c r="AI339" s="87">
        <f>SQRT($W$39*VLOOKUP(AI333,$P$34:$W$43,8))*(1-$Z$25)*T327*VLOOKUP(AI333,P322:T331,5)</f>
        <v>1.0978731546609976E-3</v>
      </c>
      <c r="AJ339" s="89">
        <f>$X$39*T327</f>
        <v>9.290314692480819E-7</v>
      </c>
      <c r="AK339" s="59" t="s">
        <v>570</v>
      </c>
      <c r="AL339" s="60">
        <f>-1*AL334*AL335+AL335^2+AL335^3</f>
        <v>-3.223057357041044E-2</v>
      </c>
      <c r="AM339" s="61"/>
      <c r="AN339" s="66" t="s">
        <v>584</v>
      </c>
      <c r="AO339" s="61" t="e">
        <f>SQRT(1-AO338)/SQRT(AO338)*AL341/ABS(AL341)</f>
        <v>#NUM!</v>
      </c>
      <c r="AP339" s="61"/>
      <c r="AQ339" s="50"/>
      <c r="AR339" s="65"/>
      <c r="AS339" s="65"/>
      <c r="AT339" s="65" t="s">
        <v>587</v>
      </c>
      <c r="AU339" s="61">
        <f>AU334</f>
        <v>0.7379706878369845</v>
      </c>
      <c r="AV339" s="81"/>
      <c r="AW339" s="59">
        <v>6</v>
      </c>
      <c r="AX339" s="61">
        <f t="shared" si="63"/>
        <v>0.31872889694939199</v>
      </c>
      <c r="AY339" s="61">
        <f>SUMPRODUCT(T322:T331,$BC$34:$BC$43)</f>
        <v>1.2606147193592756</v>
      </c>
      <c r="AZ339" s="68">
        <f>IF($AA$12,EXP((AX339/AL335)*(AU339-1)-LN(AU339-AL335)-AL334*(2*AY339/AL334-AX339/AL335)*LN((AU339+2.41421536*AL335)/(AU339-0.41421536*AL335))/(AL335*2.82842713)      ),1)</f>
        <v>0.15359283396627252</v>
      </c>
    </row>
    <row r="340" spans="16:52" x14ac:dyDescent="0.25">
      <c r="P340" s="78">
        <v>7</v>
      </c>
      <c r="Q340" s="60"/>
      <c r="R340" s="60"/>
      <c r="S340" s="60">
        <f>$Z$13*$BJ$40/AZ340</f>
        <v>0.37188820704897302</v>
      </c>
      <c r="T340" s="61">
        <f>S340/S344</f>
        <v>0.3719883672583339</v>
      </c>
      <c r="U340" s="62"/>
      <c r="V340" s="62"/>
      <c r="W340" s="60"/>
      <c r="X340" s="63"/>
      <c r="Y340" s="61"/>
      <c r="Z340" s="86">
        <f>SQRT($W$40*VLOOKUP(Z333,$P$34:$W$43,8))*(1-$Q$26)*T328*VLOOKUP(Z333,P322:T331,5)</f>
        <v>9.4207464053875853E-3</v>
      </c>
      <c r="AA340" s="60">
        <f>SQRT($W$40*VLOOKUP(AA333,$P$34:$W$43,8))*(1-$R$26)*T328*VLOOKUP(AA333,P322:T331,5)</f>
        <v>6.3020486812816997E-3</v>
      </c>
      <c r="AB340" s="60">
        <f>SQRT($W$40*VLOOKUP(AB333,$P$34:$W$43,8))*(1-$S$26)*T328*VLOOKUP(AB333,P322:T331,5)</f>
        <v>3.9139446683394618E-3</v>
      </c>
      <c r="AC340" s="60">
        <f>SQRT($W$40*VLOOKUP(AC333,$P$34:$W$43,8))*(1-$T$26)*T328*VLOOKUP(AC333,P322:T331,5)</f>
        <v>2.8169702795293105E-3</v>
      </c>
      <c r="AD340" s="60">
        <f>SQRT($W$40*VLOOKUP(AD333,$P$34:$W$43,8))*(1-$U$26)*T328*VLOOKUP(AD333,P322:T331,5)</f>
        <v>2.6942490606347972E-3</v>
      </c>
      <c r="AE340" s="60">
        <f>SQRT($W$40*VLOOKUP(AE333,$P$34:$W$43,8))*(1-$V$26)*T328*VLOOKUP(AE333,P322:T331,5)</f>
        <v>1.8559387530213177E-3</v>
      </c>
      <c r="AF340" s="60">
        <f>SQRT($W$40*VLOOKUP(AF333,$P$34:$W$43,8))*(1-$W$26)*T328*VLOOKUP(AF333,P322:T331,5)</f>
        <v>1.2046919219016527E-2</v>
      </c>
      <c r="AG340" s="60">
        <f>SQRT($W$40*VLOOKUP(AG333,$P$34:$W$43,8))*(1-$X$26)*T328*VLOOKUP(AG333,P322:T331,5)</f>
        <v>8.1306093384843313E-3</v>
      </c>
      <c r="AH340" s="60">
        <f>SQRT($W$40*VLOOKUP(AH333,$P$34:$W$43,8))*(1-$Y$26)*T328*VLOOKUP(AH333,P322:T331,5)</f>
        <v>3.9693826240274951E-3</v>
      </c>
      <c r="AI340" s="87">
        <f>SQRT($W$40*VLOOKUP(AI333,$P$34:$W$43,8))*(1-$Z$26)*T328*VLOOKUP(AI333,P322:T331,5)</f>
        <v>6.4511321109146412E-3</v>
      </c>
      <c r="AJ340" s="89">
        <f>$X$40*T328</f>
        <v>8.9462589010729525E-6</v>
      </c>
      <c r="AK340" s="82"/>
      <c r="AL340" s="65"/>
      <c r="AM340" s="61"/>
      <c r="AN340" s="66" t="s">
        <v>585</v>
      </c>
      <c r="AO340" s="61" t="e">
        <f>IF(ATAN(AO339)&lt;0,ATAN(AO339)+PI(),ATAN(AO339))</f>
        <v>#NUM!</v>
      </c>
      <c r="AP340" s="61"/>
      <c r="AQ340" s="50"/>
      <c r="AR340" s="65"/>
      <c r="AS340" s="65"/>
      <c r="AT340" s="65"/>
      <c r="AU340" s="65"/>
      <c r="AV340" s="81"/>
      <c r="AW340" s="59">
        <v>7</v>
      </c>
      <c r="AX340" s="61">
        <f t="shared" si="63"/>
        <v>8.5143624315005592E-2</v>
      </c>
      <c r="AY340" s="61">
        <f>SUMPRODUCT(T322:T331,$BD$34:$BD$43)</f>
        <v>0.22132113653281851</v>
      </c>
      <c r="AZ340" s="68">
        <f>IF($AA$13,EXP((AX340/AL335)*(AU339-1)-LN(AU339-AL335)-AL334*(2*AY340/AL334-AX340/AL335)*LN((AU339+2.41421536*AL335)/(AU339-0.41421536*AL335))/(AL335*2.82842713)      ),1)</f>
        <v>1.123748440315278</v>
      </c>
    </row>
    <row r="341" spans="16:52" x14ac:dyDescent="0.25">
      <c r="P341" s="78">
        <v>8</v>
      </c>
      <c r="Q341" s="60"/>
      <c r="R341" s="60"/>
      <c r="S341" s="60">
        <f>$Z$14*$BJ$41/AZ341</f>
        <v>0.11479510586400642</v>
      </c>
      <c r="T341" s="61">
        <f>S341/S344</f>
        <v>0.11482602349360317</v>
      </c>
      <c r="U341" s="62"/>
      <c r="V341" s="62"/>
      <c r="W341" s="60"/>
      <c r="X341" s="63"/>
      <c r="Y341" s="61"/>
      <c r="Z341" s="86">
        <f>SQRT($W$41*VLOOKUP(Z333,$P$34:$W$43,8))*(1-$Q$27)*T329*VLOOKUP(Z333,P322:T331,5)</f>
        <v>5.8595757964585863E-3</v>
      </c>
      <c r="AA341" s="60">
        <f>SQRT($W$41*VLOOKUP(AA333,$P$34:$W$43,8))*(1-$R$27)*T329*VLOOKUP(AA333,P322:T331,5)</f>
        <v>3.8263985878167896E-3</v>
      </c>
      <c r="AB341" s="60">
        <f>SQRT($W$41*VLOOKUP(AB333,$P$34:$W$43,8))*(1-$S$27)*T329*VLOOKUP(AB333,P322:T331,5)</f>
        <v>2.4869622638081382E-3</v>
      </c>
      <c r="AC341" s="60">
        <f>SQRT($W$41*VLOOKUP(AC333,$P$34:$W$43,8))*(1-$T$27)*T329*VLOOKUP(AC333,P322:T331,5)</f>
        <v>1.7611217374092314E-3</v>
      </c>
      <c r="AD341" s="60">
        <f>SQRT($W$41*VLOOKUP(AD333,$P$34:$W$43,8))*(1-$U$27)*T329*VLOOKUP(AD333,P322:T331,5)</f>
        <v>1.7546858984268383E-3</v>
      </c>
      <c r="AE341" s="60">
        <f>SQRT($W$41*VLOOKUP(AE333,$P$34:$W$43,8))*(1-$V$27)*T329*VLOOKUP(AE333,P322:T331,5)</f>
        <v>1.0920692169358486E-3</v>
      </c>
      <c r="AF341" s="60">
        <f>SQRT($W$41*VLOOKUP(AF333,$P$34:$W$43,8))*(1-$W$27)*T329*VLOOKUP(AF333,P322:T331,5)</f>
        <v>8.1306093384843313E-3</v>
      </c>
      <c r="AG341" s="60">
        <f>SQRT($W$41*VLOOKUP(AG333,$P$34:$W$43,8))*(1-$X$27)*T329*VLOOKUP(AG333,P322:T331,5)</f>
        <v>5.3055240181978441E-3</v>
      </c>
      <c r="AH341" s="60">
        <f>SQRT($W$41*VLOOKUP(AH333,$P$34:$W$43,8))*(1-$Y$27)*T329*VLOOKUP(AH333,P322:T331,5)</f>
        <v>2.8879277334247946E-3</v>
      </c>
      <c r="AI341" s="87">
        <f>SQRT($W$41*VLOOKUP(AI333,$P$34:$W$43,8))*(1-$Z$27)*T329*VLOOKUP(AI333,P322:T331,5)</f>
        <v>4.4234970947787762E-3</v>
      </c>
      <c r="AJ341" s="89">
        <f>$X$41*T329</f>
        <v>3.0631319885938353E-6</v>
      </c>
      <c r="AK341" s="59" t="s">
        <v>580</v>
      </c>
      <c r="AL341" s="61">
        <f>AL337*AL338/6-AL339/2-AL337^3/27</f>
        <v>1.9146480632776186E-2</v>
      </c>
      <c r="AM341" s="61"/>
      <c r="AN341" s="66" t="s">
        <v>571</v>
      </c>
      <c r="AO341" s="61" t="e">
        <f>2*SQRT(AL342)*COS(AO340/3)-AL337/3</f>
        <v>#NUM!</v>
      </c>
      <c r="AP341" s="69" t="e">
        <f>AO341^3+AL337*AO341^2+AL338*AO341+AL339</f>
        <v>#NUM!</v>
      </c>
      <c r="AQ341" s="50"/>
      <c r="AR341" s="65"/>
      <c r="AS341" s="65"/>
      <c r="AT341" s="65"/>
      <c r="AU341" s="65"/>
      <c r="AV341" s="81"/>
      <c r="AW341" s="59">
        <v>8</v>
      </c>
      <c r="AX341" s="61">
        <f t="shared" si="63"/>
        <v>9.4442052157195047E-2</v>
      </c>
      <c r="AY341" s="61">
        <f>SUMPRODUCT(T322:T331,$BE$34:$BE$43)</f>
        <v>0.46712652438589752</v>
      </c>
      <c r="AZ341" s="68">
        <f>IF($AA$14,EXP((AX341/AL335)*(AU339-1)-LN(AU339-AL335)-AL334*(2*AY341/AL334-AX341/AL335)*LN((AU339+2.41421536*AL335)/(AU339-0.41421536*AL335))/(AL335*2.82842713)      ),1)</f>
        <v>0.63774336831884104</v>
      </c>
    </row>
    <row r="342" spans="16:52" x14ac:dyDescent="0.25">
      <c r="P342" s="78">
        <v>9</v>
      </c>
      <c r="Q342" s="60"/>
      <c r="R342" s="60"/>
      <c r="S342" s="60">
        <f>$Z$15*$BJ$42/AZ342</f>
        <v>5.9246970440223659E-2</v>
      </c>
      <c r="T342" s="61">
        <f>S342/S344</f>
        <v>5.9262927356444207E-2</v>
      </c>
      <c r="U342" s="62"/>
      <c r="V342" s="62" t="s">
        <v>590</v>
      </c>
      <c r="W342" s="60"/>
      <c r="X342" s="63"/>
      <c r="Y342" s="61"/>
      <c r="Z342" s="86">
        <f>SQRT($W$42*VLOOKUP(Z333,$P$34:$W$43,8))*(1-$Q$28)*T330*VLOOKUP(Z333,P322:T331,5)</f>
        <v>3.5644348543110971E-3</v>
      </c>
      <c r="AA342" s="60">
        <f>SQRT($W$42*VLOOKUP(AA333,$P$34:$W$43,8))*(1-$R$28)*T330*VLOOKUP(AA333,P322:T331,5)</f>
        <v>2.4375891067078032E-3</v>
      </c>
      <c r="AB342" s="60">
        <f>SQRT($W$42*VLOOKUP(AB333,$P$34:$W$43,8))*(1-$S$28)*T330*VLOOKUP(AB333,P322:T331,5)</f>
        <v>1.5619511397085687E-3</v>
      </c>
      <c r="AC342" s="60">
        <f>SQRT($W$42*VLOOKUP(AC333,$P$34:$W$43,8))*(1-$T$28)*T330*VLOOKUP(AC333,P322:T331,5)</f>
        <v>1.2254152713448391E-3</v>
      </c>
      <c r="AD342" s="60">
        <f>SQRT($W$42*VLOOKUP(AD333,$P$34:$W$43,8))*(1-$U$28)*T330*VLOOKUP(AD333,P322:T331,5)</f>
        <v>1.1454865605265761E-3</v>
      </c>
      <c r="AE342" s="60">
        <f>SQRT($W$42*VLOOKUP(AE333,$P$34:$W$43,8))*(1-$V$28)*T330*VLOOKUP(AE333,P322:T331,5)</f>
        <v>7.0300252858140292E-4</v>
      </c>
      <c r="AF342" s="60">
        <f>SQRT($W$42*VLOOKUP(AF333,$P$34:$W$43,8))*(1-$W$28)*T330*VLOOKUP(AF333,P322:T331,5)</f>
        <v>3.9693826240274959E-3</v>
      </c>
      <c r="AG342" s="60">
        <f>SQRT($W$42*VLOOKUP(AG333,$P$34:$W$43,8))*(1-$X$28)*T330*VLOOKUP(AG333,P322:T331,5)</f>
        <v>2.8879277334247942E-3</v>
      </c>
      <c r="AH342" s="60">
        <f>SQRT($W$42*VLOOKUP(AH333,$P$34:$W$43,8))*(1-$Y$28)*T330*VLOOKUP(AH333,P322:T331,5)</f>
        <v>1.929539615269058E-3</v>
      </c>
      <c r="AI342" s="87">
        <f>SQRT($W$42*VLOOKUP(AI333,$P$34:$W$43,8))*(1-$Z$28)*T330*VLOOKUP(AI333,P322:T331,5)</f>
        <v>2.8235050513450068E-3</v>
      </c>
      <c r="AJ342" s="89">
        <f>$X$42*T330</f>
        <v>1.6008612966880029E-6</v>
      </c>
      <c r="AK342" s="59" t="s">
        <v>556</v>
      </c>
      <c r="AL342" s="61">
        <f>AL337^2/9-AL338/3</f>
        <v>3.6097592530757242E-2</v>
      </c>
      <c r="AM342" s="61"/>
      <c r="AN342" s="66" t="s">
        <v>572</v>
      </c>
      <c r="AO342" s="61" t="e">
        <f>2*SQRT(AL342)*COS((AO340+2*PI())/3)-AL337/3</f>
        <v>#NUM!</v>
      </c>
      <c r="AP342" s="69" t="e">
        <f>AO342^3+AO342^2*AL337+AO342*AL338+AL339</f>
        <v>#NUM!</v>
      </c>
      <c r="AQ342" s="50"/>
      <c r="AR342" s="65"/>
      <c r="AS342" s="50"/>
      <c r="AT342" s="65"/>
      <c r="AU342" s="65"/>
      <c r="AV342" s="81"/>
      <c r="AW342" s="59">
        <v>9</v>
      </c>
      <c r="AX342" s="61">
        <f t="shared" si="63"/>
        <v>9.5633628720838929E-2</v>
      </c>
      <c r="AY342" s="61">
        <f>SUMPRODUCT(T322:T331,$BF$34:$BF$43)</f>
        <v>0.53657148000217725</v>
      </c>
      <c r="AZ342" s="68">
        <f>IF($AA$15,EXP((AX342/AL335)*(AU339-1)-LN(AU339-AL335)-AL334*(2*AY342/AL334-AX342/AL335)*LN((AU339+2.41421536*AL335)/(AU339-0.41421536*AL335))/(AL335*2.82842713)      ),1)</f>
        <v>0.54180083812565216</v>
      </c>
    </row>
    <row r="343" spans="16:52" x14ac:dyDescent="0.25">
      <c r="P343" s="78">
        <v>10</v>
      </c>
      <c r="Q343" s="60"/>
      <c r="R343" s="60"/>
      <c r="S343" s="60">
        <f>$Z$16*$BJ$43/AZ343</f>
        <v>9.208311252445564E-2</v>
      </c>
      <c r="T343" s="61">
        <f>S343/S344</f>
        <v>9.210791315984615E-2</v>
      </c>
      <c r="U343" s="62"/>
      <c r="V343" s="96">
        <f>ABS(S332-S344)</f>
        <v>1.5543122344752192E-15</v>
      </c>
      <c r="W343" s="60"/>
      <c r="X343" s="63"/>
      <c r="Y343" s="61"/>
      <c r="Z343" s="86">
        <f>SQRT($W$43*VLOOKUP(Z333,$P$34:$W$43,8))*(1-$Q$29)*T331*VLOOKUP(Z333,P322:T331,5)</f>
        <v>5.5717408379317183E-3</v>
      </c>
      <c r="AA343" s="60">
        <f>SQRT($W$43*VLOOKUP(AA333,$P$34:$W$43,8))*(1-$R$29)*T331*VLOOKUP(AA333,P322:T331,5)</f>
        <v>3.8564314393230961E-3</v>
      </c>
      <c r="AB343" s="60">
        <f>SQRT($W$43*VLOOKUP(AB333,$P$34:$W$43,8))*(1-$S$29)*T331*VLOOKUP(AB333,P322:T331,5)</f>
        <v>2.5056029171164839E-3</v>
      </c>
      <c r="AC343" s="60">
        <f>SQRT($W$43*VLOOKUP(AC333,$P$34:$W$43,8))*(1-$T$29)*T331*VLOOKUP(AC333,P322:T331,5)</f>
        <v>1.6278273321499598E-3</v>
      </c>
      <c r="AD343" s="60">
        <f>SQRT($W$43*VLOOKUP(AD333,$P$34:$W$43,8))*(1-$U$29)*T331*VLOOKUP(AD333,P322:T331,5)</f>
        <v>1.7596013664590441E-3</v>
      </c>
      <c r="AE343" s="60">
        <f>SQRT($W$43*VLOOKUP(AE333,$P$34:$W$43,8))*(1-$V$29)*T331*VLOOKUP(AE333,P322:T331,5)</f>
        <v>1.0978731546609976E-3</v>
      </c>
      <c r="AF343" s="60">
        <f>SQRT($W$43*VLOOKUP(AF333,$P$34:$W$43,8))*(1-$W$29)*T331*VLOOKUP(AF333,P322:T331,5)</f>
        <v>6.4511321109146404E-3</v>
      </c>
      <c r="AG343" s="60">
        <f>SQRT($W$43*VLOOKUP(AG333,$P$34:$W$43,8))*(1-$X$29)*T331*VLOOKUP(AG333,P322:T331,5)</f>
        <v>4.4234970947787753E-3</v>
      </c>
      <c r="AH343" s="60">
        <f>SQRT($W$43*VLOOKUP(AH333,$P$34:$W$43,8))*(1-$Y$29)*T331*VLOOKUP(AH333,P322:T331,5)</f>
        <v>2.8235050513450064E-3</v>
      </c>
      <c r="AI343" s="87">
        <f>SQRT($W$43*VLOOKUP(AI333,$P$34:$W$43,8))*(1-$Z$29)*T331*VLOOKUP(AI333,P322:T331,5)</f>
        <v>4.1316491829887173E-3</v>
      </c>
      <c r="AJ343" s="89">
        <f>$X$43*T331</f>
        <v>3.341202529384019E-6</v>
      </c>
      <c r="AK343" s="59" t="s">
        <v>72</v>
      </c>
      <c r="AL343" s="63">
        <f>AL341^2-AL342^3</f>
        <v>3.1955125130756623E-4</v>
      </c>
      <c r="AM343" s="61"/>
      <c r="AN343" s="66" t="s">
        <v>573</v>
      </c>
      <c r="AO343" s="61" t="e">
        <f>2*SQRT(AL342)*COS((AO340+4*PI())/3)-AL337/3</f>
        <v>#NUM!</v>
      </c>
      <c r="AP343" s="69" t="e">
        <f>AO343^3+AO343^2*AL337+AL338*AO343+AL339</f>
        <v>#NUM!</v>
      </c>
      <c r="AQ343" s="50"/>
      <c r="AR343" s="65"/>
      <c r="AS343" s="50"/>
      <c r="AT343" s="65"/>
      <c r="AU343" s="65"/>
      <c r="AV343" s="81"/>
      <c r="AW343" s="59">
        <v>10</v>
      </c>
      <c r="AX343" s="61">
        <f t="shared" si="63"/>
        <v>0.1284239100960245</v>
      </c>
      <c r="AY343" s="61">
        <f>SUMPRODUCT(T322:T331,$BG$34:$BG$43)</f>
        <v>0.53145233033160422</v>
      </c>
      <c r="AZ343" s="68">
        <f>IF($AA$16,EXP((AX343/AL335)*(AU339-1)-LN(AU339-AL335)-AL334*(2*AY343/AL334-AX343/AL335)*LN((AU339+2.41421536*AL335)/(AU339-0.41421536*AL335))/(AL335*2.82842713)      ),1)</f>
        <v>0.58726082657675216</v>
      </c>
    </row>
    <row r="344" spans="16:52" x14ac:dyDescent="0.25">
      <c r="P344" s="79"/>
      <c r="Q344" s="71"/>
      <c r="R344" s="71"/>
      <c r="S344" s="94">
        <f>SUM(S334:S343)</f>
        <v>0.99973074370551129</v>
      </c>
      <c r="T344" s="72">
        <f>SUM(T334:T343)</f>
        <v>0.99999999999999989</v>
      </c>
      <c r="U344" s="73"/>
      <c r="V344" s="73"/>
      <c r="W344" s="73"/>
      <c r="X344" s="73"/>
      <c r="Y344" s="73"/>
      <c r="Z344" s="70"/>
      <c r="AA344" s="73"/>
      <c r="AB344" s="73"/>
      <c r="AC344" s="73"/>
      <c r="AD344" s="73"/>
      <c r="AE344" s="73"/>
      <c r="AF344" s="73"/>
      <c r="AG344" s="73"/>
      <c r="AH344" s="73"/>
      <c r="AI344" s="88">
        <f>SUM(Z334:AI343)</f>
        <v>0.28955790169796858</v>
      </c>
      <c r="AJ344" s="91">
        <f>SUM(AJ334:AJ343)</f>
        <v>3.13187597026773E-5</v>
      </c>
      <c r="AK344" s="70"/>
      <c r="AL344" s="73"/>
      <c r="AM344" s="74"/>
      <c r="AN344" s="75"/>
      <c r="AO344" s="74"/>
      <c r="AP344" s="74"/>
      <c r="AQ344" s="76"/>
      <c r="AR344" s="73"/>
      <c r="AS344" s="76"/>
      <c r="AT344" s="73"/>
      <c r="AU344" s="73"/>
      <c r="AV344" s="80"/>
      <c r="AW344" s="70"/>
      <c r="AX344" s="73"/>
      <c r="AY344" s="73"/>
      <c r="AZ344" s="80"/>
    </row>
    <row r="345" spans="16:52" x14ac:dyDescent="0.25">
      <c r="P345" s="92">
        <f>P333+1</f>
        <v>26</v>
      </c>
      <c r="Q345" s="55"/>
      <c r="R345" s="55"/>
      <c r="S345" s="55"/>
      <c r="T345" s="55" t="s">
        <v>558</v>
      </c>
      <c r="U345" s="56"/>
      <c r="V345" s="56"/>
      <c r="W345" s="57"/>
      <c r="X345" s="57"/>
      <c r="Y345" s="57"/>
      <c r="Z345" s="54">
        <v>1</v>
      </c>
      <c r="AA345" s="55">
        <v>2</v>
      </c>
      <c r="AB345" s="55">
        <v>3</v>
      </c>
      <c r="AC345" s="55">
        <v>4</v>
      </c>
      <c r="AD345" s="55">
        <v>5</v>
      </c>
      <c r="AE345" s="55">
        <v>6</v>
      </c>
      <c r="AF345" s="55">
        <v>7</v>
      </c>
      <c r="AG345" s="55">
        <v>8</v>
      </c>
      <c r="AH345" s="55">
        <v>9</v>
      </c>
      <c r="AI345" s="58">
        <v>10</v>
      </c>
      <c r="AJ345" s="90"/>
      <c r="AK345" s="54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8"/>
      <c r="AW345" s="54"/>
      <c r="AX345" s="55" t="s">
        <v>563</v>
      </c>
      <c r="AY345" s="55" t="s">
        <v>575</v>
      </c>
      <c r="AZ345" s="58" t="s">
        <v>588</v>
      </c>
    </row>
    <row r="346" spans="16:52" x14ac:dyDescent="0.25">
      <c r="P346" s="78">
        <v>1</v>
      </c>
      <c r="Q346" s="60"/>
      <c r="R346" s="60"/>
      <c r="S346" s="60">
        <f>$Z$7*$BJ$34/AZ346</f>
        <v>0.19626138315782166</v>
      </c>
      <c r="T346" s="61">
        <f>S346/S356</f>
        <v>0.19631424200317887</v>
      </c>
      <c r="U346" s="62"/>
      <c r="V346" s="62"/>
      <c r="W346" s="60"/>
      <c r="X346" s="63"/>
      <c r="Y346" s="61"/>
      <c r="Z346" s="86">
        <f>SQRT($W$34*VLOOKUP(Z345,$P$34:$W$43,8))*(1-$Q$20)*T334*VLOOKUP(Z345,P334:T343,5)</f>
        <v>7.8475974322322634E-3</v>
      </c>
      <c r="AA346" s="60">
        <f>SQRT($W$34*VLOOKUP(AA345,$P$34:$W$43,8))*(1-$R$20)*T334*VLOOKUP(AA345,P334:T343,5)</f>
        <v>5.3765350094458807E-3</v>
      </c>
      <c r="AB346" s="60">
        <f>SQRT($W$34*VLOOKUP(AB345,$P$34:$W$43,8))*(1-$S$20)*T334*VLOOKUP(AB345,P334:T343,5)</f>
        <v>3.4048328815888787E-3</v>
      </c>
      <c r="AC346" s="60">
        <f>SQRT($W$34*VLOOKUP(AC345,$P$34:$W$43,8))*(1-$T$20)*T334*VLOOKUP(AC345,P334:T343,5)</f>
        <v>2.4384279392510779E-3</v>
      </c>
      <c r="AD346" s="60">
        <f>SQRT($W$34*VLOOKUP(AD345,$P$34:$W$43,8))*(1-$U$20)*T334*VLOOKUP(AD345,P334:T343,5)</f>
        <v>2.3629699873697479E-3</v>
      </c>
      <c r="AE346" s="60">
        <f>SQRT($W$34*VLOOKUP(AE345,$P$34:$W$43,8))*(1-$V$20)*T334*VLOOKUP(AE345,P334:T343,5)</f>
        <v>1.4782686592875341E-3</v>
      </c>
      <c r="AF346" s="60">
        <f>SQRT($W$34*VLOOKUP(AF345,$P$34:$W$43,8))*(1-$W$20)*T334*VLOOKUP(AF345,P334:T343,5)</f>
        <v>9.4207463968064703E-3</v>
      </c>
      <c r="AG346" s="60">
        <f>SQRT($W$34*VLOOKUP(AG345,$P$34:$W$43,8))*(1-$X$20)*T334*VLOOKUP(AG345,P334:T343,5)</f>
        <v>5.8595757962237307E-3</v>
      </c>
      <c r="AH346" s="60">
        <f>SQRT($W$34*VLOOKUP(AH345,$P$34:$W$43,8))*(1-$Y$20)*T334*VLOOKUP(AH345,P334:T343,5)</f>
        <v>3.5644348558429499E-3</v>
      </c>
      <c r="AI346" s="87">
        <f>SQRT($W$34*VLOOKUP(AI345,$P$34:$W$43,8))*(1-$Z$20)*T334*VLOOKUP(AI345,P334:T343,5)</f>
        <v>5.5717408392446975E-3</v>
      </c>
      <c r="AJ346" s="89">
        <f>$X$34*T334</f>
        <v>5.2615827641793536E-6</v>
      </c>
      <c r="AK346" s="59" t="s">
        <v>69</v>
      </c>
      <c r="AL346" s="60">
        <f>$Q$44*AI356*100000/($T$3*$AE$9)^2</f>
        <v>0.41385723614105102</v>
      </c>
      <c r="AM346" s="65" t="s">
        <v>581</v>
      </c>
      <c r="AN346" s="66" t="s">
        <v>571</v>
      </c>
      <c r="AO346" s="61">
        <f>(AL353+SQRT(AL355))^(1/3)+(AL353-SQRT(AL355))^(1/3)-AL349/3</f>
        <v>0.73797068751498096</v>
      </c>
      <c r="AP346" s="63">
        <f>AO346^3+AL349*AO346^2+AL350*AO346+AL351</f>
        <v>0</v>
      </c>
      <c r="AQ346" s="65" t="s">
        <v>571</v>
      </c>
      <c r="AR346" s="61">
        <f>IF(AL355&gt;=0,AO346,AO353)</f>
        <v>0.73797068751498096</v>
      </c>
      <c r="AS346" s="61">
        <f>IF(AR346&lt;AR347,AR347,AR346)</f>
        <v>0.73797068751498096</v>
      </c>
      <c r="AT346" s="61">
        <f>AS346</f>
        <v>0.73797068751498096</v>
      </c>
      <c r="AU346" s="67">
        <f>IF(AT346&lt;AT347,AT347,AT346)</f>
        <v>0.73797068751498096</v>
      </c>
      <c r="AV346" s="81"/>
      <c r="AW346" s="59">
        <v>1</v>
      </c>
      <c r="AX346" s="61">
        <f>AX334</f>
        <v>9.4886543912142504E-2</v>
      </c>
      <c r="AY346" s="61">
        <f>SUMPRODUCT(T334:T343,$AX$34:$AX$43)</f>
        <v>0.34455228796837306</v>
      </c>
      <c r="AZ346" s="68">
        <f>IF($AA$7,EXP((AX346/AL347)*(AU351-1)-LN(AU351-AL347)-AL346*(2*AY346/AL346-AX346/AL347)*LN((AU351+2.41421536*AL347)/(AU351-0.41421536*AL347))/(AL347*2.82842713)      ),1)</f>
        <v>0.85492888319569738</v>
      </c>
    </row>
    <row r="347" spans="16:52" x14ac:dyDescent="0.25">
      <c r="P347" s="78">
        <v>2</v>
      </c>
      <c r="Q347" s="60"/>
      <c r="R347" s="60"/>
      <c r="S347" s="60">
        <f>$Z$8*$BJ$35/AZ347</f>
        <v>7.7393120030556137E-2</v>
      </c>
      <c r="T347" s="61">
        <f>S347/S356</f>
        <v>7.74139642277058E-2</v>
      </c>
      <c r="U347" s="62"/>
      <c r="V347" s="62"/>
      <c r="W347" s="60"/>
      <c r="X347" s="63"/>
      <c r="Y347" s="61"/>
      <c r="Z347" s="86">
        <f>SQRT($W$35*VLOOKUP(Z345,$P$34:$W$43,8))*(1-$Q$21)*T335*VLOOKUP(Z345,P334:T343,5)</f>
        <v>5.3765350094458807E-3</v>
      </c>
      <c r="AA347" s="60">
        <f>SQRT($W$35*VLOOKUP(AA345,$P$34:$W$43,8))*(1-$R$21)*T335*VLOOKUP(AA345,P334:T343,5)</f>
        <v>3.6644840790723871E-3</v>
      </c>
      <c r="AB347" s="60">
        <f>SQRT($W$35*VLOOKUP(AB345,$P$34:$W$43,8))*(1-$S$21)*T335*VLOOKUP(AB345,P334:T343,5)</f>
        <v>2.3571051676069712E-3</v>
      </c>
      <c r="AC347" s="60">
        <f>SQRT($W$35*VLOOKUP(AC345,$P$34:$W$43,8))*(1-$T$21)*T335*VLOOKUP(AC345,P334:T343,5)</f>
        <v>1.526621201270892E-3</v>
      </c>
      <c r="AD347" s="60">
        <f>SQRT($W$35*VLOOKUP(AD345,$P$34:$W$43,8))*(1-$U$21)*T335*VLOOKUP(AD345,P334:T343,5)</f>
        <v>1.668242036159353E-3</v>
      </c>
      <c r="AE347" s="60">
        <f>SQRT($W$35*VLOOKUP(AE345,$P$34:$W$43,8))*(1-$V$21)*T335*VLOOKUP(AE345,P334:T343,5)</f>
        <v>1.0258788821598292E-3</v>
      </c>
      <c r="AF347" s="60">
        <f>SQRT($W$35*VLOOKUP(AF345,$P$34:$W$43,8))*(1-$W$21)*T335*VLOOKUP(AF345,P334:T343,5)</f>
        <v>6.3020486807175494E-3</v>
      </c>
      <c r="AG347" s="60">
        <f>SQRT($W$35*VLOOKUP(AG345,$P$34:$W$43,8))*(1-$X$21)*T335*VLOOKUP(AG345,P334:T343,5)</f>
        <v>3.8263985908062593E-3</v>
      </c>
      <c r="AH347" s="60">
        <f>SQRT($W$35*VLOOKUP(AH345,$P$34:$W$43,8))*(1-$Y$21)*T335*VLOOKUP(AH345,P334:T343,5)</f>
        <v>2.4375891097575099E-3</v>
      </c>
      <c r="AI347" s="87">
        <f>SQRT($W$35*VLOOKUP(AI345,$P$34:$W$43,8))*(1-$Z$21)*T335*VLOOKUP(AI345,P334:T343,5)</f>
        <v>3.856431443399365E-3</v>
      </c>
      <c r="AJ347" s="89">
        <f>$X$35*T335</f>
        <v>3.1314022337303945E-6</v>
      </c>
      <c r="AK347" s="59" t="s">
        <v>65</v>
      </c>
      <c r="AL347" s="60">
        <f>AJ356*$Q$44*100000/($T$3*$AE$9)</f>
        <v>0.11087779599474072</v>
      </c>
      <c r="AM347" s="61"/>
      <c r="AN347" s="66" t="s">
        <v>572</v>
      </c>
      <c r="AO347" s="66" t="e">
        <f>1/0</f>
        <v>#DIV/0!</v>
      </c>
      <c r="AP347" s="61"/>
      <c r="AQ347" s="65" t="s">
        <v>572</v>
      </c>
      <c r="AR347" s="66">
        <f>IF(AL355&gt;=0,0,AO354)</f>
        <v>0</v>
      </c>
      <c r="AS347" s="61">
        <f>IF(AR346&lt;AR347,AR346,AR347)</f>
        <v>0</v>
      </c>
      <c r="AT347" s="61">
        <f>IF(AS347&lt;AS348,AS348,AS347)</f>
        <v>0</v>
      </c>
      <c r="AU347" s="67">
        <f>IF(AT346&lt;AT347,AT346,AT347)</f>
        <v>0</v>
      </c>
      <c r="AV347" s="81"/>
      <c r="AW347" s="59">
        <v>2</v>
      </c>
      <c r="AX347" s="61">
        <f t="shared" ref="AX347:AX355" si="64">AX335</f>
        <v>0.14320546093673198</v>
      </c>
      <c r="AY347" s="61">
        <f>SUMPRODUCT(T334:T343,$AY$34:$AY$43)</f>
        <v>0.59157037413696811</v>
      </c>
      <c r="AZ347" s="68">
        <f>IF($AA$8,EXP((AX347/AL347)*(AU351-1)-LN(AU351-AL347)-AL346*(2*AY347/AL346-AX347/AL347)*LN((AU351+2.41421536*AL347)/(AU351-0.41421536*AL347))/(AL347*2.82842713)      ),1)</f>
        <v>0.52478986253663307</v>
      </c>
    </row>
    <row r="348" spans="16:52" x14ac:dyDescent="0.25">
      <c r="P348" s="78">
        <v>3</v>
      </c>
      <c r="Q348" s="60"/>
      <c r="R348" s="60"/>
      <c r="S348" s="60">
        <f>$Z$9*$BJ$36/AZ348</f>
        <v>3.6374802763827166E-2</v>
      </c>
      <c r="T348" s="61">
        <f>S348/S356</f>
        <v>3.6384599546277471E-2</v>
      </c>
      <c r="U348" s="62"/>
      <c r="V348" s="62"/>
      <c r="W348" s="60"/>
      <c r="X348" s="63"/>
      <c r="Y348" s="61"/>
      <c r="Z348" s="86">
        <f>SQRT($W$36*VLOOKUP(Z345,$P$34:$W$43,8))*(1-$Q$22)*T336*VLOOKUP(Z345,P334:T343,5)</f>
        <v>3.4048328815888787E-3</v>
      </c>
      <c r="AA348" s="60">
        <f>SQRT($W$36*VLOOKUP(AA345,$P$34:$W$43,8))*(1-$R$22)*T336*VLOOKUP(AA345,P334:T343,5)</f>
        <v>2.3571051676069712E-3</v>
      </c>
      <c r="AB348" s="60">
        <f>SQRT($W$36*VLOOKUP(AB345,$P$34:$W$43,8))*(1-$S$22)*T336*VLOOKUP(AB345,P334:T343,5)</f>
        <v>1.5195012250580288E-3</v>
      </c>
      <c r="AC348" s="60">
        <f>SQRT($W$36*VLOOKUP(AC345,$P$34:$W$43,8))*(1-$T$22)*T336*VLOOKUP(AC345,P334:T343,5)</f>
        <v>1.0838555977111561E-3</v>
      </c>
      <c r="AD348" s="60">
        <f>SQRT($W$36*VLOOKUP(AD345,$P$34:$W$43,8))*(1-$U$22)*T336*VLOOKUP(AD345,P334:T343,5)</f>
        <v>1.0754183766675193E-3</v>
      </c>
      <c r="AE348" s="60">
        <f>SQRT($W$36*VLOOKUP(AE345,$P$34:$W$43,8))*(1-$V$22)*T336*VLOOKUP(AE345,P334:T343,5)</f>
        <v>6.4801893829055516E-4</v>
      </c>
      <c r="AF348" s="60">
        <f>SQRT($W$36*VLOOKUP(AF345,$P$34:$W$43,8))*(1-$W$22)*T336*VLOOKUP(AF345,P334:T343,5)</f>
        <v>3.9139446708430035E-3</v>
      </c>
      <c r="AG348" s="60">
        <f>SQRT($W$36*VLOOKUP(AG345,$P$34:$W$43,8))*(1-$X$22)*T336*VLOOKUP(AG345,P334:T343,5)</f>
        <v>2.4869622675645462E-3</v>
      </c>
      <c r="AH348" s="60">
        <f>SQRT($W$36*VLOOKUP(AH345,$P$34:$W$43,8))*(1-$Y$22)*T336*VLOOKUP(AH345,P334:T343,5)</f>
        <v>1.5619511428016709E-3</v>
      </c>
      <c r="AI348" s="87">
        <f>SQRT($W$36*VLOOKUP(AI345,$P$34:$W$43,8))*(1-$Z$22)*T336*VLOOKUP(AI345,P334:T343,5)</f>
        <v>2.5056029215919174E-3</v>
      </c>
      <c r="AJ348" s="89">
        <f>$X$36*T336</f>
        <v>2.0500669214400707E-6</v>
      </c>
      <c r="AK348" s="82"/>
      <c r="AL348" s="65"/>
      <c r="AM348" s="61"/>
      <c r="AN348" s="66" t="s">
        <v>573</v>
      </c>
      <c r="AO348" s="66" t="e">
        <f>1/0</f>
        <v>#DIV/0!</v>
      </c>
      <c r="AP348" s="61"/>
      <c r="AQ348" s="65" t="s">
        <v>573</v>
      </c>
      <c r="AR348" s="66">
        <f>IF(AL355&gt;=0,0,AO355)</f>
        <v>0</v>
      </c>
      <c r="AS348" s="61">
        <f>AR348</f>
        <v>0</v>
      </c>
      <c r="AT348" s="61">
        <f>IF(AS347&lt;AS348,AS347,AS348)</f>
        <v>0</v>
      </c>
      <c r="AU348" s="67">
        <f>AT348</f>
        <v>0</v>
      </c>
      <c r="AV348" s="81"/>
      <c r="AW348" s="59">
        <v>3</v>
      </c>
      <c r="AX348" s="61">
        <f t="shared" si="64"/>
        <v>0.19947591637730461</v>
      </c>
      <c r="AY348" s="61">
        <f>SUMPRODUCT(T334:T343,$AZ$34:$AZ$43)</f>
        <v>0.80753499173508991</v>
      </c>
      <c r="AZ348" s="68">
        <f>IF($AA$9,EXP((AX348/AL347)*(AU351-1)-LN(AU351-AL347)-AL346*(2*AY348/AL346-AX348/AL347)*LN((AU351+2.41421536*AL347)/(AU351-0.41421536*AL347))/(AL347*2.82842713)      ),1)</f>
        <v>0.35268409653888222</v>
      </c>
    </row>
    <row r="349" spans="16:52" x14ac:dyDescent="0.25">
      <c r="P349" s="78">
        <v>4</v>
      </c>
      <c r="Q349" s="60"/>
      <c r="R349" s="60"/>
      <c r="S349" s="60">
        <f>$Z$10*$BJ$37/AZ349</f>
        <v>2.052611070133006E-2</v>
      </c>
      <c r="T349" s="61">
        <f>S349/S356</f>
        <v>2.0531638974360087E-2</v>
      </c>
      <c r="U349" s="62"/>
      <c r="V349" s="62"/>
      <c r="W349" s="60"/>
      <c r="X349" s="63"/>
      <c r="Y349" s="61"/>
      <c r="Z349" s="86">
        <f>SQRT($W$37*VLOOKUP(Z345,$P$34:$W$43,8))*(1-$Q$23)*T337*VLOOKUP(Z345,P334:T343,5)</f>
        <v>2.4384279392510779E-3</v>
      </c>
      <c r="AA349" s="60">
        <f>SQRT($W$37*VLOOKUP(AA345,$P$34:$W$43,8))*(1-$R$23)*T337*VLOOKUP(AA345,P334:T343,5)</f>
        <v>1.526621201270892E-3</v>
      </c>
      <c r="AB349" s="60">
        <f>SQRT($W$37*VLOOKUP(AB345,$P$34:$W$43,8))*(1-$S$23)*T337*VLOOKUP(AB345,P334:T343,5)</f>
        <v>1.0838555977111561E-3</v>
      </c>
      <c r="AC349" s="60">
        <f>SQRT($W$37*VLOOKUP(AC345,$P$34:$W$43,8))*(1-$T$23)*T337*VLOOKUP(AC345,P334:T343,5)</f>
        <v>7.7823879910165312E-4</v>
      </c>
      <c r="AD349" s="60">
        <f>SQRT($W$37*VLOOKUP(AD345,$P$34:$W$43,8))*(1-$U$23)*T337*VLOOKUP(AD345,P334:T343,5)</f>
        <v>7.6398124032206732E-4</v>
      </c>
      <c r="AE349" s="60">
        <f>SQRT($W$37*VLOOKUP(AE345,$P$34:$W$43,8))*(1-$V$23)*T337*VLOOKUP(AE345,P334:T343,5)</f>
        <v>4.4122272619145258E-4</v>
      </c>
      <c r="AF349" s="60">
        <f>SQRT($W$37*VLOOKUP(AF345,$P$34:$W$43,8))*(1-$W$23)*T337*VLOOKUP(AF345,P334:T343,5)</f>
        <v>2.8169702829658888E-3</v>
      </c>
      <c r="AG349" s="60">
        <f>SQRT($W$37*VLOOKUP(AG345,$P$34:$W$43,8))*(1-$X$23)*T337*VLOOKUP(AG345,P334:T343,5)</f>
        <v>1.7611217410912949E-3</v>
      </c>
      <c r="AH349" s="60">
        <f>SQRT($W$37*VLOOKUP(AH345,$P$34:$W$43,8))*(1-$Y$23)*T337*VLOOKUP(AH345,P334:T343,5)</f>
        <v>1.2254152744826251E-3</v>
      </c>
      <c r="AI349" s="87">
        <f>SQRT($W$37*VLOOKUP(AI345,$P$34:$W$43,8))*(1-$Z$23)*T337*VLOOKUP(AI345,P334:T343,5)</f>
        <v>1.6278273360021793E-3</v>
      </c>
      <c r="AJ349" s="89">
        <f>$X$37*T337</f>
        <v>1.486220207914631E-6</v>
      </c>
      <c r="AK349" s="59" t="s">
        <v>568</v>
      </c>
      <c r="AL349" s="60">
        <f>AL347-1</f>
        <v>-0.88912220400525932</v>
      </c>
      <c r="AM349" s="61"/>
      <c r="AN349" s="66"/>
      <c r="AO349" s="61"/>
      <c r="AP349" s="61"/>
      <c r="AQ349" s="50"/>
      <c r="AR349" s="65"/>
      <c r="AS349" s="65"/>
      <c r="AT349" s="65"/>
      <c r="AU349" s="65"/>
      <c r="AV349" s="81"/>
      <c r="AW349" s="59">
        <v>4</v>
      </c>
      <c r="AX349" s="61">
        <f t="shared" si="64"/>
        <v>0.25627106465246752</v>
      </c>
      <c r="AY349" s="61">
        <f>SUMPRODUCT(T334:T343,$BA$34:$BA$43)</f>
        <v>1.006863000888232</v>
      </c>
      <c r="AZ349" s="68">
        <f>IF($AA$10,EXP((AX349/AL347)*(AU351-1)-LN(AU351-AL347)-AL346*(2*AY349/AL346-AX349/AL347)*LN((AU351+2.41421536*AL347)/(AU351-0.41421536*AL347))/(AL347*2.82842713)      ),1)</f>
        <v>0.24687815446788053</v>
      </c>
    </row>
    <row r="350" spans="16:52" x14ac:dyDescent="0.25">
      <c r="P350" s="78">
        <v>5</v>
      </c>
      <c r="Q350" s="60"/>
      <c r="R350" s="60"/>
      <c r="S350" s="60">
        <f>$Z$11*$BJ$38/AZ350</f>
        <v>2.084543879845209E-2</v>
      </c>
      <c r="T350" s="61">
        <f>S350/S356</f>
        <v>2.0851053075739461E-2</v>
      </c>
      <c r="U350" s="62"/>
      <c r="V350" s="62"/>
      <c r="W350" s="60"/>
      <c r="X350" s="63"/>
      <c r="Y350" s="61"/>
      <c r="Z350" s="86">
        <f>SQRT($W$38*VLOOKUP(Z345,$P$34:$W$43,8))*(1-$Q$24)*T338*VLOOKUP(Z345,P334:T343,5)</f>
        <v>2.3629699873697479E-3</v>
      </c>
      <c r="AA350" s="60">
        <f>SQRT($W$38*VLOOKUP(AA345,$P$34:$W$43,8))*(1-$R$24)*T338*VLOOKUP(AA345,P334:T343,5)</f>
        <v>1.668242036159353E-3</v>
      </c>
      <c r="AB350" s="60">
        <f>SQRT($W$38*VLOOKUP(AB345,$P$34:$W$43,8))*(1-$S$24)*T338*VLOOKUP(AB345,P334:T343,5)</f>
        <v>1.0754183766675193E-3</v>
      </c>
      <c r="AC350" s="60">
        <f>SQRT($W$38*VLOOKUP(AC345,$P$34:$W$43,8))*(1-$T$24)*T338*VLOOKUP(AC345,P334:T343,5)</f>
        <v>7.6398124032206721E-4</v>
      </c>
      <c r="AD350" s="60">
        <f>SQRT($W$38*VLOOKUP(AD345,$P$34:$W$43,8))*(1-$U$24)*T338*VLOOKUP(AD345,P334:T343,5)</f>
        <v>7.4938525601624844E-4</v>
      </c>
      <c r="AE350" s="60">
        <f>SQRT($W$38*VLOOKUP(AE345,$P$34:$W$43,8))*(1-$V$24)*T338*VLOOKUP(AE345,P334:T343,5)</f>
        <v>4.6756610407896305E-4</v>
      </c>
      <c r="AF350" s="60">
        <f>SQRT($W$38*VLOOKUP(AF345,$P$34:$W$43,8))*(1-$W$24)*T338*VLOOKUP(AF345,P334:T343,5)</f>
        <v>2.6942490639392897E-3</v>
      </c>
      <c r="AG350" s="60">
        <f>SQRT($W$38*VLOOKUP(AG345,$P$34:$W$43,8))*(1-$X$24)*T338*VLOOKUP(AG345,P334:T343,5)</f>
        <v>1.7546859021069271E-3</v>
      </c>
      <c r="AH350" s="60">
        <f>SQRT($W$38*VLOOKUP(AH345,$P$34:$W$43,8))*(1-$Y$24)*T338*VLOOKUP(AH345,P334:T343,5)</f>
        <v>1.1454865634671924E-3</v>
      </c>
      <c r="AI350" s="87">
        <f>SQRT($W$38*VLOOKUP(AI345,$P$34:$W$43,8))*(1-$Z$24)*T338*VLOOKUP(AI345,P334:T343,5)</f>
        <v>1.7596013706346174E-3</v>
      </c>
      <c r="AJ350" s="89">
        <f>$X$38*T338</f>
        <v>1.5090013997114799E-6</v>
      </c>
      <c r="AK350" s="59" t="s">
        <v>569</v>
      </c>
      <c r="AL350" s="60">
        <f>AL346-3*AL347*AL347-2*AL347</f>
        <v>0.15521998721761557</v>
      </c>
      <c r="AM350" s="61" t="s">
        <v>582</v>
      </c>
      <c r="AN350" s="66" t="s">
        <v>583</v>
      </c>
      <c r="AO350" s="61">
        <f>AL353^2/AL354^3</f>
        <v>7.7936913192516544</v>
      </c>
      <c r="AP350" s="61"/>
      <c r="AQ350" s="50"/>
      <c r="AR350" s="65"/>
      <c r="AS350" s="65"/>
      <c r="AT350" s="65"/>
      <c r="AU350" s="65"/>
      <c r="AV350" s="81"/>
      <c r="AW350" s="59">
        <v>5</v>
      </c>
      <c r="AX350" s="61">
        <f t="shared" si="64"/>
        <v>0.25621330522075891</v>
      </c>
      <c r="AY350" s="61">
        <f>SUMPRODUCT(T334:T343,$BB$34:$BB$43)</f>
        <v>0.98992439395216214</v>
      </c>
      <c r="AZ350" s="68">
        <f>IF($AA$11,EXP((AX350/AL347)*(AU351-1)-LN(AU351-AL347)-AL346*(2*AY350/AL346-AX350/AL347)*LN((AU351+2.41421536*AL347)/(AU351-0.41421536*AL347))/(AL347*2.82842713)      ),1)</f>
        <v>0.25701838817906275</v>
      </c>
    </row>
    <row r="351" spans="16:52" x14ac:dyDescent="0.25">
      <c r="P351" s="78">
        <v>6</v>
      </c>
      <c r="Q351" s="60"/>
      <c r="R351" s="60"/>
      <c r="S351" s="60">
        <f>$Z$12*$BJ$39/AZ351</f>
        <v>1.031649244814342E-2</v>
      </c>
      <c r="T351" s="61">
        <f>S351/S356</f>
        <v>1.0319270976808464E-2</v>
      </c>
      <c r="U351" s="62"/>
      <c r="V351" s="62"/>
      <c r="W351" s="60"/>
      <c r="X351" s="63"/>
      <c r="Y351" s="61"/>
      <c r="Z351" s="86">
        <f>SQRT($W$39*VLOOKUP(Z345,$P$34:$W$43,8))*(1-$Q$25)*T339*VLOOKUP(Z345,P334:T343,5)</f>
        <v>1.4782686592875341E-3</v>
      </c>
      <c r="AA351" s="60">
        <f>SQRT($W$39*VLOOKUP(AA345,$P$34:$W$43,8))*(1-$R$25)*T339*VLOOKUP(AA345,P334:T343,5)</f>
        <v>1.0258788821598292E-3</v>
      </c>
      <c r="AB351" s="60">
        <f>SQRT($W$39*VLOOKUP(AB345,$P$34:$W$43,8))*(1-$S$25)*T339*VLOOKUP(AB345,P334:T343,5)</f>
        <v>6.4801893829055527E-4</v>
      </c>
      <c r="AC351" s="60">
        <f>SQRT($W$39*VLOOKUP(AC345,$P$34:$W$43,8))*(1-$T$25)*T339*VLOOKUP(AC345,P334:T343,5)</f>
        <v>4.4122272619145258E-4</v>
      </c>
      <c r="AD351" s="60">
        <f>SQRT($W$39*VLOOKUP(AD345,$P$34:$W$43,8))*(1-$U$25)*T339*VLOOKUP(AD345,P334:T343,5)</f>
        <v>4.6756610407896305E-4</v>
      </c>
      <c r="AE351" s="60">
        <f>SQRT($W$39*VLOOKUP(AE345,$P$34:$W$43,8))*(1-$V$25)*T339*VLOOKUP(AE345,P334:T343,5)</f>
        <v>2.9172986781960325E-4</v>
      </c>
      <c r="AF351" s="60">
        <f>SQRT($W$39*VLOOKUP(AF345,$P$34:$W$43,8))*(1-$W$25)*T339*VLOOKUP(AF345,P334:T343,5)</f>
        <v>1.85593875657956E-3</v>
      </c>
      <c r="AG351" s="60">
        <f>SQRT($W$39*VLOOKUP(AG345,$P$34:$W$43,8))*(1-$X$25)*T339*VLOOKUP(AG345,P334:T343,5)</f>
        <v>1.092069219980552E-3</v>
      </c>
      <c r="AH351" s="60">
        <f>SQRT($W$39*VLOOKUP(AH345,$P$34:$W$43,8))*(1-$Y$25)*T339*VLOOKUP(AH345,P334:T343,5)</f>
        <v>7.0300253087168265E-4</v>
      </c>
      <c r="AI351" s="87">
        <f>SQRT($W$39*VLOOKUP(AI345,$P$34:$W$43,8))*(1-$Z$25)*T339*VLOOKUP(AI345,P334:T343,5)</f>
        <v>1.0978731580245993E-3</v>
      </c>
      <c r="AJ351" s="89">
        <f>$X$39*T339</f>
        <v>9.2903147167793377E-7</v>
      </c>
      <c r="AK351" s="59" t="s">
        <v>570</v>
      </c>
      <c r="AL351" s="60">
        <f>-1*AL346*AL347+AL347^2+AL347^3</f>
        <v>-3.2230573610653027E-2</v>
      </c>
      <c r="AM351" s="61"/>
      <c r="AN351" s="66" t="s">
        <v>584</v>
      </c>
      <c r="AO351" s="61" t="e">
        <f>SQRT(1-AO350)/SQRT(AO350)*AL353/ABS(AL353)</f>
        <v>#NUM!</v>
      </c>
      <c r="AP351" s="61"/>
      <c r="AQ351" s="50"/>
      <c r="AR351" s="65"/>
      <c r="AS351" s="65"/>
      <c r="AT351" s="65" t="s">
        <v>587</v>
      </c>
      <c r="AU351" s="61">
        <f>AU346</f>
        <v>0.73797068751498096</v>
      </c>
      <c r="AV351" s="81"/>
      <c r="AW351" s="59">
        <v>6</v>
      </c>
      <c r="AX351" s="61">
        <f t="shared" si="64"/>
        <v>0.31872889694939199</v>
      </c>
      <c r="AY351" s="61">
        <f>SUMPRODUCT(T334:T343,$BC$34:$BC$43)</f>
        <v>1.2606147198471926</v>
      </c>
      <c r="AZ351" s="68">
        <f>IF($AA$12,EXP((AX351/AL347)*(AU351-1)-LN(AU351-AL347)-AL346*(2*AY351/AL346-AX351/AL347)*LN((AU351+2.41421536*AL347)/(AU351-0.41421536*AL347))/(AL347*2.82842713)      ),1)</f>
        <v>0.15359283378539465</v>
      </c>
    </row>
    <row r="352" spans="16:52" x14ac:dyDescent="0.25">
      <c r="P352" s="78">
        <v>7</v>
      </c>
      <c r="Q352" s="60"/>
      <c r="R352" s="60"/>
      <c r="S352" s="60">
        <f>$Z$13*$BJ$40/AZ352</f>
        <v>0.37188820693205332</v>
      </c>
      <c r="T352" s="61">
        <f>S352/S356</f>
        <v>0.37198836714138289</v>
      </c>
      <c r="U352" s="62"/>
      <c r="V352" s="62"/>
      <c r="W352" s="60"/>
      <c r="X352" s="63"/>
      <c r="Y352" s="61"/>
      <c r="Z352" s="86">
        <f>SQRT($W$40*VLOOKUP(Z345,$P$34:$W$43,8))*(1-$Q$26)*T340*VLOOKUP(Z345,P334:T343,5)</f>
        <v>9.4207463968064703E-3</v>
      </c>
      <c r="AA352" s="60">
        <f>SQRT($W$40*VLOOKUP(AA345,$P$34:$W$43,8))*(1-$R$26)*T340*VLOOKUP(AA345,P334:T343,5)</f>
        <v>6.3020486807175485E-3</v>
      </c>
      <c r="AB352" s="60">
        <f>SQRT($W$40*VLOOKUP(AB345,$P$34:$W$43,8))*(1-$S$26)*T340*VLOOKUP(AB345,P334:T343,5)</f>
        <v>3.9139446708430035E-3</v>
      </c>
      <c r="AC352" s="60">
        <f>SQRT($W$40*VLOOKUP(AC345,$P$34:$W$43,8))*(1-$T$26)*T340*VLOOKUP(AC345,P334:T343,5)</f>
        <v>2.8169702829658884E-3</v>
      </c>
      <c r="AD352" s="60">
        <f>SQRT($W$40*VLOOKUP(AD345,$P$34:$W$43,8))*(1-$U$26)*T340*VLOOKUP(AD345,P334:T343,5)</f>
        <v>2.6942490639392897E-3</v>
      </c>
      <c r="AE352" s="60">
        <f>SQRT($W$40*VLOOKUP(AE345,$P$34:$W$43,8))*(1-$V$26)*T340*VLOOKUP(AE345,P334:T343,5)</f>
        <v>1.8559387565795598E-3</v>
      </c>
      <c r="AF352" s="60">
        <f>SQRT($W$40*VLOOKUP(AF345,$P$34:$W$43,8))*(1-$W$26)*T340*VLOOKUP(AF345,P334:T343,5)</f>
        <v>1.204691920219305E-2</v>
      </c>
      <c r="AG352" s="60">
        <f>SQRT($W$40*VLOOKUP(AG345,$P$34:$W$43,8))*(1-$X$26)*T340*VLOOKUP(AG345,P334:T343,5)</f>
        <v>8.130609334210049E-3</v>
      </c>
      <c r="AH352" s="60">
        <f>SQRT($W$40*VLOOKUP(AH345,$P$34:$W$43,8))*(1-$Y$26)*T340*VLOOKUP(AH345,P334:T343,5)</f>
        <v>3.9693826238057592E-3</v>
      </c>
      <c r="AI352" s="87">
        <f>SQRT($W$40*VLOOKUP(AI345,$P$34:$W$43,8))*(1-$Z$26)*T340*VLOOKUP(AI345,P334:T343,5)</f>
        <v>6.4511321093020371E-3</v>
      </c>
      <c r="AJ352" s="89">
        <f>$X$40*T340</f>
        <v>8.9462588948262438E-6</v>
      </c>
      <c r="AK352" s="82"/>
      <c r="AL352" s="65"/>
      <c r="AM352" s="61"/>
      <c r="AN352" s="66" t="s">
        <v>585</v>
      </c>
      <c r="AO352" s="61" t="e">
        <f>IF(ATAN(AO351)&lt;0,ATAN(AO351)+PI(),ATAN(AO351))</f>
        <v>#NUM!</v>
      </c>
      <c r="AP352" s="61"/>
      <c r="AQ352" s="50"/>
      <c r="AR352" s="65"/>
      <c r="AS352" s="65"/>
      <c r="AT352" s="65"/>
      <c r="AU352" s="65"/>
      <c r="AV352" s="81"/>
      <c r="AW352" s="59">
        <v>7</v>
      </c>
      <c r="AX352" s="61">
        <f t="shared" si="64"/>
        <v>8.5143624315005592E-2</v>
      </c>
      <c r="AY352" s="61">
        <f>SUMPRODUCT(T334:T343,$BD$34:$BD$43)</f>
        <v>0.22132113661329803</v>
      </c>
      <c r="AZ352" s="68">
        <f>IF($AA$13,EXP((AX352/AL347)*(AU351-1)-LN(AU351-AL347)-AL346*(2*AY352/AL346-AX352/AL347)*LN((AU351+2.41421536*AL347)/(AU351-0.41421536*AL347))/(AL347*2.82842713)      ),1)</f>
        <v>1.1237484406685787</v>
      </c>
    </row>
    <row r="353" spans="16:52" x14ac:dyDescent="0.25">
      <c r="P353" s="78">
        <v>8</v>
      </c>
      <c r="Q353" s="60"/>
      <c r="R353" s="60"/>
      <c r="S353" s="60">
        <f>$Z$14*$BJ$41/AZ353</f>
        <v>0.11479510587292491</v>
      </c>
      <c r="T353" s="61">
        <f>S353/S356</f>
        <v>0.11482602350252412</v>
      </c>
      <c r="U353" s="62"/>
      <c r="V353" s="62"/>
      <c r="W353" s="60"/>
      <c r="X353" s="63"/>
      <c r="Y353" s="61"/>
      <c r="Z353" s="86">
        <f>SQRT($W$41*VLOOKUP(Z345,$P$34:$W$43,8))*(1-$Q$27)*T341*VLOOKUP(Z345,P334:T343,5)</f>
        <v>5.8595757962237316E-3</v>
      </c>
      <c r="AA353" s="60">
        <f>SQRT($W$41*VLOOKUP(AA345,$P$34:$W$43,8))*(1-$R$27)*T341*VLOOKUP(AA345,P334:T343,5)</f>
        <v>3.8263985908062593E-3</v>
      </c>
      <c r="AB353" s="60">
        <f>SQRT($W$41*VLOOKUP(AB345,$P$34:$W$43,8))*(1-$S$27)*T341*VLOOKUP(AB345,P334:T343,5)</f>
        <v>2.4869622675645462E-3</v>
      </c>
      <c r="AC353" s="60">
        <f>SQRT($W$41*VLOOKUP(AC345,$P$34:$W$43,8))*(1-$T$27)*T341*VLOOKUP(AC345,P334:T343,5)</f>
        <v>1.7611217410912949E-3</v>
      </c>
      <c r="AD353" s="60">
        <f>SQRT($W$41*VLOOKUP(AD345,$P$34:$W$43,8))*(1-$U$27)*T341*VLOOKUP(AD345,P334:T343,5)</f>
        <v>1.7546859021069273E-3</v>
      </c>
      <c r="AE353" s="60">
        <f>SQRT($W$41*VLOOKUP(AE345,$P$34:$W$43,8))*(1-$V$27)*T341*VLOOKUP(AE345,P334:T343,5)</f>
        <v>1.092069219980552E-3</v>
      </c>
      <c r="AF353" s="60">
        <f>SQRT($W$41*VLOOKUP(AF345,$P$34:$W$43,8))*(1-$W$27)*T341*VLOOKUP(AF345,P334:T343,5)</f>
        <v>8.130609334210049E-3</v>
      </c>
      <c r="AG353" s="60">
        <f>SQRT($W$41*VLOOKUP(AG345,$P$34:$W$43,8))*(1-$X$27)*T341*VLOOKUP(AG345,P334:T343,5)</f>
        <v>5.3055240200287337E-3</v>
      </c>
      <c r="AH353" s="60">
        <f>SQRT($W$41*VLOOKUP(AH345,$P$34:$W$43,8))*(1-$Y$27)*T341*VLOOKUP(AH345,P334:T343,5)</f>
        <v>2.8879277357782588E-3</v>
      </c>
      <c r="AI353" s="87">
        <f>SQRT($W$41*VLOOKUP(AI345,$P$34:$W$43,8))*(1-$Z$27)*T341*VLOOKUP(AI345,P334:T343,5)</f>
        <v>4.423497097524977E-3</v>
      </c>
      <c r="AJ353" s="89">
        <f>$X$41*T341</f>
        <v>3.0631319891223652E-6</v>
      </c>
      <c r="AK353" s="59" t="s">
        <v>580</v>
      </c>
      <c r="AL353" s="61">
        <f>AL349*AL350/6-AL351/2-AL349^3/27</f>
        <v>1.9146480615421554E-2</v>
      </c>
      <c r="AM353" s="61"/>
      <c r="AN353" s="66" t="s">
        <v>571</v>
      </c>
      <c r="AO353" s="61" t="e">
        <f>2*SQRT(AL354)*COS(AO352/3)-AL349/3</f>
        <v>#NUM!</v>
      </c>
      <c r="AP353" s="69" t="e">
        <f>AO353^3+AL349*AO353^2+AL350*AO353+AL351</f>
        <v>#NUM!</v>
      </c>
      <c r="AQ353" s="50"/>
      <c r="AR353" s="65"/>
      <c r="AS353" s="65"/>
      <c r="AT353" s="65"/>
      <c r="AU353" s="65"/>
      <c r="AV353" s="81"/>
      <c r="AW353" s="59">
        <v>8</v>
      </c>
      <c r="AX353" s="61">
        <f t="shared" si="64"/>
        <v>9.4442052157195047E-2</v>
      </c>
      <c r="AY353" s="61">
        <f>SUMPRODUCT(T334:T343,$BE$34:$BE$43)</f>
        <v>0.46712652454894205</v>
      </c>
      <c r="AZ353" s="68">
        <f>IF($AA$14,EXP((AX353/AL347)*(AU351-1)-LN(AU351-AL347)-AL346*(2*AY353/AL346-AX353/AL347)*LN((AU351+2.41421536*AL347)/(AU351-0.41421536*AL347))/(AL347*2.82842713)      ),1)</f>
        <v>0.63774336826929445</v>
      </c>
    </row>
    <row r="354" spans="16:52" x14ac:dyDescent="0.25">
      <c r="P354" s="78">
        <v>9</v>
      </c>
      <c r="Q354" s="60"/>
      <c r="R354" s="60"/>
      <c r="S354" s="60">
        <f>$Z$15*$BJ$42/AZ354</f>
        <v>5.9246970457360403E-2</v>
      </c>
      <c r="T354" s="61">
        <f>S354/S356</f>
        <v>5.9262927373585593E-2</v>
      </c>
      <c r="U354" s="62"/>
      <c r="V354" s="62" t="s">
        <v>590</v>
      </c>
      <c r="W354" s="60"/>
      <c r="X354" s="63"/>
      <c r="Y354" s="61"/>
      <c r="Z354" s="86">
        <f>SQRT($W$42*VLOOKUP(Z345,$P$34:$W$43,8))*(1-$Q$28)*T342*VLOOKUP(Z345,P334:T343,5)</f>
        <v>3.5644348558429495E-3</v>
      </c>
      <c r="AA354" s="60">
        <f>SQRT($W$42*VLOOKUP(AA345,$P$34:$W$43,8))*(1-$R$28)*T342*VLOOKUP(AA345,P334:T343,5)</f>
        <v>2.4375891097575099E-3</v>
      </c>
      <c r="AB354" s="60">
        <f>SQRT($W$42*VLOOKUP(AB345,$P$34:$W$43,8))*(1-$S$28)*T342*VLOOKUP(AB345,P334:T343,5)</f>
        <v>1.5619511428016711E-3</v>
      </c>
      <c r="AC354" s="60">
        <f>SQRT($W$42*VLOOKUP(AC345,$P$34:$W$43,8))*(1-$T$28)*T342*VLOOKUP(AC345,P334:T343,5)</f>
        <v>1.2254152744826249E-3</v>
      </c>
      <c r="AD354" s="60">
        <f>SQRT($W$42*VLOOKUP(AD345,$P$34:$W$43,8))*(1-$U$28)*T342*VLOOKUP(AD345,P334:T343,5)</f>
        <v>1.1454865634671924E-3</v>
      </c>
      <c r="AE354" s="60">
        <f>SQRT($W$42*VLOOKUP(AE345,$P$34:$W$43,8))*(1-$V$28)*T342*VLOOKUP(AE345,P334:T343,5)</f>
        <v>7.0300253087168265E-4</v>
      </c>
      <c r="AF354" s="60">
        <f>SQRT($W$42*VLOOKUP(AF345,$P$34:$W$43,8))*(1-$W$28)*T342*VLOOKUP(AF345,P334:T343,5)</f>
        <v>3.9693826238057592E-3</v>
      </c>
      <c r="AG354" s="60">
        <f>SQRT($W$42*VLOOKUP(AG345,$P$34:$W$43,8))*(1-$X$28)*T342*VLOOKUP(AG345,P334:T343,5)</f>
        <v>2.8879277357782588E-3</v>
      </c>
      <c r="AH354" s="60">
        <f>SQRT($W$42*VLOOKUP(AH345,$P$34:$W$43,8))*(1-$Y$28)*T342*VLOOKUP(AH345,P334:T343,5)</f>
        <v>1.9295396177480785E-3</v>
      </c>
      <c r="AI354" s="87">
        <f>SQRT($W$42*VLOOKUP(AI345,$P$34:$W$43,8))*(1-$Z$28)*T342*VLOOKUP(AI345,P334:T343,5)</f>
        <v>2.8235050544244971E-3</v>
      </c>
      <c r="AJ354" s="89">
        <f>$X$42*T342</f>
        <v>1.6008612977163744E-6</v>
      </c>
      <c r="AK354" s="59" t="s">
        <v>556</v>
      </c>
      <c r="AL354" s="61">
        <f>AL349^2/9-AL350/3</f>
        <v>3.6097592444702585E-2</v>
      </c>
      <c r="AM354" s="61"/>
      <c r="AN354" s="66" t="s">
        <v>572</v>
      </c>
      <c r="AO354" s="61" t="e">
        <f>2*SQRT(AL354)*COS((AO352+2*PI())/3)-AL349/3</f>
        <v>#NUM!</v>
      </c>
      <c r="AP354" s="69" t="e">
        <f>AO354^3+AO354^2*AL349+AO354*AL350+AL351</f>
        <v>#NUM!</v>
      </c>
      <c r="AQ354" s="50"/>
      <c r="AR354" s="65"/>
      <c r="AS354" s="50"/>
      <c r="AT354" s="65"/>
      <c r="AU354" s="65"/>
      <c r="AV354" s="81"/>
      <c r="AW354" s="59">
        <v>9</v>
      </c>
      <c r="AX354" s="61">
        <f t="shared" si="64"/>
        <v>9.5633628720838929E-2</v>
      </c>
      <c r="AY354" s="61">
        <f>SUMPRODUCT(T334:T343,$BF$34:$BF$43)</f>
        <v>0.53657148022988543</v>
      </c>
      <c r="AZ354" s="68">
        <f>IF($AA$15,EXP((AX354/AL347)*(AU351-1)-LN(AU351-AL347)-AL346*(2*AY354/AL346-AX354/AL347)*LN((AU351+2.41421536*AL347)/(AU351-0.41421536*AL347))/(AL347*2.82842713)      ),1)</f>
        <v>0.5418008379689403</v>
      </c>
    </row>
    <row r="355" spans="16:52" x14ac:dyDescent="0.25">
      <c r="P355" s="78">
        <v>10</v>
      </c>
      <c r="Q355" s="60"/>
      <c r="R355" s="60"/>
      <c r="S355" s="60">
        <f>$Z$16*$BJ$43/AZ355</f>
        <v>9.2083112543041801E-2</v>
      </c>
      <c r="T355" s="61">
        <f>S355/S356</f>
        <v>9.2107913178437362E-2</v>
      </c>
      <c r="U355" s="62"/>
      <c r="V355" s="96">
        <f>ABS(S344-S356)</f>
        <v>4.4408920985006262E-16</v>
      </c>
      <c r="W355" s="60"/>
      <c r="X355" s="63"/>
      <c r="Y355" s="61"/>
      <c r="Z355" s="86">
        <f>SQRT($W$43*VLOOKUP(Z345,$P$34:$W$43,8))*(1-$Q$29)*T343*VLOOKUP(Z345,P334:T343,5)</f>
        <v>5.5717408392446975E-3</v>
      </c>
      <c r="AA355" s="60">
        <f>SQRT($W$43*VLOOKUP(AA345,$P$34:$W$43,8))*(1-$R$29)*T343*VLOOKUP(AA345,P334:T343,5)</f>
        <v>3.856431443399365E-3</v>
      </c>
      <c r="AB355" s="60">
        <f>SQRT($W$43*VLOOKUP(AB345,$P$34:$W$43,8))*(1-$S$29)*T343*VLOOKUP(AB345,P334:T343,5)</f>
        <v>2.5056029215919178E-3</v>
      </c>
      <c r="AC355" s="60">
        <f>SQRT($W$43*VLOOKUP(AC345,$P$34:$W$43,8))*(1-$T$29)*T343*VLOOKUP(AC345,P334:T343,5)</f>
        <v>1.6278273360021793E-3</v>
      </c>
      <c r="AD355" s="60">
        <f>SQRT($W$43*VLOOKUP(AD345,$P$34:$W$43,8))*(1-$U$29)*T343*VLOOKUP(AD345,P334:T343,5)</f>
        <v>1.7596013706346176E-3</v>
      </c>
      <c r="AE355" s="60">
        <f>SQRT($W$43*VLOOKUP(AE345,$P$34:$W$43,8))*(1-$V$29)*T343*VLOOKUP(AE345,P334:T343,5)</f>
        <v>1.0978731580245993E-3</v>
      </c>
      <c r="AF355" s="60">
        <f>SQRT($W$43*VLOOKUP(AF345,$P$34:$W$43,8))*(1-$W$29)*T343*VLOOKUP(AF345,P334:T343,5)</f>
        <v>6.4511321093020362E-3</v>
      </c>
      <c r="AG355" s="60">
        <f>SQRT($W$43*VLOOKUP(AG345,$P$34:$W$43,8))*(1-$X$29)*T343*VLOOKUP(AG345,P334:T343,5)</f>
        <v>4.4234970975249779E-3</v>
      </c>
      <c r="AH355" s="60">
        <f>SQRT($W$43*VLOOKUP(AH345,$P$34:$W$43,8))*(1-$Y$29)*T343*VLOOKUP(AH345,P334:T343,5)</f>
        <v>2.8235050544244971E-3</v>
      </c>
      <c r="AI355" s="87">
        <f>SQRT($W$43*VLOOKUP(AI345,$P$34:$W$43,8))*(1-$Z$29)*T343*VLOOKUP(AI345,P334:T343,5)</f>
        <v>4.1316491866929539E-3</v>
      </c>
      <c r="AJ355" s="89">
        <f>$X$43*T343</f>
        <v>3.3412025308817989E-6</v>
      </c>
      <c r="AK355" s="59" t="s">
        <v>72</v>
      </c>
      <c r="AL355" s="63">
        <f>AL353^2-AL354^3</f>
        <v>3.1955125097940301E-4</v>
      </c>
      <c r="AM355" s="61"/>
      <c r="AN355" s="66" t="s">
        <v>573</v>
      </c>
      <c r="AO355" s="61" t="e">
        <f>2*SQRT(AL354)*COS((AO352+4*PI())/3)-AL349/3</f>
        <v>#NUM!</v>
      </c>
      <c r="AP355" s="69" t="e">
        <f>AO355^3+AO355^2*AL349+AL350*AO355+AL351</f>
        <v>#NUM!</v>
      </c>
      <c r="AQ355" s="50"/>
      <c r="AR355" s="65"/>
      <c r="AS355" s="50"/>
      <c r="AT355" s="65"/>
      <c r="AU355" s="65"/>
      <c r="AV355" s="81"/>
      <c r="AW355" s="59">
        <v>10</v>
      </c>
      <c r="AX355" s="61">
        <f t="shared" si="64"/>
        <v>0.1284239100960245</v>
      </c>
      <c r="AY355" s="61">
        <f>SUMPRODUCT(T334:T343,$BG$34:$BG$43)</f>
        <v>0.53145233054606156</v>
      </c>
      <c r="AZ355" s="68">
        <f>IF($AA$16,EXP((AX355/AL347)*(AU351-1)-LN(AU351-AL347)-AL346*(2*AY355/AL346-AX355/AL347)*LN((AU351+2.41421536*AL347)/(AU351-0.41421536*AL347))/(AL347*2.82842713)      ),1)</f>
        <v>0.58726082645821875</v>
      </c>
    </row>
    <row r="356" spans="16:52" x14ac:dyDescent="0.25">
      <c r="P356" s="79"/>
      <c r="Q356" s="71"/>
      <c r="R356" s="71"/>
      <c r="S356" s="94">
        <f>SUM(S346:S355)</f>
        <v>0.99973074370551085</v>
      </c>
      <c r="T356" s="72">
        <f>SUM(T346:T355)</f>
        <v>1.0000000000000002</v>
      </c>
      <c r="U356" s="73"/>
      <c r="V356" s="73"/>
      <c r="W356" s="73"/>
      <c r="X356" s="73"/>
      <c r="Y356" s="73"/>
      <c r="Z356" s="70"/>
      <c r="AA356" s="73"/>
      <c r="AB356" s="73"/>
      <c r="AC356" s="73"/>
      <c r="AD356" s="73"/>
      <c r="AE356" s="73"/>
      <c r="AF356" s="73"/>
      <c r="AG356" s="73"/>
      <c r="AH356" s="73"/>
      <c r="AI356" s="88">
        <f>SUM(Z346:AI355)</f>
        <v>0.2895579019223502</v>
      </c>
      <c r="AJ356" s="91">
        <f>SUM(AJ346:AJ355)</f>
        <v>3.131875971120064E-5</v>
      </c>
      <c r="AK356" s="70"/>
      <c r="AL356" s="73"/>
      <c r="AM356" s="74"/>
      <c r="AN356" s="75"/>
      <c r="AO356" s="74"/>
      <c r="AP356" s="74"/>
      <c r="AQ356" s="76"/>
      <c r="AR356" s="73"/>
      <c r="AS356" s="76"/>
      <c r="AT356" s="73"/>
      <c r="AU356" s="73"/>
      <c r="AV356" s="80"/>
      <c r="AW356" s="70"/>
      <c r="AX356" s="73"/>
      <c r="AY356" s="73"/>
      <c r="AZ356" s="80"/>
    </row>
    <row r="357" spans="16:52" x14ac:dyDescent="0.25">
      <c r="P357" s="92">
        <f>P345+1</f>
        <v>27</v>
      </c>
      <c r="Q357" s="55"/>
      <c r="R357" s="55"/>
      <c r="S357" s="55"/>
      <c r="T357" s="55" t="s">
        <v>558</v>
      </c>
      <c r="U357" s="56"/>
      <c r="V357" s="56"/>
      <c r="W357" s="57"/>
      <c r="X357" s="57"/>
      <c r="Y357" s="57"/>
      <c r="Z357" s="54">
        <v>1</v>
      </c>
      <c r="AA357" s="55">
        <v>2</v>
      </c>
      <c r="AB357" s="55">
        <v>3</v>
      </c>
      <c r="AC357" s="55">
        <v>4</v>
      </c>
      <c r="AD357" s="55">
        <v>5</v>
      </c>
      <c r="AE357" s="55">
        <v>6</v>
      </c>
      <c r="AF357" s="55">
        <v>7</v>
      </c>
      <c r="AG357" s="55">
        <v>8</v>
      </c>
      <c r="AH357" s="55">
        <v>9</v>
      </c>
      <c r="AI357" s="58">
        <v>10</v>
      </c>
      <c r="AJ357" s="90"/>
      <c r="AK357" s="54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8"/>
      <c r="AW357" s="54"/>
      <c r="AX357" s="55" t="s">
        <v>563</v>
      </c>
      <c r="AY357" s="55" t="s">
        <v>575</v>
      </c>
      <c r="AZ357" s="58" t="s">
        <v>588</v>
      </c>
    </row>
    <row r="358" spans="16:52" x14ac:dyDescent="0.25">
      <c r="P358" s="78">
        <v>1</v>
      </c>
      <c r="Q358" s="60"/>
      <c r="R358" s="60"/>
      <c r="S358" s="60">
        <f>$Z$7*$BJ$34/AZ358</f>
        <v>0.19626138314936151</v>
      </c>
      <c r="T358" s="61">
        <f>S358/S368</f>
        <v>0.19631424199471634</v>
      </c>
      <c r="U358" s="62"/>
      <c r="V358" s="62"/>
      <c r="W358" s="60"/>
      <c r="X358" s="63"/>
      <c r="Y358" s="61"/>
      <c r="Z358" s="86">
        <f>SQRT($W$34*VLOOKUP(Z357,$P$34:$W$43,8))*(1-$Q$20)*T346*VLOOKUP(Z357,P346:T355,5)</f>
        <v>7.8475974307296477E-3</v>
      </c>
      <c r="AA358" s="60">
        <f>SQRT($W$34*VLOOKUP(AA357,$P$34:$W$43,8))*(1-$R$20)*T346*VLOOKUP(AA357,P346:T355,5)</f>
        <v>5.3765350104047873E-3</v>
      </c>
      <c r="AB358" s="60">
        <f>SQRT($W$34*VLOOKUP(AB357,$P$34:$W$43,8))*(1-$S$20)*T346*VLOOKUP(AB357,P346:T355,5)</f>
        <v>3.4048328833139875E-3</v>
      </c>
      <c r="AC358" s="60">
        <f>SQRT($W$34*VLOOKUP(AC357,$P$34:$W$43,8))*(1-$T$20)*T346*VLOOKUP(AC357,P346:T355,5)</f>
        <v>2.4384279411236859E-3</v>
      </c>
      <c r="AD358" s="60">
        <f>SQRT($W$34*VLOOKUP(AD357,$P$34:$W$43,8))*(1-$U$20)*T346*VLOOKUP(AD357,P346:T355,5)</f>
        <v>2.3629699891913655E-3</v>
      </c>
      <c r="AE358" s="60">
        <f>SQRT($W$34*VLOOKUP(AE357,$P$34:$W$43,8))*(1-$V$20)*T346*VLOOKUP(AE357,P346:T355,5)</f>
        <v>1.4782686608868852E-3</v>
      </c>
      <c r="AF358" s="60">
        <f>SQRT($W$34*VLOOKUP(AF357,$P$34:$W$43,8))*(1-$W$20)*T346*VLOOKUP(AF357,P346:T355,5)</f>
        <v>9.4207463929427242E-3</v>
      </c>
      <c r="AG358" s="60">
        <f>SQRT($W$34*VLOOKUP(AG357,$P$34:$W$43,8))*(1-$X$20)*T346*VLOOKUP(AG357,P346:T355,5)</f>
        <v>5.8595757961179881E-3</v>
      </c>
      <c r="AH358" s="60">
        <f>SQRT($W$34*VLOOKUP(AH357,$P$34:$W$43,8))*(1-$Y$20)*T346*VLOOKUP(AH357,P346:T355,5)</f>
        <v>3.5644348565326881E-3</v>
      </c>
      <c r="AI358" s="87">
        <f>SQRT($W$34*VLOOKUP(AI357,$P$34:$W$43,8))*(1-$Z$20)*T346*VLOOKUP(AI357,P346:T355,5)</f>
        <v>5.5717408398358835E-3</v>
      </c>
      <c r="AJ358" s="89">
        <f>$X$34*T346</f>
        <v>5.261582763675624E-6</v>
      </c>
      <c r="AK358" s="59" t="s">
        <v>69</v>
      </c>
      <c r="AL358" s="60">
        <f>$Q$44*AI368*100000/($T$3*$AE$9)^2</f>
        <v>0.41385723628545079</v>
      </c>
      <c r="AM358" s="65" t="s">
        <v>581</v>
      </c>
      <c r="AN358" s="66" t="s">
        <v>571</v>
      </c>
      <c r="AO358" s="61">
        <f>(AL365+SQRT(AL367))^(1/3)+(AL365-SQRT(AL367))^(1/3)-AL361/3</f>
        <v>0.7379706873699956</v>
      </c>
      <c r="AP358" s="63">
        <f>AO358^3+AL361*AO358^2+AL362*AO358+AL363</f>
        <v>0</v>
      </c>
      <c r="AQ358" s="65" t="s">
        <v>571</v>
      </c>
      <c r="AR358" s="61">
        <f>IF(AL367&gt;=0,AO358,AO365)</f>
        <v>0.7379706873699956</v>
      </c>
      <c r="AS358" s="61">
        <f>IF(AR358&lt;AR359,AR359,AR358)</f>
        <v>0.7379706873699956</v>
      </c>
      <c r="AT358" s="61">
        <f>AS358</f>
        <v>0.7379706873699956</v>
      </c>
      <c r="AU358" s="67">
        <f>IF(AT358&lt;AT359,AT359,AT358)</f>
        <v>0.7379706873699956</v>
      </c>
      <c r="AV358" s="81"/>
      <c r="AW358" s="59">
        <v>1</v>
      </c>
      <c r="AX358" s="61">
        <f>AX346</f>
        <v>9.4886543912142504E-2</v>
      </c>
      <c r="AY358" s="61">
        <f>SUMPRODUCT(T346:T355,$AX$34:$AX$43)</f>
        <v>0.34455228802892657</v>
      </c>
      <c r="AZ358" s="68">
        <f>IF($AA$7,EXP((AX358/AL359)*(AU363-1)-LN(AU363-AL359)-AL358*(2*AY358/AL358-AX358/AL359)*LN((AU363+2.41421536*AL359)/(AU363-0.41421536*AL359))/(AL359*2.82842713)      ),1)</f>
        <v>0.85492888323255045</v>
      </c>
    </row>
    <row r="359" spans="16:52" x14ac:dyDescent="0.25">
      <c r="P359" s="78">
        <v>2</v>
      </c>
      <c r="Q359" s="60"/>
      <c r="R359" s="60"/>
      <c r="S359" s="60">
        <f>$Z$8*$BJ$35/AZ359</f>
        <v>7.739312004010733E-2</v>
      </c>
      <c r="T359" s="61">
        <f>S359/S368</f>
        <v>7.7413964237259533E-2</v>
      </c>
      <c r="U359" s="62"/>
      <c r="V359" s="62"/>
      <c r="W359" s="60"/>
      <c r="X359" s="63"/>
      <c r="Y359" s="61"/>
      <c r="Z359" s="86">
        <f>SQRT($W$35*VLOOKUP(Z357,$P$34:$W$43,8))*(1-$Q$21)*T347*VLOOKUP(Z357,P346:T355,5)</f>
        <v>5.3765350104047873E-3</v>
      </c>
      <c r="AA359" s="60">
        <f>SQRT($W$35*VLOOKUP(AA357,$P$34:$W$43,8))*(1-$R$21)*T347*VLOOKUP(AA357,P346:T355,5)</f>
        <v>3.6644840810811661E-3</v>
      </c>
      <c r="AB359" s="60">
        <f>SQRT($W$35*VLOOKUP(AB357,$P$34:$W$43,8))*(1-$S$21)*T347*VLOOKUP(AB357,P346:T355,5)</f>
        <v>2.3571051696729497E-3</v>
      </c>
      <c r="AC359" s="60">
        <f>SQRT($W$35*VLOOKUP(AC357,$P$34:$W$43,8))*(1-$T$21)*T347*VLOOKUP(AC357,P346:T355,5)</f>
        <v>1.5266212030078544E-3</v>
      </c>
      <c r="AD359" s="60">
        <f>SQRT($W$35*VLOOKUP(AD357,$P$34:$W$43,8))*(1-$U$21)*T347*VLOOKUP(AD357,P346:T355,5)</f>
        <v>1.6682420380623611E-3</v>
      </c>
      <c r="AE359" s="60">
        <f>SQRT($W$35*VLOOKUP(AE357,$P$34:$W$43,8))*(1-$V$21)*T347*VLOOKUP(AE357,P346:T355,5)</f>
        <v>1.0258788836491315E-3</v>
      </c>
      <c r="AF359" s="60">
        <f>SQRT($W$35*VLOOKUP(AF357,$P$34:$W$43,8))*(1-$W$21)*T347*VLOOKUP(AF357,P346:T355,5)</f>
        <v>6.3020486804635338E-3</v>
      </c>
      <c r="AG359" s="60">
        <f>SQRT($W$35*VLOOKUP(AG357,$P$34:$W$43,8))*(1-$X$21)*T347*VLOOKUP(AG357,P346:T355,5)</f>
        <v>3.8263985921523046E-3</v>
      </c>
      <c r="AH359" s="60">
        <f>SQRT($W$35*VLOOKUP(AH357,$P$34:$W$43,8))*(1-$Y$21)*T347*VLOOKUP(AH357,P346:T355,5)</f>
        <v>2.4375891111306784E-3</v>
      </c>
      <c r="AI359" s="87">
        <f>SQRT($W$35*VLOOKUP(AI357,$P$34:$W$43,8))*(1-$Z$21)*T347*VLOOKUP(AI357,P346:T355,5)</f>
        <v>3.8564314452347532E-3</v>
      </c>
      <c r="AJ359" s="89">
        <f>$X$35*T347</f>
        <v>3.1314022345886731E-6</v>
      </c>
      <c r="AK359" s="59" t="s">
        <v>65</v>
      </c>
      <c r="AL359" s="60">
        <f>AJ368*$Q$44*100000/($T$3*$AE$9)</f>
        <v>0.11087779600832748</v>
      </c>
      <c r="AM359" s="61"/>
      <c r="AN359" s="66" t="s">
        <v>572</v>
      </c>
      <c r="AO359" s="66" t="e">
        <f>1/0</f>
        <v>#DIV/0!</v>
      </c>
      <c r="AP359" s="61"/>
      <c r="AQ359" s="65" t="s">
        <v>572</v>
      </c>
      <c r="AR359" s="66">
        <f>IF(AL367&gt;=0,0,AO366)</f>
        <v>0</v>
      </c>
      <c r="AS359" s="61">
        <f>IF(AR358&lt;AR359,AR358,AR359)</f>
        <v>0</v>
      </c>
      <c r="AT359" s="61">
        <f>IF(AS359&lt;AS360,AS360,AS359)</f>
        <v>0</v>
      </c>
      <c r="AU359" s="67">
        <f>IF(AT358&lt;AT359,AT358,AT359)</f>
        <v>0</v>
      </c>
      <c r="AV359" s="81"/>
      <c r="AW359" s="59">
        <v>2</v>
      </c>
      <c r="AX359" s="61">
        <f t="shared" ref="AX359:AX367" si="65">AX347</f>
        <v>0.14320546093673198</v>
      </c>
      <c r="AY359" s="61">
        <f>SUMPRODUCT(T346:T355,$AY$34:$AY$43)</f>
        <v>0.5915703742418621</v>
      </c>
      <c r="AZ359" s="68">
        <f>IF($AA$8,EXP((AX359/AL359)*(AU363-1)-LN(AU363-AL359)-AL358*(2*AY359/AL358-AX359/AL359)*LN((AU363+2.41421536*AL359)/(AU363-0.41421536*AL359))/(AL359*2.82842713)      ),1)</f>
        <v>0.52478986247186798</v>
      </c>
    </row>
    <row r="360" spans="16:52" x14ac:dyDescent="0.25">
      <c r="P360" s="78">
        <v>3</v>
      </c>
      <c r="Q360" s="60"/>
      <c r="R360" s="60"/>
      <c r="S360" s="60">
        <f>$Z$9*$BJ$36/AZ360</f>
        <v>3.6374802773693447E-2</v>
      </c>
      <c r="T360" s="61">
        <f>S360/S368</f>
        <v>3.6384599556146389E-2</v>
      </c>
      <c r="U360" s="62"/>
      <c r="V360" s="62"/>
      <c r="W360" s="60"/>
      <c r="X360" s="63"/>
      <c r="Y360" s="61"/>
      <c r="Z360" s="86">
        <f>SQRT($W$36*VLOOKUP(Z357,$P$34:$W$43,8))*(1-$Q$22)*T348*VLOOKUP(Z357,P346:T355,5)</f>
        <v>3.4048328833139879E-3</v>
      </c>
      <c r="AA360" s="60">
        <f>SQRT($W$36*VLOOKUP(AA357,$P$34:$W$43,8))*(1-$R$22)*T348*VLOOKUP(AA357,P346:T355,5)</f>
        <v>2.3571051696729497E-3</v>
      </c>
      <c r="AB360" s="60">
        <f>SQRT($W$36*VLOOKUP(AB357,$P$34:$W$43,8))*(1-$S$22)*T348*VLOOKUP(AB357,P346:T355,5)</f>
        <v>1.5195012268887304E-3</v>
      </c>
      <c r="AC360" s="60">
        <f>SQRT($W$36*VLOOKUP(AC357,$P$34:$W$43,8))*(1-$T$22)*T348*VLOOKUP(AC357,P346:T355,5)</f>
        <v>1.0838555993001931E-3</v>
      </c>
      <c r="AD360" s="60">
        <f>SQRT($W$36*VLOOKUP(AD357,$P$34:$W$43,8))*(1-$U$22)*T348*VLOOKUP(AD357,P346:T355,5)</f>
        <v>1.0754183782473534E-3</v>
      </c>
      <c r="AE360" s="60">
        <f>SQRT($W$36*VLOOKUP(AE357,$P$34:$W$43,8))*(1-$V$22)*T348*VLOOKUP(AE357,P346:T355,5)</f>
        <v>6.4801893944405986E-4</v>
      </c>
      <c r="AF360" s="60">
        <f>SQRT($W$36*VLOOKUP(AF357,$P$34:$W$43,8))*(1-$W$22)*T348*VLOOKUP(AF357,P346:T355,5)</f>
        <v>3.9139446719702511E-3</v>
      </c>
      <c r="AG360" s="60">
        <f>SQRT($W$36*VLOOKUP(AG357,$P$34:$W$43,8))*(1-$X$22)*T348*VLOOKUP(AG357,P346:T355,5)</f>
        <v>2.4869622692559124E-3</v>
      </c>
      <c r="AH360" s="60">
        <f>SQRT($W$36*VLOOKUP(AH357,$P$34:$W$43,8))*(1-$Y$22)*T348*VLOOKUP(AH357,P346:T355,5)</f>
        <v>1.5619511441943771E-3</v>
      </c>
      <c r="AI360" s="87">
        <f>SQRT($W$36*VLOOKUP(AI357,$P$34:$W$43,8))*(1-$Z$22)*T348*VLOOKUP(AI357,P346:T355,5)</f>
        <v>2.5056029236070333E-3</v>
      </c>
      <c r="AJ360" s="89">
        <f>$X$36*T348</f>
        <v>2.0500669226750354E-6</v>
      </c>
      <c r="AK360" s="82"/>
      <c r="AL360" s="65"/>
      <c r="AM360" s="61"/>
      <c r="AN360" s="66" t="s">
        <v>573</v>
      </c>
      <c r="AO360" s="66" t="e">
        <f>1/0</f>
        <v>#DIV/0!</v>
      </c>
      <c r="AP360" s="61"/>
      <c r="AQ360" s="65" t="s">
        <v>573</v>
      </c>
      <c r="AR360" s="66">
        <f>IF(AL367&gt;=0,0,AO367)</f>
        <v>0</v>
      </c>
      <c r="AS360" s="61">
        <f>AR360</f>
        <v>0</v>
      </c>
      <c r="AT360" s="61">
        <f>IF(AS359&lt;AS360,AS359,AS360)</f>
        <v>0</v>
      </c>
      <c r="AU360" s="67">
        <f>AT360</f>
        <v>0</v>
      </c>
      <c r="AV360" s="81"/>
      <c r="AW360" s="59">
        <v>3</v>
      </c>
      <c r="AX360" s="61">
        <f t="shared" si="65"/>
        <v>0.19947591637730461</v>
      </c>
      <c r="AY360" s="61">
        <f>SUMPRODUCT(T346:T355,$AZ$34:$AZ$43)</f>
        <v>0.80753499188384836</v>
      </c>
      <c r="AZ360" s="68">
        <f>IF($AA$9,EXP((AX360/AL359)*(AU363-1)-LN(AU363-AL359)-AL358*(2*AY360/AL358-AX360/AL359)*LN((AU363+2.41421536*AL359)/(AU363-0.41421536*AL359))/(AL359*2.82842713)      ),1)</f>
        <v>0.35268409644322035</v>
      </c>
    </row>
    <row r="361" spans="16:52" x14ac:dyDescent="0.25">
      <c r="P361" s="78">
        <v>4</v>
      </c>
      <c r="Q361" s="60"/>
      <c r="R361" s="60"/>
      <c r="S361" s="60">
        <f>$Z$10*$BJ$37/AZ361</f>
        <v>2.0526110709312425E-2</v>
      </c>
      <c r="T361" s="61">
        <f>S361/S368</f>
        <v>2.0531638982344589E-2</v>
      </c>
      <c r="U361" s="62"/>
      <c r="V361" s="62"/>
      <c r="W361" s="60"/>
      <c r="X361" s="63"/>
      <c r="Y361" s="61"/>
      <c r="Z361" s="86">
        <f>SQRT($W$37*VLOOKUP(Z357,$P$34:$W$43,8))*(1-$Q$23)*T349*VLOOKUP(Z357,P346:T355,5)</f>
        <v>2.4384279411236859E-3</v>
      </c>
      <c r="AA361" s="60">
        <f>SQRT($W$37*VLOOKUP(AA357,$P$34:$W$43,8))*(1-$R$23)*T349*VLOOKUP(AA357,P346:T355,5)</f>
        <v>1.5266212030078544E-3</v>
      </c>
      <c r="AB361" s="60">
        <f>SQRT($W$37*VLOOKUP(AB357,$P$34:$W$43,8))*(1-$S$23)*T349*VLOOKUP(AB357,P346:T355,5)</f>
        <v>1.0838555993001931E-3</v>
      </c>
      <c r="AC361" s="60">
        <f>SQRT($W$37*VLOOKUP(AC357,$P$34:$W$43,8))*(1-$T$23)*T349*VLOOKUP(AC357,P346:T355,5)</f>
        <v>7.7823880044597415E-4</v>
      </c>
      <c r="AD361" s="60">
        <f>SQRT($W$37*VLOOKUP(AD357,$P$34:$W$43,8))*(1-$U$23)*T349*VLOOKUP(AD357,P346:T355,5)</f>
        <v>7.6398124164400955E-4</v>
      </c>
      <c r="AE361" s="60">
        <f>SQRT($W$37*VLOOKUP(AE357,$P$34:$W$43,8))*(1-$V$23)*T349*VLOOKUP(AE357,P346:T355,5)</f>
        <v>4.4122272709213814E-4</v>
      </c>
      <c r="AF361" s="60">
        <f>SQRT($W$37*VLOOKUP(AF357,$P$34:$W$43,8))*(1-$W$23)*T349*VLOOKUP(AF357,P346:T355,5)</f>
        <v>2.8169702845132513E-3</v>
      </c>
      <c r="AG361" s="60">
        <f>SQRT($W$37*VLOOKUP(AG357,$P$34:$W$43,8))*(1-$X$23)*T349*VLOOKUP(AG357,P346:T355,5)</f>
        <v>1.7611217427491892E-3</v>
      </c>
      <c r="AH361" s="60">
        <f>SQRT($W$37*VLOOKUP(AH357,$P$34:$W$43,8))*(1-$Y$23)*T349*VLOOKUP(AH357,P346:T355,5)</f>
        <v>1.2254152758954522E-3</v>
      </c>
      <c r="AI361" s="87">
        <f>SQRT($W$37*VLOOKUP(AI357,$P$34:$W$43,8))*(1-$Z$23)*T349*VLOOKUP(AI357,P346:T355,5)</f>
        <v>1.6278273377366879E-3</v>
      </c>
      <c r="AJ361" s="89">
        <f>$X$37*T349</f>
        <v>1.4862202091982711E-6</v>
      </c>
      <c r="AK361" s="59" t="s">
        <v>568</v>
      </c>
      <c r="AL361" s="60">
        <f>AL359-1</f>
        <v>-0.88912220399167252</v>
      </c>
      <c r="AM361" s="61"/>
      <c r="AN361" s="66"/>
      <c r="AO361" s="61"/>
      <c r="AP361" s="61"/>
      <c r="AQ361" s="50"/>
      <c r="AR361" s="65"/>
      <c r="AS361" s="65"/>
      <c r="AT361" s="65"/>
      <c r="AU361" s="65"/>
      <c r="AV361" s="81"/>
      <c r="AW361" s="59">
        <v>4</v>
      </c>
      <c r="AX361" s="61">
        <f t="shared" si="65"/>
        <v>0.25627106465246752</v>
      </c>
      <c r="AY361" s="61">
        <f>SUMPRODUCT(T346:T355,$BA$34:$BA$43)</f>
        <v>1.0068630010710324</v>
      </c>
      <c r="AZ361" s="68">
        <f>IF($AA$10,EXP((AX361/AL359)*(AU363-1)-LN(AU363-AL359)-AL358*(2*AY361/AL358-AX361/AL359)*LN((AU363+2.41421536*AL359)/(AU363-0.41421536*AL359))/(AL359*2.82842713)      ),1)</f>
        <v>0.24687815437187249</v>
      </c>
    </row>
    <row r="362" spans="16:52" x14ac:dyDescent="0.25">
      <c r="P362" s="78">
        <v>5</v>
      </c>
      <c r="Q362" s="60"/>
      <c r="R362" s="60"/>
      <c r="S362" s="60">
        <f>$Z$11*$BJ$38/AZ362</f>
        <v>2.0845438806586292E-2</v>
      </c>
      <c r="T362" s="61">
        <f>S362/S368</f>
        <v>2.0851053083875842E-2</v>
      </c>
      <c r="U362" s="62"/>
      <c r="V362" s="62"/>
      <c r="W362" s="60"/>
      <c r="X362" s="63"/>
      <c r="Y362" s="61"/>
      <c r="Z362" s="86">
        <f>SQRT($W$38*VLOOKUP(Z357,$P$34:$W$43,8))*(1-$Q$24)*T350*VLOOKUP(Z357,P346:T355,5)</f>
        <v>2.3629699891913655E-3</v>
      </c>
      <c r="AA362" s="60">
        <f>SQRT($W$38*VLOOKUP(AA357,$P$34:$W$43,8))*(1-$R$24)*T350*VLOOKUP(AA357,P346:T355,5)</f>
        <v>1.6682420380623611E-3</v>
      </c>
      <c r="AB362" s="60">
        <f>SQRT($W$38*VLOOKUP(AB357,$P$34:$W$43,8))*(1-$S$24)*T350*VLOOKUP(AB357,P346:T355,5)</f>
        <v>1.0754183782473532E-3</v>
      </c>
      <c r="AC362" s="60">
        <f>SQRT($W$38*VLOOKUP(AC357,$P$34:$W$43,8))*(1-$T$24)*T350*VLOOKUP(AC357,P346:T355,5)</f>
        <v>7.6398124164400955E-4</v>
      </c>
      <c r="AD362" s="60">
        <f>SQRT($W$38*VLOOKUP(AD357,$P$34:$W$43,8))*(1-$U$24)*T350*VLOOKUP(AD357,P346:T355,5)</f>
        <v>7.4938525731514162E-4</v>
      </c>
      <c r="AE362" s="60">
        <f>SQRT($W$38*VLOOKUP(AE357,$P$34:$W$43,8))*(1-$V$24)*T350*VLOOKUP(AE357,P346:T355,5)</f>
        <v>4.6756610503480127E-4</v>
      </c>
      <c r="AF362" s="60">
        <f>SQRT($W$38*VLOOKUP(AF357,$P$34:$W$43,8))*(1-$W$24)*T350*VLOOKUP(AF357,P346:T355,5)</f>
        <v>2.6942490654271747E-3</v>
      </c>
      <c r="AG362" s="60">
        <f>SQRT($W$38*VLOOKUP(AG357,$P$34:$W$43,8))*(1-$X$24)*T350*VLOOKUP(AG357,P346:T355,5)</f>
        <v>1.7546859037639298E-3</v>
      </c>
      <c r="AH362" s="60">
        <f>SQRT($W$38*VLOOKUP(AH357,$P$34:$W$43,8))*(1-$Y$24)*T350*VLOOKUP(AH357,P346:T355,5)</f>
        <v>1.1454865647912398E-3</v>
      </c>
      <c r="AI362" s="87">
        <f>SQRT($W$38*VLOOKUP(AI357,$P$34:$W$43,8))*(1-$Z$24)*T350*VLOOKUP(AI357,P346:T355,5)</f>
        <v>1.7596013725147178E-3</v>
      </c>
      <c r="AJ362" s="89">
        <f>$X$38*T350</f>
        <v>1.5090014010192395E-6</v>
      </c>
      <c r="AK362" s="59" t="s">
        <v>569</v>
      </c>
      <c r="AL362" s="60">
        <f>AL358-3*AL359*AL359-2*AL359</f>
        <v>0.155219987325803</v>
      </c>
      <c r="AM362" s="61" t="s">
        <v>582</v>
      </c>
      <c r="AN362" s="66" t="s">
        <v>583</v>
      </c>
      <c r="AO362" s="61">
        <f>AL365^2/AL366^3</f>
        <v>7.7936913379872514</v>
      </c>
      <c r="AP362" s="61"/>
      <c r="AQ362" s="50"/>
      <c r="AR362" s="65"/>
      <c r="AS362" s="65"/>
      <c r="AT362" s="65"/>
      <c r="AU362" s="65"/>
      <c r="AV362" s="81"/>
      <c r="AW362" s="59">
        <v>5</v>
      </c>
      <c r="AX362" s="61">
        <f t="shared" si="65"/>
        <v>0.25621330522075891</v>
      </c>
      <c r="AY362" s="61">
        <f>SUMPRODUCT(T346:T355,$BB$34:$BB$43)</f>
        <v>0.9899243941382343</v>
      </c>
      <c r="AZ362" s="68">
        <f>IF($AA$11,EXP((AX362/AL359)*(AU363-1)-LN(AU363-AL359)-AL358*(2*AY362/AL358-AX362/AL359)*LN((AU363+2.41421536*AL359)/(AU363-0.41421536*AL359))/(AL359*2.82842713)      ),1)</f>
        <v>0.25701838807877031</v>
      </c>
    </row>
    <row r="363" spans="16:52" x14ac:dyDescent="0.25">
      <c r="P363" s="78">
        <v>6</v>
      </c>
      <c r="Q363" s="60"/>
      <c r="R363" s="60"/>
      <c r="S363" s="60">
        <f>$Z$12*$BJ$39/AZ363</f>
        <v>1.0316492453613721E-2</v>
      </c>
      <c r="T363" s="61">
        <f>S363/S368</f>
        <v>1.0319270982280233E-2</v>
      </c>
      <c r="U363" s="62"/>
      <c r="V363" s="62"/>
      <c r="W363" s="60"/>
      <c r="X363" s="63"/>
      <c r="Y363" s="61"/>
      <c r="Z363" s="86">
        <f>SQRT($W$39*VLOOKUP(Z357,$P$34:$W$43,8))*(1-$Q$25)*T351*VLOOKUP(Z357,P346:T355,5)</f>
        <v>1.478268660886885E-3</v>
      </c>
      <c r="AA363" s="60">
        <f>SQRT($W$39*VLOOKUP(AA357,$P$34:$W$43,8))*(1-$R$25)*T351*VLOOKUP(AA357,P346:T355,5)</f>
        <v>1.0258788836491315E-3</v>
      </c>
      <c r="AB363" s="60">
        <f>SQRT($W$39*VLOOKUP(AB357,$P$34:$W$43,8))*(1-$S$25)*T351*VLOOKUP(AB357,P346:T355,5)</f>
        <v>6.4801893944405975E-4</v>
      </c>
      <c r="AC363" s="60">
        <f>SQRT($W$39*VLOOKUP(AC357,$P$34:$W$43,8))*(1-$T$25)*T351*VLOOKUP(AC357,P346:T355,5)</f>
        <v>4.4122272709213814E-4</v>
      </c>
      <c r="AD363" s="60">
        <f>SQRT($W$39*VLOOKUP(AD357,$P$34:$W$43,8))*(1-$U$25)*T351*VLOOKUP(AD357,P346:T355,5)</f>
        <v>4.6756610503480127E-4</v>
      </c>
      <c r="AE363" s="60">
        <f>SQRT($W$39*VLOOKUP(AE357,$P$34:$W$43,8))*(1-$V$25)*T351*VLOOKUP(AE357,P346:T355,5)</f>
        <v>2.9172986850671204E-4</v>
      </c>
      <c r="AF363" s="60">
        <f>SQRT($W$39*VLOOKUP(AF357,$P$34:$W$43,8))*(1-$W$25)*T351*VLOOKUP(AF357,P346:T355,5)</f>
        <v>1.8559387581817014E-3</v>
      </c>
      <c r="AG363" s="60">
        <f>SQRT($W$39*VLOOKUP(AG357,$P$34:$W$43,8))*(1-$X$25)*T351*VLOOKUP(AG357,P346:T355,5)</f>
        <v>1.0920692213514664E-3</v>
      </c>
      <c r="AH363" s="60">
        <f>SQRT($W$39*VLOOKUP(AH357,$P$34:$W$43,8))*(1-$Y$25)*T351*VLOOKUP(AH357,P346:T355,5)</f>
        <v>7.0300253190290897E-4</v>
      </c>
      <c r="AI363" s="87">
        <f>SQRT($W$39*VLOOKUP(AI357,$P$34:$W$43,8))*(1-$Z$25)*T351*VLOOKUP(AI357,P346:T355,5)</f>
        <v>1.0978731595391012E-3</v>
      </c>
      <c r="AJ363" s="89">
        <f>$X$39*T351</f>
        <v>9.2903147277200356E-7</v>
      </c>
      <c r="AK363" s="59" t="s">
        <v>570</v>
      </c>
      <c r="AL363" s="60">
        <f>-1*AL358*AL359+AL359^2+AL359^3</f>
        <v>-3.2230573628772692E-2</v>
      </c>
      <c r="AM363" s="61"/>
      <c r="AN363" s="66" t="s">
        <v>584</v>
      </c>
      <c r="AO363" s="61" t="e">
        <f>SQRT(1-AO362)/SQRT(AO362)*AL365/ABS(AL365)</f>
        <v>#NUM!</v>
      </c>
      <c r="AP363" s="61"/>
      <c r="AQ363" s="50"/>
      <c r="AR363" s="65"/>
      <c r="AS363" s="65"/>
      <c r="AT363" s="65" t="s">
        <v>587</v>
      </c>
      <c r="AU363" s="61">
        <f>AU358</f>
        <v>0.7379706873699956</v>
      </c>
      <c r="AV363" s="81"/>
      <c r="AW363" s="59">
        <v>6</v>
      </c>
      <c r="AX363" s="61">
        <f t="shared" si="65"/>
        <v>0.31872889694939199</v>
      </c>
      <c r="AY363" s="61">
        <f>SUMPRODUCT(T346:T355,$BC$34:$BC$43)</f>
        <v>1.2606147200668829</v>
      </c>
      <c r="AZ363" s="68">
        <f>IF($AA$12,EXP((AX363/AL359)*(AU363-1)-LN(AU363-AL359)-AL358*(2*AY363/AL358-AX363/AL359)*LN((AU363+2.41421536*AL359)/(AU363-0.41421536*AL359))/(AL359*2.82842713)      ),1)</f>
        <v>0.15359283370395233</v>
      </c>
    </row>
    <row r="364" spans="16:52" x14ac:dyDescent="0.25">
      <c r="P364" s="78">
        <v>7</v>
      </c>
      <c r="Q364" s="60"/>
      <c r="R364" s="60"/>
      <c r="S364" s="60">
        <f>$Z$13*$BJ$40/AZ364</f>
        <v>0.37188820687940916</v>
      </c>
      <c r="T364" s="61">
        <f>S364/S368</f>
        <v>0.37198836708872435</v>
      </c>
      <c r="U364" s="62"/>
      <c r="V364" s="62"/>
      <c r="W364" s="60"/>
      <c r="X364" s="63"/>
      <c r="Y364" s="61"/>
      <c r="Z364" s="86">
        <f>SQRT($W$40*VLOOKUP(Z357,$P$34:$W$43,8))*(1-$Q$26)*T352*VLOOKUP(Z357,P346:T355,5)</f>
        <v>9.4207463929427242E-3</v>
      </c>
      <c r="AA364" s="60">
        <f>SQRT($W$40*VLOOKUP(AA357,$P$34:$W$43,8))*(1-$R$26)*T352*VLOOKUP(AA357,P346:T355,5)</f>
        <v>6.3020486804635338E-3</v>
      </c>
      <c r="AB364" s="60">
        <f>SQRT($W$40*VLOOKUP(AB357,$P$34:$W$43,8))*(1-$S$26)*T352*VLOOKUP(AB357,P346:T355,5)</f>
        <v>3.9139446719702502E-3</v>
      </c>
      <c r="AC364" s="60">
        <f>SQRT($W$40*VLOOKUP(AC357,$P$34:$W$43,8))*(1-$T$26)*T352*VLOOKUP(AC357,P346:T355,5)</f>
        <v>2.8169702845132509E-3</v>
      </c>
      <c r="AD364" s="60">
        <f>SQRT($W$40*VLOOKUP(AD357,$P$34:$W$43,8))*(1-$U$26)*T352*VLOOKUP(AD357,P346:T355,5)</f>
        <v>2.6942490654271751E-3</v>
      </c>
      <c r="AE364" s="60">
        <f>SQRT($W$40*VLOOKUP(AE357,$P$34:$W$43,8))*(1-$V$26)*T352*VLOOKUP(AE357,P346:T355,5)</f>
        <v>1.8559387581817014E-3</v>
      </c>
      <c r="AF364" s="60">
        <f>SQRT($W$40*VLOOKUP(AF357,$P$34:$W$43,8))*(1-$W$26)*T352*VLOOKUP(AF357,P346:T355,5)</f>
        <v>1.2046919194618085E-2</v>
      </c>
      <c r="AG364" s="60">
        <f>SQRT($W$40*VLOOKUP(AG357,$P$34:$W$43,8))*(1-$X$26)*T352*VLOOKUP(AG357,P346:T355,5)</f>
        <v>8.1306093322855068E-3</v>
      </c>
      <c r="AH364" s="60">
        <f>SQRT($W$40*VLOOKUP(AH357,$P$34:$W$43,8))*(1-$Y$26)*T352*VLOOKUP(AH357,P346:T355,5)</f>
        <v>3.9693826237059242E-3</v>
      </c>
      <c r="AI364" s="87">
        <f>SQRT($W$40*VLOOKUP(AI357,$P$34:$W$43,8))*(1-$Z$26)*T352*VLOOKUP(AI357,P346:T355,5)</f>
        <v>6.4511321085759452E-3</v>
      </c>
      <c r="AJ364" s="89">
        <f>$X$40*T352</f>
        <v>8.9462588920135912E-6</v>
      </c>
      <c r="AK364" s="82"/>
      <c r="AL364" s="65"/>
      <c r="AM364" s="61"/>
      <c r="AN364" s="66" t="s">
        <v>585</v>
      </c>
      <c r="AO364" s="61" t="e">
        <f>IF(ATAN(AO363)&lt;0,ATAN(AO363)+PI(),ATAN(AO363))</f>
        <v>#NUM!</v>
      </c>
      <c r="AP364" s="61"/>
      <c r="AQ364" s="50"/>
      <c r="AR364" s="65"/>
      <c r="AS364" s="65"/>
      <c r="AT364" s="65"/>
      <c r="AU364" s="65"/>
      <c r="AV364" s="81"/>
      <c r="AW364" s="59">
        <v>7</v>
      </c>
      <c r="AX364" s="61">
        <f t="shared" si="65"/>
        <v>8.5143624315005592E-2</v>
      </c>
      <c r="AY364" s="61">
        <f>SUMPRODUCT(T346:T355,$BD$34:$BD$43)</f>
        <v>0.22132113664953493</v>
      </c>
      <c r="AZ364" s="68">
        <f>IF($AA$13,EXP((AX364/AL359)*(AU363-1)-LN(AU363-AL359)-AL358*(2*AY364/AL358-AX364/AL359)*LN((AU363+2.41421536*AL359)/(AU363-0.41421536*AL359))/(AL359*2.82842713)      ),1)</f>
        <v>1.1237484408276555</v>
      </c>
    </row>
    <row r="365" spans="16:52" x14ac:dyDescent="0.25">
      <c r="P365" s="78">
        <v>8</v>
      </c>
      <c r="Q365" s="60"/>
      <c r="R365" s="60"/>
      <c r="S365" s="60">
        <f>$Z$14*$BJ$41/AZ365</f>
        <v>0.11479510587694064</v>
      </c>
      <c r="T365" s="61">
        <f>S365/S368</f>
        <v>0.11482602350654088</v>
      </c>
      <c r="U365" s="62"/>
      <c r="V365" s="62"/>
      <c r="W365" s="60"/>
      <c r="X365" s="63"/>
      <c r="Y365" s="61"/>
      <c r="Z365" s="86">
        <f>SQRT($W$41*VLOOKUP(Z357,$P$34:$W$43,8))*(1-$Q$27)*T353*VLOOKUP(Z357,P346:T355,5)</f>
        <v>5.8595757961179872E-3</v>
      </c>
      <c r="AA365" s="60">
        <f>SQRT($W$41*VLOOKUP(AA357,$P$34:$W$43,8))*(1-$R$27)*T353*VLOOKUP(AA357,P346:T355,5)</f>
        <v>3.8263985921523046E-3</v>
      </c>
      <c r="AB365" s="60">
        <f>SQRT($W$41*VLOOKUP(AB357,$P$34:$W$43,8))*(1-$S$27)*T353*VLOOKUP(AB357,P346:T355,5)</f>
        <v>2.4869622692559124E-3</v>
      </c>
      <c r="AC365" s="60">
        <f>SQRT($W$41*VLOOKUP(AC357,$P$34:$W$43,8))*(1-$T$27)*T353*VLOOKUP(AC357,P346:T355,5)</f>
        <v>1.761121742749189E-3</v>
      </c>
      <c r="AD365" s="60">
        <f>SQRT($W$41*VLOOKUP(AD357,$P$34:$W$43,8))*(1-$U$27)*T353*VLOOKUP(AD357,P346:T355,5)</f>
        <v>1.75468590376393E-3</v>
      </c>
      <c r="AE365" s="60">
        <f>SQRT($W$41*VLOOKUP(AE357,$P$34:$W$43,8))*(1-$V$27)*T353*VLOOKUP(AE357,P346:T355,5)</f>
        <v>1.0920692213514664E-3</v>
      </c>
      <c r="AF365" s="60">
        <f>SQRT($W$41*VLOOKUP(AF357,$P$34:$W$43,8))*(1-$W$27)*T353*VLOOKUP(AF357,P346:T355,5)</f>
        <v>8.1306093322855068E-3</v>
      </c>
      <c r="AG365" s="60">
        <f>SQRT($W$41*VLOOKUP(AG357,$P$34:$W$43,8))*(1-$X$27)*T353*VLOOKUP(AG357,P346:T355,5)</f>
        <v>5.3055240208531168E-3</v>
      </c>
      <c r="AH365" s="60">
        <f>SQRT($W$41*VLOOKUP(AH357,$P$34:$W$43,8))*(1-$Y$27)*T353*VLOOKUP(AH357,P346:T355,5)</f>
        <v>2.8879277368379381E-3</v>
      </c>
      <c r="AI365" s="87">
        <f>SQRT($W$41*VLOOKUP(AI357,$P$34:$W$43,8))*(1-$Z$27)*T353*VLOOKUP(AI357,P346:T355,5)</f>
        <v>4.4234970987614896E-3</v>
      </c>
      <c r="AJ365" s="89">
        <f>$X$41*T353</f>
        <v>3.0631319893603429E-6</v>
      </c>
      <c r="AK365" s="59" t="s">
        <v>580</v>
      </c>
      <c r="AL365" s="61">
        <f>AL361*AL362/6-AL363/2-AL361^3/27</f>
        <v>1.9146480607607475E-2</v>
      </c>
      <c r="AM365" s="61"/>
      <c r="AN365" s="66" t="s">
        <v>571</v>
      </c>
      <c r="AO365" s="61" t="e">
        <f>2*SQRT(AL366)*COS(AO364/3)-AL361/3</f>
        <v>#NUM!</v>
      </c>
      <c r="AP365" s="69" t="e">
        <f>AO365^3+AL361*AO365^2+AL362*AO365+AL363</f>
        <v>#NUM!</v>
      </c>
      <c r="AQ365" s="50"/>
      <c r="AR365" s="65"/>
      <c r="AS365" s="65"/>
      <c r="AT365" s="65"/>
      <c r="AU365" s="65"/>
      <c r="AV365" s="81"/>
      <c r="AW365" s="59">
        <v>8</v>
      </c>
      <c r="AX365" s="61">
        <f t="shared" si="65"/>
        <v>9.4442052157195047E-2</v>
      </c>
      <c r="AY365" s="61">
        <f>SUMPRODUCT(T346:T355,$BE$34:$BE$43)</f>
        <v>0.46712652462235488</v>
      </c>
      <c r="AZ365" s="68">
        <f>IF($AA$14,EXP((AX365/AL359)*(AU363-1)-LN(AU363-AL359)-AL358*(2*AY365/AL358-AX365/AL359)*LN((AU363+2.41421536*AL359)/(AU363-0.41421536*AL359))/(AL359*2.82842713)      ),1)</f>
        <v>0.63774336824698508</v>
      </c>
    </row>
    <row r="366" spans="16:52" x14ac:dyDescent="0.25">
      <c r="P366" s="78">
        <v>9</v>
      </c>
      <c r="Q366" s="60"/>
      <c r="R366" s="60"/>
      <c r="S366" s="60">
        <f>$Z$15*$BJ$42/AZ366</f>
        <v>5.9246970465076425E-2</v>
      </c>
      <c r="T366" s="61">
        <f>S366/S368</f>
        <v>5.9262927381303662E-2</v>
      </c>
      <c r="U366" s="62"/>
      <c r="V366" s="62" t="s">
        <v>590</v>
      </c>
      <c r="W366" s="60"/>
      <c r="X366" s="63"/>
      <c r="Y366" s="61"/>
      <c r="Z366" s="86">
        <f>SQRT($W$42*VLOOKUP(Z357,$P$34:$W$43,8))*(1-$Q$28)*T354*VLOOKUP(Z357,P346:T355,5)</f>
        <v>3.5644348565326881E-3</v>
      </c>
      <c r="AA366" s="60">
        <f>SQRT($W$42*VLOOKUP(AA357,$P$34:$W$43,8))*(1-$R$28)*T354*VLOOKUP(AA357,P346:T355,5)</f>
        <v>2.4375891111306789E-3</v>
      </c>
      <c r="AB366" s="60">
        <f>SQRT($W$42*VLOOKUP(AB357,$P$34:$W$43,8))*(1-$S$28)*T354*VLOOKUP(AB357,P346:T355,5)</f>
        <v>1.5619511441943771E-3</v>
      </c>
      <c r="AC366" s="60">
        <f>SQRT($W$42*VLOOKUP(AC357,$P$34:$W$43,8))*(1-$T$28)*T354*VLOOKUP(AC357,P346:T355,5)</f>
        <v>1.225415275895452E-3</v>
      </c>
      <c r="AD366" s="60">
        <f>SQRT($W$42*VLOOKUP(AD357,$P$34:$W$43,8))*(1-$U$28)*T354*VLOOKUP(AD357,P346:T355,5)</f>
        <v>1.1454865647912396E-3</v>
      </c>
      <c r="AE366" s="60">
        <f>SQRT($W$42*VLOOKUP(AE357,$P$34:$W$43,8))*(1-$V$28)*T354*VLOOKUP(AE357,P346:T355,5)</f>
        <v>7.0300253190290897E-4</v>
      </c>
      <c r="AF366" s="60">
        <f>SQRT($W$42*VLOOKUP(AF357,$P$34:$W$43,8))*(1-$W$28)*T354*VLOOKUP(AF357,P346:T355,5)</f>
        <v>3.9693826237059242E-3</v>
      </c>
      <c r="AG366" s="60">
        <f>SQRT($W$42*VLOOKUP(AG357,$P$34:$W$43,8))*(1-$X$28)*T354*VLOOKUP(AG357,P346:T355,5)</f>
        <v>2.8879277368379381E-3</v>
      </c>
      <c r="AH366" s="60">
        <f>SQRT($W$42*VLOOKUP(AH357,$P$34:$W$43,8))*(1-$Y$28)*T354*VLOOKUP(AH357,P346:T355,5)</f>
        <v>1.9295396188642898E-3</v>
      </c>
      <c r="AI366" s="87">
        <f>SQRT($W$42*VLOOKUP(AI357,$P$34:$W$43,8))*(1-$Z$28)*T354*VLOOKUP(AI357,P346:T355,5)</f>
        <v>2.8235050558110767E-3</v>
      </c>
      <c r="AJ366" s="89">
        <f>$X$42*T354</f>
        <v>1.6008612981794124E-6</v>
      </c>
      <c r="AK366" s="59" t="s">
        <v>556</v>
      </c>
      <c r="AL366" s="61">
        <f>AL361^2/9-AL362/3</f>
        <v>3.60975924059556E-2</v>
      </c>
      <c r="AM366" s="61"/>
      <c r="AN366" s="66" t="s">
        <v>572</v>
      </c>
      <c r="AO366" s="61" t="e">
        <f>2*SQRT(AL366)*COS((AO364+2*PI())/3)-AL361/3</f>
        <v>#NUM!</v>
      </c>
      <c r="AP366" s="69" t="e">
        <f>AO366^3+AO366^2*AL361+AO366*AL362+AL363</f>
        <v>#NUM!</v>
      </c>
      <c r="AQ366" s="50"/>
      <c r="AR366" s="65"/>
      <c r="AS366" s="50"/>
      <c r="AT366" s="65"/>
      <c r="AU366" s="65"/>
      <c r="AV366" s="81"/>
      <c r="AW366" s="59">
        <v>9</v>
      </c>
      <c r="AX366" s="61">
        <f t="shared" si="65"/>
        <v>9.5633628720838929E-2</v>
      </c>
      <c r="AY366" s="61">
        <f>SUMPRODUCT(T346:T355,$BF$34:$BF$43)</f>
        <v>0.53657148033241375</v>
      </c>
      <c r="AZ366" s="68">
        <f>IF($AA$15,EXP((AX366/AL359)*(AU363-1)-LN(AU363-AL359)-AL358*(2*AY366/AL358-AX366/AL359)*LN((AU363+2.41421536*AL359)/(AU363-0.41421536*AL359))/(AL359*2.82842713)      ),1)</f>
        <v>0.54180083789837896</v>
      </c>
    </row>
    <row r="367" spans="16:52" x14ac:dyDescent="0.25">
      <c r="P367" s="78">
        <v>10</v>
      </c>
      <c r="Q367" s="60"/>
      <c r="R367" s="60"/>
      <c r="S367" s="60">
        <f>$Z$16*$BJ$43/AZ367</f>
        <v>9.2083112551410495E-2</v>
      </c>
      <c r="T367" s="61">
        <f>S367/S368</f>
        <v>9.2107913186808249E-2</v>
      </c>
      <c r="U367" s="62"/>
      <c r="V367" s="96">
        <f>ABS(S356-S368)</f>
        <v>5.5511151231257827E-16</v>
      </c>
      <c r="W367" s="60"/>
      <c r="X367" s="63"/>
      <c r="Y367" s="61"/>
      <c r="Z367" s="86">
        <f>SQRT($W$43*VLOOKUP(Z357,$P$34:$W$43,8))*(1-$Q$29)*T355*VLOOKUP(Z357,P346:T355,5)</f>
        <v>5.5717408398358835E-3</v>
      </c>
      <c r="AA367" s="60">
        <f>SQRT($W$43*VLOOKUP(AA357,$P$34:$W$43,8))*(1-$R$29)*T355*VLOOKUP(AA357,P346:T355,5)</f>
        <v>3.8564314452347536E-3</v>
      </c>
      <c r="AB367" s="60">
        <f>SQRT($W$43*VLOOKUP(AB357,$P$34:$W$43,8))*(1-$S$29)*T355*VLOOKUP(AB357,P346:T355,5)</f>
        <v>2.5056029236070333E-3</v>
      </c>
      <c r="AC367" s="60">
        <f>SQRT($W$43*VLOOKUP(AC357,$P$34:$W$43,8))*(1-$T$29)*T355*VLOOKUP(AC357,P346:T355,5)</f>
        <v>1.6278273377366879E-3</v>
      </c>
      <c r="AD367" s="60">
        <f>SQRT($W$43*VLOOKUP(AD357,$P$34:$W$43,8))*(1-$U$29)*T355*VLOOKUP(AD357,P346:T355,5)</f>
        <v>1.7596013725147176E-3</v>
      </c>
      <c r="AE367" s="60">
        <f>SQRT($W$43*VLOOKUP(AE357,$P$34:$W$43,8))*(1-$V$29)*T355*VLOOKUP(AE357,P346:T355,5)</f>
        <v>1.0978731595391012E-3</v>
      </c>
      <c r="AF367" s="60">
        <f>SQRT($W$43*VLOOKUP(AF357,$P$34:$W$43,8))*(1-$W$29)*T355*VLOOKUP(AF357,P346:T355,5)</f>
        <v>6.4511321085759452E-3</v>
      </c>
      <c r="AG367" s="60">
        <f>SQRT($W$43*VLOOKUP(AG357,$P$34:$W$43,8))*(1-$X$29)*T355*VLOOKUP(AG357,P346:T355,5)</f>
        <v>4.4234970987614896E-3</v>
      </c>
      <c r="AH367" s="60">
        <f>SQRT($W$43*VLOOKUP(AH357,$P$34:$W$43,8))*(1-$Y$29)*T355*VLOOKUP(AH357,P346:T355,5)</f>
        <v>2.8235050558110767E-3</v>
      </c>
      <c r="AI367" s="87">
        <f>SQRT($W$43*VLOOKUP(AI357,$P$34:$W$43,8))*(1-$Z$29)*T355*VLOOKUP(AI357,P346:T355,5)</f>
        <v>4.1316491883608324E-3</v>
      </c>
      <c r="AJ367" s="89">
        <f>$X$43*T355</f>
        <v>3.341202531556193E-6</v>
      </c>
      <c r="AK367" s="59" t="s">
        <v>72</v>
      </c>
      <c r="AL367" s="63">
        <f>AL365^2-AL366^3</f>
        <v>3.1955125083164495E-4</v>
      </c>
      <c r="AM367" s="61"/>
      <c r="AN367" s="66" t="s">
        <v>573</v>
      </c>
      <c r="AO367" s="61" t="e">
        <f>2*SQRT(AL366)*COS((AO364+4*PI())/3)-AL361/3</f>
        <v>#NUM!</v>
      </c>
      <c r="AP367" s="69" t="e">
        <f>AO367^3+AO367^2*AL361+AL362*AO367+AL363</f>
        <v>#NUM!</v>
      </c>
      <c r="AQ367" s="50"/>
      <c r="AR367" s="65"/>
      <c r="AS367" s="50"/>
      <c r="AT367" s="65"/>
      <c r="AU367" s="65"/>
      <c r="AV367" s="81"/>
      <c r="AW367" s="59">
        <v>10</v>
      </c>
      <c r="AX367" s="61">
        <f t="shared" si="65"/>
        <v>0.1284239100960245</v>
      </c>
      <c r="AY367" s="61">
        <f>SUMPRODUCT(T346:T355,$BG$34:$BG$43)</f>
        <v>0.53145233064262354</v>
      </c>
      <c r="AZ367" s="68">
        <f>IF($AA$16,EXP((AX367/AL359)*(AU363-1)-LN(AU363-AL359)-AL358*(2*AY367/AL358-AX367/AL359)*LN((AU363+2.41421536*AL359)/(AU363-0.41421536*AL359))/(AL359*2.82842713)      ),1)</f>
        <v>0.58726082640484734</v>
      </c>
    </row>
    <row r="368" spans="16:52" x14ac:dyDescent="0.25">
      <c r="P368" s="79"/>
      <c r="Q368" s="71"/>
      <c r="R368" s="71"/>
      <c r="S368" s="94">
        <f>SUM(S358:S367)</f>
        <v>0.9997307437055114</v>
      </c>
      <c r="T368" s="72">
        <f>SUM(T358:T367)</f>
        <v>1.0000000000000002</v>
      </c>
      <c r="U368" s="73"/>
      <c r="V368" s="73"/>
      <c r="W368" s="73"/>
      <c r="X368" s="73"/>
      <c r="Y368" s="73"/>
      <c r="Z368" s="70"/>
      <c r="AA368" s="73"/>
      <c r="AB368" s="73"/>
      <c r="AC368" s="73"/>
      <c r="AD368" s="73"/>
      <c r="AE368" s="73"/>
      <c r="AF368" s="73"/>
      <c r="AG368" s="73"/>
      <c r="AH368" s="73"/>
      <c r="AI368" s="88">
        <f>SUM(Z358:AI367)</f>
        <v>0.28955790202338044</v>
      </c>
      <c r="AJ368" s="91">
        <f>SUM(AJ358:AJ367)</f>
        <v>3.1318759715038384E-5</v>
      </c>
      <c r="AK368" s="70"/>
      <c r="AL368" s="73"/>
      <c r="AM368" s="74"/>
      <c r="AN368" s="75"/>
      <c r="AO368" s="74"/>
      <c r="AP368" s="74"/>
      <c r="AQ368" s="76"/>
      <c r="AR368" s="73"/>
      <c r="AS368" s="76"/>
      <c r="AT368" s="73"/>
      <c r="AU368" s="73"/>
      <c r="AV368" s="80"/>
      <c r="AW368" s="70"/>
      <c r="AX368" s="73"/>
      <c r="AY368" s="73"/>
      <c r="AZ368" s="80"/>
    </row>
    <row r="369" spans="16:52" x14ac:dyDescent="0.25">
      <c r="P369" s="92">
        <f>P357+1</f>
        <v>28</v>
      </c>
      <c r="Q369" s="55"/>
      <c r="R369" s="55"/>
      <c r="S369" s="55"/>
      <c r="T369" s="55" t="s">
        <v>558</v>
      </c>
      <c r="U369" s="56"/>
      <c r="V369" s="56"/>
      <c r="W369" s="57"/>
      <c r="X369" s="57"/>
      <c r="Y369" s="57"/>
      <c r="Z369" s="54">
        <v>1</v>
      </c>
      <c r="AA369" s="55">
        <v>2</v>
      </c>
      <c r="AB369" s="55">
        <v>3</v>
      </c>
      <c r="AC369" s="55">
        <v>4</v>
      </c>
      <c r="AD369" s="55">
        <v>5</v>
      </c>
      <c r="AE369" s="55">
        <v>6</v>
      </c>
      <c r="AF369" s="55">
        <v>7</v>
      </c>
      <c r="AG369" s="55">
        <v>8</v>
      </c>
      <c r="AH369" s="55">
        <v>9</v>
      </c>
      <c r="AI369" s="58">
        <v>10</v>
      </c>
      <c r="AJ369" s="90"/>
      <c r="AK369" s="54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8"/>
      <c r="AW369" s="54"/>
      <c r="AX369" s="55" t="s">
        <v>563</v>
      </c>
      <c r="AY369" s="55" t="s">
        <v>575</v>
      </c>
      <c r="AZ369" s="58" t="s">
        <v>588</v>
      </c>
    </row>
    <row r="370" spans="16:52" x14ac:dyDescent="0.25">
      <c r="P370" s="78">
        <v>1</v>
      </c>
      <c r="Q370" s="60"/>
      <c r="R370" s="60"/>
      <c r="S370" s="60">
        <f>$Z$7*$BJ$34/AZ370</f>
        <v>0.19626138314555219</v>
      </c>
      <c r="T370" s="61">
        <f>S370/S380</f>
        <v>0.19631424199090602</v>
      </c>
      <c r="U370" s="62"/>
      <c r="V370" s="62"/>
      <c r="W370" s="60"/>
      <c r="X370" s="63"/>
      <c r="Y370" s="61"/>
      <c r="Z370" s="86">
        <f>SQRT($W$34*VLOOKUP(Z369,$P$34:$W$43,8))*(1-$Q$20)*T358*VLOOKUP(Z369,P358:T367,5)</f>
        <v>7.8475974300530726E-3</v>
      </c>
      <c r="AA370" s="60">
        <f>SQRT($W$34*VLOOKUP(AA369,$P$34:$W$43,8))*(1-$R$20)*T358*VLOOKUP(AA369,P358:T367,5)</f>
        <v>5.3765350108365435E-3</v>
      </c>
      <c r="AB370" s="60">
        <f>SQRT($W$34*VLOOKUP(AB369,$P$34:$W$43,8))*(1-$S$20)*T358*VLOOKUP(AB369,P358:T367,5)</f>
        <v>3.4048328840907385E-3</v>
      </c>
      <c r="AC370" s="60">
        <f>SQRT($W$34*VLOOKUP(AC369,$P$34:$W$43,8))*(1-$T$20)*T358*VLOOKUP(AC369,P358:T367,5)</f>
        <v>2.4384279419668469E-3</v>
      </c>
      <c r="AD370" s="60">
        <f>SQRT($W$34*VLOOKUP(AD369,$P$34:$W$43,8))*(1-$U$20)*T358*VLOOKUP(AD369,P358:T367,5)</f>
        <v>2.3629699900115696E-3</v>
      </c>
      <c r="AE370" s="60">
        <f>SQRT($W$34*VLOOKUP(AE369,$P$34:$W$43,8))*(1-$V$20)*T358*VLOOKUP(AE369,P358:T367,5)</f>
        <v>1.4782686616070099E-3</v>
      </c>
      <c r="AF370" s="60">
        <f>SQRT($W$34*VLOOKUP(AF369,$P$34:$W$43,8))*(1-$W$20)*T358*VLOOKUP(AF369,P358:T367,5)</f>
        <v>9.4207463912030255E-3</v>
      </c>
      <c r="AG370" s="60">
        <f>SQRT($W$34*VLOOKUP(AG369,$P$34:$W$43,8))*(1-$X$20)*T358*VLOOKUP(AG369,P358:T367,5)</f>
        <v>5.8595757960703734E-3</v>
      </c>
      <c r="AH370" s="60">
        <f>SQRT($W$34*VLOOKUP(AH369,$P$34:$W$43,8))*(1-$Y$20)*T358*VLOOKUP(AH369,P358:T367,5)</f>
        <v>3.5644348568432474E-3</v>
      </c>
      <c r="AI370" s="87">
        <f>SQRT($W$34*VLOOKUP(AI369,$P$34:$W$43,8))*(1-$Z$20)*T358*VLOOKUP(AI369,P358:T367,5)</f>
        <v>5.571740840102069E-3</v>
      </c>
      <c r="AJ370" s="89">
        <f>$X$34*T358</f>
        <v>5.2615827634488123E-6</v>
      </c>
      <c r="AK370" s="59" t="s">
        <v>69</v>
      </c>
      <c r="AL370" s="60">
        <f>$Q$44*AI380*100000/($T$3*$AE$9)^2</f>
        <v>0.41385723635046856</v>
      </c>
      <c r="AM370" s="65" t="s">
        <v>581</v>
      </c>
      <c r="AN370" s="66" t="s">
        <v>571</v>
      </c>
      <c r="AO370" s="61">
        <f>(AL377+SQRT(AL379))^(1/3)+(AL377-SQRT(AL379))^(1/3)-AL373/3</f>
        <v>0.73797068730471405</v>
      </c>
      <c r="AP370" s="63">
        <f>AO370^3+AL373*AO370^2+AL374*AO370+AL375</f>
        <v>5.5511151231257827E-17</v>
      </c>
      <c r="AQ370" s="65" t="s">
        <v>571</v>
      </c>
      <c r="AR370" s="61">
        <f>IF(AL379&gt;=0,AO370,AO377)</f>
        <v>0.73797068730471405</v>
      </c>
      <c r="AS370" s="61">
        <f>IF(AR370&lt;AR371,AR371,AR370)</f>
        <v>0.73797068730471405</v>
      </c>
      <c r="AT370" s="61">
        <f>AS370</f>
        <v>0.73797068730471405</v>
      </c>
      <c r="AU370" s="67">
        <f>IF(AT370&lt;AT371,AT371,AT370)</f>
        <v>0.73797068730471405</v>
      </c>
      <c r="AV370" s="81"/>
      <c r="AW370" s="59">
        <v>1</v>
      </c>
      <c r="AX370" s="61">
        <f>AX358</f>
        <v>9.4886543912142504E-2</v>
      </c>
      <c r="AY370" s="61">
        <f>SUMPRODUCT(T358:T367,$AX$34:$AX$43)</f>
        <v>0.34455228805619159</v>
      </c>
      <c r="AZ370" s="68">
        <f>IF($AA$7,EXP((AX370/AL371)*(AU375-1)-LN(AU375-AL371)-AL370*(2*AY370/AL370-AX370/AL371)*LN((AU375+2.41421536*AL371)/(AU375-0.41421536*AL371))/(AL371*2.82842713)      ),1)</f>
        <v>0.85492888324914407</v>
      </c>
    </row>
    <row r="371" spans="16:52" x14ac:dyDescent="0.25">
      <c r="P371" s="78">
        <v>2</v>
      </c>
      <c r="Q371" s="60"/>
      <c r="R371" s="60"/>
      <c r="S371" s="60">
        <f>$Z$8*$BJ$35/AZ371</f>
        <v>7.7393120044407834E-2</v>
      </c>
      <c r="T371" s="61">
        <f>S371/S380</f>
        <v>7.7413964241561203E-2</v>
      </c>
      <c r="U371" s="62"/>
      <c r="V371" s="62"/>
      <c r="W371" s="60"/>
      <c r="X371" s="63"/>
      <c r="Y371" s="61"/>
      <c r="Z371" s="86">
        <f>SQRT($W$35*VLOOKUP(Z369,$P$34:$W$43,8))*(1-$Q$21)*T359*VLOOKUP(Z369,P358:T367,5)</f>
        <v>5.3765350108365435E-3</v>
      </c>
      <c r="AA371" s="60">
        <f>SQRT($W$35*VLOOKUP(AA369,$P$34:$W$43,8))*(1-$R$21)*T359*VLOOKUP(AA369,P358:T367,5)</f>
        <v>3.6644840819856413E-3</v>
      </c>
      <c r="AB371" s="60">
        <f>SQRT($W$35*VLOOKUP(AB369,$P$34:$W$43,8))*(1-$S$21)*T359*VLOOKUP(AB369,P358:T367,5)</f>
        <v>2.3571051706031809E-3</v>
      </c>
      <c r="AC371" s="60">
        <f>SQRT($W$35*VLOOKUP(AC369,$P$34:$W$43,8))*(1-$T$21)*T359*VLOOKUP(AC369,P358:T367,5)</f>
        <v>1.5266212037899404E-3</v>
      </c>
      <c r="AD371" s="60">
        <f>SQRT($W$35*VLOOKUP(AD369,$P$34:$W$43,8))*(1-$U$21)*T359*VLOOKUP(AD369,P358:T367,5)</f>
        <v>1.6682420389192124E-3</v>
      </c>
      <c r="AE371" s="60">
        <f>SQRT($W$35*VLOOKUP(AE369,$P$34:$W$43,8))*(1-$V$21)*T359*VLOOKUP(AE369,P358:T367,5)</f>
        <v>1.025878884319706E-3</v>
      </c>
      <c r="AF371" s="60">
        <f>SQRT($W$35*VLOOKUP(AF369,$P$34:$W$43,8))*(1-$W$21)*T359*VLOOKUP(AF369,P358:T367,5)</f>
        <v>6.30204868034916E-3</v>
      </c>
      <c r="AG371" s="60">
        <f>SQRT($W$35*VLOOKUP(AG369,$P$34:$W$43,8))*(1-$X$21)*T359*VLOOKUP(AG369,P358:T367,5)</f>
        <v>3.8263985927583766E-3</v>
      </c>
      <c r="AH371" s="60">
        <f>SQRT($W$35*VLOOKUP(AH369,$P$34:$W$43,8))*(1-$Y$21)*T359*VLOOKUP(AH369,P358:T367,5)</f>
        <v>2.4375891117489616E-3</v>
      </c>
      <c r="AI371" s="87">
        <f>SQRT($W$35*VLOOKUP(AI369,$P$34:$W$43,8))*(1-$Z$21)*T359*VLOOKUP(AI369,P358:T367,5)</f>
        <v>3.8564314460611568E-3</v>
      </c>
      <c r="AJ371" s="89">
        <f>$X$35*T359</f>
        <v>3.1314022349751226E-6</v>
      </c>
      <c r="AK371" s="59" t="s">
        <v>65</v>
      </c>
      <c r="AL371" s="60">
        <f>AJ380*$Q$44*100000/($T$3*$AE$9)</f>
        <v>0.11087779601444504</v>
      </c>
      <c r="AM371" s="61"/>
      <c r="AN371" s="66" t="s">
        <v>572</v>
      </c>
      <c r="AO371" s="66" t="e">
        <f>1/0</f>
        <v>#DIV/0!</v>
      </c>
      <c r="AP371" s="61"/>
      <c r="AQ371" s="65" t="s">
        <v>572</v>
      </c>
      <c r="AR371" s="66">
        <f>IF(AL379&gt;=0,0,AO378)</f>
        <v>0</v>
      </c>
      <c r="AS371" s="61">
        <f>IF(AR370&lt;AR371,AR370,AR371)</f>
        <v>0</v>
      </c>
      <c r="AT371" s="61">
        <f>IF(AS371&lt;AS372,AS372,AS371)</f>
        <v>0</v>
      </c>
      <c r="AU371" s="67">
        <f>IF(AT370&lt;AT371,AT370,AT371)</f>
        <v>0</v>
      </c>
      <c r="AV371" s="81"/>
      <c r="AW371" s="59">
        <v>2</v>
      </c>
      <c r="AX371" s="61">
        <f t="shared" ref="AX371:AX379" si="66">AX359</f>
        <v>0.14320546093673198</v>
      </c>
      <c r="AY371" s="61">
        <f>SUMPRODUCT(T358:T367,$AY$34:$AY$43)</f>
        <v>0.59157037428909176</v>
      </c>
      <c r="AZ371" s="68">
        <f>IF($AA$8,EXP((AX371/AL371)*(AU375-1)-LN(AU375-AL371)-AL370*(2*AY371/AL370-AX371/AL371)*LN((AU375+2.41421536*AL371)/(AU375-0.41421536*AL371))/(AL371*2.82842713)      ),1)</f>
        <v>0.52478986244270698</v>
      </c>
    </row>
    <row r="372" spans="16:52" x14ac:dyDescent="0.25">
      <c r="P372" s="78">
        <v>3</v>
      </c>
      <c r="Q372" s="60"/>
      <c r="R372" s="60"/>
      <c r="S372" s="60">
        <f>$Z$9*$BJ$36/AZ372</f>
        <v>3.6374802778135831E-2</v>
      </c>
      <c r="T372" s="61">
        <f>S372/S380</f>
        <v>3.6384599560589974E-2</v>
      </c>
      <c r="U372" s="62"/>
      <c r="V372" s="62"/>
      <c r="W372" s="60"/>
      <c r="X372" s="63"/>
      <c r="Y372" s="61"/>
      <c r="Z372" s="86">
        <f>SQRT($W$36*VLOOKUP(Z369,$P$34:$W$43,8))*(1-$Q$22)*T360*VLOOKUP(Z369,P358:T367,5)</f>
        <v>3.4048328840907385E-3</v>
      </c>
      <c r="AA372" s="60">
        <f>SQRT($W$36*VLOOKUP(AA369,$P$34:$W$43,8))*(1-$R$22)*T360*VLOOKUP(AA369,P358:T367,5)</f>
        <v>2.3571051706031813E-3</v>
      </c>
      <c r="AB372" s="60">
        <f>SQRT($W$36*VLOOKUP(AB369,$P$34:$W$43,8))*(1-$S$22)*T360*VLOOKUP(AB369,P358:T367,5)</f>
        <v>1.5195012277130261E-3</v>
      </c>
      <c r="AC372" s="60">
        <f>SQRT($W$36*VLOOKUP(AC369,$P$34:$W$43,8))*(1-$T$22)*T360*VLOOKUP(AC369,P358:T367,5)</f>
        <v>1.0838556000156751E-3</v>
      </c>
      <c r="AD372" s="60">
        <f>SQRT($W$36*VLOOKUP(AD369,$P$34:$W$43,8))*(1-$U$22)*T360*VLOOKUP(AD369,P358:T367,5)</f>
        <v>1.0754183789586922E-3</v>
      </c>
      <c r="AE372" s="60">
        <f>SQRT($W$36*VLOOKUP(AE369,$P$34:$W$43,8))*(1-$V$22)*T360*VLOOKUP(AE369,P358:T367,5)</f>
        <v>6.4801893996343824E-4</v>
      </c>
      <c r="AF372" s="60">
        <f>SQRT($W$36*VLOOKUP(AF369,$P$34:$W$43,8))*(1-$W$22)*T360*VLOOKUP(AF369,P358:T367,5)</f>
        <v>3.9139446724778077E-3</v>
      </c>
      <c r="AG372" s="60">
        <f>SQRT($W$36*VLOOKUP(AG369,$P$34:$W$43,8))*(1-$X$22)*T360*VLOOKUP(AG369,P358:T367,5)</f>
        <v>2.4869622700174703E-3</v>
      </c>
      <c r="AH372" s="60">
        <f>SQRT($W$36*VLOOKUP(AH369,$P$34:$W$43,8))*(1-$Y$22)*T360*VLOOKUP(AH369,P358:T367,5)</f>
        <v>1.5619511448214589E-3</v>
      </c>
      <c r="AI372" s="87">
        <f>SQRT($W$36*VLOOKUP(AI369,$P$34:$W$43,8))*(1-$Z$22)*T360*VLOOKUP(AI369,P358:T367,5)</f>
        <v>2.5056029245143626E-3</v>
      </c>
      <c r="AJ372" s="89">
        <f>$X$36*T360</f>
        <v>2.0500669232310931E-6</v>
      </c>
      <c r="AK372" s="82"/>
      <c r="AL372" s="65"/>
      <c r="AM372" s="61"/>
      <c r="AN372" s="66" t="s">
        <v>573</v>
      </c>
      <c r="AO372" s="66" t="e">
        <f>1/0</f>
        <v>#DIV/0!</v>
      </c>
      <c r="AP372" s="61"/>
      <c r="AQ372" s="65" t="s">
        <v>573</v>
      </c>
      <c r="AR372" s="66">
        <f>IF(AL379&gt;=0,0,AO379)</f>
        <v>0</v>
      </c>
      <c r="AS372" s="61">
        <f>AR372</f>
        <v>0</v>
      </c>
      <c r="AT372" s="61">
        <f>IF(AS371&lt;AS372,AS371,AS372)</f>
        <v>0</v>
      </c>
      <c r="AU372" s="67">
        <f>AT372</f>
        <v>0</v>
      </c>
      <c r="AV372" s="81"/>
      <c r="AW372" s="59">
        <v>3</v>
      </c>
      <c r="AX372" s="61">
        <f t="shared" si="66"/>
        <v>0.19947591637730461</v>
      </c>
      <c r="AY372" s="61">
        <f>SUMPRODUCT(T358:T367,$AZ$34:$AZ$43)</f>
        <v>0.80753499195082856</v>
      </c>
      <c r="AZ372" s="68">
        <f>IF($AA$9,EXP((AX372/AL371)*(AU375-1)-LN(AU375-AL371)-AL370*(2*AY372/AL370-AX372/AL371)*LN((AU375+2.41421536*AL371)/(AU375-0.41421536*AL371))/(AL371*2.82842713)      ),1)</f>
        <v>0.35268409640014775</v>
      </c>
    </row>
    <row r="373" spans="16:52" x14ac:dyDescent="0.25">
      <c r="P373" s="78">
        <v>4</v>
      </c>
      <c r="Q373" s="60"/>
      <c r="R373" s="60"/>
      <c r="S373" s="60">
        <f>$Z$10*$BJ$37/AZ373</f>
        <v>2.0526110712906564E-2</v>
      </c>
      <c r="T373" s="61">
        <f>S373/S380</f>
        <v>2.0531638985939699E-2</v>
      </c>
      <c r="U373" s="62"/>
      <c r="V373" s="62"/>
      <c r="W373" s="60"/>
      <c r="X373" s="63"/>
      <c r="Y373" s="61"/>
      <c r="Z373" s="86">
        <f>SQRT($W$37*VLOOKUP(Z369,$P$34:$W$43,8))*(1-$Q$23)*T361*VLOOKUP(Z369,P358:T367,5)</f>
        <v>2.4384279419668469E-3</v>
      </c>
      <c r="AA373" s="60">
        <f>SQRT($W$37*VLOOKUP(AA369,$P$34:$W$43,8))*(1-$R$23)*T361*VLOOKUP(AA369,P358:T367,5)</f>
        <v>1.5266212037899401E-3</v>
      </c>
      <c r="AB373" s="60">
        <f>SQRT($W$37*VLOOKUP(AB369,$P$34:$W$43,8))*(1-$S$23)*T361*VLOOKUP(AB369,P358:T367,5)</f>
        <v>1.0838556000156751E-3</v>
      </c>
      <c r="AC373" s="60">
        <f>SQRT($W$37*VLOOKUP(AC369,$P$34:$W$43,8))*(1-$T$23)*T361*VLOOKUP(AC369,P358:T367,5)</f>
        <v>7.7823880105126915E-4</v>
      </c>
      <c r="AD373" s="60">
        <f>SQRT($W$37*VLOOKUP(AD369,$P$34:$W$43,8))*(1-$U$23)*T361*VLOOKUP(AD369,P358:T367,5)</f>
        <v>7.6398124223922906E-4</v>
      </c>
      <c r="AE373" s="60">
        <f>SQRT($W$37*VLOOKUP(AE369,$P$34:$W$43,8))*(1-$V$23)*T361*VLOOKUP(AE369,P358:T367,5)</f>
        <v>4.4122272749768157E-4</v>
      </c>
      <c r="AF373" s="60">
        <f>SQRT($W$37*VLOOKUP(AF369,$P$34:$W$43,8))*(1-$W$23)*T361*VLOOKUP(AF369,P358:T367,5)</f>
        <v>2.8169702852099666E-3</v>
      </c>
      <c r="AG373" s="60">
        <f>SQRT($W$37*VLOOKUP(AG369,$P$34:$W$43,8))*(1-$X$23)*T361*VLOOKUP(AG369,P358:T367,5)</f>
        <v>1.7611217434956739E-3</v>
      </c>
      <c r="AH373" s="60">
        <f>SQRT($W$37*VLOOKUP(AH369,$P$34:$W$43,8))*(1-$Y$23)*T361*VLOOKUP(AH369,P358:T367,5)</f>
        <v>1.2254152765315922E-3</v>
      </c>
      <c r="AI373" s="87">
        <f>SQRT($W$37*VLOOKUP(AI369,$P$34:$W$43,8))*(1-$Z$23)*T361*VLOOKUP(AI369,P358:T367,5)</f>
        <v>1.6278273385176689E-3</v>
      </c>
      <c r="AJ373" s="89">
        <f>$X$37*T361</f>
        <v>1.4862202097762439E-6</v>
      </c>
      <c r="AK373" s="59" t="s">
        <v>568</v>
      </c>
      <c r="AL373" s="60">
        <f>AL371-1</f>
        <v>-0.88912220398555497</v>
      </c>
      <c r="AM373" s="61"/>
      <c r="AN373" s="66"/>
      <c r="AO373" s="61"/>
      <c r="AP373" s="61"/>
      <c r="AQ373" s="50"/>
      <c r="AR373" s="65"/>
      <c r="AS373" s="65"/>
      <c r="AT373" s="65"/>
      <c r="AU373" s="65"/>
      <c r="AV373" s="81"/>
      <c r="AW373" s="59">
        <v>4</v>
      </c>
      <c r="AX373" s="61">
        <f t="shared" si="66"/>
        <v>0.25627106465246752</v>
      </c>
      <c r="AY373" s="61">
        <f>SUMPRODUCT(T358:T367,$BA$34:$BA$43)</f>
        <v>1.0068630011533404</v>
      </c>
      <c r="AZ373" s="68">
        <f>IF($AA$10,EXP((AX373/AL371)*(AU375-1)-LN(AU375-AL371)-AL370*(2*AY373/AL370-AX373/AL371)*LN((AU375+2.41421536*AL371)/(AU375-0.41421536*AL371))/(AL371*2.82842713)      ),1)</f>
        <v>0.24687815432864393</v>
      </c>
    </row>
    <row r="374" spans="16:52" x14ac:dyDescent="0.25">
      <c r="P374" s="78">
        <v>5</v>
      </c>
      <c r="Q374" s="60"/>
      <c r="R374" s="60"/>
      <c r="S374" s="60">
        <f>$Z$11*$BJ$38/AZ374</f>
        <v>2.0845438810248786E-2</v>
      </c>
      <c r="T374" s="61">
        <f>S374/S380</f>
        <v>2.0851053087539324E-2</v>
      </c>
      <c r="U374" s="62"/>
      <c r="V374" s="62"/>
      <c r="W374" s="60"/>
      <c r="X374" s="63"/>
      <c r="Y374" s="61"/>
      <c r="Z374" s="86">
        <f>SQRT($W$38*VLOOKUP(Z369,$P$34:$W$43,8))*(1-$Q$24)*T362*VLOOKUP(Z369,P358:T367,5)</f>
        <v>2.3629699900115696E-3</v>
      </c>
      <c r="AA374" s="60">
        <f>SQRT($W$38*VLOOKUP(AA369,$P$34:$W$43,8))*(1-$R$24)*T362*VLOOKUP(AA369,P358:T367,5)</f>
        <v>1.6682420389192126E-3</v>
      </c>
      <c r="AB374" s="60">
        <f>SQRT($W$38*VLOOKUP(AB369,$P$34:$W$43,8))*(1-$S$24)*T362*VLOOKUP(AB369,P358:T367,5)</f>
        <v>1.0754183789586924E-3</v>
      </c>
      <c r="AC374" s="60">
        <f>SQRT($W$38*VLOOKUP(AC369,$P$34:$W$43,8))*(1-$T$24)*T362*VLOOKUP(AC369,P358:T367,5)</f>
        <v>7.6398124223922884E-4</v>
      </c>
      <c r="AD374" s="60">
        <f>SQRT($W$38*VLOOKUP(AD369,$P$34:$W$43,8))*(1-$U$24)*T362*VLOOKUP(AD369,P358:T367,5)</f>
        <v>7.4938525789998336E-4</v>
      </c>
      <c r="AE374" s="60">
        <f>SQRT($W$38*VLOOKUP(AE369,$P$34:$W$43,8))*(1-$V$24)*T362*VLOOKUP(AE369,P358:T367,5)</f>
        <v>4.6756610546517808E-4</v>
      </c>
      <c r="AF374" s="60">
        <f>SQRT($W$38*VLOOKUP(AF369,$P$34:$W$43,8))*(1-$W$24)*T362*VLOOKUP(AF369,P358:T367,5)</f>
        <v>2.6942490660971123E-3</v>
      </c>
      <c r="AG374" s="60">
        <f>SQRT($W$38*VLOOKUP(AG369,$P$34:$W$43,8))*(1-$X$24)*T362*VLOOKUP(AG369,P358:T367,5)</f>
        <v>1.7546859045100146E-3</v>
      </c>
      <c r="AH374" s="60">
        <f>SQRT($W$38*VLOOKUP(AH369,$P$34:$W$43,8))*(1-$Y$24)*T362*VLOOKUP(AH369,P358:T367,5)</f>
        <v>1.1454865653874066E-3</v>
      </c>
      <c r="AI374" s="87">
        <f>SQRT($W$38*VLOOKUP(AI369,$P$34:$W$43,8))*(1-$Z$24)*T362*VLOOKUP(AI369,P358:T367,5)</f>
        <v>1.7596013733612542E-3</v>
      </c>
      <c r="AJ374" s="89">
        <f>$X$38*T362</f>
        <v>1.5090014016080735E-6</v>
      </c>
      <c r="AK374" s="59" t="s">
        <v>569</v>
      </c>
      <c r="AL374" s="60">
        <f>AL370-3*AL371*AL371-2*AL371</f>
        <v>0.15521998737451584</v>
      </c>
      <c r="AM374" s="61" t="s">
        <v>582</v>
      </c>
      <c r="AN374" s="66" t="s">
        <v>583</v>
      </c>
      <c r="AO374" s="61">
        <f>AL377^2/AL378^3</f>
        <v>7.7936913464231896</v>
      </c>
      <c r="AP374" s="61"/>
      <c r="AQ374" s="50"/>
      <c r="AR374" s="65"/>
      <c r="AS374" s="65"/>
      <c r="AT374" s="65"/>
      <c r="AU374" s="65"/>
      <c r="AV374" s="81"/>
      <c r="AW374" s="59">
        <v>5</v>
      </c>
      <c r="AX374" s="61">
        <f t="shared" si="66"/>
        <v>0.25621330522075891</v>
      </c>
      <c r="AY374" s="61">
        <f>SUMPRODUCT(T358:T367,$BB$34:$BB$43)</f>
        <v>0.98992439422201506</v>
      </c>
      <c r="AZ374" s="68">
        <f>IF($AA$11,EXP((AX374/AL371)*(AU375-1)-LN(AU375-AL371)-AL370*(2*AY374/AL370-AX374/AL371)*LN((AU375+2.41421536*AL371)/(AU375-0.41421536*AL371))/(AL371*2.82842713)      ),1)</f>
        <v>0.25701838803361282</v>
      </c>
    </row>
    <row r="375" spans="16:52" x14ac:dyDescent="0.25">
      <c r="P375" s="78">
        <v>6</v>
      </c>
      <c r="Q375" s="60"/>
      <c r="R375" s="60"/>
      <c r="S375" s="60">
        <f>$Z$12*$BJ$39/AZ375</f>
        <v>1.0316492456076777E-2</v>
      </c>
      <c r="T375" s="61">
        <f>S375/S380</f>
        <v>1.0319270984743953E-2</v>
      </c>
      <c r="U375" s="62"/>
      <c r="V375" s="62"/>
      <c r="W375" s="60"/>
      <c r="X375" s="63"/>
      <c r="Y375" s="61"/>
      <c r="Z375" s="86">
        <f>SQRT($W$39*VLOOKUP(Z369,$P$34:$W$43,8))*(1-$Q$25)*T363*VLOOKUP(Z369,P358:T367,5)</f>
        <v>1.4782686616070097E-3</v>
      </c>
      <c r="AA375" s="60">
        <f>SQRT($W$39*VLOOKUP(AA369,$P$34:$W$43,8))*(1-$R$25)*T363*VLOOKUP(AA369,P358:T367,5)</f>
        <v>1.025878884319706E-3</v>
      </c>
      <c r="AB375" s="60">
        <f>SQRT($W$39*VLOOKUP(AB369,$P$34:$W$43,8))*(1-$S$25)*T363*VLOOKUP(AB369,P358:T367,5)</f>
        <v>6.4801893996343824E-4</v>
      </c>
      <c r="AC375" s="60">
        <f>SQRT($W$39*VLOOKUP(AC369,$P$34:$W$43,8))*(1-$T$25)*T363*VLOOKUP(AC369,P358:T367,5)</f>
        <v>4.4122272749768157E-4</v>
      </c>
      <c r="AD375" s="60">
        <f>SQRT($W$39*VLOOKUP(AD369,$P$34:$W$43,8))*(1-$U$25)*T363*VLOOKUP(AD369,P358:T367,5)</f>
        <v>4.6756610546517808E-4</v>
      </c>
      <c r="AE375" s="60">
        <f>SQRT($W$39*VLOOKUP(AE369,$P$34:$W$43,8))*(1-$V$25)*T363*VLOOKUP(AE369,P358:T367,5)</f>
        <v>2.9172986881609016E-4</v>
      </c>
      <c r="AF375" s="60">
        <f>SQRT($W$39*VLOOKUP(AF369,$P$34:$W$43,8))*(1-$W$25)*T363*VLOOKUP(AF369,P358:T367,5)</f>
        <v>1.8559387589030824E-3</v>
      </c>
      <c r="AG375" s="60">
        <f>SQRT($W$39*VLOOKUP(AG369,$P$34:$W$43,8))*(1-$X$25)*T363*VLOOKUP(AG369,P358:T367,5)</f>
        <v>1.0920692219687355E-3</v>
      </c>
      <c r="AH375" s="60">
        <f>SQRT($W$39*VLOOKUP(AH369,$P$34:$W$43,8))*(1-$Y$25)*T363*VLOOKUP(AH369,P358:T367,5)</f>
        <v>7.030025323672295E-4</v>
      </c>
      <c r="AI375" s="87">
        <f>SQRT($W$39*VLOOKUP(AI369,$P$34:$W$43,8))*(1-$Z$25)*T363*VLOOKUP(AI369,P358:T367,5)</f>
        <v>1.0978731602210221E-3</v>
      </c>
      <c r="AJ375" s="89">
        <f>$X$39*T363</f>
        <v>9.2903147326462024E-7</v>
      </c>
      <c r="AK375" s="59" t="s">
        <v>570</v>
      </c>
      <c r="AL375" s="60">
        <f>-1*AL370*AL371+AL371^2+AL371^3</f>
        <v>-3.2230573636931284E-2</v>
      </c>
      <c r="AM375" s="61"/>
      <c r="AN375" s="66" t="s">
        <v>584</v>
      </c>
      <c r="AO375" s="61" t="e">
        <f>SQRT(1-AO374)/SQRT(AO374)*AL377/ABS(AL377)</f>
        <v>#NUM!</v>
      </c>
      <c r="AP375" s="61"/>
      <c r="AQ375" s="50"/>
      <c r="AR375" s="65"/>
      <c r="AS375" s="65"/>
      <c r="AT375" s="65" t="s">
        <v>587</v>
      </c>
      <c r="AU375" s="61">
        <f>AU370</f>
        <v>0.73797068730471405</v>
      </c>
      <c r="AV375" s="81"/>
      <c r="AW375" s="59">
        <v>6</v>
      </c>
      <c r="AX375" s="61">
        <f t="shared" si="66"/>
        <v>0.31872889694939199</v>
      </c>
      <c r="AY375" s="61">
        <f>SUMPRODUCT(T358:T367,$BC$34:$BC$43)</f>
        <v>1.2606147201658007</v>
      </c>
      <c r="AZ375" s="68">
        <f>IF($AA$12,EXP((AX375/AL371)*(AU375-1)-LN(AU375-AL371)-AL370*(2*AY375/AL370-AX375/AL371)*LN((AU375+2.41421536*AL371)/(AU375-0.41421536*AL371))/(AL371*2.82842713)      ),1)</f>
        <v>0.15359283366728213</v>
      </c>
    </row>
    <row r="376" spans="16:52" x14ac:dyDescent="0.25">
      <c r="P376" s="78">
        <v>7</v>
      </c>
      <c r="Q376" s="60"/>
      <c r="R376" s="60"/>
      <c r="S376" s="60">
        <f>$Z$13*$BJ$40/AZ376</f>
        <v>0.37188820685570534</v>
      </c>
      <c r="T376" s="61">
        <f>S376/S380</f>
        <v>0.37198836706501415</v>
      </c>
      <c r="U376" s="62"/>
      <c r="V376" s="62"/>
      <c r="W376" s="60"/>
      <c r="X376" s="63"/>
      <c r="Y376" s="61"/>
      <c r="Z376" s="86">
        <f>SQRT($W$40*VLOOKUP(Z369,$P$34:$W$43,8))*(1-$Q$26)*T364*VLOOKUP(Z369,P358:T367,5)</f>
        <v>9.4207463912030255E-3</v>
      </c>
      <c r="AA376" s="60">
        <f>SQRT($W$40*VLOOKUP(AA369,$P$34:$W$43,8))*(1-$R$26)*T364*VLOOKUP(AA369,P358:T367,5)</f>
        <v>6.30204868034916E-3</v>
      </c>
      <c r="AB376" s="60">
        <f>SQRT($W$40*VLOOKUP(AB369,$P$34:$W$43,8))*(1-$S$26)*T364*VLOOKUP(AB369,P358:T367,5)</f>
        <v>3.9139446724778077E-3</v>
      </c>
      <c r="AC376" s="60">
        <f>SQRT($W$40*VLOOKUP(AC369,$P$34:$W$43,8))*(1-$T$26)*T364*VLOOKUP(AC369,P358:T367,5)</f>
        <v>2.8169702852099666E-3</v>
      </c>
      <c r="AD376" s="60">
        <f>SQRT($W$40*VLOOKUP(AD369,$P$34:$W$43,8))*(1-$U$26)*T364*VLOOKUP(AD369,P358:T367,5)</f>
        <v>2.6942490660971123E-3</v>
      </c>
      <c r="AE376" s="60">
        <f>SQRT($W$40*VLOOKUP(AE369,$P$34:$W$43,8))*(1-$V$26)*T364*VLOOKUP(AE369,P358:T367,5)</f>
        <v>1.8559387589030824E-3</v>
      </c>
      <c r="AF376" s="60">
        <f>SQRT($W$40*VLOOKUP(AF369,$P$34:$W$43,8))*(1-$W$26)*T364*VLOOKUP(AF369,P358:T367,5)</f>
        <v>1.2046919191207371E-2</v>
      </c>
      <c r="AG376" s="60">
        <f>SQRT($W$40*VLOOKUP(AG369,$P$34:$W$43,8))*(1-$X$26)*T364*VLOOKUP(AG369,P358:T367,5)</f>
        <v>8.1306093314189604E-3</v>
      </c>
      <c r="AH376" s="60">
        <f>SQRT($W$40*VLOOKUP(AH369,$P$34:$W$43,8))*(1-$Y$26)*T364*VLOOKUP(AH369,P358:T367,5)</f>
        <v>3.9693826236609697E-3</v>
      </c>
      <c r="AI376" s="87">
        <f>SQRT($W$40*VLOOKUP(AI369,$P$34:$W$43,8))*(1-$Z$26)*T364*VLOOKUP(AI369,P358:T367,5)</f>
        <v>6.4511321082490114E-3</v>
      </c>
      <c r="AJ376" s="89">
        <f>$X$40*T364</f>
        <v>8.9462588907471618E-6</v>
      </c>
      <c r="AK376" s="82"/>
      <c r="AL376" s="65"/>
      <c r="AM376" s="61"/>
      <c r="AN376" s="66" t="s">
        <v>585</v>
      </c>
      <c r="AO376" s="61" t="e">
        <f>IF(ATAN(AO375)&lt;0,ATAN(AO375)+PI(),ATAN(AO375))</f>
        <v>#NUM!</v>
      </c>
      <c r="AP376" s="61"/>
      <c r="AQ376" s="50"/>
      <c r="AR376" s="65"/>
      <c r="AS376" s="65"/>
      <c r="AT376" s="65"/>
      <c r="AU376" s="65"/>
      <c r="AV376" s="81"/>
      <c r="AW376" s="59">
        <v>7</v>
      </c>
      <c r="AX376" s="61">
        <f t="shared" si="66"/>
        <v>8.5143624315005592E-2</v>
      </c>
      <c r="AY376" s="61">
        <f>SUMPRODUCT(T358:T367,$BD$34:$BD$43)</f>
        <v>0.22132113666585096</v>
      </c>
      <c r="AZ376" s="68">
        <f>IF($AA$13,EXP((AX376/AL371)*(AU375-1)-LN(AU375-AL371)-AL370*(2*AY376/AL370-AX376/AL371)*LN((AU375+2.41421536*AL371)/(AU375-0.41421536*AL371))/(AL371*2.82842713)      ),1)</f>
        <v>1.1237484408992822</v>
      </c>
    </row>
    <row r="377" spans="16:52" x14ac:dyDescent="0.25">
      <c r="P377" s="78">
        <v>8</v>
      </c>
      <c r="Q377" s="60"/>
      <c r="R377" s="60"/>
      <c r="S377" s="60">
        <f>$Z$14*$BJ$41/AZ377</f>
        <v>0.11479510587874873</v>
      </c>
      <c r="T377" s="61">
        <f>S377/S380</f>
        <v>0.11482602350834947</v>
      </c>
      <c r="U377" s="62"/>
      <c r="V377" s="62"/>
      <c r="W377" s="60"/>
      <c r="X377" s="63"/>
      <c r="Y377" s="61"/>
      <c r="Z377" s="86">
        <f>SQRT($W$41*VLOOKUP(Z369,$P$34:$W$43,8))*(1-$Q$27)*T365*VLOOKUP(Z369,P358:T367,5)</f>
        <v>5.8595757960703734E-3</v>
      </c>
      <c r="AA377" s="60">
        <f>SQRT($W$41*VLOOKUP(AA369,$P$34:$W$43,8))*(1-$R$27)*T365*VLOOKUP(AA369,P358:T367,5)</f>
        <v>3.8263985927583762E-3</v>
      </c>
      <c r="AB377" s="60">
        <f>SQRT($W$41*VLOOKUP(AB369,$P$34:$W$43,8))*(1-$S$27)*T365*VLOOKUP(AB369,P358:T367,5)</f>
        <v>2.4869622700174699E-3</v>
      </c>
      <c r="AC377" s="60">
        <f>SQRT($W$41*VLOOKUP(AC369,$P$34:$W$43,8))*(1-$T$27)*T365*VLOOKUP(AC369,P358:T367,5)</f>
        <v>1.7611217434956741E-3</v>
      </c>
      <c r="AD377" s="60">
        <f>SQRT($W$41*VLOOKUP(AD369,$P$34:$W$43,8))*(1-$U$27)*T365*VLOOKUP(AD369,P358:T367,5)</f>
        <v>1.7546859045100146E-3</v>
      </c>
      <c r="AE377" s="60">
        <f>SQRT($W$41*VLOOKUP(AE369,$P$34:$W$43,8))*(1-$V$27)*T365*VLOOKUP(AE369,P358:T367,5)</f>
        <v>1.0920692219687355E-3</v>
      </c>
      <c r="AF377" s="60">
        <f>SQRT($W$41*VLOOKUP(AF369,$P$34:$W$43,8))*(1-$W$27)*T365*VLOOKUP(AF369,P358:T367,5)</f>
        <v>8.1306093314189604E-3</v>
      </c>
      <c r="AG377" s="60">
        <f>SQRT($W$41*VLOOKUP(AG369,$P$34:$W$43,8))*(1-$X$27)*T365*VLOOKUP(AG369,P358:T367,5)</f>
        <v>5.3055240212243043E-3</v>
      </c>
      <c r="AH377" s="60">
        <f>SQRT($W$41*VLOOKUP(AH369,$P$34:$W$43,8))*(1-$Y$27)*T365*VLOOKUP(AH369,P358:T367,5)</f>
        <v>2.8879277373150686E-3</v>
      </c>
      <c r="AI377" s="87">
        <f>SQRT($W$41*VLOOKUP(AI369,$P$34:$W$43,8))*(1-$Z$27)*T365*VLOOKUP(AI369,P358:T367,5)</f>
        <v>4.4234970993182422E-3</v>
      </c>
      <c r="AJ377" s="89">
        <f>$X$41*T365</f>
        <v>3.0631319894674951E-6</v>
      </c>
      <c r="AK377" s="59" t="s">
        <v>580</v>
      </c>
      <c r="AL377" s="61">
        <f>AL373*AL374/6-AL375/2-AL373^3/27</f>
        <v>1.9146480604089067E-2</v>
      </c>
      <c r="AM377" s="61"/>
      <c r="AN377" s="66" t="s">
        <v>571</v>
      </c>
      <c r="AO377" s="61" t="e">
        <f>2*SQRT(AL378)*COS(AO376/3)-AL373/3</f>
        <v>#NUM!</v>
      </c>
      <c r="AP377" s="69" t="e">
        <f>AO377^3+AL373*AO377^2+AL374*AO377+AL375</f>
        <v>#NUM!</v>
      </c>
      <c r="AQ377" s="50"/>
      <c r="AR377" s="65"/>
      <c r="AS377" s="65"/>
      <c r="AT377" s="65"/>
      <c r="AU377" s="65"/>
      <c r="AV377" s="81"/>
      <c r="AW377" s="59">
        <v>8</v>
      </c>
      <c r="AX377" s="61">
        <f t="shared" si="66"/>
        <v>9.4442052157195047E-2</v>
      </c>
      <c r="AY377" s="61">
        <f>SUMPRODUCT(T358:T367,$BE$34:$BE$43)</f>
        <v>0.46712652465540977</v>
      </c>
      <c r="AZ377" s="68">
        <f>IF($AA$14,EXP((AX377/AL371)*(AU375-1)-LN(AU375-AL371)-AL370*(2*AY377/AL370-AX377/AL371)*LN((AU375+2.41421536*AL371)/(AU375-0.41421536*AL371))/(AL371*2.82842713)      ),1)</f>
        <v>0.63774336823694022</v>
      </c>
    </row>
    <row r="378" spans="16:52" x14ac:dyDescent="0.25">
      <c r="P378" s="78">
        <v>9</v>
      </c>
      <c r="Q378" s="60"/>
      <c r="R378" s="60"/>
      <c r="S378" s="60">
        <f>$Z$15*$BJ$42/AZ378</f>
        <v>5.9246970468550611E-2</v>
      </c>
      <c r="T378" s="61">
        <f>S378/S380</f>
        <v>5.9262927384778792E-2</v>
      </c>
      <c r="U378" s="62"/>
      <c r="V378" s="62" t="s">
        <v>590</v>
      </c>
      <c r="W378" s="60"/>
      <c r="X378" s="63"/>
      <c r="Y378" s="61"/>
      <c r="Z378" s="86">
        <f>SQRT($W$42*VLOOKUP(Z369,$P$34:$W$43,8))*(1-$Q$28)*T366*VLOOKUP(Z369,P358:T367,5)</f>
        <v>3.5644348568432474E-3</v>
      </c>
      <c r="AA378" s="60">
        <f>SQRT($W$42*VLOOKUP(AA369,$P$34:$W$43,8))*(1-$R$28)*T366*VLOOKUP(AA369,P358:T367,5)</f>
        <v>2.4375891117489616E-3</v>
      </c>
      <c r="AB378" s="60">
        <f>SQRT($W$42*VLOOKUP(AB369,$P$34:$W$43,8))*(1-$S$28)*T366*VLOOKUP(AB369,P358:T367,5)</f>
        <v>1.5619511448214589E-3</v>
      </c>
      <c r="AC378" s="60">
        <f>SQRT($W$42*VLOOKUP(AC369,$P$34:$W$43,8))*(1-$T$28)*T366*VLOOKUP(AC369,P358:T367,5)</f>
        <v>1.2254152765315922E-3</v>
      </c>
      <c r="AD378" s="60">
        <f>SQRT($W$42*VLOOKUP(AD369,$P$34:$W$43,8))*(1-$U$28)*T366*VLOOKUP(AD369,P358:T367,5)</f>
        <v>1.1454865653874068E-3</v>
      </c>
      <c r="AE378" s="60">
        <f>SQRT($W$42*VLOOKUP(AE369,$P$34:$W$43,8))*(1-$V$28)*T366*VLOOKUP(AE369,P358:T367,5)</f>
        <v>7.030025323672295E-4</v>
      </c>
      <c r="AF378" s="60">
        <f>SQRT($W$42*VLOOKUP(AF369,$P$34:$W$43,8))*(1-$W$28)*T366*VLOOKUP(AF369,P358:T367,5)</f>
        <v>3.9693826236609697E-3</v>
      </c>
      <c r="AG378" s="60">
        <f>SQRT($W$42*VLOOKUP(AG369,$P$34:$W$43,8))*(1-$X$28)*T366*VLOOKUP(AG369,P358:T367,5)</f>
        <v>2.8879277373150686E-3</v>
      </c>
      <c r="AH378" s="60">
        <f>SQRT($W$42*VLOOKUP(AH369,$P$34:$W$43,8))*(1-$Y$28)*T366*VLOOKUP(AH369,P358:T367,5)</f>
        <v>1.9295396193668747E-3</v>
      </c>
      <c r="AI378" s="87">
        <f>SQRT($W$42*VLOOKUP(AI369,$P$34:$W$43,8))*(1-$Z$28)*T366*VLOOKUP(AI369,P358:T367,5)</f>
        <v>2.823505056435398E-3</v>
      </c>
      <c r="AJ378" s="89">
        <f>$X$42*T366</f>
        <v>1.6008612983878994E-6</v>
      </c>
      <c r="AK378" s="59" t="s">
        <v>556</v>
      </c>
      <c r="AL378" s="61">
        <f>AL373^2/9-AL374/3</f>
        <v>3.6097592388509257E-2</v>
      </c>
      <c r="AM378" s="61"/>
      <c r="AN378" s="66" t="s">
        <v>572</v>
      </c>
      <c r="AO378" s="61" t="e">
        <f>2*SQRT(AL378)*COS((AO376+2*PI())/3)-AL373/3</f>
        <v>#NUM!</v>
      </c>
      <c r="AP378" s="69" t="e">
        <f>AO378^3+AO378^2*AL373+AO378*AL374+AL375</f>
        <v>#NUM!</v>
      </c>
      <c r="AQ378" s="50"/>
      <c r="AR378" s="65"/>
      <c r="AS378" s="50"/>
      <c r="AT378" s="65"/>
      <c r="AU378" s="65"/>
      <c r="AV378" s="81"/>
      <c r="AW378" s="59">
        <v>9</v>
      </c>
      <c r="AX378" s="61">
        <f t="shared" si="66"/>
        <v>9.5633628720838929E-2</v>
      </c>
      <c r="AY378" s="61">
        <f>SUMPRODUCT(T358:T367,$BF$34:$BF$43)</f>
        <v>0.53657148037857816</v>
      </c>
      <c r="AZ378" s="68">
        <f>IF($AA$15,EXP((AX378/AL371)*(AU375-1)-LN(AU375-AL371)-AL370*(2*AY378/AL370-AX378/AL371)*LN((AU375+2.41421536*AL371)/(AU375-0.41421536*AL371))/(AL371*2.82842713)      ),1)</f>
        <v>0.54180083786660826</v>
      </c>
    </row>
    <row r="379" spans="16:52" x14ac:dyDescent="0.25">
      <c r="P379" s="78">
        <v>10</v>
      </c>
      <c r="Q379" s="60"/>
      <c r="R379" s="60"/>
      <c r="S379" s="60">
        <f>$Z$16*$BJ$43/AZ379</f>
        <v>9.2083112555178565E-2</v>
      </c>
      <c r="T379" s="61">
        <f>S379/S380</f>
        <v>9.2107913190577345E-2</v>
      </c>
      <c r="U379" s="62"/>
      <c r="V379" s="96">
        <f>ABS(S368-S380)</f>
        <v>1.1102230246251565E-16</v>
      </c>
      <c r="W379" s="60"/>
      <c r="X379" s="63"/>
      <c r="Y379" s="61"/>
      <c r="Z379" s="86">
        <f>SQRT($W$43*VLOOKUP(Z369,$P$34:$W$43,8))*(1-$Q$29)*T367*VLOOKUP(Z369,P358:T367,5)</f>
        <v>5.571740840102069E-3</v>
      </c>
      <c r="AA379" s="60">
        <f>SQRT($W$43*VLOOKUP(AA369,$P$34:$W$43,8))*(1-$R$29)*T367*VLOOKUP(AA369,P358:T367,5)</f>
        <v>3.8564314460611572E-3</v>
      </c>
      <c r="AB379" s="60">
        <f>SQRT($W$43*VLOOKUP(AB369,$P$34:$W$43,8))*(1-$S$29)*T367*VLOOKUP(AB369,P358:T367,5)</f>
        <v>2.5056029245143626E-3</v>
      </c>
      <c r="AC379" s="60">
        <f>SQRT($W$43*VLOOKUP(AC369,$P$34:$W$43,8))*(1-$T$29)*T367*VLOOKUP(AC369,P358:T367,5)</f>
        <v>1.6278273385176691E-3</v>
      </c>
      <c r="AD379" s="60">
        <f>SQRT($W$43*VLOOKUP(AD369,$P$34:$W$43,8))*(1-$U$29)*T367*VLOOKUP(AD369,P358:T367,5)</f>
        <v>1.7596013733612544E-3</v>
      </c>
      <c r="AE379" s="60">
        <f>SQRT($W$43*VLOOKUP(AE369,$P$34:$W$43,8))*(1-$V$29)*T367*VLOOKUP(AE369,P358:T367,5)</f>
        <v>1.0978731602210221E-3</v>
      </c>
      <c r="AF379" s="60">
        <f>SQRT($W$43*VLOOKUP(AF369,$P$34:$W$43,8))*(1-$W$29)*T367*VLOOKUP(AF369,P358:T367,5)</f>
        <v>6.4511321082490122E-3</v>
      </c>
      <c r="AG379" s="60">
        <f>SQRT($W$43*VLOOKUP(AG369,$P$34:$W$43,8))*(1-$X$29)*T367*VLOOKUP(AG369,P358:T367,5)</f>
        <v>4.4234970993182422E-3</v>
      </c>
      <c r="AH379" s="60">
        <f>SQRT($W$43*VLOOKUP(AH369,$P$34:$W$43,8))*(1-$Y$29)*T367*VLOOKUP(AH369,P358:T367,5)</f>
        <v>2.823505056435398E-3</v>
      </c>
      <c r="AI379" s="87">
        <f>SQRT($W$43*VLOOKUP(AI369,$P$34:$W$43,8))*(1-$Z$29)*T367*VLOOKUP(AI369,P358:T367,5)</f>
        <v>4.1316491891118115E-3</v>
      </c>
      <c r="AJ379" s="89">
        <f>$X$43*T367</f>
        <v>3.3412025318598459E-6</v>
      </c>
      <c r="AK379" s="59" t="s">
        <v>72</v>
      </c>
      <c r="AL379" s="63">
        <f>AL377^2-AL378^3</f>
        <v>3.195512507651143E-4</v>
      </c>
      <c r="AM379" s="61"/>
      <c r="AN379" s="66" t="s">
        <v>573</v>
      </c>
      <c r="AO379" s="61" t="e">
        <f>2*SQRT(AL378)*COS((AO376+4*PI())/3)-AL373/3</f>
        <v>#NUM!</v>
      </c>
      <c r="AP379" s="69" t="e">
        <f>AO379^3+AO379^2*AL373+AL374*AO379+AL375</f>
        <v>#NUM!</v>
      </c>
      <c r="AQ379" s="50"/>
      <c r="AR379" s="65"/>
      <c r="AS379" s="50"/>
      <c r="AT379" s="65"/>
      <c r="AU379" s="65"/>
      <c r="AV379" s="81"/>
      <c r="AW379" s="59">
        <v>10</v>
      </c>
      <c r="AX379" s="61">
        <f t="shared" si="66"/>
        <v>0.1284239100960245</v>
      </c>
      <c r="AY379" s="61">
        <f>SUMPRODUCT(T358:T367,$BG$34:$BG$43)</f>
        <v>0.53145233068610176</v>
      </c>
      <c r="AZ379" s="68">
        <f>IF($AA$16,EXP((AX379/AL371)*(AU375-1)-LN(AU375-AL371)-AL370*(2*AY379/AL370-AX379/AL371)*LN((AU375+2.41421536*AL371)/(AU375-0.41421536*AL371))/(AL371*2.82842713)      ),1)</f>
        <v>0.58726082638081645</v>
      </c>
    </row>
    <row r="380" spans="16:52" x14ac:dyDescent="0.25">
      <c r="P380" s="79"/>
      <c r="Q380" s="71"/>
      <c r="R380" s="71"/>
      <c r="S380" s="94">
        <f>SUM(S370:S379)</f>
        <v>0.99973074370551129</v>
      </c>
      <c r="T380" s="72">
        <f>SUM(T370:T379)</f>
        <v>0.99999999999999989</v>
      </c>
      <c r="U380" s="73"/>
      <c r="V380" s="73"/>
      <c r="W380" s="73"/>
      <c r="X380" s="73"/>
      <c r="Y380" s="73"/>
      <c r="Z380" s="70"/>
      <c r="AA380" s="73"/>
      <c r="AB380" s="73"/>
      <c r="AC380" s="73"/>
      <c r="AD380" s="73"/>
      <c r="AE380" s="73"/>
      <c r="AF380" s="73"/>
      <c r="AG380" s="73"/>
      <c r="AH380" s="73"/>
      <c r="AI380" s="88">
        <f>SUM(Z370:AI379)</f>
        <v>0.28955790206887055</v>
      </c>
      <c r="AJ380" s="91">
        <f>SUM(AJ370:AJ379)</f>
        <v>3.1318759716766365E-5</v>
      </c>
      <c r="AK380" s="70"/>
      <c r="AL380" s="73"/>
      <c r="AM380" s="74"/>
      <c r="AN380" s="75"/>
      <c r="AO380" s="74"/>
      <c r="AP380" s="74"/>
      <c r="AQ380" s="76"/>
      <c r="AR380" s="73"/>
      <c r="AS380" s="76"/>
      <c r="AT380" s="73"/>
      <c r="AU380" s="73"/>
      <c r="AV380" s="80"/>
      <c r="AW380" s="70"/>
      <c r="AX380" s="73"/>
      <c r="AY380" s="73"/>
      <c r="AZ380" s="80"/>
    </row>
    <row r="381" spans="16:52" x14ac:dyDescent="0.25">
      <c r="P381" s="92">
        <f>P369+1</f>
        <v>29</v>
      </c>
      <c r="Q381" s="55"/>
      <c r="R381" s="55"/>
      <c r="S381" s="55"/>
      <c r="T381" s="55" t="s">
        <v>558</v>
      </c>
      <c r="U381" s="56"/>
      <c r="V381" s="56"/>
      <c r="W381" s="57"/>
      <c r="X381" s="57"/>
      <c r="Y381" s="57"/>
      <c r="Z381" s="54">
        <v>1</v>
      </c>
      <c r="AA381" s="55">
        <v>2</v>
      </c>
      <c r="AB381" s="55">
        <v>3</v>
      </c>
      <c r="AC381" s="55">
        <v>4</v>
      </c>
      <c r="AD381" s="55">
        <v>5</v>
      </c>
      <c r="AE381" s="55">
        <v>6</v>
      </c>
      <c r="AF381" s="55">
        <v>7</v>
      </c>
      <c r="AG381" s="55">
        <v>8</v>
      </c>
      <c r="AH381" s="55">
        <v>9</v>
      </c>
      <c r="AI381" s="58">
        <v>10</v>
      </c>
      <c r="AJ381" s="90"/>
      <c r="AK381" s="54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8"/>
      <c r="AW381" s="54"/>
      <c r="AX381" s="55" t="s">
        <v>563</v>
      </c>
      <c r="AY381" s="55" t="s">
        <v>575</v>
      </c>
      <c r="AZ381" s="58" t="s">
        <v>588</v>
      </c>
    </row>
    <row r="382" spans="16:52" x14ac:dyDescent="0.25">
      <c r="P382" s="78">
        <v>1</v>
      </c>
      <c r="Q382" s="60"/>
      <c r="R382" s="60"/>
      <c r="S382" s="60">
        <f>$Z$7*$BJ$34/AZ382</f>
        <v>0.19626138314383701</v>
      </c>
      <c r="T382" s="61">
        <f>S382/S392</f>
        <v>0.1963142419891904</v>
      </c>
      <c r="U382" s="62"/>
      <c r="V382" s="62"/>
      <c r="W382" s="60"/>
      <c r="X382" s="63"/>
      <c r="Y382" s="61"/>
      <c r="Z382" s="86">
        <f>SQRT($W$34*VLOOKUP(Z381,$P$34:$W$43,8))*(1-$Q$20)*T370*VLOOKUP(Z381,P370:T379,5)</f>
        <v>7.8475974297484413E-3</v>
      </c>
      <c r="AA382" s="60">
        <f>SQRT($W$34*VLOOKUP(AA381,$P$34:$W$43,8))*(1-$R$20)*T370*VLOOKUP(AA381,P370:T379,5)</f>
        <v>5.376535011030947E-3</v>
      </c>
      <c r="AB382" s="60">
        <f>SQRT($W$34*VLOOKUP(AB381,$P$34:$W$43,8))*(1-$S$20)*T370*VLOOKUP(AB381,P370:T379,5)</f>
        <v>3.4048328844404792E-3</v>
      </c>
      <c r="AC382" s="60">
        <f>SQRT($W$34*VLOOKUP(AC381,$P$34:$W$43,8))*(1-$T$20)*T370*VLOOKUP(AC381,P370:T379,5)</f>
        <v>2.4384279423464899E-3</v>
      </c>
      <c r="AD382" s="60">
        <f>SQRT($W$34*VLOOKUP(AD381,$P$34:$W$43,8))*(1-$U$20)*T370*VLOOKUP(AD381,P370:T379,5)</f>
        <v>2.3629699903808745E-3</v>
      </c>
      <c r="AE382" s="60">
        <f>SQRT($W$34*VLOOKUP(AE381,$P$34:$W$43,8))*(1-$V$20)*T370*VLOOKUP(AE381,P370:T379,5)</f>
        <v>1.4782686619312535E-3</v>
      </c>
      <c r="AF382" s="60">
        <f>SQRT($W$34*VLOOKUP(AF381,$P$34:$W$43,8))*(1-$W$20)*T370*VLOOKUP(AF381,P370:T379,5)</f>
        <v>9.4207463904197059E-3</v>
      </c>
      <c r="AG382" s="60">
        <f>SQRT($W$34*VLOOKUP(AG381,$P$34:$W$43,8))*(1-$X$20)*T370*VLOOKUP(AG381,P370:T379,5)</f>
        <v>5.8595757960489365E-3</v>
      </c>
      <c r="AH382" s="60">
        <f>SQRT($W$34*VLOOKUP(AH381,$P$34:$W$43,8))*(1-$Y$20)*T370*VLOOKUP(AH381,P370:T379,5)</f>
        <v>3.56443485698308E-3</v>
      </c>
      <c r="AI382" s="87">
        <f>SQRT($W$34*VLOOKUP(AI381,$P$34:$W$43,8))*(1-$Z$20)*T370*VLOOKUP(AI381,P370:T379,5)</f>
        <v>5.5717408402219237E-3</v>
      </c>
      <c r="AJ382" s="89">
        <f>$X$34*T370</f>
        <v>5.2615827633466889E-6</v>
      </c>
      <c r="AK382" s="59" t="s">
        <v>69</v>
      </c>
      <c r="AL382" s="60">
        <f>$Q$44*AI392*100000/($T$3*$AE$9)^2</f>
        <v>0.41385723637974353</v>
      </c>
      <c r="AM382" s="65" t="s">
        <v>581</v>
      </c>
      <c r="AN382" s="66" t="s">
        <v>571</v>
      </c>
      <c r="AO382" s="61">
        <f>(AL389+SQRT(AL391))^(1/3)+(AL389-SQRT(AL391))^(1/3)-AL385/3</f>
        <v>0.73797068727532023</v>
      </c>
      <c r="AP382" s="63">
        <f>AO382^3+AL385*AO382^2+AL386*AO382+AL387</f>
        <v>7.6327832942979512E-17</v>
      </c>
      <c r="AQ382" s="65" t="s">
        <v>571</v>
      </c>
      <c r="AR382" s="61">
        <f>IF(AL391&gt;=0,AO382,AO389)</f>
        <v>0.73797068727532023</v>
      </c>
      <c r="AS382" s="61">
        <f>IF(AR382&lt;AR383,AR383,AR382)</f>
        <v>0.73797068727532023</v>
      </c>
      <c r="AT382" s="61">
        <f>AS382</f>
        <v>0.73797068727532023</v>
      </c>
      <c r="AU382" s="67">
        <f>IF(AT382&lt;AT383,AT383,AT382)</f>
        <v>0.73797068727532023</v>
      </c>
      <c r="AV382" s="81"/>
      <c r="AW382" s="59">
        <v>1</v>
      </c>
      <c r="AX382" s="61">
        <f>AX370</f>
        <v>9.4886543912142504E-2</v>
      </c>
      <c r="AY382" s="61">
        <f>SUMPRODUCT(T370:T379,$AX$34:$AX$43)</f>
        <v>0.34455228806846788</v>
      </c>
      <c r="AZ382" s="68">
        <f>IF($AA$7,EXP((AX382/AL383)*(AU387-1)-LN(AU387-AL383)-AL382*(2*AY382/AL382-AX382/AL383)*LN((AU387+2.41421536*AL383)/(AU387-0.41421536*AL383))/(AL383*2.82842713)      ),1)</f>
        <v>0.85492888325661553</v>
      </c>
    </row>
    <row r="383" spans="16:52" x14ac:dyDescent="0.25">
      <c r="P383" s="78">
        <v>2</v>
      </c>
      <c r="Q383" s="60"/>
      <c r="R383" s="60"/>
      <c r="S383" s="60">
        <f>$Z$8*$BJ$35/AZ383</f>
        <v>7.7393120046344202E-2</v>
      </c>
      <c r="T383" s="61">
        <f>S383/S392</f>
        <v>7.7413964243498098E-2</v>
      </c>
      <c r="U383" s="62"/>
      <c r="V383" s="62"/>
      <c r="W383" s="60"/>
      <c r="X383" s="63"/>
      <c r="Y383" s="61"/>
      <c r="Z383" s="86">
        <f>SQRT($W$35*VLOOKUP(Z381,$P$34:$W$43,8))*(1-$Q$21)*T371*VLOOKUP(Z381,P370:T379,5)</f>
        <v>5.3765350110309479E-3</v>
      </c>
      <c r="AA383" s="60">
        <f>SQRT($W$35*VLOOKUP(AA381,$P$34:$W$43,8))*(1-$R$21)*T371*VLOOKUP(AA381,P370:T379,5)</f>
        <v>3.6644840823928907E-3</v>
      </c>
      <c r="AB383" s="60">
        <f>SQRT($W$35*VLOOKUP(AB381,$P$34:$W$43,8))*(1-$S$21)*T371*VLOOKUP(AB381,P370:T379,5)</f>
        <v>2.3571051710220277E-3</v>
      </c>
      <c r="AC383" s="60">
        <f>SQRT($W$35*VLOOKUP(AC381,$P$34:$W$43,8))*(1-$T$21)*T371*VLOOKUP(AC381,P370:T379,5)</f>
        <v>1.5266212041420832E-3</v>
      </c>
      <c r="AD383" s="60">
        <f>SQRT($W$35*VLOOKUP(AD381,$P$34:$W$43,8))*(1-$U$21)*T371*VLOOKUP(AD381,P370:T379,5)</f>
        <v>1.6682420393050183E-3</v>
      </c>
      <c r="AE383" s="60">
        <f>SQRT($W$35*VLOOKUP(AE381,$P$34:$W$43,8))*(1-$V$21)*T371*VLOOKUP(AE381,P370:T379,5)</f>
        <v>1.0258788846216394E-3</v>
      </c>
      <c r="AF383" s="60">
        <f>SQRT($W$35*VLOOKUP(AF381,$P$34:$W$43,8))*(1-$W$21)*T371*VLOOKUP(AF381,P370:T379,5)</f>
        <v>6.3020486802976604E-3</v>
      </c>
      <c r="AG383" s="60">
        <f>SQRT($W$35*VLOOKUP(AG381,$P$34:$W$43,8))*(1-$X$21)*T371*VLOOKUP(AG381,P370:T379,5)</f>
        <v>3.8263985930312668E-3</v>
      </c>
      <c r="AH383" s="60">
        <f>SQRT($W$35*VLOOKUP(AH381,$P$34:$W$43,8))*(1-$Y$21)*T371*VLOOKUP(AH381,P370:T379,5)</f>
        <v>2.4375891120273496E-3</v>
      </c>
      <c r="AI383" s="87">
        <f>SQRT($W$35*VLOOKUP(AI381,$P$34:$W$43,8))*(1-$Z$21)*T371*VLOOKUP(AI381,P370:T379,5)</f>
        <v>3.8564314464332545E-3</v>
      </c>
      <c r="AJ383" s="89">
        <f>$X$35*T371</f>
        <v>3.1314022351491256E-6</v>
      </c>
      <c r="AK383" s="59" t="s">
        <v>65</v>
      </c>
      <c r="AL383" s="60">
        <f>AJ392*$Q$44*100000/($T$3*$AE$9)</f>
        <v>0.11087779601719955</v>
      </c>
      <c r="AM383" s="61"/>
      <c r="AN383" s="66" t="s">
        <v>572</v>
      </c>
      <c r="AO383" s="66" t="e">
        <f>1/0</f>
        <v>#DIV/0!</v>
      </c>
      <c r="AP383" s="61"/>
      <c r="AQ383" s="65" t="s">
        <v>572</v>
      </c>
      <c r="AR383" s="66">
        <f>IF(AL391&gt;=0,0,AO390)</f>
        <v>0</v>
      </c>
      <c r="AS383" s="61">
        <f>IF(AR382&lt;AR383,AR382,AR383)</f>
        <v>0</v>
      </c>
      <c r="AT383" s="61">
        <f>IF(AS383&lt;AS384,AS384,AS383)</f>
        <v>0</v>
      </c>
      <c r="AU383" s="67">
        <f>IF(AT382&lt;AT383,AT382,AT383)</f>
        <v>0</v>
      </c>
      <c r="AV383" s="81"/>
      <c r="AW383" s="59">
        <v>2</v>
      </c>
      <c r="AX383" s="61">
        <f t="shared" ref="AX383:AX391" si="67">AX371</f>
        <v>0.14320546093673198</v>
      </c>
      <c r="AY383" s="61">
        <f>SUMPRODUCT(T370:T379,$AY$34:$AY$43)</f>
        <v>0.59157037431035742</v>
      </c>
      <c r="AZ383" s="68">
        <f>IF($AA$8,EXP((AX383/AL383)*(AU387-1)-LN(AU387-AL383)-AL382*(2*AY383/AL382-AX383/AL383)*LN((AU387+2.41421536*AL383)/(AU387-0.41421536*AL383))/(AL383*2.82842713)      ),1)</f>
        <v>0.52478986242957681</v>
      </c>
    </row>
    <row r="384" spans="16:52" x14ac:dyDescent="0.25">
      <c r="P384" s="78">
        <v>3</v>
      </c>
      <c r="Q384" s="60"/>
      <c r="R384" s="60"/>
      <c r="S384" s="60">
        <f>$Z$9*$BJ$36/AZ384</f>
        <v>3.6374802780136065E-2</v>
      </c>
      <c r="T384" s="61">
        <f>S384/S392</f>
        <v>3.6384599562590748E-2</v>
      </c>
      <c r="U384" s="62"/>
      <c r="V384" s="62"/>
      <c r="W384" s="60"/>
      <c r="X384" s="63"/>
      <c r="Y384" s="61"/>
      <c r="Z384" s="86">
        <f>SQRT($W$36*VLOOKUP(Z381,$P$34:$W$43,8))*(1-$Q$22)*T372*VLOOKUP(Z381,P370:T379,5)</f>
        <v>3.4048328844404788E-3</v>
      </c>
      <c r="AA384" s="60">
        <f>SQRT($W$36*VLOOKUP(AA381,$P$34:$W$43,8))*(1-$R$22)*T372*VLOOKUP(AA381,P370:T379,5)</f>
        <v>2.3571051710220277E-3</v>
      </c>
      <c r="AB384" s="60">
        <f>SQRT($W$36*VLOOKUP(AB381,$P$34:$W$43,8))*(1-$S$22)*T372*VLOOKUP(AB381,P370:T379,5)</f>
        <v>1.5195012280841737E-3</v>
      </c>
      <c r="AC384" s="60">
        <f>SQRT($W$36*VLOOKUP(AC381,$P$34:$W$43,8))*(1-$T$22)*T372*VLOOKUP(AC381,P370:T379,5)</f>
        <v>1.0838556003378284E-3</v>
      </c>
      <c r="AD384" s="60">
        <f>SQRT($W$36*VLOOKUP(AD381,$P$34:$W$43,8))*(1-$U$22)*T372*VLOOKUP(AD381,P370:T379,5)</f>
        <v>1.0754183792789798E-3</v>
      </c>
      <c r="AE384" s="60">
        <f>SQRT($W$36*VLOOKUP(AE381,$P$34:$W$43,8))*(1-$V$22)*T372*VLOOKUP(AE381,P370:T379,5)</f>
        <v>6.4801894019729381E-4</v>
      </c>
      <c r="AF384" s="60">
        <f>SQRT($W$36*VLOOKUP(AF381,$P$34:$W$43,8))*(1-$W$22)*T372*VLOOKUP(AF381,P370:T379,5)</f>
        <v>3.9139446727063393E-3</v>
      </c>
      <c r="AG384" s="60">
        <f>SQRT($W$36*VLOOKUP(AG381,$P$34:$W$43,8))*(1-$X$22)*T372*VLOOKUP(AG381,P370:T379,5)</f>
        <v>2.4869622703603696E-3</v>
      </c>
      <c r="AH384" s="60">
        <f>SQRT($W$36*VLOOKUP(AH381,$P$34:$W$43,8))*(1-$Y$22)*T372*VLOOKUP(AH381,P370:T379,5)</f>
        <v>1.5619511451038085E-3</v>
      </c>
      <c r="AI384" s="87">
        <f>SQRT($W$36*VLOOKUP(AI381,$P$34:$W$43,8))*(1-$Z$22)*T372*VLOOKUP(AI381,P370:T379,5)</f>
        <v>2.5056029249228978E-3</v>
      </c>
      <c r="AJ384" s="89">
        <f>$X$36*T372</f>
        <v>2.0500669234814642E-6</v>
      </c>
      <c r="AK384" s="82"/>
      <c r="AL384" s="65"/>
      <c r="AM384" s="61"/>
      <c r="AN384" s="66" t="s">
        <v>573</v>
      </c>
      <c r="AO384" s="66" t="e">
        <f>1/0</f>
        <v>#DIV/0!</v>
      </c>
      <c r="AP384" s="61"/>
      <c r="AQ384" s="65" t="s">
        <v>573</v>
      </c>
      <c r="AR384" s="66">
        <f>IF(AL391&gt;=0,0,AO391)</f>
        <v>0</v>
      </c>
      <c r="AS384" s="61">
        <f>AR384</f>
        <v>0</v>
      </c>
      <c r="AT384" s="61">
        <f>IF(AS383&lt;AS384,AS383,AS384)</f>
        <v>0</v>
      </c>
      <c r="AU384" s="67">
        <f>AT384</f>
        <v>0</v>
      </c>
      <c r="AV384" s="81"/>
      <c r="AW384" s="59">
        <v>3</v>
      </c>
      <c r="AX384" s="61">
        <f t="shared" si="67"/>
        <v>0.19947591637730461</v>
      </c>
      <c r="AY384" s="61">
        <f>SUMPRODUCT(T370:T379,$AZ$34:$AZ$43)</f>
        <v>0.80753499198098688</v>
      </c>
      <c r="AZ384" s="68">
        <f>IF($AA$9,EXP((AX384/AL383)*(AU387-1)-LN(AU387-AL383)-AL382*(2*AY384/AL382-AX384/AL383)*LN((AU387+2.41421536*AL383)/(AU387-0.41421536*AL383))/(AL383*2.82842713)      ),1)</f>
        <v>0.35268409638075382</v>
      </c>
    </row>
    <row r="385" spans="16:52" x14ac:dyDescent="0.25">
      <c r="P385" s="78">
        <v>4</v>
      </c>
      <c r="Q385" s="60"/>
      <c r="R385" s="60"/>
      <c r="S385" s="60">
        <f>$Z$10*$BJ$37/AZ385</f>
        <v>2.052611071452488E-2</v>
      </c>
      <c r="T385" s="61">
        <f>S385/S392</f>
        <v>2.0531638987558453E-2</v>
      </c>
      <c r="U385" s="62"/>
      <c r="V385" s="62"/>
      <c r="W385" s="60"/>
      <c r="X385" s="63"/>
      <c r="Y385" s="61"/>
      <c r="Z385" s="86">
        <f>SQRT($W$37*VLOOKUP(Z381,$P$34:$W$43,8))*(1-$Q$23)*T373*VLOOKUP(Z381,P370:T379,5)</f>
        <v>2.4384279423464899E-3</v>
      </c>
      <c r="AA385" s="60">
        <f>SQRT($W$37*VLOOKUP(AA381,$P$34:$W$43,8))*(1-$R$23)*T373*VLOOKUP(AA381,P370:T379,5)</f>
        <v>1.5266212041420832E-3</v>
      </c>
      <c r="AB385" s="60">
        <f>SQRT($W$37*VLOOKUP(AB381,$P$34:$W$43,8))*(1-$S$23)*T373*VLOOKUP(AB381,P370:T379,5)</f>
        <v>1.0838556003378284E-3</v>
      </c>
      <c r="AC385" s="60">
        <f>SQRT($W$37*VLOOKUP(AC381,$P$34:$W$43,8))*(1-$T$23)*T373*VLOOKUP(AC381,P370:T379,5)</f>
        <v>7.7823880132380993E-4</v>
      </c>
      <c r="AD385" s="60">
        <f>SQRT($W$37*VLOOKUP(AD381,$P$34:$W$43,8))*(1-$U$23)*T373*VLOOKUP(AD381,P370:T379,5)</f>
        <v>7.6398124250723267E-4</v>
      </c>
      <c r="AE385" s="60">
        <f>SQRT($W$37*VLOOKUP(AE381,$P$34:$W$43,8))*(1-$V$23)*T373*VLOOKUP(AE381,P370:T379,5)</f>
        <v>4.4122272768028171E-4</v>
      </c>
      <c r="AF385" s="60">
        <f>SQRT($W$37*VLOOKUP(AF381,$P$34:$W$43,8))*(1-$W$23)*T373*VLOOKUP(AF381,P370:T379,5)</f>
        <v>2.8169702855236696E-3</v>
      </c>
      <c r="AG385" s="60">
        <f>SQRT($W$37*VLOOKUP(AG381,$P$34:$W$43,8))*(1-$X$23)*T373*VLOOKUP(AG381,P370:T379,5)</f>
        <v>1.7611217438317872E-3</v>
      </c>
      <c r="AH385" s="60">
        <f>SQRT($W$37*VLOOKUP(AH381,$P$34:$W$43,8))*(1-$Y$23)*T373*VLOOKUP(AH381,P370:T379,5)</f>
        <v>1.2254152768180209E-3</v>
      </c>
      <c r="AI385" s="87">
        <f>SQRT($W$37*VLOOKUP(AI381,$P$34:$W$43,8))*(1-$Z$23)*T373*VLOOKUP(AI381,P370:T379,5)</f>
        <v>1.6278273388693146E-3</v>
      </c>
      <c r="AJ385" s="89">
        <f>$X$37*T373</f>
        <v>1.4862202100364824E-6</v>
      </c>
      <c r="AK385" s="59" t="s">
        <v>568</v>
      </c>
      <c r="AL385" s="60">
        <f>AL383-1</f>
        <v>-0.8891222039828004</v>
      </c>
      <c r="AM385" s="61"/>
      <c r="AN385" s="66"/>
      <c r="AO385" s="61"/>
      <c r="AP385" s="61"/>
      <c r="AQ385" s="50"/>
      <c r="AR385" s="65"/>
      <c r="AS385" s="65"/>
      <c r="AT385" s="65"/>
      <c r="AU385" s="65"/>
      <c r="AV385" s="81"/>
      <c r="AW385" s="59">
        <v>4</v>
      </c>
      <c r="AX385" s="61">
        <f t="shared" si="67"/>
        <v>0.25627106465246752</v>
      </c>
      <c r="AY385" s="61">
        <f>SUMPRODUCT(T370:T379,$BA$34:$BA$43)</f>
        <v>1.0068630011904003</v>
      </c>
      <c r="AZ385" s="68">
        <f>IF($AA$10,EXP((AX385/AL383)*(AU387-1)-LN(AU387-AL383)-AL382*(2*AY385/AL382-AX385/AL383)*LN((AU387+2.41421536*AL383)/(AU387-0.41421536*AL383))/(AL383*2.82842713)      ),1)</f>
        <v>0.24687815430917961</v>
      </c>
    </row>
    <row r="386" spans="16:52" x14ac:dyDescent="0.25">
      <c r="P386" s="78">
        <v>5</v>
      </c>
      <c r="Q386" s="60"/>
      <c r="R386" s="60"/>
      <c r="S386" s="60">
        <f>$Z$11*$BJ$38/AZ386</f>
        <v>2.0845438811897887E-2</v>
      </c>
      <c r="T386" s="61">
        <f>S386/S392</f>
        <v>2.0851053089188873E-2</v>
      </c>
      <c r="U386" s="62"/>
      <c r="V386" s="62"/>
      <c r="W386" s="60"/>
      <c r="X386" s="63"/>
      <c r="Y386" s="61"/>
      <c r="Z386" s="86">
        <f>SQRT($W$38*VLOOKUP(Z381,$P$34:$W$43,8))*(1-$Q$24)*T374*VLOOKUP(Z381,P370:T379,5)</f>
        <v>2.3629699903808745E-3</v>
      </c>
      <c r="AA386" s="60">
        <f>SQRT($W$38*VLOOKUP(AA381,$P$34:$W$43,8))*(1-$R$24)*T374*VLOOKUP(AA381,P370:T379,5)</f>
        <v>1.6682420393050183E-3</v>
      </c>
      <c r="AB386" s="60">
        <f>SQRT($W$38*VLOOKUP(AB381,$P$34:$W$43,8))*(1-$S$24)*T374*VLOOKUP(AB381,P370:T379,5)</f>
        <v>1.0754183792789796E-3</v>
      </c>
      <c r="AC386" s="60">
        <f>SQRT($W$38*VLOOKUP(AC381,$P$34:$W$43,8))*(1-$T$24)*T374*VLOOKUP(AC381,P370:T379,5)</f>
        <v>7.6398124250723267E-4</v>
      </c>
      <c r="AD386" s="60">
        <f>SQRT($W$38*VLOOKUP(AD381,$P$34:$W$43,8))*(1-$U$24)*T374*VLOOKUP(AD381,P370:T379,5)</f>
        <v>7.4938525816331395E-4</v>
      </c>
      <c r="AE386" s="60">
        <f>SQRT($W$38*VLOOKUP(AE381,$P$34:$W$43,8))*(1-$V$24)*T374*VLOOKUP(AE381,P370:T379,5)</f>
        <v>4.6756610565895954E-4</v>
      </c>
      <c r="AF386" s="60">
        <f>SQRT($W$38*VLOOKUP(AF381,$P$34:$W$43,8))*(1-$W$24)*T374*VLOOKUP(AF381,P370:T379,5)</f>
        <v>2.6942490663987573E-3</v>
      </c>
      <c r="AG386" s="60">
        <f>SQRT($W$38*VLOOKUP(AG381,$P$34:$W$43,8))*(1-$X$24)*T374*VLOOKUP(AG381,P370:T379,5)</f>
        <v>1.7546859048459466E-3</v>
      </c>
      <c r="AH386" s="60">
        <f>SQRT($W$38*VLOOKUP(AH381,$P$34:$W$43,8))*(1-$Y$24)*T374*VLOOKUP(AH381,P370:T379,5)</f>
        <v>1.1454865656558367E-3</v>
      </c>
      <c r="AI386" s="87">
        <f>SQRT($W$38*VLOOKUP(AI381,$P$34:$W$43,8))*(1-$Z$24)*T374*VLOOKUP(AI381,P370:T379,5)</f>
        <v>1.7596013737424157E-3</v>
      </c>
      <c r="AJ386" s="89">
        <f>$X$38*T374</f>
        <v>1.5090014018732016E-6</v>
      </c>
      <c r="AK386" s="59" t="s">
        <v>569</v>
      </c>
      <c r="AL386" s="60">
        <f>AL382-3*AL383*AL383-2*AL383</f>
        <v>0.15521998739644932</v>
      </c>
      <c r="AM386" s="61" t="s">
        <v>582</v>
      </c>
      <c r="AN386" s="66" t="s">
        <v>583</v>
      </c>
      <c r="AO386" s="61">
        <f>AL389^2/AL390^3</f>
        <v>7.7936913502215734</v>
      </c>
      <c r="AP386" s="61"/>
      <c r="AQ386" s="50"/>
      <c r="AR386" s="65"/>
      <c r="AS386" s="65"/>
      <c r="AT386" s="65"/>
      <c r="AU386" s="65"/>
      <c r="AV386" s="81"/>
      <c r="AW386" s="59">
        <v>5</v>
      </c>
      <c r="AX386" s="61">
        <f t="shared" si="67"/>
        <v>0.25621330522075891</v>
      </c>
      <c r="AY386" s="61">
        <f>SUMPRODUCT(T370:T379,$BB$34:$BB$43)</f>
        <v>0.98992439425973833</v>
      </c>
      <c r="AZ386" s="68">
        <f>IF($AA$11,EXP((AX386/AL383)*(AU387-1)-LN(AU387-AL383)-AL382*(2*AY386/AL382-AX386/AL383)*LN((AU387+2.41421536*AL383)/(AU387-0.41421536*AL383))/(AL383*2.82842713)      ),1)</f>
        <v>0.25701838801327986</v>
      </c>
    </row>
    <row r="387" spans="16:52" x14ac:dyDescent="0.25">
      <c r="P387" s="78">
        <v>6</v>
      </c>
      <c r="Q387" s="60"/>
      <c r="R387" s="60"/>
      <c r="S387" s="60">
        <f>$Z$12*$BJ$39/AZ387</f>
        <v>1.0316492457185808E-2</v>
      </c>
      <c r="T387" s="61">
        <f>S387/S392</f>
        <v>1.0319270985853285E-2</v>
      </c>
      <c r="U387" s="62"/>
      <c r="V387" s="62"/>
      <c r="W387" s="60"/>
      <c r="X387" s="63"/>
      <c r="Y387" s="61"/>
      <c r="Z387" s="86">
        <f>SQRT($W$39*VLOOKUP(Z381,$P$34:$W$43,8))*(1-$Q$25)*T375*VLOOKUP(Z381,P370:T379,5)</f>
        <v>1.4782686619312535E-3</v>
      </c>
      <c r="AA387" s="60">
        <f>SQRT($W$39*VLOOKUP(AA381,$P$34:$W$43,8))*(1-$R$25)*T375*VLOOKUP(AA381,P370:T379,5)</f>
        <v>1.0258788846216392E-3</v>
      </c>
      <c r="AB387" s="60">
        <f>SQRT($W$39*VLOOKUP(AB381,$P$34:$W$43,8))*(1-$S$25)*T375*VLOOKUP(AB381,P370:T379,5)</f>
        <v>6.4801894019729381E-4</v>
      </c>
      <c r="AC387" s="60">
        <f>SQRT($W$39*VLOOKUP(AC381,$P$34:$W$43,8))*(1-$T$25)*T375*VLOOKUP(AC381,P370:T379,5)</f>
        <v>4.4122272768028171E-4</v>
      </c>
      <c r="AD387" s="60">
        <f>SQRT($W$39*VLOOKUP(AD381,$P$34:$W$43,8))*(1-$U$25)*T375*VLOOKUP(AD381,P370:T379,5)</f>
        <v>4.6756610565895954E-4</v>
      </c>
      <c r="AE387" s="60">
        <f>SQRT($W$39*VLOOKUP(AE381,$P$34:$W$43,8))*(1-$V$25)*T375*VLOOKUP(AE381,P370:T379,5)</f>
        <v>2.9172986895539084E-4</v>
      </c>
      <c r="AF387" s="60">
        <f>SQRT($W$39*VLOOKUP(AF381,$P$34:$W$43,8))*(1-$W$25)*T375*VLOOKUP(AF381,P370:T379,5)</f>
        <v>1.8559387592278912E-3</v>
      </c>
      <c r="AG387" s="60">
        <f>SQRT($W$39*VLOOKUP(AG381,$P$34:$W$43,8))*(1-$X$25)*T375*VLOOKUP(AG381,P370:T379,5)</f>
        <v>1.0920692222466674E-3</v>
      </c>
      <c r="AH387" s="60">
        <f>SQRT($W$39*VLOOKUP(AH381,$P$34:$W$43,8))*(1-$Y$25)*T375*VLOOKUP(AH381,P370:T379,5)</f>
        <v>7.0300253257629447E-4</v>
      </c>
      <c r="AI387" s="87">
        <f>SQRT($W$39*VLOOKUP(AI381,$P$34:$W$43,8))*(1-$Z$25)*T375*VLOOKUP(AI381,P370:T379,5)</f>
        <v>1.097873160528064E-3</v>
      </c>
      <c r="AJ387" s="89">
        <f>$X$39*T375</f>
        <v>9.2903147348642598E-7</v>
      </c>
      <c r="AK387" s="59" t="s">
        <v>570</v>
      </c>
      <c r="AL387" s="60">
        <f>-1*AL382*AL383+AL383^2+AL383^3</f>
        <v>-3.2230573640604783E-2</v>
      </c>
      <c r="AM387" s="61"/>
      <c r="AN387" s="66" t="s">
        <v>584</v>
      </c>
      <c r="AO387" s="61" t="e">
        <f>SQRT(1-AO386)/SQRT(AO386)*AL389/ABS(AL389)</f>
        <v>#NUM!</v>
      </c>
      <c r="AP387" s="61"/>
      <c r="AQ387" s="50"/>
      <c r="AR387" s="65"/>
      <c r="AS387" s="65"/>
      <c r="AT387" s="65" t="s">
        <v>587</v>
      </c>
      <c r="AU387" s="61">
        <f>AU382</f>
        <v>0.73797068727532023</v>
      </c>
      <c r="AV387" s="81"/>
      <c r="AW387" s="59">
        <v>6</v>
      </c>
      <c r="AX387" s="61">
        <f t="shared" si="67"/>
        <v>0.31872889694939199</v>
      </c>
      <c r="AY387" s="61">
        <f>SUMPRODUCT(T370:T379,$BC$34:$BC$43)</f>
        <v>1.2606147202103395</v>
      </c>
      <c r="AZ387" s="68">
        <f>IF($AA$12,EXP((AX387/AL383)*(AU387-1)-LN(AU387-AL383)-AL382*(2*AY387/AL382-AX387/AL383)*LN((AU387+2.41421536*AL383)/(AU387-0.41421536*AL383))/(AL383*2.82842713)      ),1)</f>
        <v>0.15359283365077078</v>
      </c>
    </row>
    <row r="388" spans="16:52" x14ac:dyDescent="0.25">
      <c r="P388" s="78">
        <v>7</v>
      </c>
      <c r="Q388" s="60"/>
      <c r="R388" s="60"/>
      <c r="S388" s="60">
        <f>$Z$13*$BJ$40/AZ388</f>
        <v>0.37188820684503238</v>
      </c>
      <c r="T388" s="61">
        <f>S388/S392</f>
        <v>0.37198836705433835</v>
      </c>
      <c r="U388" s="62"/>
      <c r="V388" s="62"/>
      <c r="W388" s="60"/>
      <c r="X388" s="63"/>
      <c r="Y388" s="61"/>
      <c r="Z388" s="86">
        <f>SQRT($W$40*VLOOKUP(Z381,$P$34:$W$43,8))*(1-$Q$26)*T376*VLOOKUP(Z381,P370:T379,5)</f>
        <v>9.4207463904197059E-3</v>
      </c>
      <c r="AA388" s="60">
        <f>SQRT($W$40*VLOOKUP(AA381,$P$34:$W$43,8))*(1-$R$26)*T376*VLOOKUP(AA381,P370:T379,5)</f>
        <v>6.3020486802976604E-3</v>
      </c>
      <c r="AB388" s="60">
        <f>SQRT($W$40*VLOOKUP(AB381,$P$34:$W$43,8))*(1-$S$26)*T376*VLOOKUP(AB381,P370:T379,5)</f>
        <v>3.9139446727063393E-3</v>
      </c>
      <c r="AC388" s="60">
        <f>SQRT($W$40*VLOOKUP(AC381,$P$34:$W$43,8))*(1-$T$26)*T376*VLOOKUP(AC381,P370:T379,5)</f>
        <v>2.81697028552367E-3</v>
      </c>
      <c r="AD388" s="60">
        <f>SQRT($W$40*VLOOKUP(AD381,$P$34:$W$43,8))*(1-$U$26)*T376*VLOOKUP(AD381,P370:T379,5)</f>
        <v>2.6942490663987573E-3</v>
      </c>
      <c r="AE388" s="60">
        <f>SQRT($W$40*VLOOKUP(AE381,$P$34:$W$43,8))*(1-$V$26)*T376*VLOOKUP(AE381,P370:T379,5)</f>
        <v>1.855938759227891E-3</v>
      </c>
      <c r="AF388" s="60">
        <f>SQRT($W$40*VLOOKUP(AF381,$P$34:$W$43,8))*(1-$W$26)*T376*VLOOKUP(AF381,P370:T379,5)</f>
        <v>1.2046919189671651E-2</v>
      </c>
      <c r="AG388" s="60">
        <f>SQRT($W$40*VLOOKUP(AG381,$P$34:$W$43,8))*(1-$X$26)*T376*VLOOKUP(AG381,P370:T379,5)</f>
        <v>8.1306093310287864E-3</v>
      </c>
      <c r="AH388" s="60">
        <f>SQRT($W$40*VLOOKUP(AH381,$P$34:$W$43,8))*(1-$Y$26)*T376*VLOOKUP(AH381,P370:T379,5)</f>
        <v>3.9693826236407263E-3</v>
      </c>
      <c r="AI388" s="87">
        <f>SQRT($W$40*VLOOKUP(AI381,$P$34:$W$43,8))*(1-$Z$26)*T376*VLOOKUP(AI381,P370:T379,5)</f>
        <v>6.4511321081018062E-3</v>
      </c>
      <c r="AJ388" s="89">
        <f>$X$40*T376</f>
        <v>8.9462588901769358E-6</v>
      </c>
      <c r="AK388" s="82"/>
      <c r="AL388" s="65"/>
      <c r="AM388" s="61"/>
      <c r="AN388" s="66" t="s">
        <v>585</v>
      </c>
      <c r="AO388" s="61" t="e">
        <f>IF(ATAN(AO387)&lt;0,ATAN(AO387)+PI(),ATAN(AO387))</f>
        <v>#NUM!</v>
      </c>
      <c r="AP388" s="61"/>
      <c r="AQ388" s="50"/>
      <c r="AR388" s="65"/>
      <c r="AS388" s="65"/>
      <c r="AT388" s="65"/>
      <c r="AU388" s="65"/>
      <c r="AV388" s="81"/>
      <c r="AW388" s="59">
        <v>7</v>
      </c>
      <c r="AX388" s="61">
        <f t="shared" si="67"/>
        <v>8.5143624315005592E-2</v>
      </c>
      <c r="AY388" s="61">
        <f>SUMPRODUCT(T370:T379,$BD$34:$BD$43)</f>
        <v>0.22132113667319742</v>
      </c>
      <c r="AZ388" s="68">
        <f>IF($AA$13,EXP((AX388/AL383)*(AU387-1)-LN(AU387-AL383)-AL382*(2*AY388/AL382-AX388/AL383)*LN((AU387+2.41421536*AL383)/(AU387-0.41421536*AL383))/(AL383*2.82842713)      ),1)</f>
        <v>1.123748440931533</v>
      </c>
    </row>
    <row r="389" spans="16:52" x14ac:dyDescent="0.25">
      <c r="P389" s="78">
        <v>8</v>
      </c>
      <c r="Q389" s="60"/>
      <c r="R389" s="60"/>
      <c r="S389" s="60">
        <f>$Z$14*$BJ$41/AZ389</f>
        <v>0.11479510587956283</v>
      </c>
      <c r="T389" s="61">
        <f>S389/S392</f>
        <v>0.11482602350916379</v>
      </c>
      <c r="U389" s="62"/>
      <c r="V389" s="62"/>
      <c r="W389" s="60"/>
      <c r="X389" s="63"/>
      <c r="Y389" s="61"/>
      <c r="Z389" s="86">
        <f>SQRT($W$41*VLOOKUP(Z381,$P$34:$W$43,8))*(1-$Q$27)*T377*VLOOKUP(Z381,P370:T379,5)</f>
        <v>5.8595757960489365E-3</v>
      </c>
      <c r="AA389" s="60">
        <f>SQRT($W$41*VLOOKUP(AA381,$P$34:$W$43,8))*(1-$R$27)*T377*VLOOKUP(AA381,P370:T379,5)</f>
        <v>3.8263985930312668E-3</v>
      </c>
      <c r="AB389" s="60">
        <f>SQRT($W$41*VLOOKUP(AB381,$P$34:$W$43,8))*(1-$S$27)*T377*VLOOKUP(AB381,P370:T379,5)</f>
        <v>2.4869622703603696E-3</v>
      </c>
      <c r="AC389" s="60">
        <f>SQRT($W$41*VLOOKUP(AC381,$P$34:$W$43,8))*(1-$T$27)*T377*VLOOKUP(AC381,P370:T379,5)</f>
        <v>1.761121743831787E-3</v>
      </c>
      <c r="AD389" s="60">
        <f>SQRT($W$41*VLOOKUP(AD381,$P$34:$W$43,8))*(1-$U$27)*T377*VLOOKUP(AD381,P370:T379,5)</f>
        <v>1.7546859048459466E-3</v>
      </c>
      <c r="AE389" s="60">
        <f>SQRT($W$41*VLOOKUP(AE381,$P$34:$W$43,8))*(1-$V$27)*T377*VLOOKUP(AE381,P370:T379,5)</f>
        <v>1.0920692222466674E-3</v>
      </c>
      <c r="AF389" s="60">
        <f>SQRT($W$41*VLOOKUP(AF381,$P$34:$W$43,8))*(1-$W$27)*T377*VLOOKUP(AF381,P370:T379,5)</f>
        <v>8.1306093310287864E-3</v>
      </c>
      <c r="AG389" s="60">
        <f>SQRT($W$41*VLOOKUP(AG381,$P$34:$W$43,8))*(1-$X$27)*T377*VLOOKUP(AG381,P370:T379,5)</f>
        <v>5.3055240213914353E-3</v>
      </c>
      <c r="AH389" s="60">
        <f>SQRT($W$41*VLOOKUP(AH381,$P$34:$W$43,8))*(1-$Y$27)*T377*VLOOKUP(AH381,P370:T379,5)</f>
        <v>2.8879277375299015E-3</v>
      </c>
      <c r="AI389" s="87">
        <f>SQRT($W$41*VLOOKUP(AI381,$P$34:$W$43,8))*(1-$Z$27)*T377*VLOOKUP(AI381,P370:T379,5)</f>
        <v>4.4234970995689271E-3</v>
      </c>
      <c r="AJ389" s="89">
        <f>$X$41*T377</f>
        <v>3.0631319895157417E-6</v>
      </c>
      <c r="AK389" s="59" t="s">
        <v>580</v>
      </c>
      <c r="AL389" s="61">
        <f>AL385*AL386/6-AL387/2-AL385^3/27</f>
        <v>1.9146480602504869E-2</v>
      </c>
      <c r="AM389" s="61"/>
      <c r="AN389" s="66" t="s">
        <v>571</v>
      </c>
      <c r="AO389" s="61" t="e">
        <f>2*SQRT(AL390)*COS(AO388/3)-AL385/3</f>
        <v>#NUM!</v>
      </c>
      <c r="AP389" s="69" t="e">
        <f>AO389^3+AL385*AO389^2+AL386*AO389+AL387</f>
        <v>#NUM!</v>
      </c>
      <c r="AQ389" s="50"/>
      <c r="AR389" s="65"/>
      <c r="AS389" s="65"/>
      <c r="AT389" s="65"/>
      <c r="AU389" s="65"/>
      <c r="AV389" s="81"/>
      <c r="AW389" s="59">
        <v>8</v>
      </c>
      <c r="AX389" s="61">
        <f t="shared" si="67"/>
        <v>9.4442052157195047E-2</v>
      </c>
      <c r="AY389" s="61">
        <f>SUMPRODUCT(T370:T379,$BE$34:$BE$43)</f>
        <v>0.46712652467029303</v>
      </c>
      <c r="AZ389" s="68">
        <f>IF($AA$14,EXP((AX389/AL383)*(AU387-1)-LN(AU387-AL383)-AL382*(2*AY389/AL382-AX389/AL383)*LN((AU387+2.41421536*AL383)/(AU387-0.41421536*AL383))/(AL383*2.82842713)      ),1)</f>
        <v>0.63774336823241751</v>
      </c>
    </row>
    <row r="390" spans="16:52" x14ac:dyDescent="0.25">
      <c r="P390" s="78">
        <v>9</v>
      </c>
      <c r="Q390" s="60"/>
      <c r="R390" s="60"/>
      <c r="S390" s="60">
        <f>$Z$15*$BJ$42/AZ390</f>
        <v>5.924697047011495E-2</v>
      </c>
      <c r="T390" s="61">
        <f>S390/S392</f>
        <v>5.9262927386343554E-2</v>
      </c>
      <c r="U390" s="62"/>
      <c r="V390" s="62" t="s">
        <v>590</v>
      </c>
      <c r="W390" s="60"/>
      <c r="X390" s="63"/>
      <c r="Y390" s="61"/>
      <c r="Z390" s="86">
        <f>SQRT($W$42*VLOOKUP(Z381,$P$34:$W$43,8))*(1-$Q$28)*T378*VLOOKUP(Z381,P370:T379,5)</f>
        <v>3.5644348569830804E-3</v>
      </c>
      <c r="AA390" s="60">
        <f>SQRT($W$42*VLOOKUP(AA381,$P$34:$W$43,8))*(1-$R$28)*T378*VLOOKUP(AA381,P370:T379,5)</f>
        <v>2.4375891120273496E-3</v>
      </c>
      <c r="AB390" s="60">
        <f>SQRT($W$42*VLOOKUP(AB381,$P$34:$W$43,8))*(1-$S$28)*T378*VLOOKUP(AB381,P370:T379,5)</f>
        <v>1.5619511451038085E-3</v>
      </c>
      <c r="AC390" s="60">
        <f>SQRT($W$42*VLOOKUP(AC381,$P$34:$W$43,8))*(1-$T$28)*T378*VLOOKUP(AC381,P370:T379,5)</f>
        <v>1.2254152768180209E-3</v>
      </c>
      <c r="AD390" s="60">
        <f>SQRT($W$42*VLOOKUP(AD381,$P$34:$W$43,8))*(1-$U$28)*T378*VLOOKUP(AD381,P370:T379,5)</f>
        <v>1.1454865656558364E-3</v>
      </c>
      <c r="AE390" s="60">
        <f>SQRT($W$42*VLOOKUP(AE381,$P$34:$W$43,8))*(1-$V$28)*T378*VLOOKUP(AE381,P370:T379,5)</f>
        <v>7.0300253257629458E-4</v>
      </c>
      <c r="AF390" s="60">
        <f>SQRT($W$42*VLOOKUP(AF381,$P$34:$W$43,8))*(1-$W$28)*T378*VLOOKUP(AF381,P370:T379,5)</f>
        <v>3.9693826236407263E-3</v>
      </c>
      <c r="AG390" s="60">
        <f>SQRT($W$42*VLOOKUP(AG381,$P$34:$W$43,8))*(1-$X$28)*T378*VLOOKUP(AG381,P370:T379,5)</f>
        <v>2.8879277375299011E-3</v>
      </c>
      <c r="AH390" s="60">
        <f>SQRT($W$42*VLOOKUP(AH381,$P$34:$W$43,8))*(1-$Y$28)*T378*VLOOKUP(AH381,P370:T379,5)</f>
        <v>1.9295396195931679E-3</v>
      </c>
      <c r="AI390" s="87">
        <f>SQRT($W$42*VLOOKUP(AI381,$P$34:$W$43,8))*(1-$Z$28)*T378*VLOOKUP(AI381,P370:T379,5)</f>
        <v>2.8235050567165052E-3</v>
      </c>
      <c r="AJ390" s="89">
        <f>$X$42*T378</f>
        <v>1.6008612984817726E-6</v>
      </c>
      <c r="AK390" s="59" t="s">
        <v>556</v>
      </c>
      <c r="AL390" s="61">
        <f>AL385^2/9-AL386/3</f>
        <v>3.609759238065384E-2</v>
      </c>
      <c r="AM390" s="61"/>
      <c r="AN390" s="66" t="s">
        <v>572</v>
      </c>
      <c r="AO390" s="61" t="e">
        <f>2*SQRT(AL390)*COS((AO388+2*PI())/3)-AL385/3</f>
        <v>#NUM!</v>
      </c>
      <c r="AP390" s="69" t="e">
        <f>AO390^3+AO390^2*AL385+AO390*AL386+AL387</f>
        <v>#NUM!</v>
      </c>
      <c r="AQ390" s="50"/>
      <c r="AR390" s="65"/>
      <c r="AS390" s="50"/>
      <c r="AT390" s="65"/>
      <c r="AU390" s="65"/>
      <c r="AV390" s="81"/>
      <c r="AW390" s="59">
        <v>9</v>
      </c>
      <c r="AX390" s="61">
        <f t="shared" si="67"/>
        <v>9.5633628720838929E-2</v>
      </c>
      <c r="AY390" s="61">
        <f>SUMPRODUCT(T370:T379,$BF$34:$BF$43)</f>
        <v>0.53657148039936431</v>
      </c>
      <c r="AZ390" s="68">
        <f>IF($AA$15,EXP((AX390/AL383)*(AU387-1)-LN(AU387-AL383)-AL382*(2*AY390/AL382-AX390/AL383)*LN((AU387+2.41421536*AL383)/(AU387-0.41421536*AL383))/(AL383*2.82842713)      ),1)</f>
        <v>0.54180083785230271</v>
      </c>
    </row>
    <row r="391" spans="16:52" x14ac:dyDescent="0.25">
      <c r="P391" s="78">
        <v>10</v>
      </c>
      <c r="Q391" s="60"/>
      <c r="R391" s="60"/>
      <c r="S391" s="60">
        <f>$Z$16*$BJ$43/AZ391</f>
        <v>9.208311255687518E-2</v>
      </c>
      <c r="T391" s="61">
        <f>S391/S392</f>
        <v>9.2107913192274432E-2</v>
      </c>
      <c r="U391" s="62"/>
      <c r="V391" s="96">
        <f>ABS(S380-S392)</f>
        <v>1.1102230246251565E-16</v>
      </c>
      <c r="W391" s="60"/>
      <c r="X391" s="63"/>
      <c r="Y391" s="61"/>
      <c r="Z391" s="86">
        <f>SQRT($W$43*VLOOKUP(Z381,$P$34:$W$43,8))*(1-$Q$29)*T379*VLOOKUP(Z381,P370:T379,5)</f>
        <v>5.5717408402219245E-3</v>
      </c>
      <c r="AA391" s="60">
        <f>SQRT($W$43*VLOOKUP(AA381,$P$34:$W$43,8))*(1-$R$29)*T379*VLOOKUP(AA381,P370:T379,5)</f>
        <v>3.856431446433255E-3</v>
      </c>
      <c r="AB391" s="60">
        <f>SQRT($W$43*VLOOKUP(AB381,$P$34:$W$43,8))*(1-$S$29)*T379*VLOOKUP(AB381,P370:T379,5)</f>
        <v>2.5056029249228974E-3</v>
      </c>
      <c r="AC391" s="60">
        <f>SQRT($W$43*VLOOKUP(AC381,$P$34:$W$43,8))*(1-$T$29)*T379*VLOOKUP(AC381,P370:T379,5)</f>
        <v>1.6278273388693146E-3</v>
      </c>
      <c r="AD391" s="60">
        <f>SQRT($W$43*VLOOKUP(AD381,$P$34:$W$43,8))*(1-$U$29)*T379*VLOOKUP(AD381,P370:T379,5)</f>
        <v>1.7596013737424159E-3</v>
      </c>
      <c r="AE391" s="60">
        <f>SQRT($W$43*VLOOKUP(AE381,$P$34:$W$43,8))*(1-$V$29)*T379*VLOOKUP(AE381,P370:T379,5)</f>
        <v>1.097873160528064E-3</v>
      </c>
      <c r="AF391" s="60">
        <f>SQRT($W$43*VLOOKUP(AF381,$P$34:$W$43,8))*(1-$W$29)*T379*VLOOKUP(AF381,P370:T379,5)</f>
        <v>6.4511321081018062E-3</v>
      </c>
      <c r="AG391" s="60">
        <f>SQRT($W$43*VLOOKUP(AG381,$P$34:$W$43,8))*(1-$X$29)*T379*VLOOKUP(AG381,P370:T379,5)</f>
        <v>4.4234970995689271E-3</v>
      </c>
      <c r="AH391" s="60">
        <f>SQRT($W$43*VLOOKUP(AH381,$P$34:$W$43,8))*(1-$Y$29)*T379*VLOOKUP(AH381,P370:T379,5)</f>
        <v>2.8235050567165052E-3</v>
      </c>
      <c r="AI391" s="87">
        <f>SQRT($W$43*VLOOKUP(AI381,$P$34:$W$43,8))*(1-$Z$29)*T379*VLOOKUP(AI381,P370:T379,5)</f>
        <v>4.131649189449949E-3</v>
      </c>
      <c r="AJ391" s="89">
        <f>$X$43*T379</f>
        <v>3.3412025319965693E-6</v>
      </c>
      <c r="AK391" s="59" t="s">
        <v>72</v>
      </c>
      <c r="AL391" s="63">
        <f>AL389^2-AL390^3</f>
        <v>3.1955125073515839E-4</v>
      </c>
      <c r="AM391" s="61"/>
      <c r="AN391" s="66" t="s">
        <v>573</v>
      </c>
      <c r="AO391" s="61" t="e">
        <f>2*SQRT(AL390)*COS((AO388+4*PI())/3)-AL385/3</f>
        <v>#NUM!</v>
      </c>
      <c r="AP391" s="69" t="e">
        <f>AO391^3+AO391^2*AL385+AL386*AO391+AL387</f>
        <v>#NUM!</v>
      </c>
      <c r="AQ391" s="50"/>
      <c r="AR391" s="65"/>
      <c r="AS391" s="50"/>
      <c r="AT391" s="65"/>
      <c r="AU391" s="65"/>
      <c r="AV391" s="81"/>
      <c r="AW391" s="59">
        <v>10</v>
      </c>
      <c r="AX391" s="61">
        <f t="shared" si="67"/>
        <v>0.1284239100960245</v>
      </c>
      <c r="AY391" s="61">
        <f>SUMPRODUCT(T370:T379,$BG$34:$BG$43)</f>
        <v>0.5314523307056781</v>
      </c>
      <c r="AZ391" s="68">
        <f>IF($AA$16,EXP((AX391/AL383)*(AU387-1)-LN(AU387-AL383)-AL382*(2*AY391/AL382-AX391/AL383)*LN((AU387+2.41421536*AL383)/(AU387-0.41421536*AL383))/(AL383*2.82842713)      ),1)</f>
        <v>0.58726082636999621</v>
      </c>
    </row>
    <row r="392" spans="16:52" x14ac:dyDescent="0.25">
      <c r="P392" s="79"/>
      <c r="Q392" s="71"/>
      <c r="R392" s="71"/>
      <c r="S392" s="94">
        <f>SUM(S382:S391)</f>
        <v>0.99973074370551118</v>
      </c>
      <c r="T392" s="72">
        <f>SUM(T382:T391)</f>
        <v>1</v>
      </c>
      <c r="U392" s="73"/>
      <c r="V392" s="73"/>
      <c r="W392" s="73"/>
      <c r="X392" s="73"/>
      <c r="Y392" s="73"/>
      <c r="Z392" s="70"/>
      <c r="AA392" s="73"/>
      <c r="AB392" s="73"/>
      <c r="AC392" s="73"/>
      <c r="AD392" s="73"/>
      <c r="AE392" s="73"/>
      <c r="AF392" s="73"/>
      <c r="AG392" s="73"/>
      <c r="AH392" s="73"/>
      <c r="AI392" s="88">
        <f>SUM(Z382:AI391)</f>
        <v>0.28955790208935295</v>
      </c>
      <c r="AJ392" s="91">
        <f>SUM(AJ382:AJ391)</f>
        <v>3.1318759717544409E-5</v>
      </c>
      <c r="AK392" s="70"/>
      <c r="AL392" s="73"/>
      <c r="AM392" s="74"/>
      <c r="AN392" s="75"/>
      <c r="AO392" s="74"/>
      <c r="AP392" s="74"/>
      <c r="AQ392" s="76"/>
      <c r="AR392" s="73"/>
      <c r="AS392" s="76"/>
      <c r="AT392" s="73"/>
      <c r="AU392" s="73"/>
      <c r="AV392" s="80"/>
      <c r="AW392" s="70"/>
      <c r="AX392" s="73"/>
      <c r="AY392" s="73"/>
      <c r="AZ392" s="80"/>
    </row>
    <row r="393" spans="16:52" x14ac:dyDescent="0.25">
      <c r="P393" s="92">
        <f>P381+1</f>
        <v>30</v>
      </c>
      <c r="Q393" s="55"/>
      <c r="R393" s="55"/>
      <c r="S393" s="55"/>
      <c r="T393" s="55" t="s">
        <v>558</v>
      </c>
      <c r="U393" s="56"/>
      <c r="V393" s="56"/>
      <c r="W393" s="57"/>
      <c r="X393" s="57"/>
      <c r="Y393" s="57"/>
      <c r="Z393" s="54">
        <v>1</v>
      </c>
      <c r="AA393" s="55">
        <v>2</v>
      </c>
      <c r="AB393" s="55">
        <v>3</v>
      </c>
      <c r="AC393" s="55">
        <v>4</v>
      </c>
      <c r="AD393" s="55">
        <v>5</v>
      </c>
      <c r="AE393" s="55">
        <v>6</v>
      </c>
      <c r="AF393" s="55">
        <v>7</v>
      </c>
      <c r="AG393" s="55">
        <v>8</v>
      </c>
      <c r="AH393" s="55">
        <v>9</v>
      </c>
      <c r="AI393" s="58">
        <v>10</v>
      </c>
      <c r="AJ393" s="90"/>
      <c r="AK393" s="54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8"/>
      <c r="AW393" s="54"/>
      <c r="AX393" s="55" t="s">
        <v>563</v>
      </c>
      <c r="AY393" s="55" t="s">
        <v>575</v>
      </c>
      <c r="AZ393" s="58" t="s">
        <v>588</v>
      </c>
    </row>
    <row r="394" spans="16:52" x14ac:dyDescent="0.25">
      <c r="P394" s="78">
        <v>1</v>
      </c>
      <c r="Q394" s="60"/>
      <c r="R394" s="60"/>
      <c r="S394" s="60">
        <f>$Z$7*$BJ$34/AZ394</f>
        <v>0.19626138314306474</v>
      </c>
      <c r="T394" s="61">
        <f>S394/S404</f>
        <v>0.1963142419884179</v>
      </c>
      <c r="U394" s="62"/>
      <c r="V394" s="62"/>
      <c r="W394" s="60"/>
      <c r="X394" s="63"/>
      <c r="Y394" s="61"/>
      <c r="Z394" s="86">
        <f>SQRT($W$34*VLOOKUP(Z393,$P$34:$W$43,8))*(1-$Q$20)*T382*VLOOKUP(Z393,P382:T391,5)</f>
        <v>7.8475974296112784E-3</v>
      </c>
      <c r="AA394" s="60">
        <f>SQRT($W$34*VLOOKUP(AA393,$P$34:$W$43,8))*(1-$R$20)*T382*VLOOKUP(AA393,P382:T391,5)</f>
        <v>5.376535011118482E-3</v>
      </c>
      <c r="AB394" s="60">
        <f>SQRT($W$34*VLOOKUP(AB393,$P$34:$W$43,8))*(1-$S$20)*T382*VLOOKUP(AB393,P382:T391,5)</f>
        <v>3.4048328845979539E-3</v>
      </c>
      <c r="AC394" s="60">
        <f>SQRT($W$34*VLOOKUP(AC393,$P$34:$W$43,8))*(1-$T$20)*T382*VLOOKUP(AC393,P382:T391,5)</f>
        <v>2.4384279425174304E-3</v>
      </c>
      <c r="AD394" s="60">
        <f>SQRT($W$34*VLOOKUP(AD393,$P$34:$W$43,8))*(1-$U$20)*T382*VLOOKUP(AD393,P382:T391,5)</f>
        <v>2.3629699905471611E-3</v>
      </c>
      <c r="AE394" s="60">
        <f>SQRT($W$34*VLOOKUP(AE393,$P$34:$W$43,8))*(1-$V$20)*T382*VLOOKUP(AE393,P382:T391,5)</f>
        <v>1.47826866207725E-3</v>
      </c>
      <c r="AF394" s="60">
        <f>SQRT($W$34*VLOOKUP(AF393,$P$34:$W$43,8))*(1-$W$20)*T382*VLOOKUP(AF393,P382:T391,5)</f>
        <v>9.4207463900670089E-3</v>
      </c>
      <c r="AG394" s="60">
        <f>SQRT($W$34*VLOOKUP(AG393,$P$34:$W$43,8))*(1-$X$20)*T382*VLOOKUP(AG393,P382:T391,5)</f>
        <v>5.8595757960392828E-3</v>
      </c>
      <c r="AH394" s="60">
        <f>SQRT($W$34*VLOOKUP(AH393,$P$34:$W$43,8))*(1-$Y$20)*T382*VLOOKUP(AH393,P382:T391,5)</f>
        <v>3.5644348570460439E-3</v>
      </c>
      <c r="AI394" s="87">
        <f>SQRT($W$34*VLOOKUP(AI393,$P$34:$W$43,8))*(1-$Z$20)*T382*VLOOKUP(AI393,P382:T391,5)</f>
        <v>5.57174084027589E-3</v>
      </c>
      <c r="AJ394" s="89">
        <f>$X$34*T382</f>
        <v>5.2615827633007069E-6</v>
      </c>
      <c r="AK394" s="59" t="s">
        <v>69</v>
      </c>
      <c r="AL394" s="60">
        <f>$Q$44*AI404*100000/($T$3*$AE$9)^2</f>
        <v>0.41385723639292493</v>
      </c>
      <c r="AM394" s="65" t="s">
        <v>581</v>
      </c>
      <c r="AN394" s="66" t="s">
        <v>571</v>
      </c>
      <c r="AO394" s="61">
        <f>(AL401+SQRT(AL403))^(1/3)+(AL401-SQRT(AL403))^(1/3)-AL397/3</f>
        <v>0.73797068726208526</v>
      </c>
      <c r="AP394" s="63">
        <f>AO394^3+AL397*AO394^2+AL398*AO394+AL399</f>
        <v>0</v>
      </c>
      <c r="AQ394" s="65" t="s">
        <v>571</v>
      </c>
      <c r="AR394" s="61">
        <f>IF(AL403&gt;=0,AO394,AO401)</f>
        <v>0.73797068726208526</v>
      </c>
      <c r="AS394" s="61">
        <f>IF(AR394&lt;AR395,AR395,AR394)</f>
        <v>0.73797068726208526</v>
      </c>
      <c r="AT394" s="61">
        <f>AS394</f>
        <v>0.73797068726208526</v>
      </c>
      <c r="AU394" s="67">
        <f>IF(AT394&lt;AT395,AT395,AT394)</f>
        <v>0.73797068726208526</v>
      </c>
      <c r="AV394" s="81"/>
      <c r="AW394" s="59">
        <v>1</v>
      </c>
      <c r="AX394" s="61">
        <f>AX382</f>
        <v>9.4886543912142504E-2</v>
      </c>
      <c r="AY394" s="61">
        <f>SUMPRODUCT(T382:T391,$AX$34:$AX$43)</f>
        <v>0.34455228807399546</v>
      </c>
      <c r="AZ394" s="68">
        <f>IF($AA$7,EXP((AX394/AL395)*(AU399-1)-LN(AU399-AL395)-AL394*(2*AY394/AL394-AX394/AL395)*LN((AU399+2.41421536*AL395)/(AU399-0.41421536*AL395))/(AL395*2.82842713)      ),1)</f>
        <v>0.85492888325997962</v>
      </c>
    </row>
    <row r="395" spans="16:52" x14ac:dyDescent="0.25">
      <c r="P395" s="78">
        <v>2</v>
      </c>
      <c r="Q395" s="60"/>
      <c r="R395" s="60"/>
      <c r="S395" s="60">
        <f>$Z$8*$BJ$35/AZ395</f>
        <v>7.7393120047216074E-2</v>
      </c>
      <c r="T395" s="61">
        <f>S395/S404</f>
        <v>7.7413964244370193E-2</v>
      </c>
      <c r="U395" s="62"/>
      <c r="V395" s="62"/>
      <c r="W395" s="60"/>
      <c r="X395" s="63"/>
      <c r="Y395" s="61"/>
      <c r="Z395" s="86">
        <f>SQRT($W$35*VLOOKUP(Z393,$P$34:$W$43,8))*(1-$Q$21)*T383*VLOOKUP(Z393,P382:T391,5)</f>
        <v>5.3765350111184811E-3</v>
      </c>
      <c r="AA395" s="60">
        <f>SQRT($W$35*VLOOKUP(AA393,$P$34:$W$43,8))*(1-$R$21)*T383*VLOOKUP(AA393,P382:T391,5)</f>
        <v>3.6644840825762613E-3</v>
      </c>
      <c r="AB395" s="60">
        <f>SQRT($W$35*VLOOKUP(AB393,$P$34:$W$43,8))*(1-$S$21)*T383*VLOOKUP(AB393,P382:T391,5)</f>
        <v>2.3571051712106186E-3</v>
      </c>
      <c r="AC395" s="60">
        <f>SQRT($W$35*VLOOKUP(AC393,$P$34:$W$43,8))*(1-$T$21)*T383*VLOOKUP(AC393,P382:T391,5)</f>
        <v>1.5266212043006408E-3</v>
      </c>
      <c r="AD395" s="60">
        <f>SQRT($W$35*VLOOKUP(AD393,$P$34:$W$43,8))*(1-$U$21)*T383*VLOOKUP(AD393,P382:T391,5)</f>
        <v>1.668242039478734E-3</v>
      </c>
      <c r="AE395" s="60">
        <f>SQRT($W$35*VLOOKUP(AE393,$P$34:$W$43,8))*(1-$V$21)*T383*VLOOKUP(AE393,P382:T391,5)</f>
        <v>1.0258788847575897E-3</v>
      </c>
      <c r="AF395" s="60">
        <f>SQRT($W$35*VLOOKUP(AF393,$P$34:$W$43,8))*(1-$W$21)*T383*VLOOKUP(AF393,P382:T391,5)</f>
        <v>6.3020486802744732E-3</v>
      </c>
      <c r="AG395" s="60">
        <f>SQRT($W$35*VLOOKUP(AG393,$P$34:$W$43,8))*(1-$X$21)*T383*VLOOKUP(AG393,P382:T391,5)</f>
        <v>3.826398593154139E-3</v>
      </c>
      <c r="AH395" s="60">
        <f>SQRT($W$35*VLOOKUP(AH393,$P$34:$W$43,8))*(1-$Y$21)*T383*VLOOKUP(AH393,P382:T391,5)</f>
        <v>2.4375891121526994E-3</v>
      </c>
      <c r="AI395" s="87">
        <f>SQRT($W$35*VLOOKUP(AI393,$P$34:$W$43,8))*(1-$Z$21)*T383*VLOOKUP(AI393,P382:T391,5)</f>
        <v>3.8564314466007972E-3</v>
      </c>
      <c r="AJ395" s="89">
        <f>$X$35*T383</f>
        <v>3.1314022352274732E-6</v>
      </c>
      <c r="AK395" s="59" t="s">
        <v>65</v>
      </c>
      <c r="AL395" s="60">
        <f>AJ404*$Q$44*100000/($T$3*$AE$9)</f>
        <v>0.11087779601843981</v>
      </c>
      <c r="AM395" s="61"/>
      <c r="AN395" s="66" t="s">
        <v>572</v>
      </c>
      <c r="AO395" s="66" t="e">
        <f>1/0</f>
        <v>#DIV/0!</v>
      </c>
      <c r="AP395" s="61"/>
      <c r="AQ395" s="65" t="s">
        <v>572</v>
      </c>
      <c r="AR395" s="66">
        <f>IF(AL403&gt;=0,0,AO402)</f>
        <v>0</v>
      </c>
      <c r="AS395" s="61">
        <f>IF(AR394&lt;AR395,AR394,AR395)</f>
        <v>0</v>
      </c>
      <c r="AT395" s="61">
        <f>IF(AS395&lt;AS396,AS396,AS395)</f>
        <v>0</v>
      </c>
      <c r="AU395" s="67">
        <f>IF(AT394&lt;AT395,AT394,AT395)</f>
        <v>0</v>
      </c>
      <c r="AV395" s="81"/>
      <c r="AW395" s="59">
        <v>2</v>
      </c>
      <c r="AX395" s="61">
        <f t="shared" ref="AX395:AX403" si="68">AX383</f>
        <v>0.14320546093673198</v>
      </c>
      <c r="AY395" s="61">
        <f>SUMPRODUCT(T382:T391,$AY$34:$AY$43)</f>
        <v>0.59157037431993265</v>
      </c>
      <c r="AZ395" s="68">
        <f>IF($AA$8,EXP((AX395/AL395)*(AU399-1)-LN(AU399-AL395)-AL394*(2*AY395/AL394-AX395/AL395)*LN((AU399+2.41421536*AL395)/(AU399-0.41421536*AL395))/(AL395*2.82842713)      ),1)</f>
        <v>0.52478986242366477</v>
      </c>
    </row>
    <row r="396" spans="16:52" x14ac:dyDescent="0.25">
      <c r="P396" s="78">
        <v>3</v>
      </c>
      <c r="Q396" s="60"/>
      <c r="R396" s="60"/>
      <c r="S396" s="60">
        <f>$Z$9*$BJ$36/AZ396</f>
        <v>3.6374802781036719E-2</v>
      </c>
      <c r="T396" s="61">
        <f>S396/S404</f>
        <v>3.6384599563491639E-2</v>
      </c>
      <c r="U396" s="62"/>
      <c r="V396" s="62"/>
      <c r="W396" s="60"/>
      <c r="X396" s="63"/>
      <c r="Y396" s="61"/>
      <c r="Z396" s="86">
        <f>SQRT($W$36*VLOOKUP(Z393,$P$34:$W$43,8))*(1-$Q$22)*T384*VLOOKUP(Z393,P382:T391,5)</f>
        <v>3.4048328845979543E-3</v>
      </c>
      <c r="AA396" s="60">
        <f>SQRT($W$36*VLOOKUP(AA393,$P$34:$W$43,8))*(1-$R$22)*T384*VLOOKUP(AA393,P382:T391,5)</f>
        <v>2.3571051712106186E-3</v>
      </c>
      <c r="AB396" s="60">
        <f>SQRT($W$36*VLOOKUP(AB393,$P$34:$W$43,8))*(1-$S$22)*T384*VLOOKUP(AB393,P382:T391,5)</f>
        <v>1.5195012282512874E-3</v>
      </c>
      <c r="AC396" s="60">
        <f>SQRT($W$36*VLOOKUP(AC393,$P$34:$W$43,8))*(1-$T$22)*T384*VLOOKUP(AC393,P382:T391,5)</f>
        <v>1.0838556004828825E-3</v>
      </c>
      <c r="AD396" s="60">
        <f>SQRT($W$36*VLOOKUP(AD393,$P$34:$W$43,8))*(1-$U$22)*T384*VLOOKUP(AD393,P382:T391,5)</f>
        <v>1.0754183794231941E-3</v>
      </c>
      <c r="AE396" s="60">
        <f>SQRT($W$36*VLOOKUP(AE393,$P$34:$W$43,8))*(1-$V$22)*T384*VLOOKUP(AE393,P382:T391,5)</f>
        <v>6.4801894030259077E-4</v>
      </c>
      <c r="AF396" s="60">
        <f>SQRT($W$36*VLOOKUP(AF393,$P$34:$W$43,8))*(1-$W$22)*T384*VLOOKUP(AF393,P382:T391,5)</f>
        <v>3.9139446728092388E-3</v>
      </c>
      <c r="AG396" s="60">
        <f>SQRT($W$36*VLOOKUP(AG393,$P$34:$W$43,8))*(1-$X$22)*T384*VLOOKUP(AG393,P382:T391,5)</f>
        <v>2.4869622705147639E-3</v>
      </c>
      <c r="AH396" s="60">
        <f>SQRT($W$36*VLOOKUP(AH393,$P$34:$W$43,8))*(1-$Y$22)*T384*VLOOKUP(AH393,P382:T391,5)</f>
        <v>1.561951145230941E-3</v>
      </c>
      <c r="AI396" s="87">
        <f>SQRT($W$36*VLOOKUP(AI393,$P$34:$W$43,8))*(1-$Z$22)*T384*VLOOKUP(AI393,P382:T391,5)</f>
        <v>2.5056029251068457E-3</v>
      </c>
      <c r="AJ396" s="89">
        <f>$X$36*T384</f>
        <v>2.0500669235941966E-6</v>
      </c>
      <c r="AK396" s="82"/>
      <c r="AL396" s="65"/>
      <c r="AM396" s="61"/>
      <c r="AN396" s="66" t="s">
        <v>573</v>
      </c>
      <c r="AO396" s="66" t="e">
        <f>1/0</f>
        <v>#DIV/0!</v>
      </c>
      <c r="AP396" s="61"/>
      <c r="AQ396" s="65" t="s">
        <v>573</v>
      </c>
      <c r="AR396" s="66">
        <f>IF(AL403&gt;=0,0,AO403)</f>
        <v>0</v>
      </c>
      <c r="AS396" s="61">
        <f>AR396</f>
        <v>0</v>
      </c>
      <c r="AT396" s="61">
        <f>IF(AS395&lt;AS396,AS395,AS396)</f>
        <v>0</v>
      </c>
      <c r="AU396" s="67">
        <f>AT396</f>
        <v>0</v>
      </c>
      <c r="AV396" s="81"/>
      <c r="AW396" s="59">
        <v>3</v>
      </c>
      <c r="AX396" s="61">
        <f t="shared" si="68"/>
        <v>0.19947591637730461</v>
      </c>
      <c r="AY396" s="61">
        <f>SUMPRODUCT(T382:T391,$AZ$34:$AZ$43)</f>
        <v>0.80753499199456635</v>
      </c>
      <c r="AZ396" s="68">
        <f>IF($AA$9,EXP((AX396/AL395)*(AU399-1)-LN(AU399-AL395)-AL394*(2*AY396/AL394-AX396/AL395)*LN((AU399+2.41421536*AL395)/(AU399-0.41421536*AL395))/(AL395*2.82842713)      ),1)</f>
        <v>0.35268409637202119</v>
      </c>
    </row>
    <row r="397" spans="16:52" x14ac:dyDescent="0.25">
      <c r="P397" s="78">
        <v>4</v>
      </c>
      <c r="Q397" s="60"/>
      <c r="R397" s="60"/>
      <c r="S397" s="60">
        <f>$Z$10*$BJ$37/AZ397</f>
        <v>2.0526110715253548E-2</v>
      </c>
      <c r="T397" s="61">
        <f>S397/S404</f>
        <v>2.0531638988287314E-2</v>
      </c>
      <c r="U397" s="62"/>
      <c r="V397" s="62"/>
      <c r="W397" s="60"/>
      <c r="X397" s="63"/>
      <c r="Y397" s="61"/>
      <c r="Z397" s="86">
        <f>SQRT($W$37*VLOOKUP(Z393,$P$34:$W$43,8))*(1-$Q$23)*T385*VLOOKUP(Z393,P382:T391,5)</f>
        <v>2.4384279425174308E-3</v>
      </c>
      <c r="AA397" s="60">
        <f>SQRT($W$37*VLOOKUP(AA393,$P$34:$W$43,8))*(1-$R$23)*T385*VLOOKUP(AA393,P382:T391,5)</f>
        <v>1.5266212043006408E-3</v>
      </c>
      <c r="AB397" s="60">
        <f>SQRT($W$37*VLOOKUP(AB393,$P$34:$W$43,8))*(1-$S$23)*T385*VLOOKUP(AB393,P382:T391,5)</f>
        <v>1.0838556004828825E-3</v>
      </c>
      <c r="AC397" s="60">
        <f>SQRT($W$37*VLOOKUP(AC393,$P$34:$W$43,8))*(1-$T$23)*T385*VLOOKUP(AC393,P382:T391,5)</f>
        <v>7.7823880144652557E-4</v>
      </c>
      <c r="AD397" s="60">
        <f>SQRT($W$37*VLOOKUP(AD393,$P$34:$W$43,8))*(1-$U$23)*T385*VLOOKUP(AD393,P382:T391,5)</f>
        <v>7.6398124262790567E-4</v>
      </c>
      <c r="AE397" s="60">
        <f>SQRT($W$37*VLOOKUP(AE393,$P$34:$W$43,8))*(1-$V$23)*T385*VLOOKUP(AE393,P382:T391,5)</f>
        <v>4.4122272776250045E-4</v>
      </c>
      <c r="AF397" s="60">
        <f>SQRT($W$37*VLOOKUP(AF393,$P$34:$W$43,8))*(1-$W$23)*T385*VLOOKUP(AF393,P382:T391,5)</f>
        <v>2.8169702856649203E-3</v>
      </c>
      <c r="AG397" s="60">
        <f>SQRT($W$37*VLOOKUP(AG393,$P$34:$W$43,8))*(1-$X$23)*T385*VLOOKUP(AG393,P382:T391,5)</f>
        <v>1.7611217439831269E-3</v>
      </c>
      <c r="AH397" s="60">
        <f>SQRT($W$37*VLOOKUP(AH393,$P$34:$W$43,8))*(1-$Y$23)*T385*VLOOKUP(AH393,P382:T391,5)</f>
        <v>1.2254152769469906E-3</v>
      </c>
      <c r="AI397" s="87">
        <f>SQRT($W$37*VLOOKUP(AI393,$P$34:$W$43,8))*(1-$Z$23)*T385*VLOOKUP(AI393,P382:T391,5)</f>
        <v>1.6278273390276483E-3</v>
      </c>
      <c r="AJ397" s="89">
        <f>$X$37*T385</f>
        <v>1.4862202101536589E-6</v>
      </c>
      <c r="AK397" s="59" t="s">
        <v>568</v>
      </c>
      <c r="AL397" s="60">
        <f>AL395-1</f>
        <v>-0.88912220398156017</v>
      </c>
      <c r="AM397" s="61"/>
      <c r="AN397" s="66"/>
      <c r="AO397" s="61"/>
      <c r="AP397" s="61"/>
      <c r="AQ397" s="50"/>
      <c r="AR397" s="65"/>
      <c r="AS397" s="65"/>
      <c r="AT397" s="65"/>
      <c r="AU397" s="65"/>
      <c r="AV397" s="81"/>
      <c r="AW397" s="59">
        <v>4</v>
      </c>
      <c r="AX397" s="61">
        <f t="shared" si="68"/>
        <v>0.25627106465246752</v>
      </c>
      <c r="AY397" s="61">
        <f>SUMPRODUCT(T382:T391,$BA$34:$BA$43)</f>
        <v>1.0068630012070872</v>
      </c>
      <c r="AZ397" s="68">
        <f>IF($AA$10,EXP((AX397/AL395)*(AU399-1)-LN(AU399-AL395)-AL394*(2*AY397/AL394-AX397/AL395)*LN((AU399+2.41421536*AL395)/(AU399-0.41421536*AL395))/(AL395*2.82842713)      ),1)</f>
        <v>0.24687815430041554</v>
      </c>
    </row>
    <row r="398" spans="16:52" x14ac:dyDescent="0.25">
      <c r="P398" s="78">
        <v>5</v>
      </c>
      <c r="Q398" s="60"/>
      <c r="R398" s="60"/>
      <c r="S398" s="60">
        <f>$Z$11*$BJ$38/AZ398</f>
        <v>2.0845438812640421E-2</v>
      </c>
      <c r="T398" s="61">
        <f>S398/S404</f>
        <v>2.0851053089931602E-2</v>
      </c>
      <c r="U398" s="62"/>
      <c r="V398" s="62"/>
      <c r="W398" s="60"/>
      <c r="X398" s="63"/>
      <c r="Y398" s="61"/>
      <c r="Z398" s="86">
        <f>SQRT($W$38*VLOOKUP(Z393,$P$34:$W$43,8))*(1-$Q$24)*T386*VLOOKUP(Z393,P382:T391,5)</f>
        <v>2.3629699905471611E-3</v>
      </c>
      <c r="AA398" s="60">
        <f>SQRT($W$38*VLOOKUP(AA393,$P$34:$W$43,8))*(1-$R$24)*T386*VLOOKUP(AA393,P382:T391,5)</f>
        <v>1.6682420394787342E-3</v>
      </c>
      <c r="AB398" s="60">
        <f>SQRT($W$38*VLOOKUP(AB393,$P$34:$W$43,8))*(1-$S$24)*T386*VLOOKUP(AB393,P382:T391,5)</f>
        <v>1.0754183794231939E-3</v>
      </c>
      <c r="AC398" s="60">
        <f>SQRT($W$38*VLOOKUP(AC393,$P$34:$W$43,8))*(1-$T$24)*T386*VLOOKUP(AC393,P382:T391,5)</f>
        <v>7.6398124262790567E-4</v>
      </c>
      <c r="AD398" s="60">
        <f>SQRT($W$38*VLOOKUP(AD393,$P$34:$W$43,8))*(1-$U$24)*T386*VLOOKUP(AD393,P382:T391,5)</f>
        <v>7.4938525828188328E-4</v>
      </c>
      <c r="AE398" s="60">
        <f>SQRT($W$38*VLOOKUP(AE393,$P$34:$W$43,8))*(1-$V$24)*T386*VLOOKUP(AE393,P382:T391,5)</f>
        <v>4.6756610574621299E-4</v>
      </c>
      <c r="AF398" s="60">
        <f>SQRT($W$38*VLOOKUP(AF393,$P$34:$W$43,8))*(1-$W$24)*T386*VLOOKUP(AF393,P382:T391,5)</f>
        <v>2.6942490665345792E-3</v>
      </c>
      <c r="AG398" s="60">
        <f>SQRT($W$38*VLOOKUP(AG393,$P$34:$W$43,8))*(1-$X$24)*T386*VLOOKUP(AG393,P382:T391,5)</f>
        <v>1.7546859049972054E-3</v>
      </c>
      <c r="AH398" s="60">
        <f>SQRT($W$38*VLOOKUP(AH393,$P$34:$W$43,8))*(1-$Y$24)*T386*VLOOKUP(AH393,P382:T391,5)</f>
        <v>1.1454865657767022E-3</v>
      </c>
      <c r="AI398" s="87">
        <f>SQRT($W$38*VLOOKUP(AI393,$P$34:$W$43,8))*(1-$Z$24)*T386*VLOOKUP(AI393,P382:T391,5)</f>
        <v>1.7596013739140405E-3</v>
      </c>
      <c r="AJ398" s="89">
        <f>$X$38*T386</f>
        <v>1.5090014019925803E-6</v>
      </c>
      <c r="AK398" s="59" t="s">
        <v>569</v>
      </c>
      <c r="AL398" s="60">
        <f>AL394-3*AL395*AL395-2*AL395</f>
        <v>0.15521998740632509</v>
      </c>
      <c r="AM398" s="61" t="s">
        <v>582</v>
      </c>
      <c r="AN398" s="66" t="s">
        <v>583</v>
      </c>
      <c r="AO398" s="61">
        <f>AL401^2/AL402^3</f>
        <v>7.7936913519318338</v>
      </c>
      <c r="AP398" s="61"/>
      <c r="AQ398" s="50"/>
      <c r="AR398" s="65"/>
      <c r="AS398" s="65"/>
      <c r="AT398" s="65"/>
      <c r="AU398" s="65"/>
      <c r="AV398" s="81"/>
      <c r="AW398" s="59">
        <v>5</v>
      </c>
      <c r="AX398" s="61">
        <f t="shared" si="68"/>
        <v>0.25621330522075891</v>
      </c>
      <c r="AY398" s="61">
        <f>SUMPRODUCT(T382:T391,$BB$34:$BB$43)</f>
        <v>0.98992439427672396</v>
      </c>
      <c r="AZ398" s="68">
        <f>IF($AA$11,EXP((AX398/AL395)*(AU399-1)-LN(AU399-AL395)-AL394*(2*AY398/AL394-AX398/AL395)*LN((AU399+2.41421536*AL395)/(AU399-0.41421536*AL395))/(AL395*2.82842713)      ),1)</f>
        <v>0.25701838800412463</v>
      </c>
    </row>
    <row r="399" spans="16:52" x14ac:dyDescent="0.25">
      <c r="P399" s="78">
        <v>6</v>
      </c>
      <c r="Q399" s="60"/>
      <c r="R399" s="60"/>
      <c r="S399" s="60">
        <f>$Z$12*$BJ$39/AZ399</f>
        <v>1.0316492457685164E-2</v>
      </c>
      <c r="T399" s="61">
        <f>S399/S404</f>
        <v>1.0319270986352774E-2</v>
      </c>
      <c r="U399" s="62"/>
      <c r="V399" s="62"/>
      <c r="W399" s="60"/>
      <c r="X399" s="63"/>
      <c r="Y399" s="61"/>
      <c r="Z399" s="86">
        <f>SQRT($W$39*VLOOKUP(Z393,$P$34:$W$43,8))*(1-$Q$25)*T387*VLOOKUP(Z393,P382:T391,5)</f>
        <v>1.4782686620772498E-3</v>
      </c>
      <c r="AA399" s="60">
        <f>SQRT($W$39*VLOOKUP(AA393,$P$34:$W$43,8))*(1-$R$25)*T387*VLOOKUP(AA393,P382:T391,5)</f>
        <v>1.0258788847575897E-3</v>
      </c>
      <c r="AB399" s="60">
        <f>SQRT($W$39*VLOOKUP(AB393,$P$34:$W$43,8))*(1-$S$25)*T387*VLOOKUP(AB393,P382:T391,5)</f>
        <v>6.4801894030259066E-4</v>
      </c>
      <c r="AC399" s="60">
        <f>SQRT($W$39*VLOOKUP(AC393,$P$34:$W$43,8))*(1-$T$25)*T387*VLOOKUP(AC393,P382:T391,5)</f>
        <v>4.4122272776250045E-4</v>
      </c>
      <c r="AD399" s="60">
        <f>SQRT($W$39*VLOOKUP(AD393,$P$34:$W$43,8))*(1-$U$25)*T387*VLOOKUP(AD393,P382:T391,5)</f>
        <v>4.6756610574621299E-4</v>
      </c>
      <c r="AE399" s="60">
        <f>SQRT($W$39*VLOOKUP(AE393,$P$34:$W$43,8))*(1-$V$25)*T387*VLOOKUP(AE393,P382:T391,5)</f>
        <v>2.9172986901811334E-4</v>
      </c>
      <c r="AF399" s="60">
        <f>SQRT($W$39*VLOOKUP(AF393,$P$34:$W$43,8))*(1-$W$25)*T387*VLOOKUP(AF393,P382:T391,5)</f>
        <v>1.8559387593741422E-3</v>
      </c>
      <c r="AG399" s="60">
        <f>SQRT($W$39*VLOOKUP(AG393,$P$34:$W$43,8))*(1-$X$25)*T387*VLOOKUP(AG393,P382:T391,5)</f>
        <v>1.0920692223718106E-3</v>
      </c>
      <c r="AH399" s="60">
        <f>SQRT($W$39*VLOOKUP(AH393,$P$34:$W$43,8))*(1-$Y$25)*T387*VLOOKUP(AH393,P382:T391,5)</f>
        <v>7.0300253267042978E-4</v>
      </c>
      <c r="AI399" s="87">
        <f>SQRT($W$39*VLOOKUP(AI393,$P$34:$W$43,8))*(1-$Z$25)*T387*VLOOKUP(AI393,P382:T391,5)</f>
        <v>1.0978731606663147E-3</v>
      </c>
      <c r="AJ399" s="89">
        <f>$X$39*T387</f>
        <v>9.2903147358629773E-7</v>
      </c>
      <c r="AK399" s="59" t="s">
        <v>570</v>
      </c>
      <c r="AL399" s="60">
        <f>-1*AL394*AL395+AL395^2+AL395^3</f>
        <v>-3.2230573642258821E-2</v>
      </c>
      <c r="AM399" s="61"/>
      <c r="AN399" s="66" t="s">
        <v>584</v>
      </c>
      <c r="AO399" s="61" t="e">
        <f>SQRT(1-AO398)/SQRT(AO398)*AL401/ABS(AL401)</f>
        <v>#NUM!</v>
      </c>
      <c r="AP399" s="61"/>
      <c r="AQ399" s="50"/>
      <c r="AR399" s="65"/>
      <c r="AS399" s="65"/>
      <c r="AT399" s="65" t="s">
        <v>587</v>
      </c>
      <c r="AU399" s="61">
        <f>AU394</f>
        <v>0.73797068726208526</v>
      </c>
      <c r="AV399" s="81"/>
      <c r="AW399" s="59">
        <v>6</v>
      </c>
      <c r="AX399" s="61">
        <f t="shared" si="68"/>
        <v>0.31872889694939199</v>
      </c>
      <c r="AY399" s="61">
        <f>SUMPRODUCT(T382:T391,$BC$34:$BC$43)</f>
        <v>1.2606147202303939</v>
      </c>
      <c r="AZ399" s="68">
        <f>IF($AA$12,EXP((AX399/AL395)*(AU399-1)-LN(AU399-AL395)-AL394*(2*AY399/AL394-AX399/AL395)*LN((AU399+2.41421536*AL395)/(AU399-0.41421536*AL395))/(AL395*2.82842713)      ),1)</f>
        <v>0.15359283364333634</v>
      </c>
    </row>
    <row r="400" spans="16:52" x14ac:dyDescent="0.25">
      <c r="P400" s="78">
        <v>7</v>
      </c>
      <c r="Q400" s="60"/>
      <c r="R400" s="60"/>
      <c r="S400" s="60">
        <f>$Z$13*$BJ$40/AZ400</f>
        <v>0.37188820684022678</v>
      </c>
      <c r="T400" s="61">
        <f>S400/S404</f>
        <v>0.37198836704953142</v>
      </c>
      <c r="U400" s="62"/>
      <c r="V400" s="62"/>
      <c r="W400" s="60"/>
      <c r="X400" s="63"/>
      <c r="Y400" s="61"/>
      <c r="Z400" s="86">
        <f>SQRT($W$40*VLOOKUP(Z393,$P$34:$W$43,8))*(1-$Q$26)*T388*VLOOKUP(Z393,P382:T391,5)</f>
        <v>9.4207463900670071E-3</v>
      </c>
      <c r="AA400" s="60">
        <f>SQRT($W$40*VLOOKUP(AA393,$P$34:$W$43,8))*(1-$R$26)*T388*VLOOKUP(AA393,P382:T391,5)</f>
        <v>6.3020486802744732E-3</v>
      </c>
      <c r="AB400" s="60">
        <f>SQRT($W$40*VLOOKUP(AB393,$P$34:$W$43,8))*(1-$S$26)*T388*VLOOKUP(AB393,P382:T391,5)</f>
        <v>3.9139446728092388E-3</v>
      </c>
      <c r="AC400" s="60">
        <f>SQRT($W$40*VLOOKUP(AC393,$P$34:$W$43,8))*(1-$T$26)*T388*VLOOKUP(AC393,P382:T391,5)</f>
        <v>2.8169702856649199E-3</v>
      </c>
      <c r="AD400" s="60">
        <f>SQRT($W$40*VLOOKUP(AD393,$P$34:$W$43,8))*(1-$U$26)*T388*VLOOKUP(AD393,P382:T391,5)</f>
        <v>2.6942490665345788E-3</v>
      </c>
      <c r="AE400" s="60">
        <f>SQRT($W$40*VLOOKUP(AE393,$P$34:$W$43,8))*(1-$V$26)*T388*VLOOKUP(AE393,P382:T391,5)</f>
        <v>1.855938759374142E-3</v>
      </c>
      <c r="AF400" s="60">
        <f>SQRT($W$40*VLOOKUP(AF393,$P$34:$W$43,8))*(1-$W$26)*T388*VLOOKUP(AF393,P382:T391,5)</f>
        <v>1.2046919188980177E-2</v>
      </c>
      <c r="AG400" s="60">
        <f>SQRT($W$40*VLOOKUP(AG393,$P$34:$W$43,8))*(1-$X$26)*T388*VLOOKUP(AG393,P382:T391,5)</f>
        <v>8.130609330853104E-3</v>
      </c>
      <c r="AH400" s="60">
        <f>SQRT($W$40*VLOOKUP(AH393,$P$34:$W$43,8))*(1-$Y$26)*T388*VLOOKUP(AH393,P382:T391,5)</f>
        <v>3.9693826236316138E-3</v>
      </c>
      <c r="AI400" s="87">
        <f>SQRT($W$40*VLOOKUP(AI393,$P$34:$W$43,8))*(1-$Z$26)*T388*VLOOKUP(AI393,P382:T391,5)</f>
        <v>6.4511321080355259E-3</v>
      </c>
      <c r="AJ400" s="89">
        <f>$X$40*T388</f>
        <v>8.9462588899201849E-6</v>
      </c>
      <c r="AK400" s="82"/>
      <c r="AL400" s="65"/>
      <c r="AM400" s="61"/>
      <c r="AN400" s="66" t="s">
        <v>585</v>
      </c>
      <c r="AO400" s="61" t="e">
        <f>IF(ATAN(AO399)&lt;0,ATAN(AO399)+PI(),ATAN(AO399))</f>
        <v>#NUM!</v>
      </c>
      <c r="AP400" s="61"/>
      <c r="AQ400" s="50"/>
      <c r="AR400" s="65"/>
      <c r="AS400" s="65"/>
      <c r="AT400" s="65"/>
      <c r="AU400" s="65"/>
      <c r="AV400" s="81"/>
      <c r="AW400" s="59">
        <v>7</v>
      </c>
      <c r="AX400" s="61">
        <f t="shared" si="68"/>
        <v>8.5143624315005592E-2</v>
      </c>
      <c r="AY400" s="61">
        <f>SUMPRODUCT(T382:T391,$BD$34:$BD$43)</f>
        <v>0.22132113667650533</v>
      </c>
      <c r="AZ400" s="68">
        <f>IF($AA$13,EXP((AX400/AL395)*(AU399-1)-LN(AU399-AL395)-AL394*(2*AY400/AL394-AX400/AL395)*LN((AU399+2.41421536*AL395)/(AU399-0.41421536*AL395))/(AL395*2.82842713)      ),1)</f>
        <v>1.1237484409460543</v>
      </c>
    </row>
    <row r="401" spans="16:52" x14ac:dyDescent="0.25">
      <c r="P401" s="78">
        <v>8</v>
      </c>
      <c r="Q401" s="60"/>
      <c r="R401" s="60"/>
      <c r="S401" s="60">
        <f>$Z$14*$BJ$41/AZ401</f>
        <v>0.11479510587992942</v>
      </c>
      <c r="T401" s="61">
        <f>S401/S404</f>
        <v>0.11482602350953046</v>
      </c>
      <c r="U401" s="62"/>
      <c r="V401" s="62"/>
      <c r="W401" s="60"/>
      <c r="X401" s="63"/>
      <c r="Y401" s="61"/>
      <c r="Z401" s="86">
        <f>SQRT($W$41*VLOOKUP(Z393,$P$34:$W$43,8))*(1-$Q$27)*T389*VLOOKUP(Z393,P382:T391,5)</f>
        <v>5.8595757960392828E-3</v>
      </c>
      <c r="AA401" s="60">
        <f>SQRT($W$41*VLOOKUP(AA393,$P$34:$W$43,8))*(1-$R$27)*T389*VLOOKUP(AA393,P382:T391,5)</f>
        <v>3.826398593154139E-3</v>
      </c>
      <c r="AB401" s="60">
        <f>SQRT($W$41*VLOOKUP(AB393,$P$34:$W$43,8))*(1-$S$27)*T389*VLOOKUP(AB393,P382:T391,5)</f>
        <v>2.4869622705147635E-3</v>
      </c>
      <c r="AC401" s="60">
        <f>SQRT($W$41*VLOOKUP(AC393,$P$34:$W$43,8))*(1-$T$27)*T389*VLOOKUP(AC393,P382:T391,5)</f>
        <v>1.7611217439831269E-3</v>
      </c>
      <c r="AD401" s="60">
        <f>SQRT($W$41*VLOOKUP(AD393,$P$34:$W$43,8))*(1-$U$27)*T389*VLOOKUP(AD393,P382:T391,5)</f>
        <v>1.7546859049972054E-3</v>
      </c>
      <c r="AE401" s="60">
        <f>SQRT($W$41*VLOOKUP(AE393,$P$34:$W$43,8))*(1-$V$27)*T389*VLOOKUP(AE393,P382:T391,5)</f>
        <v>1.0920692223718106E-3</v>
      </c>
      <c r="AF401" s="60">
        <f>SQRT($W$41*VLOOKUP(AF393,$P$34:$W$43,8))*(1-$W$27)*T389*VLOOKUP(AF393,P382:T391,5)</f>
        <v>8.1306093308531023E-3</v>
      </c>
      <c r="AG401" s="60">
        <f>SQRT($W$41*VLOOKUP(AG393,$P$34:$W$43,8))*(1-$X$27)*T389*VLOOKUP(AG393,P382:T391,5)</f>
        <v>5.3055240214666868E-3</v>
      </c>
      <c r="AH401" s="60">
        <f>SQRT($W$41*VLOOKUP(AH393,$P$34:$W$43,8))*(1-$Y$27)*T389*VLOOKUP(AH393,P382:T391,5)</f>
        <v>2.887927737626634E-3</v>
      </c>
      <c r="AI401" s="87">
        <f>SQRT($W$41*VLOOKUP(AI393,$P$34:$W$43,8))*(1-$Z$27)*T389*VLOOKUP(AI393,P382:T391,5)</f>
        <v>4.4234970996817995E-3</v>
      </c>
      <c r="AJ401" s="89">
        <f>$X$41*T389</f>
        <v>3.0631319895374647E-6</v>
      </c>
      <c r="AK401" s="59" t="s">
        <v>580</v>
      </c>
      <c r="AL401" s="61">
        <f>AL397*AL398/6-AL399/2-AL397^3/27</f>
        <v>1.9146480601791572E-2</v>
      </c>
      <c r="AM401" s="61"/>
      <c r="AN401" s="66" t="s">
        <v>571</v>
      </c>
      <c r="AO401" s="61" t="e">
        <f>2*SQRT(AL402)*COS(AO400/3)-AL397/3</f>
        <v>#NUM!</v>
      </c>
      <c r="AP401" s="69" t="e">
        <f>AO401^3+AL397*AO401^2+AL398*AO401+AL399</f>
        <v>#NUM!</v>
      </c>
      <c r="AQ401" s="50"/>
      <c r="AR401" s="65"/>
      <c r="AS401" s="65"/>
      <c r="AT401" s="65"/>
      <c r="AU401" s="65"/>
      <c r="AV401" s="81"/>
      <c r="AW401" s="59">
        <v>8</v>
      </c>
      <c r="AX401" s="61">
        <f t="shared" si="68"/>
        <v>9.4442052157195047E-2</v>
      </c>
      <c r="AY401" s="61">
        <f>SUMPRODUCT(T382:T391,$BE$34:$BE$43)</f>
        <v>0.4671265246769945</v>
      </c>
      <c r="AZ401" s="68">
        <f>IF($AA$14,EXP((AX401/AL395)*(AU399-1)-LN(AU399-AL395)-AL394*(2*AY401/AL394-AX401/AL395)*LN((AU399+2.41421536*AL395)/(AU399-0.41421536*AL395))/(AL395*2.82842713)      ),1)</f>
        <v>0.63774336823038091</v>
      </c>
    </row>
    <row r="402" spans="16:52" x14ac:dyDescent="0.25">
      <c r="P402" s="78">
        <v>9</v>
      </c>
      <c r="Q402" s="60"/>
      <c r="R402" s="60"/>
      <c r="S402" s="60">
        <f>$Z$15*$BJ$42/AZ402</f>
        <v>5.924697047081931E-2</v>
      </c>
      <c r="T402" s="61">
        <f>S402/S404</f>
        <v>5.9262927387048102E-2</v>
      </c>
      <c r="U402" s="62"/>
      <c r="V402" s="62" t="s">
        <v>590</v>
      </c>
      <c r="W402" s="60"/>
      <c r="X402" s="63"/>
      <c r="Y402" s="61"/>
      <c r="Z402" s="86">
        <f>SQRT($W$42*VLOOKUP(Z393,$P$34:$W$43,8))*(1-$Q$28)*T390*VLOOKUP(Z393,P382:T391,5)</f>
        <v>3.5644348570460439E-3</v>
      </c>
      <c r="AA402" s="60">
        <f>SQRT($W$42*VLOOKUP(AA393,$P$34:$W$43,8))*(1-$R$28)*T390*VLOOKUP(AA393,P382:T391,5)</f>
        <v>2.4375891121526994E-3</v>
      </c>
      <c r="AB402" s="60">
        <f>SQRT($W$42*VLOOKUP(AB393,$P$34:$W$43,8))*(1-$S$28)*T390*VLOOKUP(AB393,P382:T391,5)</f>
        <v>1.5619511452309408E-3</v>
      </c>
      <c r="AC402" s="60">
        <f>SQRT($W$42*VLOOKUP(AC393,$P$34:$W$43,8))*(1-$T$28)*T390*VLOOKUP(AC393,P382:T391,5)</f>
        <v>1.2254152769469906E-3</v>
      </c>
      <c r="AD402" s="60">
        <f>SQRT($W$42*VLOOKUP(AD393,$P$34:$W$43,8))*(1-$U$28)*T390*VLOOKUP(AD393,P382:T391,5)</f>
        <v>1.1454865657767022E-3</v>
      </c>
      <c r="AE402" s="60">
        <f>SQRT($W$42*VLOOKUP(AE393,$P$34:$W$43,8))*(1-$V$28)*T390*VLOOKUP(AE393,P382:T391,5)</f>
        <v>7.0300253267042978E-4</v>
      </c>
      <c r="AF402" s="60">
        <f>SQRT($W$42*VLOOKUP(AF393,$P$34:$W$43,8))*(1-$W$28)*T390*VLOOKUP(AF393,P382:T391,5)</f>
        <v>3.9693826236316138E-3</v>
      </c>
      <c r="AG402" s="60">
        <f>SQRT($W$42*VLOOKUP(AG393,$P$34:$W$43,8))*(1-$X$28)*T390*VLOOKUP(AG393,P382:T391,5)</f>
        <v>2.887927737626634E-3</v>
      </c>
      <c r="AH402" s="60">
        <f>SQRT($W$42*VLOOKUP(AH393,$P$34:$W$43,8))*(1-$Y$28)*T390*VLOOKUP(AH393,P382:T391,5)</f>
        <v>1.9295396196950618E-3</v>
      </c>
      <c r="AI402" s="87">
        <f>SQRT($W$42*VLOOKUP(AI393,$P$34:$W$43,8))*(1-$Z$28)*T390*VLOOKUP(AI393,P382:T391,5)</f>
        <v>2.8235050568430793E-3</v>
      </c>
      <c r="AJ402" s="89">
        <f>$X$42*T390</f>
        <v>1.6008612985240413E-6</v>
      </c>
      <c r="AK402" s="59" t="s">
        <v>556</v>
      </c>
      <c r="AL402" s="61">
        <f>AL397^2/9-AL398/3</f>
        <v>3.6097592377116863E-2</v>
      </c>
      <c r="AM402" s="61"/>
      <c r="AN402" s="66" t="s">
        <v>572</v>
      </c>
      <c r="AO402" s="61" t="e">
        <f>2*SQRT(AL402)*COS((AO400+2*PI())/3)-AL397/3</f>
        <v>#NUM!</v>
      </c>
      <c r="AP402" s="69" t="e">
        <f>AO402^3+AO402^2*AL397+AO402*AL398+AL399</f>
        <v>#NUM!</v>
      </c>
      <c r="AQ402" s="50"/>
      <c r="AR402" s="65"/>
      <c r="AS402" s="50"/>
      <c r="AT402" s="65"/>
      <c r="AU402" s="65"/>
      <c r="AV402" s="81"/>
      <c r="AW402" s="59">
        <v>9</v>
      </c>
      <c r="AX402" s="61">
        <f t="shared" si="68"/>
        <v>9.5633628720838929E-2</v>
      </c>
      <c r="AY402" s="61">
        <f>SUMPRODUCT(T382:T391,$BF$34:$BF$43)</f>
        <v>0.5365714804087236</v>
      </c>
      <c r="AZ402" s="68">
        <f>IF($AA$15,EXP((AX402/AL395)*(AU399-1)-LN(AU399-AL395)-AL394*(2*AY402/AL394-AX402/AL395)*LN((AU399+2.41421536*AL395)/(AU399-0.41421536*AL395))/(AL395*2.82842713)      ),1)</f>
        <v>0.54180083784586153</v>
      </c>
    </row>
    <row r="403" spans="16:52" x14ac:dyDescent="0.25">
      <c r="P403" s="78">
        <v>10</v>
      </c>
      <c r="Q403" s="60"/>
      <c r="R403" s="60"/>
      <c r="S403" s="60">
        <f>$Z$16*$BJ$43/AZ403</f>
        <v>9.2083112557639096E-2</v>
      </c>
      <c r="T403" s="61">
        <f>S403/S404</f>
        <v>9.2107913193038543E-2</v>
      </c>
      <c r="U403" s="62"/>
      <c r="V403" s="96">
        <f>ABS(S392-S404)</f>
        <v>1.1102230246251565E-16</v>
      </c>
      <c r="W403" s="60"/>
      <c r="X403" s="63"/>
      <c r="Y403" s="61"/>
      <c r="Z403" s="86">
        <f>SQRT($W$43*VLOOKUP(Z393,$P$34:$W$43,8))*(1-$Q$29)*T391*VLOOKUP(Z393,P382:T391,5)</f>
        <v>5.5717408402758909E-3</v>
      </c>
      <c r="AA403" s="60">
        <f>SQRT($W$43*VLOOKUP(AA393,$P$34:$W$43,8))*(1-$R$29)*T391*VLOOKUP(AA393,P382:T391,5)</f>
        <v>3.8564314466007967E-3</v>
      </c>
      <c r="AB403" s="60">
        <f>SQRT($W$43*VLOOKUP(AB393,$P$34:$W$43,8))*(1-$S$29)*T391*VLOOKUP(AB393,P382:T391,5)</f>
        <v>2.5056029251068457E-3</v>
      </c>
      <c r="AC403" s="60">
        <f>SQRT($W$43*VLOOKUP(AC393,$P$34:$W$43,8))*(1-$T$29)*T391*VLOOKUP(AC393,P382:T391,5)</f>
        <v>1.6278273390276485E-3</v>
      </c>
      <c r="AD403" s="60">
        <f>SQRT($W$43*VLOOKUP(AD393,$P$34:$W$43,8))*(1-$U$29)*T391*VLOOKUP(AD393,P382:T391,5)</f>
        <v>1.7596013739140405E-3</v>
      </c>
      <c r="AE403" s="60">
        <f>SQRT($W$43*VLOOKUP(AE393,$P$34:$W$43,8))*(1-$V$29)*T391*VLOOKUP(AE393,P382:T391,5)</f>
        <v>1.0978731606663147E-3</v>
      </c>
      <c r="AF403" s="60">
        <f>SQRT($W$43*VLOOKUP(AF393,$P$34:$W$43,8))*(1-$W$29)*T391*VLOOKUP(AF393,P382:T391,5)</f>
        <v>6.4511321080355259E-3</v>
      </c>
      <c r="AG403" s="60">
        <f>SQRT($W$43*VLOOKUP(AG393,$P$34:$W$43,8))*(1-$X$29)*T391*VLOOKUP(AG393,P382:T391,5)</f>
        <v>4.4234970996818003E-3</v>
      </c>
      <c r="AH403" s="60">
        <f>SQRT($W$43*VLOOKUP(AH393,$P$34:$W$43,8))*(1-$Y$29)*T391*VLOOKUP(AH393,P382:T391,5)</f>
        <v>2.8235050568430793E-3</v>
      </c>
      <c r="AI403" s="87">
        <f>SQRT($W$43*VLOOKUP(AI393,$P$34:$W$43,8))*(1-$Z$29)*T391*VLOOKUP(AI393,P382:T391,5)</f>
        <v>4.1316491896022005E-3</v>
      </c>
      <c r="AJ403" s="89">
        <f>$X$43*T391</f>
        <v>3.3412025320581308E-6</v>
      </c>
      <c r="AK403" s="59" t="s">
        <v>72</v>
      </c>
      <c r="AL403" s="63">
        <f>AL401^2-AL402^3</f>
        <v>3.1955125072167053E-4</v>
      </c>
      <c r="AM403" s="61"/>
      <c r="AN403" s="66" t="s">
        <v>573</v>
      </c>
      <c r="AO403" s="61" t="e">
        <f>2*SQRT(AL402)*COS((AO400+4*PI())/3)-AL397/3</f>
        <v>#NUM!</v>
      </c>
      <c r="AP403" s="69" t="e">
        <f>AO403^3+AO403^2*AL397+AL398*AO403+AL399</f>
        <v>#NUM!</v>
      </c>
      <c r="AQ403" s="50"/>
      <c r="AR403" s="65"/>
      <c r="AS403" s="50"/>
      <c r="AT403" s="65"/>
      <c r="AU403" s="65"/>
      <c r="AV403" s="81"/>
      <c r="AW403" s="59">
        <v>10</v>
      </c>
      <c r="AX403" s="61">
        <f t="shared" si="68"/>
        <v>0.1284239100960245</v>
      </c>
      <c r="AY403" s="61">
        <f>SUMPRODUCT(T382:T391,$BG$34:$BG$43)</f>
        <v>0.53145233071449272</v>
      </c>
      <c r="AZ403" s="68">
        <f>IF($AA$16,EXP((AX403/AL395)*(AU399-1)-LN(AU399-AL395)-AL394*(2*AY403/AL394-AX403/AL395)*LN((AU399+2.41421536*AL395)/(AU399-0.41421536*AL395))/(AL395*2.82842713)      ),1)</f>
        <v>0.58726082636512433</v>
      </c>
    </row>
    <row r="404" spans="16:52" x14ac:dyDescent="0.25">
      <c r="P404" s="79"/>
      <c r="Q404" s="71"/>
      <c r="R404" s="71"/>
      <c r="S404" s="94">
        <f>SUM(S394:S403)</f>
        <v>0.99973074370551129</v>
      </c>
      <c r="T404" s="72">
        <f>SUM(T394:T403)</f>
        <v>1</v>
      </c>
      <c r="U404" s="73"/>
      <c r="V404" s="73"/>
      <c r="W404" s="73"/>
      <c r="X404" s="73"/>
      <c r="Y404" s="73"/>
      <c r="Z404" s="70"/>
      <c r="AA404" s="73"/>
      <c r="AB404" s="73"/>
      <c r="AC404" s="73"/>
      <c r="AD404" s="73"/>
      <c r="AE404" s="73"/>
      <c r="AF404" s="73"/>
      <c r="AG404" s="73"/>
      <c r="AH404" s="73"/>
      <c r="AI404" s="88">
        <f>SUM(Z394:AI403)</f>
        <v>0.28955790209857546</v>
      </c>
      <c r="AJ404" s="91">
        <f>SUM(AJ394:AJ403)</f>
        <v>3.1318759717894735E-5</v>
      </c>
      <c r="AK404" s="70"/>
      <c r="AL404" s="73"/>
      <c r="AM404" s="74"/>
      <c r="AN404" s="75"/>
      <c r="AO404" s="74"/>
      <c r="AP404" s="74"/>
      <c r="AQ404" s="76"/>
      <c r="AR404" s="73"/>
      <c r="AS404" s="76"/>
      <c r="AT404" s="73"/>
      <c r="AU404" s="73"/>
      <c r="AV404" s="80"/>
      <c r="AW404" s="70"/>
      <c r="AX404" s="73"/>
      <c r="AY404" s="73"/>
      <c r="AZ404" s="80"/>
    </row>
    <row r="405" spans="16:52" x14ac:dyDescent="0.25">
      <c r="P405" s="92">
        <f>P393+1</f>
        <v>31</v>
      </c>
      <c r="Q405" s="55"/>
      <c r="R405" s="55"/>
      <c r="S405" s="55"/>
      <c r="T405" s="55" t="s">
        <v>558</v>
      </c>
      <c r="U405" s="56"/>
      <c r="V405" s="56"/>
      <c r="W405" s="57"/>
      <c r="X405" s="57"/>
      <c r="Y405" s="57"/>
      <c r="Z405" s="54">
        <v>1</v>
      </c>
      <c r="AA405" s="55">
        <v>2</v>
      </c>
      <c r="AB405" s="55">
        <v>3</v>
      </c>
      <c r="AC405" s="55">
        <v>4</v>
      </c>
      <c r="AD405" s="55">
        <v>5</v>
      </c>
      <c r="AE405" s="55">
        <v>6</v>
      </c>
      <c r="AF405" s="55">
        <v>7</v>
      </c>
      <c r="AG405" s="55">
        <v>8</v>
      </c>
      <c r="AH405" s="55">
        <v>9</v>
      </c>
      <c r="AI405" s="58">
        <v>10</v>
      </c>
      <c r="AJ405" s="90"/>
      <c r="AK405" s="54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8"/>
      <c r="AW405" s="54"/>
      <c r="AX405" s="55" t="s">
        <v>563</v>
      </c>
      <c r="AY405" s="55" t="s">
        <v>575</v>
      </c>
      <c r="AZ405" s="58" t="s">
        <v>588</v>
      </c>
    </row>
    <row r="406" spans="16:52" x14ac:dyDescent="0.25">
      <c r="P406" s="78">
        <v>1</v>
      </c>
      <c r="Q406" s="60"/>
      <c r="R406" s="60"/>
      <c r="S406" s="60">
        <f>$Z$7*$BJ$34/AZ406</f>
        <v>0.19626138314271696</v>
      </c>
      <c r="T406" s="61">
        <f>S406/S416</f>
        <v>0.19631424198807004</v>
      </c>
      <c r="U406" s="62"/>
      <c r="V406" s="62"/>
      <c r="W406" s="60"/>
      <c r="X406" s="63"/>
      <c r="Y406" s="61"/>
      <c r="Z406" s="86">
        <f>SQRT($W$34*VLOOKUP(Z405,$P$34:$W$43,8))*(1-$Q$20)*T394*VLOOKUP(Z405,P394:T403,5)</f>
        <v>7.8475974295495188E-3</v>
      </c>
      <c r="AA406" s="60">
        <f>SQRT($W$34*VLOOKUP(AA405,$P$34:$W$43,8))*(1-$R$20)*T394*VLOOKUP(AA405,P394:T403,5)</f>
        <v>5.376535011157894E-3</v>
      </c>
      <c r="AB406" s="60">
        <f>SQRT($W$34*VLOOKUP(AB405,$P$34:$W$43,8))*(1-$S$20)*T394*VLOOKUP(AB405,P394:T403,5)</f>
        <v>3.4048328846688603E-3</v>
      </c>
      <c r="AC406" s="60">
        <f>SQRT($W$34*VLOOKUP(AC405,$P$34:$W$43,8))*(1-$T$20)*T394*VLOOKUP(AC405,P394:T403,5)</f>
        <v>2.4384279425943979E-3</v>
      </c>
      <c r="AD406" s="60">
        <f>SQRT($W$34*VLOOKUP(AD405,$P$34:$W$43,8))*(1-$U$20)*T394*VLOOKUP(AD405,P394:T403,5)</f>
        <v>2.3629699906220335E-3</v>
      </c>
      <c r="AE406" s="60">
        <f>SQRT($W$34*VLOOKUP(AE405,$P$34:$W$43,8))*(1-$V$20)*T394*VLOOKUP(AE405,P394:T403,5)</f>
        <v>1.4782686621429863E-3</v>
      </c>
      <c r="AF406" s="60">
        <f>SQRT($W$34*VLOOKUP(AF405,$P$34:$W$43,8))*(1-$W$20)*T394*VLOOKUP(AF405,P394:T403,5)</f>
        <v>9.4207463899082019E-3</v>
      </c>
      <c r="AG406" s="60">
        <f>SQRT($W$34*VLOOKUP(AG405,$P$34:$W$43,8))*(1-$X$20)*T394*VLOOKUP(AG405,P394:T403,5)</f>
        <v>5.8595757960349364E-3</v>
      </c>
      <c r="AH406" s="60">
        <f>SQRT($W$34*VLOOKUP(AH405,$P$34:$W$43,8))*(1-$Y$20)*T394*VLOOKUP(AH405,P394:T403,5)</f>
        <v>3.5644348570743941E-3</v>
      </c>
      <c r="AI406" s="87">
        <f>SQRT($W$34*VLOOKUP(AI405,$P$34:$W$43,8))*(1-$Z$20)*T394*VLOOKUP(AI405,P394:T403,5)</f>
        <v>5.5717408403001883E-3</v>
      </c>
      <c r="AJ406" s="89">
        <f>$X$34*T394</f>
        <v>5.2615827632800028E-6</v>
      </c>
      <c r="AK406" s="59" t="s">
        <v>69</v>
      </c>
      <c r="AL406" s="60">
        <f>$Q$44*AI416*100000/($T$3*$AE$9)^2</f>
        <v>0.41385723639886002</v>
      </c>
      <c r="AM406" s="65" t="s">
        <v>581</v>
      </c>
      <c r="AN406" s="66" t="s">
        <v>571</v>
      </c>
      <c r="AO406" s="61">
        <f>(AL413+SQRT(AL415))^(1/3)+(AL413-SQRT(AL415))^(1/3)-AL409/3</f>
        <v>0.73797068725612625</v>
      </c>
      <c r="AP406" s="63">
        <f>AO406^3+AL409*AO406^2+AL410*AO406+AL411</f>
        <v>0</v>
      </c>
      <c r="AQ406" s="65" t="s">
        <v>571</v>
      </c>
      <c r="AR406" s="61">
        <f>IF(AL415&gt;=0,AO406,AO413)</f>
        <v>0.73797068725612625</v>
      </c>
      <c r="AS406" s="61">
        <f>IF(AR406&lt;AR407,AR407,AR406)</f>
        <v>0.73797068725612625</v>
      </c>
      <c r="AT406" s="61">
        <f>AS406</f>
        <v>0.73797068725612625</v>
      </c>
      <c r="AU406" s="67">
        <f>IF(AT406&lt;AT407,AT407,AT406)</f>
        <v>0.73797068725612625</v>
      </c>
      <c r="AV406" s="81"/>
      <c r="AW406" s="59">
        <v>1</v>
      </c>
      <c r="AX406" s="61">
        <f>AX394</f>
        <v>9.4886543912142504E-2</v>
      </c>
      <c r="AY406" s="61">
        <f>SUMPRODUCT(T394:T403,$AX$34:$AX$43)</f>
        <v>0.3445522880764843</v>
      </c>
      <c r="AZ406" s="68">
        <f>IF($AA$7,EXP((AX406/AL407)*(AU411-1)-LN(AU411-AL407)-AL406*(2*AY406/AL406-AX406/AL407)*LN((AU411+2.41421536*AL407)/(AU411-0.41421536*AL407))/(AL407*2.82842713)      ),1)</f>
        <v>0.85492888326149452</v>
      </c>
    </row>
    <row r="407" spans="16:52" x14ac:dyDescent="0.25">
      <c r="P407" s="78">
        <v>2</v>
      </c>
      <c r="Q407" s="60"/>
      <c r="R407" s="60"/>
      <c r="S407" s="60">
        <f>$Z$8*$BJ$35/AZ407</f>
        <v>7.7393120047608621E-2</v>
      </c>
      <c r="T407" s="61">
        <f>S407/S416</f>
        <v>7.7413964244762851E-2</v>
      </c>
      <c r="U407" s="62"/>
      <c r="V407" s="62"/>
      <c r="W407" s="60"/>
      <c r="X407" s="63"/>
      <c r="Y407" s="61"/>
      <c r="Z407" s="86">
        <f>SQRT($W$35*VLOOKUP(Z405,$P$34:$W$43,8))*(1-$Q$21)*T395*VLOOKUP(Z405,P394:T403,5)</f>
        <v>5.376535011157894E-3</v>
      </c>
      <c r="AA407" s="60">
        <f>SQRT($W$35*VLOOKUP(AA405,$P$34:$W$43,8))*(1-$R$21)*T395*VLOOKUP(AA405,P394:T403,5)</f>
        <v>3.6644840826588251E-3</v>
      </c>
      <c r="AB407" s="60">
        <f>SQRT($W$35*VLOOKUP(AB405,$P$34:$W$43,8))*(1-$S$21)*T395*VLOOKUP(AB405,P394:T403,5)</f>
        <v>2.357105171295535E-3</v>
      </c>
      <c r="AC407" s="60">
        <f>SQRT($W$35*VLOOKUP(AC405,$P$34:$W$43,8))*(1-$T$21)*T395*VLOOKUP(AC405,P394:T403,5)</f>
        <v>1.5266212043720327E-3</v>
      </c>
      <c r="AD407" s="60">
        <f>SQRT($W$35*VLOOKUP(AD405,$P$34:$W$43,8))*(1-$U$21)*T395*VLOOKUP(AD405,P394:T403,5)</f>
        <v>1.6682420395569514E-3</v>
      </c>
      <c r="AE407" s="60">
        <f>SQRT($W$35*VLOOKUP(AE405,$P$34:$W$43,8))*(1-$V$21)*T395*VLOOKUP(AE405,P394:T403,5)</f>
        <v>1.0258788848188027E-3</v>
      </c>
      <c r="AF407" s="60">
        <f>SQRT($W$35*VLOOKUP(AF405,$P$34:$W$43,8))*(1-$W$21)*T395*VLOOKUP(AF405,P394:T403,5)</f>
        <v>6.3020486802640302E-3</v>
      </c>
      <c r="AG407" s="60">
        <f>SQRT($W$35*VLOOKUP(AG405,$P$34:$W$43,8))*(1-$X$21)*T395*VLOOKUP(AG405,P394:T403,5)</f>
        <v>3.8263985932094633E-3</v>
      </c>
      <c r="AH407" s="60">
        <f>SQRT($W$35*VLOOKUP(AH405,$P$34:$W$43,8))*(1-$Y$21)*T395*VLOOKUP(AH405,P394:T403,5)</f>
        <v>2.4375891122091391E-3</v>
      </c>
      <c r="AI407" s="87">
        <f>SQRT($W$35*VLOOKUP(AI405,$P$34:$W$43,8))*(1-$Z$21)*T395*VLOOKUP(AI405,P394:T403,5)</f>
        <v>3.8564314466762333E-3</v>
      </c>
      <c r="AJ407" s="89">
        <f>$X$35*T395</f>
        <v>3.1314022352627496E-6</v>
      </c>
      <c r="AK407" s="59" t="s">
        <v>65</v>
      </c>
      <c r="AL407" s="60">
        <f>AJ416*$Q$44*100000/($T$3*$AE$9)</f>
        <v>0.11087779601899823</v>
      </c>
      <c r="AM407" s="61"/>
      <c r="AN407" s="66" t="s">
        <v>572</v>
      </c>
      <c r="AO407" s="66" t="e">
        <f>1/0</f>
        <v>#DIV/0!</v>
      </c>
      <c r="AP407" s="61"/>
      <c r="AQ407" s="65" t="s">
        <v>572</v>
      </c>
      <c r="AR407" s="66">
        <f>IF(AL415&gt;=0,0,AO414)</f>
        <v>0</v>
      </c>
      <c r="AS407" s="61">
        <f>IF(AR406&lt;AR407,AR406,AR407)</f>
        <v>0</v>
      </c>
      <c r="AT407" s="61">
        <f>IF(AS407&lt;AS408,AS408,AS407)</f>
        <v>0</v>
      </c>
      <c r="AU407" s="67">
        <f>IF(AT406&lt;AT407,AT406,AT407)</f>
        <v>0</v>
      </c>
      <c r="AV407" s="81"/>
      <c r="AW407" s="59">
        <v>2</v>
      </c>
      <c r="AX407" s="61">
        <f t="shared" ref="AX407:AX415" si="69">AX395</f>
        <v>0.14320546093673198</v>
      </c>
      <c r="AY407" s="61">
        <f>SUMPRODUCT(T394:T403,$AY$34:$AY$43)</f>
        <v>0.59157037432424386</v>
      </c>
      <c r="AZ407" s="68">
        <f>IF($AA$8,EXP((AX407/AL407)*(AU411-1)-LN(AU411-AL407)-AL406*(2*AY407/AL406-AX407/AL407)*LN((AU411+2.41421536*AL407)/(AU411-0.41421536*AL407))/(AL407*2.82842713)      ),1)</f>
        <v>0.52478986242100301</v>
      </c>
    </row>
    <row r="408" spans="16:52" x14ac:dyDescent="0.25">
      <c r="P408" s="78">
        <v>3</v>
      </c>
      <c r="Q408" s="60"/>
      <c r="R408" s="60"/>
      <c r="S408" s="60">
        <f>$Z$9*$BJ$36/AZ408</f>
        <v>3.6374802781442221E-2</v>
      </c>
      <c r="T408" s="61">
        <f>S408/S416</f>
        <v>3.6384599563897259E-2</v>
      </c>
      <c r="U408" s="62"/>
      <c r="V408" s="62"/>
      <c r="W408" s="60"/>
      <c r="X408" s="63"/>
      <c r="Y408" s="61"/>
      <c r="Z408" s="86">
        <f>SQRT($W$36*VLOOKUP(Z405,$P$34:$W$43,8))*(1-$Q$22)*T396*VLOOKUP(Z405,P394:T403,5)</f>
        <v>3.4048328846688603E-3</v>
      </c>
      <c r="AA408" s="60">
        <f>SQRT($W$36*VLOOKUP(AA405,$P$34:$W$43,8))*(1-$R$22)*T396*VLOOKUP(AA405,P394:T403,5)</f>
        <v>2.3571051712955346E-3</v>
      </c>
      <c r="AB408" s="60">
        <f>SQRT($W$36*VLOOKUP(AB405,$P$34:$W$43,8))*(1-$S$22)*T396*VLOOKUP(AB405,P394:T403,5)</f>
        <v>1.5195012283265336E-3</v>
      </c>
      <c r="AC408" s="60">
        <f>SQRT($W$36*VLOOKUP(AC405,$P$34:$W$43,8))*(1-$T$22)*T396*VLOOKUP(AC405,P394:T403,5)</f>
        <v>1.0838556005481953E-3</v>
      </c>
      <c r="AD408" s="60">
        <f>SQRT($W$36*VLOOKUP(AD405,$P$34:$W$43,8))*(1-$U$22)*T396*VLOOKUP(AD405,P394:T403,5)</f>
        <v>1.0754183794881287E-3</v>
      </c>
      <c r="AE408" s="60">
        <f>SQRT($W$36*VLOOKUP(AE405,$P$34:$W$43,8))*(1-$V$22)*T396*VLOOKUP(AE405,P394:T403,5)</f>
        <v>6.4801894035000228E-4</v>
      </c>
      <c r="AF408" s="60">
        <f>SQRT($W$36*VLOOKUP(AF405,$P$34:$W$43,8))*(1-$W$22)*T396*VLOOKUP(AF405,P394:T403,5)</f>
        <v>3.9139446728555715E-3</v>
      </c>
      <c r="AG408" s="60">
        <f>SQRT($W$36*VLOOKUP(AG405,$P$34:$W$43,8))*(1-$X$22)*T396*VLOOKUP(AG405,P394:T403,5)</f>
        <v>2.486962270584283E-3</v>
      </c>
      <c r="AH408" s="60">
        <f>SQRT($W$36*VLOOKUP(AH405,$P$34:$W$43,8))*(1-$Y$22)*T396*VLOOKUP(AH405,P394:T403,5)</f>
        <v>1.5619511452881845E-3</v>
      </c>
      <c r="AI408" s="87">
        <f>SQRT($W$36*VLOOKUP(AI405,$P$34:$W$43,8))*(1-$Z$22)*T396*VLOOKUP(AI405,P394:T403,5)</f>
        <v>2.5056029251896705E-3</v>
      </c>
      <c r="AJ408" s="89">
        <f>$X$36*T396</f>
        <v>2.0500669236449568E-6</v>
      </c>
      <c r="AK408" s="82"/>
      <c r="AL408" s="65"/>
      <c r="AM408" s="61"/>
      <c r="AN408" s="66" t="s">
        <v>573</v>
      </c>
      <c r="AO408" s="66" t="e">
        <f>1/0</f>
        <v>#DIV/0!</v>
      </c>
      <c r="AP408" s="61"/>
      <c r="AQ408" s="65" t="s">
        <v>573</v>
      </c>
      <c r="AR408" s="66">
        <f>IF(AL415&gt;=0,0,AO415)</f>
        <v>0</v>
      </c>
      <c r="AS408" s="61">
        <f>AR408</f>
        <v>0</v>
      </c>
      <c r="AT408" s="61">
        <f>IF(AS407&lt;AS408,AS407,AS408)</f>
        <v>0</v>
      </c>
      <c r="AU408" s="67">
        <f>AT408</f>
        <v>0</v>
      </c>
      <c r="AV408" s="81"/>
      <c r="AW408" s="59">
        <v>3</v>
      </c>
      <c r="AX408" s="61">
        <f t="shared" si="69"/>
        <v>0.19947591637730461</v>
      </c>
      <c r="AY408" s="61">
        <f>SUMPRODUCT(T394:T403,$AZ$34:$AZ$43)</f>
        <v>0.80753499200068046</v>
      </c>
      <c r="AZ408" s="68">
        <f>IF($AA$9,EXP((AX408/AL407)*(AU411-1)-LN(AU411-AL407)-AL406*(2*AY408/AL406-AX408/AL407)*LN((AU411+2.41421536*AL407)/(AU411-0.41421536*AL407))/(AL407*2.82842713)      ),1)</f>
        <v>0.35268409636808956</v>
      </c>
    </row>
    <row r="409" spans="16:52" x14ac:dyDescent="0.25">
      <c r="P409" s="78">
        <v>4</v>
      </c>
      <c r="Q409" s="60"/>
      <c r="R409" s="60"/>
      <c r="S409" s="60">
        <f>$Z$10*$BJ$37/AZ409</f>
        <v>2.0526110715581618E-2</v>
      </c>
      <c r="T409" s="61">
        <f>S409/S416</f>
        <v>2.0531638988615476E-2</v>
      </c>
      <c r="U409" s="62"/>
      <c r="V409" s="62"/>
      <c r="W409" s="60"/>
      <c r="X409" s="63"/>
      <c r="Y409" s="61"/>
      <c r="Z409" s="86">
        <f>SQRT($W$37*VLOOKUP(Z405,$P$34:$W$43,8))*(1-$Q$23)*T397*VLOOKUP(Z405,P394:T403,5)</f>
        <v>2.4384279425943979E-3</v>
      </c>
      <c r="AA409" s="60">
        <f>SQRT($W$37*VLOOKUP(AA405,$P$34:$W$43,8))*(1-$R$23)*T397*VLOOKUP(AA405,P394:T403,5)</f>
        <v>1.5266212043720329E-3</v>
      </c>
      <c r="AB409" s="60">
        <f>SQRT($W$37*VLOOKUP(AB405,$P$34:$W$43,8))*(1-$S$23)*T397*VLOOKUP(AB405,P394:T403,5)</f>
        <v>1.0838556005481953E-3</v>
      </c>
      <c r="AC409" s="60">
        <f>SQRT($W$37*VLOOKUP(AC405,$P$34:$W$43,8))*(1-$T$23)*T397*VLOOKUP(AC405,P394:T403,5)</f>
        <v>7.7823880150177966E-4</v>
      </c>
      <c r="AD409" s="60">
        <f>SQRT($W$37*VLOOKUP(AD405,$P$34:$W$43,8))*(1-$U$23)*T397*VLOOKUP(AD405,P394:T403,5)</f>
        <v>7.6398124268224003E-4</v>
      </c>
      <c r="AE409" s="60">
        <f>SQRT($W$37*VLOOKUP(AE405,$P$34:$W$43,8))*(1-$V$23)*T397*VLOOKUP(AE405,P394:T403,5)</f>
        <v>4.4122272779952037E-4</v>
      </c>
      <c r="AF409" s="60">
        <f>SQRT($W$37*VLOOKUP(AF405,$P$34:$W$43,8))*(1-$W$23)*T397*VLOOKUP(AF405,P394:T403,5)</f>
        <v>2.8169702857285192E-3</v>
      </c>
      <c r="AG409" s="60">
        <f>SQRT($W$37*VLOOKUP(AG405,$P$34:$W$43,8))*(1-$X$23)*T397*VLOOKUP(AG405,P394:T403,5)</f>
        <v>1.7611217440512692E-3</v>
      </c>
      <c r="AH409" s="60">
        <f>SQRT($W$37*VLOOKUP(AH405,$P$34:$W$43,8))*(1-$Y$23)*T397*VLOOKUP(AH405,P394:T403,5)</f>
        <v>1.2254152770050605E-3</v>
      </c>
      <c r="AI409" s="87">
        <f>SQRT($W$37*VLOOKUP(AI405,$P$34:$W$43,8))*(1-$Z$23)*T397*VLOOKUP(AI405,P394:T403,5)</f>
        <v>1.6278273390989393E-3</v>
      </c>
      <c r="AJ409" s="89">
        <f>$X$37*T397</f>
        <v>1.4862202102064189E-6</v>
      </c>
      <c r="AK409" s="59" t="s">
        <v>568</v>
      </c>
      <c r="AL409" s="60">
        <f>AL407-1</f>
        <v>-0.88912220398100172</v>
      </c>
      <c r="AM409" s="61"/>
      <c r="AN409" s="66"/>
      <c r="AO409" s="61"/>
      <c r="AP409" s="61"/>
      <c r="AQ409" s="50"/>
      <c r="AR409" s="65"/>
      <c r="AS409" s="65"/>
      <c r="AT409" s="65"/>
      <c r="AU409" s="65"/>
      <c r="AV409" s="81"/>
      <c r="AW409" s="59">
        <v>4</v>
      </c>
      <c r="AX409" s="61">
        <f t="shared" si="69"/>
        <v>0.25627106465246752</v>
      </c>
      <c r="AY409" s="61">
        <f>SUMPRODUCT(T394:T403,$BA$34:$BA$43)</f>
        <v>1.0068630012146005</v>
      </c>
      <c r="AZ409" s="68">
        <f>IF($AA$10,EXP((AX409/AL407)*(AU411-1)-LN(AU411-AL407)-AL406*(2*AY409/AL406-AX409/AL407)*LN((AU411+2.41421536*AL407)/(AU411-0.41421536*AL407))/(AL407*2.82842713)      ),1)</f>
        <v>0.24687815429646967</v>
      </c>
    </row>
    <row r="410" spans="16:52" x14ac:dyDescent="0.25">
      <c r="P410" s="78">
        <v>5</v>
      </c>
      <c r="Q410" s="60"/>
      <c r="R410" s="60"/>
      <c r="S410" s="60">
        <f>$Z$11*$BJ$38/AZ410</f>
        <v>2.0845438812974734E-2</v>
      </c>
      <c r="T410" s="61">
        <f>S410/S416</f>
        <v>2.0851053090266008E-2</v>
      </c>
      <c r="U410" s="62"/>
      <c r="V410" s="62"/>
      <c r="W410" s="60"/>
      <c r="X410" s="63"/>
      <c r="Y410" s="61"/>
      <c r="Z410" s="86">
        <f>SQRT($W$38*VLOOKUP(Z405,$P$34:$W$43,8))*(1-$Q$24)*T398*VLOOKUP(Z405,P394:T403,5)</f>
        <v>2.3629699906220335E-3</v>
      </c>
      <c r="AA410" s="60">
        <f>SQRT($W$38*VLOOKUP(AA405,$P$34:$W$43,8))*(1-$R$24)*T398*VLOOKUP(AA405,P394:T403,5)</f>
        <v>1.6682420395569514E-3</v>
      </c>
      <c r="AB410" s="60">
        <f>SQRT($W$38*VLOOKUP(AB405,$P$34:$W$43,8))*(1-$S$24)*T398*VLOOKUP(AB405,P394:T403,5)</f>
        <v>1.0754183794881287E-3</v>
      </c>
      <c r="AC410" s="60">
        <f>SQRT($W$38*VLOOKUP(AC405,$P$34:$W$43,8))*(1-$T$24)*T398*VLOOKUP(AC405,P394:T403,5)</f>
        <v>7.6398124268224014E-4</v>
      </c>
      <c r="AD410" s="60">
        <f>SQRT($W$38*VLOOKUP(AD405,$P$34:$W$43,8))*(1-$U$24)*T398*VLOOKUP(AD405,P394:T403,5)</f>
        <v>7.4938525833527047E-4</v>
      </c>
      <c r="AE410" s="60">
        <f>SQRT($W$38*VLOOKUP(AE405,$P$34:$W$43,8))*(1-$V$24)*T398*VLOOKUP(AE405,P394:T403,5)</f>
        <v>4.6756610578549987E-4</v>
      </c>
      <c r="AF410" s="60">
        <f>SQRT($W$38*VLOOKUP(AF405,$P$34:$W$43,8))*(1-$W$24)*T398*VLOOKUP(AF405,P394:T403,5)</f>
        <v>2.6942490665957338E-3</v>
      </c>
      <c r="AG410" s="60">
        <f>SQRT($W$38*VLOOKUP(AG405,$P$34:$W$43,8))*(1-$X$24)*T398*VLOOKUP(AG405,P394:T403,5)</f>
        <v>1.7546859050653117E-3</v>
      </c>
      <c r="AH410" s="60">
        <f>SQRT($W$38*VLOOKUP(AH405,$P$34:$W$43,8))*(1-$Y$24)*T398*VLOOKUP(AH405,P394:T403,5)</f>
        <v>1.1454865658311233E-3</v>
      </c>
      <c r="AI410" s="87">
        <f>SQRT($W$38*VLOOKUP(AI405,$P$34:$W$43,8))*(1-$Z$24)*T398*VLOOKUP(AI405,P394:T403,5)</f>
        <v>1.759601373991316E-3</v>
      </c>
      <c r="AJ410" s="89">
        <f>$X$38*T398</f>
        <v>1.5090014020463319E-6</v>
      </c>
      <c r="AK410" s="59" t="s">
        <v>569</v>
      </c>
      <c r="AL410" s="60">
        <f>AL406-3*AL407*AL407-2*AL407</f>
        <v>0.15521998741077178</v>
      </c>
      <c r="AM410" s="61" t="s">
        <v>582</v>
      </c>
      <c r="AN410" s="66" t="s">
        <v>583</v>
      </c>
      <c r="AO410" s="61">
        <f>AL413^2/AL414^3</f>
        <v>7.7936913527018934</v>
      </c>
      <c r="AP410" s="61"/>
      <c r="AQ410" s="50"/>
      <c r="AR410" s="65"/>
      <c r="AS410" s="65"/>
      <c r="AT410" s="65"/>
      <c r="AU410" s="65"/>
      <c r="AV410" s="81"/>
      <c r="AW410" s="59">
        <v>5</v>
      </c>
      <c r="AX410" s="61">
        <f t="shared" si="69"/>
        <v>0.25621330522075891</v>
      </c>
      <c r="AY410" s="61">
        <f>SUMPRODUCT(T394:T403,$BB$34:$BB$43)</f>
        <v>0.98992439428437173</v>
      </c>
      <c r="AZ410" s="68">
        <f>IF($AA$11,EXP((AX410/AL407)*(AU411-1)-LN(AU411-AL407)-AL406*(2*AY410/AL406-AX410/AL407)*LN((AU411+2.41421536*AL407)/(AU411-0.41421536*AL407))/(AL407*2.82842713)      ),1)</f>
        <v>0.25701838800000265</v>
      </c>
    </row>
    <row r="411" spans="16:52" x14ac:dyDescent="0.25">
      <c r="P411" s="78">
        <v>6</v>
      </c>
      <c r="Q411" s="60"/>
      <c r="R411" s="60"/>
      <c r="S411" s="60">
        <f>$Z$12*$BJ$39/AZ411</f>
        <v>1.0316492457909995E-2</v>
      </c>
      <c r="T411" s="61">
        <f>S411/S416</f>
        <v>1.0319270986577667E-2</v>
      </c>
      <c r="U411" s="62"/>
      <c r="V411" s="62"/>
      <c r="W411" s="60"/>
      <c r="X411" s="63"/>
      <c r="Y411" s="61"/>
      <c r="Z411" s="86">
        <f>SQRT($W$39*VLOOKUP(Z405,$P$34:$W$43,8))*(1-$Q$25)*T399*VLOOKUP(Z405,P394:T403,5)</f>
        <v>1.4782686621429863E-3</v>
      </c>
      <c r="AA411" s="60">
        <f>SQRT($W$39*VLOOKUP(AA405,$P$34:$W$43,8))*(1-$R$25)*T399*VLOOKUP(AA405,P394:T403,5)</f>
        <v>1.0258788848188027E-3</v>
      </c>
      <c r="AB411" s="60">
        <f>SQRT($W$39*VLOOKUP(AB405,$P$34:$W$43,8))*(1-$S$25)*T399*VLOOKUP(AB405,P394:T403,5)</f>
        <v>6.4801894035000228E-4</v>
      </c>
      <c r="AC411" s="60">
        <f>SQRT($W$39*VLOOKUP(AC405,$P$34:$W$43,8))*(1-$T$25)*T399*VLOOKUP(AC405,P394:T403,5)</f>
        <v>4.4122272779952037E-4</v>
      </c>
      <c r="AD411" s="60">
        <f>SQRT($W$39*VLOOKUP(AD405,$P$34:$W$43,8))*(1-$U$25)*T399*VLOOKUP(AD405,P394:T403,5)</f>
        <v>4.6756610578549987E-4</v>
      </c>
      <c r="AE411" s="60">
        <f>SQRT($W$39*VLOOKUP(AE405,$P$34:$W$43,8))*(1-$V$25)*T399*VLOOKUP(AE405,P394:T403,5)</f>
        <v>2.917298690463548E-4</v>
      </c>
      <c r="AF411" s="60">
        <f>SQRT($W$39*VLOOKUP(AF405,$P$34:$W$43,8))*(1-$W$25)*T399*VLOOKUP(AF405,P394:T403,5)</f>
        <v>1.8559387594399932E-3</v>
      </c>
      <c r="AG411" s="60">
        <f>SQRT($W$39*VLOOKUP(AG405,$P$34:$W$43,8))*(1-$X$25)*T399*VLOOKUP(AG405,P394:T403,5)</f>
        <v>1.0920692224281579E-3</v>
      </c>
      <c r="AH411" s="60">
        <f>SQRT($W$39*VLOOKUP(AH405,$P$34:$W$43,8))*(1-$Y$25)*T399*VLOOKUP(AH405,P394:T403,5)</f>
        <v>7.0300253271281536E-4</v>
      </c>
      <c r="AI411" s="87">
        <f>SQRT($W$39*VLOOKUP(AI405,$P$34:$W$43,8))*(1-$Z$25)*T399*VLOOKUP(AI405,P394:T403,5)</f>
        <v>1.0978731607285636E-3</v>
      </c>
      <c r="AJ411" s="89">
        <f>$X$39*T399</f>
        <v>9.2903147363126618E-7</v>
      </c>
      <c r="AK411" s="59" t="s">
        <v>570</v>
      </c>
      <c r="AL411" s="60">
        <f>-1*AL406*AL407+AL407^2+AL407^3</f>
        <v>-3.2230573643003566E-2</v>
      </c>
      <c r="AM411" s="61"/>
      <c r="AN411" s="66" t="s">
        <v>584</v>
      </c>
      <c r="AO411" s="61" t="e">
        <f>SQRT(1-AO410)/SQRT(AO410)*AL413/ABS(AL413)</f>
        <v>#NUM!</v>
      </c>
      <c r="AP411" s="61"/>
      <c r="AQ411" s="50"/>
      <c r="AR411" s="65"/>
      <c r="AS411" s="65"/>
      <c r="AT411" s="65" t="s">
        <v>587</v>
      </c>
      <c r="AU411" s="61">
        <f>AU406</f>
        <v>0.73797068725612625</v>
      </c>
      <c r="AV411" s="81"/>
      <c r="AW411" s="59">
        <v>6</v>
      </c>
      <c r="AX411" s="61">
        <f t="shared" si="69"/>
        <v>0.31872889694939199</v>
      </c>
      <c r="AY411" s="61">
        <f>SUMPRODUCT(T394:T403,$BC$34:$BC$43)</f>
        <v>1.2606147202394236</v>
      </c>
      <c r="AZ411" s="68">
        <f>IF($AA$12,EXP((AX411/AL407)*(AU411-1)-LN(AU411-AL407)-AL406*(2*AY411/AL406-AX411/AL407)*LN((AU411+2.41421536*AL407)/(AU411-0.41421536*AL407))/(AL407*2.82842713)      ),1)</f>
        <v>0.15359283363998905</v>
      </c>
    </row>
    <row r="412" spans="16:52" x14ac:dyDescent="0.25">
      <c r="P412" s="78">
        <v>7</v>
      </c>
      <c r="Q412" s="60"/>
      <c r="R412" s="60"/>
      <c r="S412" s="60">
        <f>$Z$13*$BJ$40/AZ412</f>
        <v>0.37188820683806301</v>
      </c>
      <c r="T412" s="61">
        <f>S412/S416</f>
        <v>0.37198836704736715</v>
      </c>
      <c r="U412" s="62"/>
      <c r="V412" s="62"/>
      <c r="W412" s="60"/>
      <c r="X412" s="63"/>
      <c r="Y412" s="61"/>
      <c r="Z412" s="86">
        <f>SQRT($W$40*VLOOKUP(Z405,$P$34:$W$43,8))*(1-$Q$26)*T400*VLOOKUP(Z405,P394:T403,5)</f>
        <v>9.4207463899082002E-3</v>
      </c>
      <c r="AA412" s="60">
        <f>SQRT($W$40*VLOOKUP(AA405,$P$34:$W$43,8))*(1-$R$26)*T400*VLOOKUP(AA405,P394:T403,5)</f>
        <v>6.3020486802640311E-3</v>
      </c>
      <c r="AB412" s="60">
        <f>SQRT($W$40*VLOOKUP(AB405,$P$34:$W$43,8))*(1-$S$26)*T400*VLOOKUP(AB405,P394:T403,5)</f>
        <v>3.9139446728555715E-3</v>
      </c>
      <c r="AC412" s="60">
        <f>SQRT($W$40*VLOOKUP(AC405,$P$34:$W$43,8))*(1-$T$26)*T400*VLOOKUP(AC405,P394:T403,5)</f>
        <v>2.8169702857285192E-3</v>
      </c>
      <c r="AD412" s="60">
        <f>SQRT($W$40*VLOOKUP(AD405,$P$34:$W$43,8))*(1-$U$26)*T400*VLOOKUP(AD405,P394:T403,5)</f>
        <v>2.6942490665957343E-3</v>
      </c>
      <c r="AE412" s="60">
        <f>SQRT($W$40*VLOOKUP(AE405,$P$34:$W$43,8))*(1-$V$26)*T400*VLOOKUP(AE405,P394:T403,5)</f>
        <v>1.8559387594399932E-3</v>
      </c>
      <c r="AF412" s="60">
        <f>SQRT($W$40*VLOOKUP(AF405,$P$34:$W$43,8))*(1-$W$26)*T400*VLOOKUP(AF405,P394:T403,5)</f>
        <v>1.2046919188668829E-2</v>
      </c>
      <c r="AG412" s="60">
        <f>SQRT($W$40*VLOOKUP(AG405,$P$34:$W$43,8))*(1-$X$26)*T400*VLOOKUP(AG405,P394:T403,5)</f>
        <v>8.1306093307740007E-3</v>
      </c>
      <c r="AH412" s="60">
        <f>SQRT($W$40*VLOOKUP(AH405,$P$34:$W$43,8))*(1-$Y$26)*T400*VLOOKUP(AH405,P394:T403,5)</f>
        <v>3.9693826236275112E-3</v>
      </c>
      <c r="AI412" s="87">
        <f>SQRT($W$40*VLOOKUP(AI405,$P$34:$W$43,8))*(1-$Z$26)*T400*VLOOKUP(AI405,P394:T403,5)</f>
        <v>6.4511321080056791E-3</v>
      </c>
      <c r="AJ412" s="89">
        <f>$X$40*T400</f>
        <v>8.9462588898045784E-6</v>
      </c>
      <c r="AK412" s="82"/>
      <c r="AL412" s="65"/>
      <c r="AM412" s="61"/>
      <c r="AN412" s="66" t="s">
        <v>585</v>
      </c>
      <c r="AO412" s="61" t="e">
        <f>IF(ATAN(AO411)&lt;0,ATAN(AO411)+PI(),ATAN(AO411))</f>
        <v>#NUM!</v>
      </c>
      <c r="AP412" s="61"/>
      <c r="AQ412" s="50"/>
      <c r="AR412" s="65"/>
      <c r="AS412" s="65"/>
      <c r="AT412" s="65"/>
      <c r="AU412" s="65"/>
      <c r="AV412" s="81"/>
      <c r="AW412" s="59">
        <v>7</v>
      </c>
      <c r="AX412" s="61">
        <f t="shared" si="69"/>
        <v>8.5143624315005592E-2</v>
      </c>
      <c r="AY412" s="61">
        <f>SUMPRODUCT(T394:T403,$BD$34:$BD$43)</f>
        <v>0.22132113667799469</v>
      </c>
      <c r="AZ412" s="68">
        <f>IF($AA$13,EXP((AX412/AL407)*(AU411-1)-LN(AU411-AL407)-AL406*(2*AY412/AL406-AX412/AL407)*LN((AU411+2.41421536*AL407)/(AU411-0.41421536*AL407))/(AL407*2.82842713)      ),1)</f>
        <v>1.1237484409525926</v>
      </c>
    </row>
    <row r="413" spans="16:52" x14ac:dyDescent="0.25">
      <c r="P413" s="78">
        <v>8</v>
      </c>
      <c r="Q413" s="60"/>
      <c r="R413" s="60"/>
      <c r="S413" s="60">
        <f>$Z$14*$BJ$41/AZ413</f>
        <v>0.11479510588009445</v>
      </c>
      <c r="T413" s="61">
        <f>S413/S416</f>
        <v>0.11482602350969556</v>
      </c>
      <c r="U413" s="62"/>
      <c r="V413" s="62"/>
      <c r="W413" s="60"/>
      <c r="X413" s="63"/>
      <c r="Y413" s="61"/>
      <c r="Z413" s="86">
        <f>SQRT($W$41*VLOOKUP(Z405,$P$34:$W$43,8))*(1-$Q$27)*T401*VLOOKUP(Z405,P394:T403,5)</f>
        <v>5.8595757960349364E-3</v>
      </c>
      <c r="AA413" s="60">
        <f>SQRT($W$41*VLOOKUP(AA405,$P$34:$W$43,8))*(1-$R$27)*T401*VLOOKUP(AA405,P394:T403,5)</f>
        <v>3.8263985932094633E-3</v>
      </c>
      <c r="AB413" s="60">
        <f>SQRT($W$41*VLOOKUP(AB405,$P$34:$W$43,8))*(1-$S$27)*T401*VLOOKUP(AB405,P394:T403,5)</f>
        <v>2.486962270584283E-3</v>
      </c>
      <c r="AC413" s="60">
        <f>SQRT($W$41*VLOOKUP(AC405,$P$34:$W$43,8))*(1-$T$27)*T401*VLOOKUP(AC405,P394:T403,5)</f>
        <v>1.7611217440512694E-3</v>
      </c>
      <c r="AD413" s="60">
        <f>SQRT($W$41*VLOOKUP(AD405,$P$34:$W$43,8))*(1-$U$27)*T401*VLOOKUP(AD405,P394:T403,5)</f>
        <v>1.7546859050653115E-3</v>
      </c>
      <c r="AE413" s="60">
        <f>SQRT($W$41*VLOOKUP(AE405,$P$34:$W$43,8))*(1-$V$27)*T401*VLOOKUP(AE405,P394:T403,5)</f>
        <v>1.0920692224281577E-3</v>
      </c>
      <c r="AF413" s="60">
        <f>SQRT($W$41*VLOOKUP(AF405,$P$34:$W$43,8))*(1-$W$27)*T401*VLOOKUP(AF405,P394:T403,5)</f>
        <v>8.1306093307740007E-3</v>
      </c>
      <c r="AG413" s="60">
        <f>SQRT($W$41*VLOOKUP(AG405,$P$34:$W$43,8))*(1-$X$27)*T401*VLOOKUP(AG405,P394:T403,5)</f>
        <v>5.3055240215005703E-3</v>
      </c>
      <c r="AH413" s="60">
        <f>SQRT($W$41*VLOOKUP(AH405,$P$34:$W$43,8))*(1-$Y$27)*T401*VLOOKUP(AH405,P394:T403,5)</f>
        <v>2.8879277376701886E-3</v>
      </c>
      <c r="AI413" s="87">
        <f>SQRT($W$41*VLOOKUP(AI405,$P$34:$W$43,8))*(1-$Z$27)*T401*VLOOKUP(AI405,P394:T403,5)</f>
        <v>4.4234970997326217E-3</v>
      </c>
      <c r="AJ413" s="89">
        <f>$X$41*T401</f>
        <v>3.0631319895472462E-6</v>
      </c>
      <c r="AK413" s="59" t="s">
        <v>580</v>
      </c>
      <c r="AL413" s="61">
        <f>AL409*AL410/6-AL411/2-AL409^3/27</f>
        <v>1.9146480601470398E-2</v>
      </c>
      <c r="AM413" s="61"/>
      <c r="AN413" s="66" t="s">
        <v>571</v>
      </c>
      <c r="AO413" s="61" t="e">
        <f>2*SQRT(AL414)*COS(AO412/3)-AL409/3</f>
        <v>#NUM!</v>
      </c>
      <c r="AP413" s="69" t="e">
        <f>AO413^3+AL409*AO413^2+AL410*AO413+AL411</f>
        <v>#NUM!</v>
      </c>
      <c r="AQ413" s="50"/>
      <c r="AR413" s="65"/>
      <c r="AS413" s="65"/>
      <c r="AT413" s="65"/>
      <c r="AU413" s="65"/>
      <c r="AV413" s="81"/>
      <c r="AW413" s="59">
        <v>8</v>
      </c>
      <c r="AX413" s="61">
        <f t="shared" si="69"/>
        <v>9.4442052157195047E-2</v>
      </c>
      <c r="AY413" s="61">
        <f>SUMPRODUCT(T394:T403,$BE$34:$BE$43)</f>
        <v>0.46712652468001192</v>
      </c>
      <c r="AZ413" s="68">
        <f>IF($AA$14,EXP((AX413/AL407)*(AU411-1)-LN(AU411-AL407)-AL406*(2*AY413/AL406-AX413/AL407)*LN((AU411+2.41421536*AL407)/(AU411-0.41421536*AL407))/(AL407*2.82842713)      ),1)</f>
        <v>0.63774336822946409</v>
      </c>
    </row>
    <row r="414" spans="16:52" x14ac:dyDescent="0.25">
      <c r="P414" s="78">
        <v>9</v>
      </c>
      <c r="Q414" s="60"/>
      <c r="R414" s="60"/>
      <c r="S414" s="60">
        <f>$Z$15*$BJ$42/AZ414</f>
        <v>5.9246970471136431E-2</v>
      </c>
      <c r="T414" s="61">
        <f>S414/S416</f>
        <v>5.9262927387365313E-2</v>
      </c>
      <c r="U414" s="62"/>
      <c r="V414" s="62" t="s">
        <v>590</v>
      </c>
      <c r="W414" s="60"/>
      <c r="X414" s="63"/>
      <c r="Y414" s="61"/>
      <c r="Z414" s="86">
        <f>SQRT($W$42*VLOOKUP(Z405,$P$34:$W$43,8))*(1-$Q$28)*T402*VLOOKUP(Z405,P394:T403,5)</f>
        <v>3.5644348570743941E-3</v>
      </c>
      <c r="AA414" s="60">
        <f>SQRT($W$42*VLOOKUP(AA405,$P$34:$W$43,8))*(1-$R$28)*T402*VLOOKUP(AA405,P394:T403,5)</f>
        <v>2.4375891122091391E-3</v>
      </c>
      <c r="AB414" s="60">
        <f>SQRT($W$42*VLOOKUP(AB405,$P$34:$W$43,8))*(1-$S$28)*T402*VLOOKUP(AB405,P394:T403,5)</f>
        <v>1.5619511452881845E-3</v>
      </c>
      <c r="AC414" s="60">
        <f>SQRT($W$42*VLOOKUP(AC405,$P$34:$W$43,8))*(1-$T$28)*T402*VLOOKUP(AC405,P394:T403,5)</f>
        <v>1.2254152770050605E-3</v>
      </c>
      <c r="AD414" s="60">
        <f>SQRT($W$42*VLOOKUP(AD405,$P$34:$W$43,8))*(1-$U$28)*T402*VLOOKUP(AD405,P394:T403,5)</f>
        <v>1.1454865658311235E-3</v>
      </c>
      <c r="AE414" s="60">
        <f>SQRT($W$42*VLOOKUP(AE405,$P$34:$W$43,8))*(1-$V$28)*T402*VLOOKUP(AE405,P394:T403,5)</f>
        <v>7.0300253271281526E-4</v>
      </c>
      <c r="AF414" s="60">
        <f>SQRT($W$42*VLOOKUP(AF405,$P$34:$W$43,8))*(1-$W$28)*T402*VLOOKUP(AF405,P394:T403,5)</f>
        <v>3.9693826236275103E-3</v>
      </c>
      <c r="AG414" s="60">
        <f>SQRT($W$42*VLOOKUP(AG405,$P$34:$W$43,8))*(1-$X$28)*T402*VLOOKUP(AG405,P394:T403,5)</f>
        <v>2.8879277376701886E-3</v>
      </c>
      <c r="AH414" s="60">
        <f>SQRT($W$42*VLOOKUP(AH405,$P$34:$W$43,8))*(1-$Y$28)*T402*VLOOKUP(AH405,P394:T403,5)</f>
        <v>1.9295396197409405E-3</v>
      </c>
      <c r="AI414" s="87">
        <f>SQRT($W$42*VLOOKUP(AI405,$P$34:$W$43,8))*(1-$Z$28)*T402*VLOOKUP(AI405,P394:T403,5)</f>
        <v>2.8235050569000698E-3</v>
      </c>
      <c r="AJ414" s="89">
        <f>$X$42*T402</f>
        <v>1.6008612985430733E-6</v>
      </c>
      <c r="AK414" s="59" t="s">
        <v>556</v>
      </c>
      <c r="AL414" s="61">
        <f>AL409^2/9-AL410/3</f>
        <v>3.6097592375524304E-2</v>
      </c>
      <c r="AM414" s="61"/>
      <c r="AN414" s="66" t="s">
        <v>572</v>
      </c>
      <c r="AO414" s="61" t="e">
        <f>2*SQRT(AL414)*COS((AO412+2*PI())/3)-AL409/3</f>
        <v>#NUM!</v>
      </c>
      <c r="AP414" s="69" t="e">
        <f>AO414^3+AO414^2*AL409+AO414*AL410+AL411</f>
        <v>#NUM!</v>
      </c>
      <c r="AQ414" s="50"/>
      <c r="AR414" s="65"/>
      <c r="AS414" s="50"/>
      <c r="AT414" s="65"/>
      <c r="AU414" s="65"/>
      <c r="AV414" s="81"/>
      <c r="AW414" s="59">
        <v>9</v>
      </c>
      <c r="AX414" s="61">
        <f t="shared" si="69"/>
        <v>9.5633628720838929E-2</v>
      </c>
      <c r="AY414" s="61">
        <f>SUMPRODUCT(T394:T403,$BF$34:$BF$43)</f>
        <v>0.53657148041293767</v>
      </c>
      <c r="AZ414" s="68">
        <f>IF($AA$15,EXP((AX414/AL407)*(AU411-1)-LN(AU411-AL407)-AL406*(2*AY414/AL406-AX414/AL407)*LN((AU411+2.41421536*AL407)/(AU411-0.41421536*AL407))/(AL407*2.82842713)      ),1)</f>
        <v>0.54180083784296151</v>
      </c>
    </row>
    <row r="415" spans="16:52" x14ac:dyDescent="0.25">
      <c r="P415" s="78">
        <v>10</v>
      </c>
      <c r="Q415" s="60"/>
      <c r="R415" s="60"/>
      <c r="S415" s="60">
        <f>$Z$16*$BJ$43/AZ415</f>
        <v>9.2083112557983057E-2</v>
      </c>
      <c r="T415" s="61">
        <f>S415/S416</f>
        <v>9.2107913193382601E-2</v>
      </c>
      <c r="U415" s="62"/>
      <c r="V415" s="96">
        <f>ABS(S404-S416)</f>
        <v>1.1102230246251565E-16</v>
      </c>
      <c r="W415" s="60"/>
      <c r="X415" s="63"/>
      <c r="Y415" s="61"/>
      <c r="Z415" s="86">
        <f>SQRT($W$43*VLOOKUP(Z405,$P$34:$W$43,8))*(1-$Q$29)*T403*VLOOKUP(Z405,P394:T403,5)</f>
        <v>5.5717408403001883E-3</v>
      </c>
      <c r="AA415" s="60">
        <f>SQRT($W$43*VLOOKUP(AA405,$P$34:$W$43,8))*(1-$R$29)*T403*VLOOKUP(AA405,P394:T403,5)</f>
        <v>3.8564314466762333E-3</v>
      </c>
      <c r="AB415" s="60">
        <f>SQRT($W$43*VLOOKUP(AB405,$P$34:$W$43,8))*(1-$S$29)*T403*VLOOKUP(AB405,P394:T403,5)</f>
        <v>2.5056029251896705E-3</v>
      </c>
      <c r="AC415" s="60">
        <f>SQRT($W$43*VLOOKUP(AC405,$P$34:$W$43,8))*(1-$T$29)*T403*VLOOKUP(AC405,P394:T403,5)</f>
        <v>1.6278273390989396E-3</v>
      </c>
      <c r="AD415" s="60">
        <f>SQRT($W$43*VLOOKUP(AD405,$P$34:$W$43,8))*(1-$U$29)*T403*VLOOKUP(AD405,P394:T403,5)</f>
        <v>1.7596013739913162E-3</v>
      </c>
      <c r="AE415" s="60">
        <f>SQRT($W$43*VLOOKUP(AE405,$P$34:$W$43,8))*(1-$V$29)*T403*VLOOKUP(AE405,P394:T403,5)</f>
        <v>1.0978731607285636E-3</v>
      </c>
      <c r="AF415" s="60">
        <f>SQRT($W$43*VLOOKUP(AF405,$P$34:$W$43,8))*(1-$W$29)*T403*VLOOKUP(AF405,P394:T403,5)</f>
        <v>6.4511321080056791E-3</v>
      </c>
      <c r="AG415" s="60">
        <f>SQRT($W$43*VLOOKUP(AG405,$P$34:$W$43,8))*(1-$X$29)*T403*VLOOKUP(AG405,P394:T403,5)</f>
        <v>4.4234970997326217E-3</v>
      </c>
      <c r="AH415" s="60">
        <f>SQRT($W$43*VLOOKUP(AH405,$P$34:$W$43,8))*(1-$Y$29)*T403*VLOOKUP(AH405,P394:T403,5)</f>
        <v>2.8235050569000698E-3</v>
      </c>
      <c r="AI415" s="87">
        <f>SQRT($W$43*VLOOKUP(AI405,$P$34:$W$43,8))*(1-$Z$29)*T403*VLOOKUP(AI405,P394:T403,5)</f>
        <v>4.1316491896707516E-3</v>
      </c>
      <c r="AJ415" s="89">
        <f>$X$43*T403</f>
        <v>3.3412025320858486E-6</v>
      </c>
      <c r="AK415" s="59" t="s">
        <v>72</v>
      </c>
      <c r="AL415" s="63">
        <f>AL413^2-AL414^3</f>
        <v>3.1955125071559738E-4</v>
      </c>
      <c r="AM415" s="61"/>
      <c r="AN415" s="66" t="s">
        <v>573</v>
      </c>
      <c r="AO415" s="61" t="e">
        <f>2*SQRT(AL414)*COS((AO412+4*PI())/3)-AL409/3</f>
        <v>#NUM!</v>
      </c>
      <c r="AP415" s="69" t="e">
        <f>AO415^3+AO415^2*AL409+AL410*AO415+AL411</f>
        <v>#NUM!</v>
      </c>
      <c r="AQ415" s="50"/>
      <c r="AR415" s="65"/>
      <c r="AS415" s="50"/>
      <c r="AT415" s="65"/>
      <c r="AU415" s="65"/>
      <c r="AV415" s="81"/>
      <c r="AW415" s="59">
        <v>10</v>
      </c>
      <c r="AX415" s="61">
        <f t="shared" si="69"/>
        <v>0.1284239100960245</v>
      </c>
      <c r="AY415" s="61">
        <f>SUMPRODUCT(T394:T403,$BG$34:$BG$43)</f>
        <v>0.53145233071846154</v>
      </c>
      <c r="AZ415" s="68">
        <f>IF($AA$16,EXP((AX415/AL407)*(AU411-1)-LN(AU411-AL407)-AL406*(2*AY415/AL406-AX415/AL407)*LN((AU411+2.41421536*AL407)/(AU411-0.41421536*AL407))/(AL407*2.82842713)      ),1)</f>
        <v>0.58726082636293075</v>
      </c>
    </row>
    <row r="416" spans="16:52" x14ac:dyDescent="0.25">
      <c r="P416" s="79"/>
      <c r="Q416" s="71"/>
      <c r="R416" s="71"/>
      <c r="S416" s="94">
        <f>SUM(S406:S415)</f>
        <v>0.99973074370551118</v>
      </c>
      <c r="T416" s="72">
        <f>SUM(T406:T415)</f>
        <v>1</v>
      </c>
      <c r="U416" s="73"/>
      <c r="V416" s="73"/>
      <c r="W416" s="73"/>
      <c r="X416" s="73"/>
      <c r="Y416" s="73"/>
      <c r="Z416" s="70"/>
      <c r="AA416" s="73"/>
      <c r="AB416" s="73"/>
      <c r="AC416" s="73"/>
      <c r="AD416" s="73"/>
      <c r="AE416" s="73"/>
      <c r="AF416" s="73"/>
      <c r="AG416" s="73"/>
      <c r="AH416" s="73"/>
      <c r="AI416" s="88">
        <f>SUM(Z406:AI415)</f>
        <v>0.28955790210272797</v>
      </c>
      <c r="AJ416" s="91">
        <f>SUM(AJ406:AJ415)</f>
        <v>3.1318759718052473E-5</v>
      </c>
      <c r="AK416" s="70"/>
      <c r="AL416" s="73"/>
      <c r="AM416" s="74"/>
      <c r="AN416" s="75"/>
      <c r="AO416" s="74"/>
      <c r="AP416" s="74"/>
      <c r="AQ416" s="76"/>
      <c r="AR416" s="73"/>
      <c r="AS416" s="76"/>
      <c r="AT416" s="73"/>
      <c r="AU416" s="73"/>
      <c r="AV416" s="80"/>
      <c r="AW416" s="70"/>
      <c r="AX416" s="73"/>
      <c r="AY416" s="73"/>
      <c r="AZ416" s="80"/>
    </row>
    <row r="417" spans="16:52" x14ac:dyDescent="0.25">
      <c r="P417" s="92">
        <f>P405+1</f>
        <v>32</v>
      </c>
      <c r="Q417" s="55"/>
      <c r="R417" s="55"/>
      <c r="S417" s="55"/>
      <c r="T417" s="55" t="s">
        <v>558</v>
      </c>
      <c r="U417" s="56"/>
      <c r="V417" s="56"/>
      <c r="W417" s="57"/>
      <c r="X417" s="57"/>
      <c r="Y417" s="57"/>
      <c r="Z417" s="54">
        <v>1</v>
      </c>
      <c r="AA417" s="55">
        <v>2</v>
      </c>
      <c r="AB417" s="55">
        <v>3</v>
      </c>
      <c r="AC417" s="55">
        <v>4</v>
      </c>
      <c r="AD417" s="55">
        <v>5</v>
      </c>
      <c r="AE417" s="55">
        <v>6</v>
      </c>
      <c r="AF417" s="55">
        <v>7</v>
      </c>
      <c r="AG417" s="55">
        <v>8</v>
      </c>
      <c r="AH417" s="55">
        <v>9</v>
      </c>
      <c r="AI417" s="58">
        <v>10</v>
      </c>
      <c r="AJ417" s="90"/>
      <c r="AK417" s="54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8"/>
      <c r="AW417" s="54"/>
      <c r="AX417" s="55" t="s">
        <v>563</v>
      </c>
      <c r="AY417" s="55" t="s">
        <v>575</v>
      </c>
      <c r="AZ417" s="58" t="s">
        <v>588</v>
      </c>
    </row>
    <row r="418" spans="16:52" x14ac:dyDescent="0.25">
      <c r="P418" s="78">
        <v>1</v>
      </c>
      <c r="Q418" s="60"/>
      <c r="R418" s="60"/>
      <c r="S418" s="60">
        <f>$Z$7*$BJ$34/AZ418</f>
        <v>0.19626138314256053</v>
      </c>
      <c r="T418" s="61">
        <f>S418/S428</f>
        <v>0.1963142419879135</v>
      </c>
      <c r="U418" s="62"/>
      <c r="V418" s="62"/>
      <c r="W418" s="60"/>
      <c r="X418" s="63"/>
      <c r="Y418" s="61"/>
      <c r="Z418" s="86">
        <f>SQRT($W$34*VLOOKUP(Z417,$P$34:$W$43,8))*(1-$Q$20)*T406*VLOOKUP(Z417,P406:T415,5)</f>
        <v>7.8475974295217077E-3</v>
      </c>
      <c r="AA418" s="60">
        <f>SQRT($W$34*VLOOKUP(AA417,$P$34:$W$43,8))*(1-$R$20)*T406*VLOOKUP(AA417,P406:T415,5)</f>
        <v>5.3765350111756377E-3</v>
      </c>
      <c r="AB418" s="60">
        <f>SQRT($W$34*VLOOKUP(AB417,$P$34:$W$43,8))*(1-$S$20)*T406*VLOOKUP(AB417,P406:T415,5)</f>
        <v>3.4048328847007844E-3</v>
      </c>
      <c r="AC418" s="60">
        <f>SQRT($W$34*VLOOKUP(AC417,$P$34:$W$43,8))*(1-$T$20)*T406*VLOOKUP(AC417,P406:T415,5)</f>
        <v>2.4384279426290512E-3</v>
      </c>
      <c r="AD418" s="60">
        <f>SQRT($W$34*VLOOKUP(AD417,$P$34:$W$43,8))*(1-$U$20)*T406*VLOOKUP(AD417,P406:T415,5)</f>
        <v>2.3629699906557436E-3</v>
      </c>
      <c r="AE418" s="60">
        <f>SQRT($W$34*VLOOKUP(AE417,$P$34:$W$43,8))*(1-$V$20)*T406*VLOOKUP(AE417,P406:T415,5)</f>
        <v>1.4782686621725837E-3</v>
      </c>
      <c r="AF418" s="60">
        <f>SQRT($W$34*VLOOKUP(AF417,$P$34:$W$43,8))*(1-$W$20)*T406*VLOOKUP(AF417,P406:T415,5)</f>
        <v>9.4207463898366966E-3</v>
      </c>
      <c r="AG418" s="60">
        <f>SQRT($W$34*VLOOKUP(AG417,$P$34:$W$43,8))*(1-$X$20)*T406*VLOOKUP(AG417,P406:T415,5)</f>
        <v>5.8595757960329788E-3</v>
      </c>
      <c r="AH418" s="60">
        <f>SQRT($W$34*VLOOKUP(AH417,$P$34:$W$43,8))*(1-$Y$20)*T406*VLOOKUP(AH417,P406:T415,5)</f>
        <v>3.5644348570871573E-3</v>
      </c>
      <c r="AI418" s="87">
        <f>SQRT($W$34*VLOOKUP(AI417,$P$34:$W$43,8))*(1-$Z$20)*T406*VLOOKUP(AI417,P406:T415,5)</f>
        <v>5.5717408403111275E-3</v>
      </c>
      <c r="AJ418" s="89">
        <f>$X$34*T406</f>
        <v>5.2615827632706795E-6</v>
      </c>
      <c r="AK418" s="59" t="s">
        <v>69</v>
      </c>
      <c r="AL418" s="60">
        <f>$Q$44*AI428*100000/($T$3*$AE$9)^2</f>
        <v>0.4138572364015321</v>
      </c>
      <c r="AM418" s="65" t="s">
        <v>581</v>
      </c>
      <c r="AN418" s="66" t="s">
        <v>571</v>
      </c>
      <c r="AO418" s="61">
        <f>(AL425+SQRT(AL427))^(1/3)+(AL425-SQRT(AL427))^(1/3)-AL421/3</f>
        <v>0.73797068725344328</v>
      </c>
      <c r="AP418" s="63">
        <f>AO418^3+AL421*AO418^2+AL422*AO418+AL423</f>
        <v>0</v>
      </c>
      <c r="AQ418" s="65" t="s">
        <v>571</v>
      </c>
      <c r="AR418" s="61">
        <f>IF(AL427&gt;=0,AO418,AO425)</f>
        <v>0.73797068725344328</v>
      </c>
      <c r="AS418" s="61">
        <f>IF(AR418&lt;AR419,AR419,AR418)</f>
        <v>0.73797068725344328</v>
      </c>
      <c r="AT418" s="61">
        <f>AS418</f>
        <v>0.73797068725344328</v>
      </c>
      <c r="AU418" s="67">
        <f>IF(AT418&lt;AT419,AT419,AT418)</f>
        <v>0.73797068725344328</v>
      </c>
      <c r="AV418" s="81"/>
      <c r="AW418" s="59">
        <v>1</v>
      </c>
      <c r="AX418" s="61">
        <f>AX406</f>
        <v>9.4886543912142504E-2</v>
      </c>
      <c r="AY418" s="61">
        <f>SUMPRODUCT(T406:T415,$AX$34:$AX$43)</f>
        <v>0.34455228807760496</v>
      </c>
      <c r="AZ418" s="68">
        <f>IF($AA$7,EXP((AX418/AL419)*(AU423-1)-LN(AU423-AL419)-AL418*(2*AY418/AL418-AX418/AL419)*LN((AU423+2.41421536*AL419)/(AU423-0.41421536*AL419))/(AL419*2.82842713)      ),1)</f>
        <v>0.85492888326217598</v>
      </c>
    </row>
    <row r="419" spans="16:52" x14ac:dyDescent="0.25">
      <c r="P419" s="78">
        <v>2</v>
      </c>
      <c r="Q419" s="60"/>
      <c r="R419" s="60"/>
      <c r="S419" s="60">
        <f>$Z$8*$BJ$35/AZ419</f>
        <v>7.7393120047785396E-2</v>
      </c>
      <c r="T419" s="61">
        <f>S419/S428</f>
        <v>7.7413964244939654E-2</v>
      </c>
      <c r="U419" s="62"/>
      <c r="V419" s="62"/>
      <c r="W419" s="60"/>
      <c r="X419" s="63"/>
      <c r="Y419" s="61"/>
      <c r="Z419" s="86">
        <f>SQRT($W$35*VLOOKUP(Z417,$P$34:$W$43,8))*(1-$Q$21)*T407*VLOOKUP(Z417,P406:T415,5)</f>
        <v>5.3765350111756377E-3</v>
      </c>
      <c r="AA419" s="60">
        <f>SQRT($W$35*VLOOKUP(AA417,$P$34:$W$43,8))*(1-$R$21)*T407*VLOOKUP(AA417,P406:T415,5)</f>
        <v>3.6644840826959985E-3</v>
      </c>
      <c r="AB419" s="60">
        <f>SQRT($W$35*VLOOKUP(AB417,$P$34:$W$43,8))*(1-$S$21)*T407*VLOOKUP(AB417,P406:T415,5)</f>
        <v>2.3571051713337675E-3</v>
      </c>
      <c r="AC419" s="60">
        <f>SQRT($W$35*VLOOKUP(AC417,$P$34:$W$43,8))*(1-$T$21)*T407*VLOOKUP(AC417,P406:T415,5)</f>
        <v>1.5266212044041765E-3</v>
      </c>
      <c r="AD419" s="60">
        <f>SQRT($W$35*VLOOKUP(AD417,$P$34:$W$43,8))*(1-$U$21)*T407*VLOOKUP(AD417,P406:T415,5)</f>
        <v>1.668242039592168E-3</v>
      </c>
      <c r="AE419" s="60">
        <f>SQRT($W$35*VLOOKUP(AE417,$P$34:$W$43,8))*(1-$V$21)*T407*VLOOKUP(AE417,P406:T415,5)</f>
        <v>1.0258788848463637E-3</v>
      </c>
      <c r="AF419" s="60">
        <f>SQRT($W$35*VLOOKUP(AF417,$P$34:$W$43,8))*(1-$W$21)*T407*VLOOKUP(AF417,P406:T415,5)</f>
        <v>6.30204868025933E-3</v>
      </c>
      <c r="AG419" s="60">
        <f>SQRT($W$35*VLOOKUP(AG417,$P$34:$W$43,8))*(1-$X$21)*T407*VLOOKUP(AG417,P406:T415,5)</f>
        <v>3.8263985932343735E-3</v>
      </c>
      <c r="AH419" s="60">
        <f>SQRT($W$35*VLOOKUP(AH417,$P$34:$W$43,8))*(1-$Y$21)*T407*VLOOKUP(AH417,P406:T415,5)</f>
        <v>2.4375891122345502E-3</v>
      </c>
      <c r="AI419" s="87">
        <f>SQRT($W$35*VLOOKUP(AI417,$P$34:$W$43,8))*(1-$Z$21)*T407*VLOOKUP(AI417,P406:T415,5)</f>
        <v>3.8564314467101992E-3</v>
      </c>
      <c r="AJ419" s="89">
        <f>$X$35*T407</f>
        <v>3.1314022352786323E-6</v>
      </c>
      <c r="AK419" s="59" t="s">
        <v>65</v>
      </c>
      <c r="AL419" s="60">
        <f>AJ428*$Q$44*100000/($T$3*$AE$9)</f>
        <v>0.11087779601924969</v>
      </c>
      <c r="AM419" s="61"/>
      <c r="AN419" s="66" t="s">
        <v>572</v>
      </c>
      <c r="AO419" s="66" t="e">
        <f>1/0</f>
        <v>#DIV/0!</v>
      </c>
      <c r="AP419" s="61"/>
      <c r="AQ419" s="65" t="s">
        <v>572</v>
      </c>
      <c r="AR419" s="66">
        <f>IF(AL427&gt;=0,0,AO426)</f>
        <v>0</v>
      </c>
      <c r="AS419" s="61">
        <f>IF(AR418&lt;AR419,AR418,AR419)</f>
        <v>0</v>
      </c>
      <c r="AT419" s="61">
        <f>IF(AS419&lt;AS420,AS420,AS419)</f>
        <v>0</v>
      </c>
      <c r="AU419" s="67">
        <f>IF(AT418&lt;AT419,AT418,AT419)</f>
        <v>0</v>
      </c>
      <c r="AV419" s="81"/>
      <c r="AW419" s="59">
        <v>2</v>
      </c>
      <c r="AX419" s="61">
        <f t="shared" ref="AX419:AX427" si="70">AX407</f>
        <v>0.14320546093673198</v>
      </c>
      <c r="AY419" s="61">
        <f>SUMPRODUCT(T406:T415,$AY$34:$AY$43)</f>
        <v>0.59157037432618498</v>
      </c>
      <c r="AZ419" s="68">
        <f>IF($AA$8,EXP((AX419/AL419)*(AU423-1)-LN(AU423-AL419)-AL418*(2*AY419/AL418-AX419/AL419)*LN((AU423+2.41421536*AL419)/(AU423-0.41421536*AL419))/(AL419*2.82842713)      ),1)</f>
        <v>0.5247898624198043</v>
      </c>
    </row>
    <row r="420" spans="16:52" x14ac:dyDescent="0.25">
      <c r="P420" s="78">
        <v>3</v>
      </c>
      <c r="Q420" s="60"/>
      <c r="R420" s="60"/>
      <c r="S420" s="60">
        <f>$Z$9*$BJ$36/AZ420</f>
        <v>3.6374802781624818E-2</v>
      </c>
      <c r="T420" s="61">
        <f>S420/S428</f>
        <v>3.6384599564079891E-2</v>
      </c>
      <c r="U420" s="62"/>
      <c r="V420" s="62"/>
      <c r="W420" s="60"/>
      <c r="X420" s="63"/>
      <c r="Y420" s="61"/>
      <c r="Z420" s="86">
        <f>SQRT($W$36*VLOOKUP(Z417,$P$34:$W$43,8))*(1-$Q$22)*T408*VLOOKUP(Z417,P406:T415,5)</f>
        <v>3.4048328847007849E-3</v>
      </c>
      <c r="AA420" s="60">
        <f>SQRT($W$36*VLOOKUP(AA417,$P$34:$W$43,8))*(1-$R$22)*T408*VLOOKUP(AA417,P406:T415,5)</f>
        <v>2.3571051713337675E-3</v>
      </c>
      <c r="AB420" s="60">
        <f>SQRT($W$36*VLOOKUP(AB417,$P$34:$W$43,8))*(1-$S$22)*T408*VLOOKUP(AB417,P406:T415,5)</f>
        <v>1.519501228360413E-3</v>
      </c>
      <c r="AC420" s="60">
        <f>SQRT($W$36*VLOOKUP(AC417,$P$34:$W$43,8))*(1-$T$22)*T408*VLOOKUP(AC417,P406:T415,5)</f>
        <v>1.0838556005776016E-3</v>
      </c>
      <c r="AD420" s="60">
        <f>SQRT($W$36*VLOOKUP(AD417,$P$34:$W$43,8))*(1-$U$22)*T408*VLOOKUP(AD417,P406:T415,5)</f>
        <v>1.0754183795173649E-3</v>
      </c>
      <c r="AE420" s="60">
        <f>SQRT($W$36*VLOOKUP(AE417,$P$34:$W$43,8))*(1-$V$22)*T408*VLOOKUP(AE417,P406:T415,5)</f>
        <v>6.4801894037134903E-4</v>
      </c>
      <c r="AF420" s="60">
        <f>SQRT($W$36*VLOOKUP(AF417,$P$34:$W$43,8))*(1-$W$22)*T408*VLOOKUP(AF417,P406:T415,5)</f>
        <v>3.9139446728764333E-3</v>
      </c>
      <c r="AG420" s="60">
        <f>SQRT($W$36*VLOOKUP(AG417,$P$34:$W$43,8))*(1-$X$22)*T408*VLOOKUP(AG417,P406:T415,5)</f>
        <v>2.4869622706155839E-3</v>
      </c>
      <c r="AH420" s="60">
        <f>SQRT($W$36*VLOOKUP(AH417,$P$34:$W$43,8))*(1-$Y$22)*T408*VLOOKUP(AH417,P406:T415,5)</f>
        <v>1.5619511453139577E-3</v>
      </c>
      <c r="AI420" s="87">
        <f>SQRT($W$36*VLOOKUP(AI417,$P$34:$W$43,8))*(1-$Z$22)*T408*VLOOKUP(AI417,P406:T415,5)</f>
        <v>2.5056029252269628E-3</v>
      </c>
      <c r="AJ420" s="89">
        <f>$X$36*T408</f>
        <v>2.050066923667811E-6</v>
      </c>
      <c r="AK420" s="82"/>
      <c r="AL420" s="65"/>
      <c r="AM420" s="61"/>
      <c r="AN420" s="66" t="s">
        <v>573</v>
      </c>
      <c r="AO420" s="66" t="e">
        <f>1/0</f>
        <v>#DIV/0!</v>
      </c>
      <c r="AP420" s="61"/>
      <c r="AQ420" s="65" t="s">
        <v>573</v>
      </c>
      <c r="AR420" s="66">
        <f>IF(AL427&gt;=0,0,AO427)</f>
        <v>0</v>
      </c>
      <c r="AS420" s="61">
        <f>AR420</f>
        <v>0</v>
      </c>
      <c r="AT420" s="61">
        <f>IF(AS419&lt;AS420,AS419,AS420)</f>
        <v>0</v>
      </c>
      <c r="AU420" s="67">
        <f>AT420</f>
        <v>0</v>
      </c>
      <c r="AV420" s="81"/>
      <c r="AW420" s="59">
        <v>3</v>
      </c>
      <c r="AX420" s="61">
        <f t="shared" si="70"/>
        <v>0.19947591637730461</v>
      </c>
      <c r="AY420" s="61">
        <f>SUMPRODUCT(T406:T415,$AZ$34:$AZ$43)</f>
        <v>0.80753499200343337</v>
      </c>
      <c r="AZ420" s="68">
        <f>IF($AA$9,EXP((AX420/AL419)*(AU423-1)-LN(AU423-AL419)-AL418*(2*AY420/AL418-AX420/AL419)*LN((AU423+2.41421536*AL419)/(AU423-0.41421536*AL419))/(AL419*2.82842713)      ),1)</f>
        <v>0.35268409636631909</v>
      </c>
    </row>
    <row r="421" spans="16:52" x14ac:dyDescent="0.25">
      <c r="P421" s="78">
        <v>4</v>
      </c>
      <c r="Q421" s="60"/>
      <c r="R421" s="60"/>
      <c r="S421" s="60">
        <f>$Z$10*$BJ$37/AZ421</f>
        <v>2.0526110715729365E-2</v>
      </c>
      <c r="T421" s="61">
        <f>S421/S428</f>
        <v>2.0531638988763253E-2</v>
      </c>
      <c r="U421" s="62"/>
      <c r="V421" s="62"/>
      <c r="W421" s="60"/>
      <c r="X421" s="63"/>
      <c r="Y421" s="61"/>
      <c r="Z421" s="86">
        <f>SQRT($W$37*VLOOKUP(Z417,$P$34:$W$43,8))*(1-$Q$23)*T409*VLOOKUP(Z417,P406:T415,5)</f>
        <v>2.4384279426290512E-3</v>
      </c>
      <c r="AA421" s="60">
        <f>SQRT($W$37*VLOOKUP(AA417,$P$34:$W$43,8))*(1-$R$23)*T409*VLOOKUP(AA417,P406:T415,5)</f>
        <v>1.5266212044041767E-3</v>
      </c>
      <c r="AB421" s="60">
        <f>SQRT($W$37*VLOOKUP(AB417,$P$34:$W$43,8))*(1-$S$23)*T409*VLOOKUP(AB417,P406:T415,5)</f>
        <v>1.0838556005776016E-3</v>
      </c>
      <c r="AC421" s="60">
        <f>SQRT($W$37*VLOOKUP(AC417,$P$34:$W$43,8))*(1-$T$23)*T409*VLOOKUP(AC417,P406:T415,5)</f>
        <v>7.7823880152665711E-4</v>
      </c>
      <c r="AD421" s="60">
        <f>SQRT($W$37*VLOOKUP(AD417,$P$34:$W$43,8))*(1-$U$23)*T409*VLOOKUP(AD417,P406:T415,5)</f>
        <v>7.6398124270670364E-4</v>
      </c>
      <c r="AE421" s="60">
        <f>SQRT($W$37*VLOOKUP(AE417,$P$34:$W$43,8))*(1-$V$23)*T409*VLOOKUP(AE417,P406:T415,5)</f>
        <v>4.4122272781618824E-4</v>
      </c>
      <c r="AF421" s="60">
        <f>SQRT($W$37*VLOOKUP(AF417,$P$34:$W$43,8))*(1-$W$23)*T409*VLOOKUP(AF417,P406:T415,5)</f>
        <v>2.8169702857571543E-3</v>
      </c>
      <c r="AG421" s="60">
        <f>SQRT($W$37*VLOOKUP(AG417,$P$34:$W$43,8))*(1-$X$23)*T409*VLOOKUP(AG417,P406:T415,5)</f>
        <v>1.7611217440819497E-3</v>
      </c>
      <c r="AH421" s="60">
        <f>SQRT($W$37*VLOOKUP(AH417,$P$34:$W$43,8))*(1-$Y$23)*T409*VLOOKUP(AH417,P406:T415,5)</f>
        <v>1.2254152770312056E-3</v>
      </c>
      <c r="AI421" s="87">
        <f>SQRT($W$37*VLOOKUP(AI417,$P$34:$W$43,8))*(1-$Z$23)*T409*VLOOKUP(AI417,P406:T415,5)</f>
        <v>1.6278273391310378E-3</v>
      </c>
      <c r="AJ421" s="89">
        <f>$X$37*T409</f>
        <v>1.4862202102301735E-6</v>
      </c>
      <c r="AK421" s="59" t="s">
        <v>568</v>
      </c>
      <c r="AL421" s="60">
        <f>AL419-1</f>
        <v>-0.88912220398075026</v>
      </c>
      <c r="AM421" s="61"/>
      <c r="AN421" s="66"/>
      <c r="AO421" s="61"/>
      <c r="AP421" s="61"/>
      <c r="AQ421" s="50"/>
      <c r="AR421" s="65"/>
      <c r="AS421" s="65"/>
      <c r="AT421" s="65"/>
      <c r="AU421" s="65"/>
      <c r="AV421" s="81"/>
      <c r="AW421" s="59">
        <v>4</v>
      </c>
      <c r="AX421" s="61">
        <f t="shared" si="70"/>
        <v>0.25627106465246752</v>
      </c>
      <c r="AY421" s="61">
        <f>SUMPRODUCT(T406:T415,$BA$34:$BA$43)</f>
        <v>1.0068630012179836</v>
      </c>
      <c r="AZ421" s="68">
        <f>IF($AA$10,EXP((AX421/AL419)*(AU423-1)-LN(AU423-AL419)-AL418*(2*AY421/AL418-AX421/AL419)*LN((AU423+2.41421536*AL419)/(AU423-0.41421536*AL419))/(AL419*2.82842713)      ),1)</f>
        <v>0.24687815429469265</v>
      </c>
    </row>
    <row r="422" spans="16:52" x14ac:dyDescent="0.25">
      <c r="P422" s="78">
        <v>5</v>
      </c>
      <c r="Q422" s="60"/>
      <c r="R422" s="60"/>
      <c r="S422" s="60">
        <f>$Z$11*$BJ$38/AZ422</f>
        <v>2.0845438813125287E-2</v>
      </c>
      <c r="T422" s="61">
        <f>S422/S428</f>
        <v>2.0851053090416596E-2</v>
      </c>
      <c r="U422" s="62"/>
      <c r="V422" s="62"/>
      <c r="W422" s="60"/>
      <c r="X422" s="63"/>
      <c r="Y422" s="61"/>
      <c r="Z422" s="86">
        <f>SQRT($W$38*VLOOKUP(Z417,$P$34:$W$43,8))*(1-$Q$24)*T410*VLOOKUP(Z417,P406:T415,5)</f>
        <v>2.3629699906557436E-3</v>
      </c>
      <c r="AA422" s="60">
        <f>SQRT($W$38*VLOOKUP(AA417,$P$34:$W$43,8))*(1-$R$24)*T410*VLOOKUP(AA417,P406:T415,5)</f>
        <v>1.668242039592168E-3</v>
      </c>
      <c r="AB422" s="60">
        <f>SQRT($W$38*VLOOKUP(AB417,$P$34:$W$43,8))*(1-$S$24)*T410*VLOOKUP(AB417,P406:T415,5)</f>
        <v>1.0754183795173651E-3</v>
      </c>
      <c r="AC422" s="60">
        <f>SQRT($W$38*VLOOKUP(AC417,$P$34:$W$43,8))*(1-$T$24)*T410*VLOOKUP(AC417,P406:T415,5)</f>
        <v>7.6398124270670353E-4</v>
      </c>
      <c r="AD422" s="60">
        <f>SQRT($W$38*VLOOKUP(AD417,$P$34:$W$43,8))*(1-$U$24)*T410*VLOOKUP(AD417,P406:T415,5)</f>
        <v>7.4938525835930756E-4</v>
      </c>
      <c r="AE422" s="60">
        <f>SQRT($W$38*VLOOKUP(AE417,$P$34:$W$43,8))*(1-$V$24)*T410*VLOOKUP(AE417,P406:T415,5)</f>
        <v>4.6756610580318852E-4</v>
      </c>
      <c r="AF422" s="60">
        <f>SQRT($W$38*VLOOKUP(AF417,$P$34:$W$43,8))*(1-$W$24)*T410*VLOOKUP(AF417,P406:T415,5)</f>
        <v>2.6942490666232687E-3</v>
      </c>
      <c r="AG422" s="60">
        <f>SQRT($W$38*VLOOKUP(AG417,$P$34:$W$43,8))*(1-$X$24)*T410*VLOOKUP(AG417,P406:T415,5)</f>
        <v>1.754685905095976E-3</v>
      </c>
      <c r="AH422" s="60">
        <f>SQRT($W$38*VLOOKUP(AH417,$P$34:$W$43,8))*(1-$Y$24)*T410*VLOOKUP(AH417,P406:T415,5)</f>
        <v>1.1454865658556261E-3</v>
      </c>
      <c r="AI422" s="87">
        <f>SQRT($W$38*VLOOKUP(AI417,$P$34:$W$43,8))*(1-$Z$24)*T410*VLOOKUP(AI417,P406:T415,5)</f>
        <v>1.7596013740261089E-3</v>
      </c>
      <c r="AJ422" s="89">
        <f>$X$38*T410</f>
        <v>1.5090014020705332E-6</v>
      </c>
      <c r="AK422" s="59" t="s">
        <v>569</v>
      </c>
      <c r="AL422" s="60">
        <f>AL418-3*AL419*AL419-2*AL419</f>
        <v>0.15521998741277371</v>
      </c>
      <c r="AM422" s="61" t="s">
        <v>582</v>
      </c>
      <c r="AN422" s="66" t="s">
        <v>583</v>
      </c>
      <c r="AO422" s="61">
        <f>AL425^2/AL426^3</f>
        <v>7.7936913530485858</v>
      </c>
      <c r="AP422" s="61"/>
      <c r="AQ422" s="50"/>
      <c r="AR422" s="65"/>
      <c r="AS422" s="65"/>
      <c r="AT422" s="65"/>
      <c r="AU422" s="65"/>
      <c r="AV422" s="81"/>
      <c r="AW422" s="59">
        <v>5</v>
      </c>
      <c r="AX422" s="61">
        <f t="shared" si="70"/>
        <v>0.25621330522075891</v>
      </c>
      <c r="AY422" s="61">
        <f>SUMPRODUCT(T406:T415,$BB$34:$BB$43)</f>
        <v>0.9899243942878152</v>
      </c>
      <c r="AZ422" s="68">
        <f>IF($AA$11,EXP((AX422/AL419)*(AU423-1)-LN(AU423-AL419)-AL418*(2*AY422/AL418-AX422/AL419)*LN((AU423+2.41421536*AL419)/(AU423-0.41421536*AL419))/(AL419*2.82842713)      ),1)</f>
        <v>0.25701838799814636</v>
      </c>
    </row>
    <row r="423" spans="16:52" x14ac:dyDescent="0.25">
      <c r="P423" s="78">
        <v>6</v>
      </c>
      <c r="Q423" s="60"/>
      <c r="R423" s="60"/>
      <c r="S423" s="60">
        <f>$Z$12*$BJ$39/AZ423</f>
        <v>1.0316492458011237E-2</v>
      </c>
      <c r="T423" s="61">
        <f>S423/S428</f>
        <v>1.0319270986678931E-2</v>
      </c>
      <c r="U423" s="62"/>
      <c r="V423" s="62"/>
      <c r="W423" s="60"/>
      <c r="X423" s="63"/>
      <c r="Y423" s="61"/>
      <c r="Z423" s="86">
        <f>SQRT($W$39*VLOOKUP(Z417,$P$34:$W$43,8))*(1-$Q$25)*T411*VLOOKUP(Z417,P406:T415,5)</f>
        <v>1.4782686621725835E-3</v>
      </c>
      <c r="AA423" s="60">
        <f>SQRT($W$39*VLOOKUP(AA417,$P$34:$W$43,8))*(1-$R$25)*T411*VLOOKUP(AA417,P406:T415,5)</f>
        <v>1.0258788848463635E-3</v>
      </c>
      <c r="AB423" s="60">
        <f>SQRT($W$39*VLOOKUP(AB417,$P$34:$W$43,8))*(1-$S$25)*T411*VLOOKUP(AB417,P406:T415,5)</f>
        <v>6.4801894037134903E-4</v>
      </c>
      <c r="AC423" s="60">
        <f>SQRT($W$39*VLOOKUP(AC417,$P$34:$W$43,8))*(1-$T$25)*T411*VLOOKUP(AC417,P406:T415,5)</f>
        <v>4.412227278161883E-4</v>
      </c>
      <c r="AD423" s="60">
        <f>SQRT($W$39*VLOOKUP(AD417,$P$34:$W$43,8))*(1-$U$25)*T411*VLOOKUP(AD417,P406:T415,5)</f>
        <v>4.6756610580318852E-4</v>
      </c>
      <c r="AE423" s="60">
        <f>SQRT($W$39*VLOOKUP(AE417,$P$34:$W$43,8))*(1-$V$25)*T411*VLOOKUP(AE417,P406:T415,5)</f>
        <v>2.9172986905907043E-4</v>
      </c>
      <c r="AF423" s="60">
        <f>SQRT($W$39*VLOOKUP(AF417,$P$34:$W$43,8))*(1-$W$25)*T411*VLOOKUP(AF417,P406:T415,5)</f>
        <v>1.8559387594696425E-3</v>
      </c>
      <c r="AG423" s="60">
        <f>SQRT($W$39*VLOOKUP(AG417,$P$34:$W$43,8))*(1-$X$25)*T411*VLOOKUP(AG417,P406:T415,5)</f>
        <v>1.092069222453528E-3</v>
      </c>
      <c r="AH423" s="60">
        <f>SQRT($W$39*VLOOKUP(AH417,$P$34:$W$43,8))*(1-$Y$25)*T411*VLOOKUP(AH417,P406:T415,5)</f>
        <v>7.0300253273189906E-4</v>
      </c>
      <c r="AI423" s="87">
        <f>SQRT($W$39*VLOOKUP(AI417,$P$34:$W$43,8))*(1-$Z$25)*T411*VLOOKUP(AI417,P406:T415,5)</f>
        <v>1.0978731607565911E-3</v>
      </c>
      <c r="AJ423" s="89">
        <f>$X$39*T411</f>
        <v>9.2903147365151302E-7</v>
      </c>
      <c r="AK423" s="59" t="s">
        <v>570</v>
      </c>
      <c r="AL423" s="60">
        <f>-1*AL418*AL419+AL419^2+AL419^3</f>
        <v>-3.2230573643338874E-2</v>
      </c>
      <c r="AM423" s="61"/>
      <c r="AN423" s="66" t="s">
        <v>584</v>
      </c>
      <c r="AO423" s="61" t="e">
        <f>SQRT(1-AO422)/SQRT(AO422)*AL425/ABS(AL425)</f>
        <v>#NUM!</v>
      </c>
      <c r="AP423" s="61"/>
      <c r="AQ423" s="50"/>
      <c r="AR423" s="65"/>
      <c r="AS423" s="65"/>
      <c r="AT423" s="65" t="s">
        <v>587</v>
      </c>
      <c r="AU423" s="61">
        <f>AU418</f>
        <v>0.73797068725344328</v>
      </c>
      <c r="AV423" s="81"/>
      <c r="AW423" s="59">
        <v>6</v>
      </c>
      <c r="AX423" s="61">
        <f t="shared" si="70"/>
        <v>0.31872889694939199</v>
      </c>
      <c r="AY423" s="61">
        <f>SUMPRODUCT(T406:T415,$BC$34:$BC$43)</f>
        <v>1.260614720243489</v>
      </c>
      <c r="AZ423" s="68">
        <f>IF($AA$12,EXP((AX423/AL419)*(AU423-1)-LN(AU423-AL419)-AL418*(2*AY423/AL418-AX423/AL419)*LN((AU423+2.41421536*AL419)/(AU423-0.41421536*AL419))/(AL419*2.82842713)      ),1)</f>
        <v>0.15359283363848172</v>
      </c>
    </row>
    <row r="424" spans="16:52" x14ac:dyDescent="0.25">
      <c r="P424" s="78">
        <v>7</v>
      </c>
      <c r="Q424" s="60"/>
      <c r="R424" s="60"/>
      <c r="S424" s="60">
        <f>$Z$13*$BJ$40/AZ424</f>
        <v>0.37188820683708895</v>
      </c>
      <c r="T424" s="61">
        <f>S424/S428</f>
        <v>0.37198836704639271</v>
      </c>
      <c r="U424" s="62"/>
      <c r="V424" s="62"/>
      <c r="W424" s="60"/>
      <c r="X424" s="63"/>
      <c r="Y424" s="61"/>
      <c r="Z424" s="86">
        <f>SQRT($W$40*VLOOKUP(Z417,$P$34:$W$43,8))*(1-$Q$26)*T412*VLOOKUP(Z417,P406:T415,5)</f>
        <v>9.4207463898366966E-3</v>
      </c>
      <c r="AA424" s="60">
        <f>SQRT($W$40*VLOOKUP(AA417,$P$34:$W$43,8))*(1-$R$26)*T412*VLOOKUP(AA417,P406:T415,5)</f>
        <v>6.3020486802593308E-3</v>
      </c>
      <c r="AB424" s="60">
        <f>SQRT($W$40*VLOOKUP(AB417,$P$34:$W$43,8))*(1-$S$26)*T412*VLOOKUP(AB417,P406:T415,5)</f>
        <v>3.9139446728764333E-3</v>
      </c>
      <c r="AC424" s="60">
        <f>SQRT($W$40*VLOOKUP(AC417,$P$34:$W$43,8))*(1-$T$26)*T412*VLOOKUP(AC417,P406:T415,5)</f>
        <v>2.8169702857571543E-3</v>
      </c>
      <c r="AD424" s="60">
        <f>SQRT($W$40*VLOOKUP(AD417,$P$34:$W$43,8))*(1-$U$26)*T412*VLOOKUP(AD417,P406:T415,5)</f>
        <v>2.6942490666232687E-3</v>
      </c>
      <c r="AE424" s="60">
        <f>SQRT($W$40*VLOOKUP(AE417,$P$34:$W$43,8))*(1-$V$26)*T412*VLOOKUP(AE417,P406:T415,5)</f>
        <v>1.8559387594696427E-3</v>
      </c>
      <c r="AF424" s="60">
        <f>SQRT($W$40*VLOOKUP(AF417,$P$34:$W$43,8))*(1-$W$26)*T412*VLOOKUP(AF417,P406:T415,5)</f>
        <v>1.2046919188528649E-2</v>
      </c>
      <c r="AG424" s="60">
        <f>SQRT($W$40*VLOOKUP(AG417,$P$34:$W$43,8))*(1-$X$26)*T412*VLOOKUP(AG417,P406:T415,5)</f>
        <v>8.130609330738385E-3</v>
      </c>
      <c r="AH424" s="60">
        <f>SQRT($W$40*VLOOKUP(AH417,$P$34:$W$43,8))*(1-$Y$26)*T412*VLOOKUP(AH417,P406:T415,5)</f>
        <v>3.9693826236256629E-3</v>
      </c>
      <c r="AI424" s="87">
        <f>SQRT($W$40*VLOOKUP(AI417,$P$34:$W$43,8))*(1-$Z$26)*T412*VLOOKUP(AI417,P406:T415,5)</f>
        <v>6.4511321079922437E-3</v>
      </c>
      <c r="AJ424" s="89">
        <f>$X$40*T412</f>
        <v>8.9462588897525283E-6</v>
      </c>
      <c r="AK424" s="82"/>
      <c r="AL424" s="65"/>
      <c r="AM424" s="61"/>
      <c r="AN424" s="66" t="s">
        <v>585</v>
      </c>
      <c r="AO424" s="61" t="e">
        <f>IF(ATAN(AO423)&lt;0,ATAN(AO423)+PI(),ATAN(AO423))</f>
        <v>#NUM!</v>
      </c>
      <c r="AP424" s="61"/>
      <c r="AQ424" s="50"/>
      <c r="AR424" s="65"/>
      <c r="AS424" s="65"/>
      <c r="AT424" s="65"/>
      <c r="AU424" s="65"/>
      <c r="AV424" s="81"/>
      <c r="AW424" s="59">
        <v>7</v>
      </c>
      <c r="AX424" s="61">
        <f t="shared" si="70"/>
        <v>8.5143624315005592E-2</v>
      </c>
      <c r="AY424" s="61">
        <f>SUMPRODUCT(T406:T415,$BD$34:$BD$43)</f>
        <v>0.22132113667866529</v>
      </c>
      <c r="AZ424" s="68">
        <f>IF($AA$13,EXP((AX424/AL419)*(AU423-1)-LN(AU423-AL419)-AL418*(2*AY424/AL418-AX424/AL419)*LN((AU423+2.41421536*AL419)/(AU423-0.41421536*AL419))/(AL419*2.82842713)      ),1)</f>
        <v>1.1237484409555361</v>
      </c>
    </row>
    <row r="425" spans="16:52" x14ac:dyDescent="0.25">
      <c r="P425" s="78">
        <v>8</v>
      </c>
      <c r="Q425" s="60"/>
      <c r="R425" s="60"/>
      <c r="S425" s="60">
        <f>$Z$14*$BJ$41/AZ425</f>
        <v>0.11479510588016884</v>
      </c>
      <c r="T425" s="61">
        <f>S425/S428</f>
        <v>0.11482602350976992</v>
      </c>
      <c r="U425" s="62"/>
      <c r="V425" s="62"/>
      <c r="W425" s="60"/>
      <c r="X425" s="63"/>
      <c r="Y425" s="61"/>
      <c r="Z425" s="86">
        <f>SQRT($W$41*VLOOKUP(Z417,$P$34:$W$43,8))*(1-$Q$27)*T413*VLOOKUP(Z417,P406:T415,5)</f>
        <v>5.8595757960329788E-3</v>
      </c>
      <c r="AA425" s="60">
        <f>SQRT($W$41*VLOOKUP(AA417,$P$34:$W$43,8))*(1-$R$27)*T413*VLOOKUP(AA417,P406:T415,5)</f>
        <v>3.8263985932343735E-3</v>
      </c>
      <c r="AB425" s="60">
        <f>SQRT($W$41*VLOOKUP(AB417,$P$34:$W$43,8))*(1-$S$27)*T413*VLOOKUP(AB417,P406:T415,5)</f>
        <v>2.4869622706155839E-3</v>
      </c>
      <c r="AC425" s="60">
        <f>SQRT($W$41*VLOOKUP(AC417,$P$34:$W$43,8))*(1-$T$27)*T413*VLOOKUP(AC417,P406:T415,5)</f>
        <v>1.76112174408195E-3</v>
      </c>
      <c r="AD425" s="60">
        <f>SQRT($W$41*VLOOKUP(AD417,$P$34:$W$43,8))*(1-$U$27)*T413*VLOOKUP(AD417,P406:T415,5)</f>
        <v>1.754685905095976E-3</v>
      </c>
      <c r="AE425" s="60">
        <f>SQRT($W$41*VLOOKUP(AE417,$P$34:$W$43,8))*(1-$V$27)*T413*VLOOKUP(AE417,P406:T415,5)</f>
        <v>1.092069222453528E-3</v>
      </c>
      <c r="AF425" s="60">
        <f>SQRT($W$41*VLOOKUP(AF417,$P$34:$W$43,8))*(1-$W$27)*T413*VLOOKUP(AF417,P406:T415,5)</f>
        <v>8.1306093307383868E-3</v>
      </c>
      <c r="AG425" s="60">
        <f>SQRT($W$41*VLOOKUP(AG417,$P$34:$W$43,8))*(1-$X$27)*T413*VLOOKUP(AG417,P406:T415,5)</f>
        <v>5.305524021515828E-3</v>
      </c>
      <c r="AH425" s="60">
        <f>SQRT($W$41*VLOOKUP(AH417,$P$34:$W$43,8))*(1-$Y$27)*T413*VLOOKUP(AH417,P406:T415,5)</f>
        <v>2.8879277376897992E-3</v>
      </c>
      <c r="AI425" s="87">
        <f>SQRT($W$41*VLOOKUP(AI417,$P$34:$W$43,8))*(1-$Z$27)*T413*VLOOKUP(AI417,P406:T415,5)</f>
        <v>4.4234970997555061E-3</v>
      </c>
      <c r="AJ425" s="89">
        <f>$X$41*T413</f>
        <v>3.0631319895516504E-6</v>
      </c>
      <c r="AK425" s="59" t="s">
        <v>580</v>
      </c>
      <c r="AL425" s="61">
        <f>AL421*AL422/6-AL423/2-AL421^3/27</f>
        <v>1.9146480601325806E-2</v>
      </c>
      <c r="AM425" s="61"/>
      <c r="AN425" s="66" t="s">
        <v>571</v>
      </c>
      <c r="AO425" s="61" t="e">
        <f>2*SQRT(AL426)*COS(AO424/3)-AL421/3</f>
        <v>#NUM!</v>
      </c>
      <c r="AP425" s="69" t="e">
        <f>AO425^3+AL421*AO425^2+AL422*AO425+AL423</f>
        <v>#NUM!</v>
      </c>
      <c r="AQ425" s="50"/>
      <c r="AR425" s="65"/>
      <c r="AS425" s="65"/>
      <c r="AT425" s="65"/>
      <c r="AU425" s="65"/>
      <c r="AV425" s="81"/>
      <c r="AW425" s="59">
        <v>8</v>
      </c>
      <c r="AX425" s="61">
        <f t="shared" si="70"/>
        <v>9.4442052157195047E-2</v>
      </c>
      <c r="AY425" s="61">
        <f>SUMPRODUCT(T406:T415,$BE$34:$BE$43)</f>
        <v>0.4671265246813705</v>
      </c>
      <c r="AZ425" s="68">
        <f>IF($AA$14,EXP((AX425/AL419)*(AU423-1)-LN(AU423-AL419)-AL418*(2*AY425/AL418-AX425/AL419)*LN((AU423+2.41421536*AL419)/(AU423-0.41421536*AL419))/(AL419*2.82842713)      ),1)</f>
        <v>0.63774336822905087</v>
      </c>
    </row>
    <row r="426" spans="16:52" x14ac:dyDescent="0.25">
      <c r="P426" s="78">
        <v>9</v>
      </c>
      <c r="Q426" s="60"/>
      <c r="R426" s="60"/>
      <c r="S426" s="60">
        <f>$Z$15*$BJ$42/AZ426</f>
        <v>5.9246970471279248E-2</v>
      </c>
      <c r="T426" s="61">
        <f>S426/S428</f>
        <v>5.9262927387508151E-2</v>
      </c>
      <c r="U426" s="62"/>
      <c r="V426" s="62" t="s">
        <v>590</v>
      </c>
      <c r="W426" s="60"/>
      <c r="X426" s="63"/>
      <c r="Y426" s="61"/>
      <c r="Z426" s="86">
        <f>SQRT($W$42*VLOOKUP(Z417,$P$34:$W$43,8))*(1-$Q$28)*T414*VLOOKUP(Z417,P406:T415,5)</f>
        <v>3.5644348570871569E-3</v>
      </c>
      <c r="AA426" s="60">
        <f>SQRT($W$42*VLOOKUP(AA417,$P$34:$W$43,8))*(1-$R$28)*T414*VLOOKUP(AA417,P406:T415,5)</f>
        <v>2.4375891122345502E-3</v>
      </c>
      <c r="AB426" s="60">
        <f>SQRT($W$42*VLOOKUP(AB417,$P$34:$W$43,8))*(1-$S$28)*T414*VLOOKUP(AB417,P406:T415,5)</f>
        <v>1.5619511453139577E-3</v>
      </c>
      <c r="AC426" s="60">
        <f>SQRT($W$42*VLOOKUP(AC417,$P$34:$W$43,8))*(1-$T$28)*T414*VLOOKUP(AC417,P406:T415,5)</f>
        <v>1.2254152770312056E-3</v>
      </c>
      <c r="AD426" s="60">
        <f>SQRT($W$42*VLOOKUP(AD417,$P$34:$W$43,8))*(1-$U$28)*T414*VLOOKUP(AD417,P406:T415,5)</f>
        <v>1.1454865658556258E-3</v>
      </c>
      <c r="AE426" s="60">
        <f>SQRT($W$42*VLOOKUP(AE417,$P$34:$W$43,8))*(1-$V$28)*T414*VLOOKUP(AE417,P406:T415,5)</f>
        <v>7.0300253273189916E-4</v>
      </c>
      <c r="AF426" s="60">
        <f>SQRT($W$42*VLOOKUP(AF417,$P$34:$W$43,8))*(1-$W$28)*T414*VLOOKUP(AF417,P406:T415,5)</f>
        <v>3.9693826236256637E-3</v>
      </c>
      <c r="AG426" s="60">
        <f>SQRT($W$42*VLOOKUP(AG417,$P$34:$W$43,8))*(1-$X$28)*T414*VLOOKUP(AG417,P406:T415,5)</f>
        <v>2.8879277376897992E-3</v>
      </c>
      <c r="AH426" s="60">
        <f>SQRT($W$42*VLOOKUP(AH417,$P$34:$W$43,8))*(1-$Y$28)*T414*VLOOKUP(AH417,P406:T415,5)</f>
        <v>1.9295396197615967E-3</v>
      </c>
      <c r="AI426" s="87">
        <f>SQRT($W$42*VLOOKUP(AI417,$P$34:$W$43,8))*(1-$Z$28)*T414*VLOOKUP(AI417,P406:T415,5)</f>
        <v>2.8235050569257298E-3</v>
      </c>
      <c r="AJ426" s="89">
        <f>$X$42*T414</f>
        <v>1.6008612985516421E-6</v>
      </c>
      <c r="AK426" s="59" t="s">
        <v>556</v>
      </c>
      <c r="AL426" s="61">
        <f>AL421^2/9-AL422/3</f>
        <v>3.6097592374807315E-2</v>
      </c>
      <c r="AM426" s="61"/>
      <c r="AN426" s="66" t="s">
        <v>572</v>
      </c>
      <c r="AO426" s="61" t="e">
        <f>2*SQRT(AL426)*COS((AO424+2*PI())/3)-AL421/3</f>
        <v>#NUM!</v>
      </c>
      <c r="AP426" s="69" t="e">
        <f>AO426^3+AO426^2*AL421+AO426*AL422+AL423</f>
        <v>#NUM!</v>
      </c>
      <c r="AQ426" s="50"/>
      <c r="AR426" s="65"/>
      <c r="AS426" s="50"/>
      <c r="AT426" s="65"/>
      <c r="AU426" s="65"/>
      <c r="AV426" s="81"/>
      <c r="AW426" s="59">
        <v>9</v>
      </c>
      <c r="AX426" s="61">
        <f t="shared" si="70"/>
        <v>9.5633628720838929E-2</v>
      </c>
      <c r="AY426" s="61">
        <f>SUMPRODUCT(T406:T415,$BF$34:$BF$43)</f>
        <v>0.53657148041483493</v>
      </c>
      <c r="AZ426" s="68">
        <f>IF($AA$15,EXP((AX426/AL419)*(AU423-1)-LN(AU423-AL419)-AL418*(2*AY426/AL418-AX426/AL419)*LN((AU423+2.41421536*AL419)/(AU423-0.41421536*AL419))/(AL419*2.82842713)      ),1)</f>
        <v>0.54180083784165545</v>
      </c>
    </row>
    <row r="427" spans="16:52" x14ac:dyDescent="0.25">
      <c r="P427" s="78">
        <v>10</v>
      </c>
      <c r="Q427" s="60"/>
      <c r="R427" s="60"/>
      <c r="S427" s="60">
        <f>$Z$16*$BJ$43/AZ427</f>
        <v>9.2083112558137961E-2</v>
      </c>
      <c r="T427" s="61">
        <f>S427/S428</f>
        <v>9.2107913193537519E-2</v>
      </c>
      <c r="U427" s="62"/>
      <c r="V427" s="96">
        <f>ABS(S416-S428)</f>
        <v>3.3306690738754696E-16</v>
      </c>
      <c r="W427" s="60"/>
      <c r="X427" s="63"/>
      <c r="Y427" s="61"/>
      <c r="Z427" s="86">
        <f>SQRT($W$43*VLOOKUP(Z417,$P$34:$W$43,8))*(1-$Q$29)*T415*VLOOKUP(Z417,P406:T415,5)</f>
        <v>5.5717408403111283E-3</v>
      </c>
      <c r="AA427" s="60">
        <f>SQRT($W$43*VLOOKUP(AA417,$P$34:$W$43,8))*(1-$R$29)*T415*VLOOKUP(AA417,P406:T415,5)</f>
        <v>3.8564314467101992E-3</v>
      </c>
      <c r="AB427" s="60">
        <f>SQRT($W$43*VLOOKUP(AB417,$P$34:$W$43,8))*(1-$S$29)*T415*VLOOKUP(AB417,P406:T415,5)</f>
        <v>2.5056029252269628E-3</v>
      </c>
      <c r="AC427" s="60">
        <f>SQRT($W$43*VLOOKUP(AC417,$P$34:$W$43,8))*(1-$T$29)*T415*VLOOKUP(AC417,P406:T415,5)</f>
        <v>1.6278273391310378E-3</v>
      </c>
      <c r="AD427" s="60">
        <f>SQRT($W$43*VLOOKUP(AD417,$P$34:$W$43,8))*(1-$U$29)*T415*VLOOKUP(AD417,P406:T415,5)</f>
        <v>1.7596013740261089E-3</v>
      </c>
      <c r="AE427" s="60">
        <f>SQRT($W$43*VLOOKUP(AE417,$P$34:$W$43,8))*(1-$V$29)*T415*VLOOKUP(AE417,P406:T415,5)</f>
        <v>1.0978731607565911E-3</v>
      </c>
      <c r="AF427" s="60">
        <f>SQRT($W$43*VLOOKUP(AF417,$P$34:$W$43,8))*(1-$W$29)*T415*VLOOKUP(AF417,P406:T415,5)</f>
        <v>6.4511321079922437E-3</v>
      </c>
      <c r="AG427" s="60">
        <f>SQRT($W$43*VLOOKUP(AG417,$P$34:$W$43,8))*(1-$X$29)*T415*VLOOKUP(AG417,P406:T415,5)</f>
        <v>4.4234970997555053E-3</v>
      </c>
      <c r="AH427" s="60">
        <f>SQRT($W$43*VLOOKUP(AH417,$P$34:$W$43,8))*(1-$Y$29)*T415*VLOOKUP(AH417,P406:T415,5)</f>
        <v>2.8235050569257298E-3</v>
      </c>
      <c r="AI427" s="87">
        <f>SQRT($W$43*VLOOKUP(AI417,$P$34:$W$43,8))*(1-$Z$29)*T415*VLOOKUP(AI417,P406:T415,5)</f>
        <v>4.1316491897016175E-3</v>
      </c>
      <c r="AJ427" s="89">
        <f>$X$43*T415</f>
        <v>3.3412025320983293E-6</v>
      </c>
      <c r="AK427" s="59" t="s">
        <v>72</v>
      </c>
      <c r="AL427" s="63">
        <f>AL425^2-AL426^3</f>
        <v>3.1955125071286323E-4</v>
      </c>
      <c r="AM427" s="61"/>
      <c r="AN427" s="66" t="s">
        <v>573</v>
      </c>
      <c r="AO427" s="61" t="e">
        <f>2*SQRT(AL426)*COS((AO424+4*PI())/3)-AL421/3</f>
        <v>#NUM!</v>
      </c>
      <c r="AP427" s="69" t="e">
        <f>AO427^3+AO427^2*AL421+AL422*AO427+AL423</f>
        <v>#NUM!</v>
      </c>
      <c r="AQ427" s="50"/>
      <c r="AR427" s="65"/>
      <c r="AS427" s="50"/>
      <c r="AT427" s="65"/>
      <c r="AU427" s="65"/>
      <c r="AV427" s="81"/>
      <c r="AW427" s="59">
        <v>10</v>
      </c>
      <c r="AX427" s="61">
        <f t="shared" si="70"/>
        <v>0.1284239100960245</v>
      </c>
      <c r="AY427" s="61">
        <f>SUMPRODUCT(T406:T415,$BG$34:$BG$43)</f>
        <v>0.53145233072024844</v>
      </c>
      <c r="AZ427" s="68">
        <f>IF($AA$16,EXP((AX427/AL419)*(AU423-1)-LN(AU423-AL419)-AL418*(2*AY427/AL418-AX427/AL419)*LN((AU423+2.41421536*AL419)/(AU423-0.41421536*AL419))/(AL419*2.82842713)      ),1)</f>
        <v>0.58726082636194288</v>
      </c>
    </row>
    <row r="428" spans="16:52" x14ac:dyDescent="0.25">
      <c r="P428" s="79"/>
      <c r="Q428" s="71"/>
      <c r="R428" s="71"/>
      <c r="S428" s="94">
        <f>SUM(S418:S427)</f>
        <v>0.99973074370551152</v>
      </c>
      <c r="T428" s="72">
        <f>SUM(T418:T427)</f>
        <v>1.0000000000000002</v>
      </c>
      <c r="U428" s="73"/>
      <c r="V428" s="73"/>
      <c r="W428" s="73"/>
      <c r="X428" s="73"/>
      <c r="Y428" s="73"/>
      <c r="Z428" s="70"/>
      <c r="AA428" s="73"/>
      <c r="AB428" s="73"/>
      <c r="AC428" s="73"/>
      <c r="AD428" s="73"/>
      <c r="AE428" s="73"/>
      <c r="AF428" s="73"/>
      <c r="AG428" s="73"/>
      <c r="AH428" s="73"/>
      <c r="AI428" s="88">
        <f>SUM(Z418:AI427)</f>
        <v>0.28955790210459753</v>
      </c>
      <c r="AJ428" s="91">
        <f>SUM(AJ418:AJ427)</f>
        <v>3.1318759718123495E-5</v>
      </c>
      <c r="AK428" s="70"/>
      <c r="AL428" s="73"/>
      <c r="AM428" s="74"/>
      <c r="AN428" s="75"/>
      <c r="AO428" s="74"/>
      <c r="AP428" s="74"/>
      <c r="AQ428" s="76"/>
      <c r="AR428" s="73"/>
      <c r="AS428" s="76"/>
      <c r="AT428" s="73"/>
      <c r="AU428" s="73"/>
      <c r="AV428" s="80"/>
      <c r="AW428" s="70"/>
      <c r="AX428" s="73"/>
      <c r="AY428" s="73"/>
      <c r="AZ428" s="80"/>
    </row>
    <row r="429" spans="16:52" x14ac:dyDescent="0.25">
      <c r="P429" s="92">
        <f>P417+1</f>
        <v>33</v>
      </c>
      <c r="Q429" s="55"/>
      <c r="R429" s="55"/>
      <c r="S429" s="55"/>
      <c r="T429" s="55" t="s">
        <v>558</v>
      </c>
      <c r="U429" s="56"/>
      <c r="V429" s="56"/>
      <c r="W429" s="57"/>
      <c r="X429" s="57"/>
      <c r="Y429" s="57"/>
      <c r="Z429" s="54">
        <v>1</v>
      </c>
      <c r="AA429" s="55">
        <v>2</v>
      </c>
      <c r="AB429" s="55">
        <v>3</v>
      </c>
      <c r="AC429" s="55">
        <v>4</v>
      </c>
      <c r="AD429" s="55">
        <v>5</v>
      </c>
      <c r="AE429" s="55">
        <v>6</v>
      </c>
      <c r="AF429" s="55">
        <v>7</v>
      </c>
      <c r="AG429" s="55">
        <v>8</v>
      </c>
      <c r="AH429" s="55">
        <v>9</v>
      </c>
      <c r="AI429" s="58">
        <v>10</v>
      </c>
      <c r="AJ429" s="90"/>
      <c r="AK429" s="54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8"/>
      <c r="AW429" s="54"/>
      <c r="AX429" s="55" t="s">
        <v>563</v>
      </c>
      <c r="AY429" s="55" t="s">
        <v>575</v>
      </c>
      <c r="AZ429" s="58" t="s">
        <v>588</v>
      </c>
    </row>
    <row r="430" spans="16:52" x14ac:dyDescent="0.25">
      <c r="P430" s="78">
        <v>1</v>
      </c>
      <c r="Q430" s="60"/>
      <c r="R430" s="60"/>
      <c r="S430" s="60">
        <f>$Z$7*$BJ$34/AZ430</f>
        <v>0.19626138314248989</v>
      </c>
      <c r="T430" s="61">
        <f>S430/S440</f>
        <v>0.19631424198784295</v>
      </c>
      <c r="U430" s="62"/>
      <c r="V430" s="62"/>
      <c r="W430" s="60"/>
      <c r="X430" s="63"/>
      <c r="Y430" s="61"/>
      <c r="Z430" s="86">
        <f>SQRT($W$34*VLOOKUP(Z429,$P$34:$W$43,8))*(1-$Q$20)*T418*VLOOKUP(Z429,P418:T427,5)</f>
        <v>7.8475974295091917E-3</v>
      </c>
      <c r="AA430" s="60">
        <f>SQRT($W$34*VLOOKUP(AA429,$P$34:$W$43,8))*(1-$R$20)*T418*VLOOKUP(AA429,P418:T427,5)</f>
        <v>5.3765350111836295E-3</v>
      </c>
      <c r="AB430" s="60">
        <f>SQRT($W$34*VLOOKUP(AB429,$P$34:$W$43,8))*(1-$S$20)*T418*VLOOKUP(AB429,P418:T427,5)</f>
        <v>3.4048328847151601E-3</v>
      </c>
      <c r="AC430" s="60">
        <f>SQRT($W$34*VLOOKUP(AC429,$P$34:$W$43,8))*(1-$T$20)*T418*VLOOKUP(AC429,P418:T427,5)</f>
        <v>2.4384279426446576E-3</v>
      </c>
      <c r="AD430" s="60">
        <f>SQRT($W$34*VLOOKUP(AD429,$P$34:$W$43,8))*(1-$U$20)*T418*VLOOKUP(AD429,P418:T427,5)</f>
        <v>2.3629699906709246E-3</v>
      </c>
      <c r="AE430" s="60">
        <f>SQRT($W$34*VLOOKUP(AE429,$P$34:$W$43,8))*(1-$V$20)*T418*VLOOKUP(AE429,P418:T427,5)</f>
        <v>1.4782686621859112E-3</v>
      </c>
      <c r="AF430" s="60">
        <f>SQRT($W$34*VLOOKUP(AF429,$P$34:$W$43,8))*(1-$W$20)*T418*VLOOKUP(AF429,P418:T427,5)</f>
        <v>9.4207463898045053E-3</v>
      </c>
      <c r="AG430" s="60">
        <f>SQRT($W$34*VLOOKUP(AG429,$P$34:$W$43,8))*(1-$X$20)*T418*VLOOKUP(AG429,P418:T427,5)</f>
        <v>5.859575796032101E-3</v>
      </c>
      <c r="AH430" s="60">
        <f>SQRT($W$34*VLOOKUP(AH429,$P$34:$W$43,8))*(1-$Y$20)*T418*VLOOKUP(AH429,P418:T427,5)</f>
        <v>3.5644348570929058E-3</v>
      </c>
      <c r="AI430" s="87">
        <f>SQRT($W$34*VLOOKUP(AI429,$P$34:$W$43,8))*(1-$Z$20)*T418*VLOOKUP(AI429,P418:T427,5)</f>
        <v>5.5717408403160558E-3</v>
      </c>
      <c r="AJ430" s="89">
        <f>$X$34*T418</f>
        <v>5.2615827632664842E-6</v>
      </c>
      <c r="AK430" s="59" t="s">
        <v>69</v>
      </c>
      <c r="AL430" s="60">
        <f>$Q$44*AI440*100000/($T$3*$AE$9)^2</f>
        <v>0.41385723640273575</v>
      </c>
      <c r="AM430" s="65" t="s">
        <v>581</v>
      </c>
      <c r="AN430" s="66" t="s">
        <v>571</v>
      </c>
      <c r="AO430" s="61">
        <f>(AL437+SQRT(AL439))^(1/3)+(AL437-SQRT(AL439))^(1/3)-AL433/3</f>
        <v>0.73797068725223469</v>
      </c>
      <c r="AP430" s="63">
        <f>AO430^3+AL433*AO430^2+AL434*AO430+AL435</f>
        <v>0</v>
      </c>
      <c r="AQ430" s="65" t="s">
        <v>571</v>
      </c>
      <c r="AR430" s="61">
        <f>IF(AL439&gt;=0,AO430,AO437)</f>
        <v>0.73797068725223469</v>
      </c>
      <c r="AS430" s="61">
        <f>IF(AR430&lt;AR431,AR431,AR430)</f>
        <v>0.73797068725223469</v>
      </c>
      <c r="AT430" s="61">
        <f>AS430</f>
        <v>0.73797068725223469</v>
      </c>
      <c r="AU430" s="67">
        <f>IF(AT430&lt;AT431,AT431,AT430)</f>
        <v>0.73797068725223469</v>
      </c>
      <c r="AV430" s="81"/>
      <c r="AW430" s="59">
        <v>1</v>
      </c>
      <c r="AX430" s="61">
        <f>AX418</f>
        <v>9.4886543912142504E-2</v>
      </c>
      <c r="AY430" s="61">
        <f>SUMPRODUCT(T418:T427,$AX$34:$AX$43)</f>
        <v>0.34455228807810956</v>
      </c>
      <c r="AZ430" s="68">
        <f>IF($AA$7,EXP((AX430/AL431)*(AU435-1)-LN(AU435-AL431)-AL430*(2*AY430/AL430-AX430/AL431)*LN((AU435+2.41421536*AL431)/(AU435-0.41421536*AL431))/(AL431*2.82842713)      ),1)</f>
        <v>0.85492888326248362</v>
      </c>
    </row>
    <row r="431" spans="16:52" x14ac:dyDescent="0.25">
      <c r="P431" s="78">
        <v>2</v>
      </c>
      <c r="Q431" s="60"/>
      <c r="R431" s="60"/>
      <c r="S431" s="60">
        <f>$Z$8*$BJ$35/AZ431</f>
        <v>7.7393120047864958E-2</v>
      </c>
      <c r="T431" s="61">
        <f>S431/S440</f>
        <v>7.7413964245019271E-2</v>
      </c>
      <c r="U431" s="62"/>
      <c r="V431" s="62"/>
      <c r="W431" s="60"/>
      <c r="X431" s="63"/>
      <c r="Y431" s="61"/>
      <c r="Z431" s="86">
        <f>SQRT($W$35*VLOOKUP(Z429,$P$34:$W$43,8))*(1-$Q$21)*T419*VLOOKUP(Z429,P418:T427,5)</f>
        <v>5.3765350111836295E-3</v>
      </c>
      <c r="AA431" s="60">
        <f>SQRT($W$35*VLOOKUP(AA429,$P$34:$W$43,8))*(1-$R$21)*T419*VLOOKUP(AA429,P418:T427,5)</f>
        <v>3.6644840827127372E-3</v>
      </c>
      <c r="AB431" s="60">
        <f>SQRT($W$35*VLOOKUP(AB429,$P$34:$W$43,8))*(1-$S$21)*T419*VLOOKUP(AB429,P418:T427,5)</f>
        <v>2.357105171350982E-3</v>
      </c>
      <c r="AC431" s="60">
        <f>SQRT($W$35*VLOOKUP(AC429,$P$34:$W$43,8))*(1-$T$21)*T419*VLOOKUP(AC429,P418:T427,5)</f>
        <v>1.526621204418651E-3</v>
      </c>
      <c r="AD431" s="60">
        <f>SQRT($W$35*VLOOKUP(AD429,$P$34:$W$43,8))*(1-$U$21)*T419*VLOOKUP(AD429,P418:T427,5)</f>
        <v>1.668242039608026E-3</v>
      </c>
      <c r="AE431" s="60">
        <f>SQRT($W$35*VLOOKUP(AE429,$P$34:$W$43,8))*(1-$V$21)*T419*VLOOKUP(AE429,P418:T427,5)</f>
        <v>1.0258788848587737E-3</v>
      </c>
      <c r="AF431" s="60">
        <f>SQRT($W$35*VLOOKUP(AF429,$P$34:$W$43,8))*(1-$W$21)*T419*VLOOKUP(AF429,P418:T427,5)</f>
        <v>6.3020486802572136E-3</v>
      </c>
      <c r="AG431" s="60">
        <f>SQRT($W$35*VLOOKUP(AG429,$P$34:$W$43,8))*(1-$X$21)*T419*VLOOKUP(AG429,P418:T427,5)</f>
        <v>3.8263985932455902E-3</v>
      </c>
      <c r="AH431" s="60">
        <f>SQRT($W$35*VLOOKUP(AH429,$P$34:$W$43,8))*(1-$Y$21)*T419*VLOOKUP(AH429,P418:T427,5)</f>
        <v>2.4375891122459924E-3</v>
      </c>
      <c r="AI431" s="87">
        <f>SQRT($W$35*VLOOKUP(AI429,$P$34:$W$43,8))*(1-$Z$21)*T419*VLOOKUP(AI429,P418:T427,5)</f>
        <v>3.856431446725493E-3</v>
      </c>
      <c r="AJ431" s="89">
        <f>$X$35*T419</f>
        <v>3.1314022352857842E-6</v>
      </c>
      <c r="AK431" s="59" t="s">
        <v>65</v>
      </c>
      <c r="AL431" s="60">
        <f>AJ440*$Q$44*100000/($T$3*$AE$9)</f>
        <v>0.11087779601936294</v>
      </c>
      <c r="AM431" s="61"/>
      <c r="AN431" s="66" t="s">
        <v>572</v>
      </c>
      <c r="AO431" s="66" t="e">
        <f>1/0</f>
        <v>#DIV/0!</v>
      </c>
      <c r="AP431" s="61"/>
      <c r="AQ431" s="65" t="s">
        <v>572</v>
      </c>
      <c r="AR431" s="66">
        <f>IF(AL439&gt;=0,0,AO438)</f>
        <v>0</v>
      </c>
      <c r="AS431" s="61">
        <f>IF(AR430&lt;AR431,AR430,AR431)</f>
        <v>0</v>
      </c>
      <c r="AT431" s="61">
        <f>IF(AS431&lt;AS432,AS432,AS431)</f>
        <v>0</v>
      </c>
      <c r="AU431" s="67">
        <f>IF(AT430&lt;AT431,AT430,AT431)</f>
        <v>0</v>
      </c>
      <c r="AV431" s="81"/>
      <c r="AW431" s="59">
        <v>2</v>
      </c>
      <c r="AX431" s="61">
        <f t="shared" ref="AX431:AX439" si="71">AX419</f>
        <v>0.14320546093673198</v>
      </c>
      <c r="AY431" s="61">
        <f>SUMPRODUCT(T418:T427,$AY$34:$AY$43)</f>
        <v>0.59157037432705906</v>
      </c>
      <c r="AZ431" s="68">
        <f>IF($AA$8,EXP((AX431/AL431)*(AU435-1)-LN(AU435-AL431)-AL430*(2*AY431/AL430-AX431/AL431)*LN((AU435+2.41421536*AL431)/(AU435-0.41421536*AL431))/(AL431*2.82842713)      ),1)</f>
        <v>0.52478986241926484</v>
      </c>
    </row>
    <row r="432" spans="16:52" x14ac:dyDescent="0.25">
      <c r="P432" s="78">
        <v>3</v>
      </c>
      <c r="Q432" s="60"/>
      <c r="R432" s="60"/>
      <c r="S432" s="60">
        <f>$Z$9*$BJ$36/AZ432</f>
        <v>3.6374802781707037E-2</v>
      </c>
      <c r="T432" s="61">
        <f>S432/S440</f>
        <v>3.6384599564162144E-2</v>
      </c>
      <c r="U432" s="62"/>
      <c r="V432" s="62"/>
      <c r="W432" s="60"/>
      <c r="X432" s="63"/>
      <c r="Y432" s="61"/>
      <c r="Z432" s="86">
        <f>SQRT($W$36*VLOOKUP(Z429,$P$34:$W$43,8))*(1-$Q$22)*T420*VLOOKUP(Z429,P418:T427,5)</f>
        <v>3.4048328847151601E-3</v>
      </c>
      <c r="AA432" s="60">
        <f>SQRT($W$36*VLOOKUP(AA429,$P$34:$W$43,8))*(1-$R$22)*T420*VLOOKUP(AA429,P418:T427,5)</f>
        <v>2.3571051713509824E-3</v>
      </c>
      <c r="AB432" s="60">
        <f>SQRT($W$36*VLOOKUP(AB429,$P$34:$W$43,8))*(1-$S$22)*T420*VLOOKUP(AB429,P418:T427,5)</f>
        <v>1.519501228375667E-3</v>
      </c>
      <c r="AC432" s="60">
        <f>SQRT($W$36*VLOOKUP(AC429,$P$34:$W$43,8))*(1-$T$22)*T420*VLOOKUP(AC429,P418:T427,5)</f>
        <v>1.083855600590843E-3</v>
      </c>
      <c r="AD432" s="60">
        <f>SQRT($W$36*VLOOKUP(AD429,$P$34:$W$43,8))*(1-$U$22)*T420*VLOOKUP(AD429,P418:T427,5)</f>
        <v>1.0754183795305299E-3</v>
      </c>
      <c r="AE432" s="60">
        <f>SQRT($W$36*VLOOKUP(AE429,$P$34:$W$43,8))*(1-$V$22)*T420*VLOOKUP(AE429,P418:T427,5)</f>
        <v>6.4801894038096081E-4</v>
      </c>
      <c r="AF432" s="60">
        <f>SQRT($W$36*VLOOKUP(AF429,$P$34:$W$43,8))*(1-$W$22)*T420*VLOOKUP(AF429,P418:T427,5)</f>
        <v>3.913944672885826E-3</v>
      </c>
      <c r="AG432" s="60">
        <f>SQRT($W$36*VLOOKUP(AG429,$P$34:$W$43,8))*(1-$X$22)*T420*VLOOKUP(AG429,P418:T427,5)</f>
        <v>2.4869622706296776E-3</v>
      </c>
      <c r="AH432" s="60">
        <f>SQRT($W$36*VLOOKUP(AH429,$P$34:$W$43,8))*(1-$Y$22)*T420*VLOOKUP(AH429,P418:T427,5)</f>
        <v>1.5619511453255626E-3</v>
      </c>
      <c r="AI432" s="87">
        <f>SQRT($W$36*VLOOKUP(AI429,$P$34:$W$43,8))*(1-$Z$22)*T420*VLOOKUP(AI429,P418:T427,5)</f>
        <v>2.505602925243754E-3</v>
      </c>
      <c r="AJ432" s="89">
        <f>$X$36*T420</f>
        <v>2.0500669236781012E-6</v>
      </c>
      <c r="AK432" s="82"/>
      <c r="AL432" s="65"/>
      <c r="AM432" s="61"/>
      <c r="AN432" s="66" t="s">
        <v>573</v>
      </c>
      <c r="AO432" s="66" t="e">
        <f>1/0</f>
        <v>#DIV/0!</v>
      </c>
      <c r="AP432" s="61"/>
      <c r="AQ432" s="65" t="s">
        <v>573</v>
      </c>
      <c r="AR432" s="66">
        <f>IF(AL439&gt;=0,0,AO439)</f>
        <v>0</v>
      </c>
      <c r="AS432" s="61">
        <f>AR432</f>
        <v>0</v>
      </c>
      <c r="AT432" s="61">
        <f>IF(AS431&lt;AS432,AS431,AS432)</f>
        <v>0</v>
      </c>
      <c r="AU432" s="67">
        <f>AT432</f>
        <v>0</v>
      </c>
      <c r="AV432" s="81"/>
      <c r="AW432" s="59">
        <v>3</v>
      </c>
      <c r="AX432" s="61">
        <f t="shared" si="71"/>
        <v>0.19947591637730461</v>
      </c>
      <c r="AY432" s="61">
        <f>SUMPRODUCT(T418:T427,$AZ$34:$AZ$43)</f>
        <v>0.80753499200467316</v>
      </c>
      <c r="AZ432" s="68">
        <f>IF($AA$9,EXP((AX432/AL431)*(AU435-1)-LN(AU435-AL431)-AL430*(2*AY432/AL430-AX432/AL431)*LN((AU435+2.41421536*AL431)/(AU435-0.41421536*AL431))/(AL431*2.82842713)      ),1)</f>
        <v>0.35268409636552195</v>
      </c>
    </row>
    <row r="433" spans="16:52" x14ac:dyDescent="0.25">
      <c r="P433" s="78">
        <v>4</v>
      </c>
      <c r="Q433" s="60"/>
      <c r="R433" s="60"/>
      <c r="S433" s="60">
        <f>$Z$10*$BJ$37/AZ433</f>
        <v>2.0526110715795878E-2</v>
      </c>
      <c r="T433" s="61">
        <f>S433/S440</f>
        <v>2.0531638988829794E-2</v>
      </c>
      <c r="U433" s="62"/>
      <c r="V433" s="62"/>
      <c r="W433" s="60"/>
      <c r="X433" s="63"/>
      <c r="Y433" s="61"/>
      <c r="Z433" s="86">
        <f>SQRT($W$37*VLOOKUP(Z429,$P$34:$W$43,8))*(1-$Q$23)*T421*VLOOKUP(Z429,P418:T427,5)</f>
        <v>2.4384279426446576E-3</v>
      </c>
      <c r="AA433" s="60">
        <f>SQRT($W$37*VLOOKUP(AA429,$P$34:$W$43,8))*(1-$R$23)*T421*VLOOKUP(AA429,P418:T427,5)</f>
        <v>1.526621204418651E-3</v>
      </c>
      <c r="AB433" s="60">
        <f>SQRT($W$37*VLOOKUP(AB429,$P$34:$W$43,8))*(1-$S$23)*T421*VLOOKUP(AB429,P418:T427,5)</f>
        <v>1.0838556005908432E-3</v>
      </c>
      <c r="AC433" s="60">
        <f>SQRT($W$37*VLOOKUP(AC429,$P$34:$W$43,8))*(1-$T$23)*T421*VLOOKUP(AC429,P418:T427,5)</f>
        <v>7.7823880153785995E-4</v>
      </c>
      <c r="AD433" s="60">
        <f>SQRT($W$37*VLOOKUP(AD429,$P$34:$W$43,8))*(1-$U$23)*T421*VLOOKUP(AD429,P418:T427,5)</f>
        <v>7.6398124271771989E-4</v>
      </c>
      <c r="AE433" s="60">
        <f>SQRT($W$37*VLOOKUP(AE429,$P$34:$W$43,8))*(1-$V$23)*T421*VLOOKUP(AE429,P418:T427,5)</f>
        <v>4.4122272782369374E-4</v>
      </c>
      <c r="AF433" s="60">
        <f>SQRT($W$37*VLOOKUP(AF429,$P$34:$W$43,8))*(1-$W$23)*T421*VLOOKUP(AF429,P418:T427,5)</f>
        <v>2.8169702857700502E-3</v>
      </c>
      <c r="AG433" s="60">
        <f>SQRT($W$37*VLOOKUP(AG429,$P$34:$W$43,8))*(1-$X$23)*T421*VLOOKUP(AG429,P418:T427,5)</f>
        <v>1.7611217440957659E-3</v>
      </c>
      <c r="AH433" s="60">
        <f>SQRT($W$37*VLOOKUP(AH429,$P$34:$W$43,8))*(1-$Y$23)*T421*VLOOKUP(AH429,P418:T427,5)</f>
        <v>1.2254152770429792E-3</v>
      </c>
      <c r="AI433" s="87">
        <f>SQRT($W$37*VLOOKUP(AI429,$P$34:$W$43,8))*(1-$Z$23)*T421*VLOOKUP(AI429,P418:T427,5)</f>
        <v>1.6278273391454922E-3</v>
      </c>
      <c r="AJ433" s="89">
        <f>$X$37*T421</f>
        <v>1.4862202102408707E-6</v>
      </c>
      <c r="AK433" s="59" t="s">
        <v>568</v>
      </c>
      <c r="AL433" s="60">
        <f>AL431-1</f>
        <v>-0.88912220398063702</v>
      </c>
      <c r="AM433" s="61"/>
      <c r="AN433" s="66"/>
      <c r="AO433" s="61"/>
      <c r="AP433" s="61"/>
      <c r="AQ433" s="50"/>
      <c r="AR433" s="65"/>
      <c r="AS433" s="65"/>
      <c r="AT433" s="65"/>
      <c r="AU433" s="65"/>
      <c r="AV433" s="81"/>
      <c r="AW433" s="59">
        <v>4</v>
      </c>
      <c r="AX433" s="61">
        <f t="shared" si="71"/>
        <v>0.25627106465246752</v>
      </c>
      <c r="AY433" s="61">
        <f>SUMPRODUCT(T418:T427,$BA$34:$BA$43)</f>
        <v>1.006863001219507</v>
      </c>
      <c r="AZ433" s="68">
        <f>IF($AA$10,EXP((AX433/AL431)*(AU435-1)-LN(AU435-AL431)-AL430*(2*AY433/AL430-AX433/AL431)*LN((AU435+2.41421536*AL431)/(AU435-0.41421536*AL431))/(AL431*2.82842713)      ),1)</f>
        <v>0.24687815429389265</v>
      </c>
    </row>
    <row r="434" spans="16:52" x14ac:dyDescent="0.25">
      <c r="P434" s="78">
        <v>5</v>
      </c>
      <c r="Q434" s="60"/>
      <c r="R434" s="60"/>
      <c r="S434" s="60">
        <f>$Z$11*$BJ$38/AZ434</f>
        <v>2.0845438813193062E-2</v>
      </c>
      <c r="T434" s="61">
        <f>S434/S440</f>
        <v>2.0851053090484399E-2</v>
      </c>
      <c r="U434" s="62"/>
      <c r="V434" s="62"/>
      <c r="W434" s="60"/>
      <c r="X434" s="63"/>
      <c r="Y434" s="61"/>
      <c r="Z434" s="86">
        <f>SQRT($W$38*VLOOKUP(Z429,$P$34:$W$43,8))*(1-$Q$24)*T422*VLOOKUP(Z429,P418:T427,5)</f>
        <v>2.362969990670925E-3</v>
      </c>
      <c r="AA434" s="60">
        <f>SQRT($W$38*VLOOKUP(AA429,$P$34:$W$43,8))*(1-$R$24)*T422*VLOOKUP(AA429,P418:T427,5)</f>
        <v>1.668242039608026E-3</v>
      </c>
      <c r="AB434" s="60">
        <f>SQRT($W$38*VLOOKUP(AB429,$P$34:$W$43,8))*(1-$S$24)*T422*VLOOKUP(AB429,P418:T427,5)</f>
        <v>1.0754183795305299E-3</v>
      </c>
      <c r="AC434" s="60">
        <f>SQRT($W$38*VLOOKUP(AC429,$P$34:$W$43,8))*(1-$T$24)*T422*VLOOKUP(AC429,P418:T427,5)</f>
        <v>7.6398124271772E-4</v>
      </c>
      <c r="AD434" s="60">
        <f>SQRT($W$38*VLOOKUP(AD429,$P$34:$W$43,8))*(1-$U$24)*T422*VLOOKUP(AD429,P418:T427,5)</f>
        <v>7.4938525837013169E-4</v>
      </c>
      <c r="AE434" s="60">
        <f>SQRT($W$38*VLOOKUP(AE429,$P$34:$W$43,8))*(1-$V$24)*T422*VLOOKUP(AE429,P418:T427,5)</f>
        <v>4.6756610581115361E-4</v>
      </c>
      <c r="AF434" s="60">
        <f>SQRT($W$38*VLOOKUP(AF429,$P$34:$W$43,8))*(1-$W$24)*T422*VLOOKUP(AF429,P418:T427,5)</f>
        <v>2.6942490666356689E-3</v>
      </c>
      <c r="AG434" s="60">
        <f>SQRT($W$38*VLOOKUP(AG429,$P$34:$W$43,8))*(1-$X$24)*T422*VLOOKUP(AG429,P418:T427,5)</f>
        <v>1.7546859051097848E-3</v>
      </c>
      <c r="AH434" s="60">
        <f>SQRT($W$38*VLOOKUP(AH429,$P$34:$W$43,8))*(1-$Y$24)*T422*VLOOKUP(AH429,P418:T427,5)</f>
        <v>1.1454865658666595E-3</v>
      </c>
      <c r="AI434" s="87">
        <f>SQRT($W$38*VLOOKUP(AI429,$P$34:$W$43,8))*(1-$Z$24)*T422*VLOOKUP(AI429,P418:T427,5)</f>
        <v>1.7596013740417765E-3</v>
      </c>
      <c r="AJ434" s="89">
        <f>$X$38*T422</f>
        <v>1.5090014020814313E-6</v>
      </c>
      <c r="AK434" s="59" t="s">
        <v>569</v>
      </c>
      <c r="AL434" s="60">
        <f>AL430-3*AL431*AL431-2*AL431</f>
        <v>0.15521998741367551</v>
      </c>
      <c r="AM434" s="61" t="s">
        <v>582</v>
      </c>
      <c r="AN434" s="66" t="s">
        <v>583</v>
      </c>
      <c r="AO434" s="61">
        <f>AL437^2/AL438^3</f>
        <v>7.7936913532047711</v>
      </c>
      <c r="AP434" s="61"/>
      <c r="AQ434" s="50"/>
      <c r="AR434" s="65"/>
      <c r="AS434" s="65"/>
      <c r="AT434" s="65"/>
      <c r="AU434" s="65"/>
      <c r="AV434" s="81"/>
      <c r="AW434" s="59">
        <v>5</v>
      </c>
      <c r="AX434" s="61">
        <f t="shared" si="71"/>
        <v>0.25621330522075891</v>
      </c>
      <c r="AY434" s="61">
        <f>SUMPRODUCT(T418:T427,$BB$34:$BB$43)</f>
        <v>0.98992439428936585</v>
      </c>
      <c r="AZ434" s="68">
        <f>IF($AA$11,EXP((AX434/AL431)*(AU435-1)-LN(AU435-AL431)-AL430*(2*AY434/AL430-AX434/AL431)*LN((AU435+2.41421536*AL431)/(AU435-0.41421536*AL431))/(AL431*2.82842713)      ),1)</f>
        <v>0.25701838799731069</v>
      </c>
    </row>
    <row r="435" spans="16:52" x14ac:dyDescent="0.25">
      <c r="P435" s="78">
        <v>6</v>
      </c>
      <c r="Q435" s="60"/>
      <c r="R435" s="60"/>
      <c r="S435" s="60">
        <f>$Z$12*$BJ$39/AZ435</f>
        <v>1.0316492458056822E-2</v>
      </c>
      <c r="T435" s="61">
        <f>S435/S440</f>
        <v>1.0319270986724534E-2</v>
      </c>
      <c r="U435" s="62"/>
      <c r="V435" s="62"/>
      <c r="W435" s="60"/>
      <c r="X435" s="63"/>
      <c r="Y435" s="61"/>
      <c r="Z435" s="86">
        <f>SQRT($W$39*VLOOKUP(Z429,$P$34:$W$43,8))*(1-$Q$25)*T423*VLOOKUP(Z429,P418:T427,5)</f>
        <v>1.4782686621859112E-3</v>
      </c>
      <c r="AA435" s="60">
        <f>SQRT($W$39*VLOOKUP(AA429,$P$34:$W$43,8))*(1-$R$25)*T423*VLOOKUP(AA429,P418:T427,5)</f>
        <v>1.0258788848587737E-3</v>
      </c>
      <c r="AB435" s="60">
        <f>SQRT($W$39*VLOOKUP(AB429,$P$34:$W$43,8))*(1-$S$25)*T423*VLOOKUP(AB429,P418:T427,5)</f>
        <v>6.4801894038096081E-4</v>
      </c>
      <c r="AC435" s="60">
        <f>SQRT($W$39*VLOOKUP(AC429,$P$34:$W$43,8))*(1-$T$25)*T423*VLOOKUP(AC429,P418:T427,5)</f>
        <v>4.4122272782369379E-4</v>
      </c>
      <c r="AD435" s="60">
        <f>SQRT($W$39*VLOOKUP(AD429,$P$34:$W$43,8))*(1-$U$25)*T423*VLOOKUP(AD429,P418:T427,5)</f>
        <v>4.6756610581115361E-4</v>
      </c>
      <c r="AE435" s="60">
        <f>SQRT($W$39*VLOOKUP(AE429,$P$34:$W$43,8))*(1-$V$25)*T423*VLOOKUP(AE429,P418:T427,5)</f>
        <v>2.9172986906479605E-4</v>
      </c>
      <c r="AF435" s="60">
        <f>SQRT($W$39*VLOOKUP(AF429,$P$34:$W$43,8))*(1-$W$25)*T423*VLOOKUP(AF429,P418:T427,5)</f>
        <v>1.8559387594829933E-3</v>
      </c>
      <c r="AG435" s="60">
        <f>SQRT($W$39*VLOOKUP(AG429,$P$34:$W$43,8))*(1-$X$25)*T423*VLOOKUP(AG429,P418:T427,5)</f>
        <v>1.092069222464952E-3</v>
      </c>
      <c r="AH435" s="60">
        <f>SQRT($W$39*VLOOKUP(AH429,$P$34:$W$43,8))*(1-$Y$25)*T423*VLOOKUP(AH429,P418:T427,5)</f>
        <v>7.0300253274049212E-4</v>
      </c>
      <c r="AI435" s="87">
        <f>SQRT($W$39*VLOOKUP(AI429,$P$34:$W$43,8))*(1-$Z$25)*T423*VLOOKUP(AI429,P418:T427,5)</f>
        <v>1.0978731607692112E-3</v>
      </c>
      <c r="AJ435" s="89">
        <f>$X$39*T423</f>
        <v>9.2903147366062974E-7</v>
      </c>
      <c r="AK435" s="59" t="s">
        <v>570</v>
      </c>
      <c r="AL435" s="60">
        <f>-1*AL430*AL431+AL431^2+AL431^3</f>
        <v>-3.223057364348992E-2</v>
      </c>
      <c r="AM435" s="61"/>
      <c r="AN435" s="66" t="s">
        <v>584</v>
      </c>
      <c r="AO435" s="61" t="e">
        <f>SQRT(1-AO434)/SQRT(AO434)*AL437/ABS(AL437)</f>
        <v>#NUM!</v>
      </c>
      <c r="AP435" s="61"/>
      <c r="AQ435" s="50"/>
      <c r="AR435" s="65"/>
      <c r="AS435" s="65"/>
      <c r="AT435" s="65" t="s">
        <v>587</v>
      </c>
      <c r="AU435" s="61">
        <f>AU430</f>
        <v>0.73797068725223469</v>
      </c>
      <c r="AV435" s="81"/>
      <c r="AW435" s="59">
        <v>6</v>
      </c>
      <c r="AX435" s="61">
        <f t="shared" si="71"/>
        <v>0.31872889694939199</v>
      </c>
      <c r="AY435" s="61">
        <f>SUMPRODUCT(T418:T427,$BC$34:$BC$43)</f>
        <v>1.26061472024532</v>
      </c>
      <c r="AZ435" s="68">
        <f>IF($AA$12,EXP((AX435/AL431)*(AU435-1)-LN(AU435-AL431)-AL430*(2*AY435/AL430-AX435/AL431)*LN((AU435+2.41421536*AL431)/(AU435-0.41421536*AL431))/(AL431*2.82842713)      ),1)</f>
        <v>0.15359283363780307</v>
      </c>
    </row>
    <row r="436" spans="16:52" x14ac:dyDescent="0.25">
      <c r="P436" s="78">
        <v>7</v>
      </c>
      <c r="Q436" s="60"/>
      <c r="R436" s="60"/>
      <c r="S436" s="60">
        <f>$Z$13*$BJ$40/AZ436</f>
        <v>0.37188820683665003</v>
      </c>
      <c r="T436" s="61">
        <f>S436/S440</f>
        <v>0.37198836704595378</v>
      </c>
      <c r="U436" s="62"/>
      <c r="V436" s="62"/>
      <c r="W436" s="60"/>
      <c r="X436" s="63"/>
      <c r="Y436" s="61"/>
      <c r="Z436" s="86">
        <f>SQRT($W$40*VLOOKUP(Z429,$P$34:$W$43,8))*(1-$Q$26)*T424*VLOOKUP(Z429,P418:T427,5)</f>
        <v>9.4207463898045053E-3</v>
      </c>
      <c r="AA436" s="60">
        <f>SQRT($W$40*VLOOKUP(AA429,$P$34:$W$43,8))*(1-$R$26)*T424*VLOOKUP(AA429,P418:T427,5)</f>
        <v>6.3020486802572145E-3</v>
      </c>
      <c r="AB436" s="60">
        <f>SQRT($W$40*VLOOKUP(AB429,$P$34:$W$43,8))*(1-$S$26)*T424*VLOOKUP(AB429,P418:T427,5)</f>
        <v>3.913944672885826E-3</v>
      </c>
      <c r="AC436" s="60">
        <f>SQRT($W$40*VLOOKUP(AC429,$P$34:$W$43,8))*(1-$T$26)*T424*VLOOKUP(AC429,P418:T427,5)</f>
        <v>2.8169702857700502E-3</v>
      </c>
      <c r="AD436" s="60">
        <f>SQRT($W$40*VLOOKUP(AD429,$P$34:$W$43,8))*(1-$U$26)*T424*VLOOKUP(AD429,P418:T427,5)</f>
        <v>2.6942490666356693E-3</v>
      </c>
      <c r="AE436" s="60">
        <f>SQRT($W$40*VLOOKUP(AE429,$P$34:$W$43,8))*(1-$V$26)*T424*VLOOKUP(AE429,P418:T427,5)</f>
        <v>1.8559387594829933E-3</v>
      </c>
      <c r="AF436" s="60">
        <f>SQRT($W$40*VLOOKUP(AF429,$P$34:$W$43,8))*(1-$W$26)*T424*VLOOKUP(AF429,P418:T427,5)</f>
        <v>1.2046919188465535E-2</v>
      </c>
      <c r="AG436" s="60">
        <f>SQRT($W$40*VLOOKUP(AG429,$P$34:$W$43,8))*(1-$X$26)*T424*VLOOKUP(AG429,P418:T427,5)</f>
        <v>8.1306093307223527E-3</v>
      </c>
      <c r="AH436" s="60">
        <f>SQRT($W$40*VLOOKUP(AH429,$P$34:$W$43,8))*(1-$Y$26)*T424*VLOOKUP(AH429,P418:T427,5)</f>
        <v>3.9693826236248328E-3</v>
      </c>
      <c r="AI436" s="87">
        <f>SQRT($W$40*VLOOKUP(AI429,$P$34:$W$43,8))*(1-$Z$26)*T424*VLOOKUP(AI429,P418:T427,5)</f>
        <v>6.4511321079861956E-3</v>
      </c>
      <c r="AJ436" s="89">
        <f>$X$40*T424</f>
        <v>8.9462588897290943E-6</v>
      </c>
      <c r="AK436" s="82"/>
      <c r="AL436" s="65"/>
      <c r="AM436" s="61"/>
      <c r="AN436" s="66" t="s">
        <v>585</v>
      </c>
      <c r="AO436" s="61" t="e">
        <f>IF(ATAN(AO435)&lt;0,ATAN(AO435)+PI(),ATAN(AO435))</f>
        <v>#NUM!</v>
      </c>
      <c r="AP436" s="61"/>
      <c r="AQ436" s="50"/>
      <c r="AR436" s="65"/>
      <c r="AS436" s="65"/>
      <c r="AT436" s="65"/>
      <c r="AU436" s="65"/>
      <c r="AV436" s="81"/>
      <c r="AW436" s="59">
        <v>7</v>
      </c>
      <c r="AX436" s="61">
        <f t="shared" si="71"/>
        <v>8.5143624315005592E-2</v>
      </c>
      <c r="AY436" s="61">
        <f>SUMPRODUCT(T418:T427,$BD$34:$BD$43)</f>
        <v>0.22132113667896727</v>
      </c>
      <c r="AZ436" s="68">
        <f>IF($AA$13,EXP((AX436/AL431)*(AU435-1)-LN(AU435-AL431)-AL430*(2*AY436/AL430-AX436/AL431)*LN((AU435+2.41421536*AL431)/(AU435-0.41421536*AL431))/(AL431*2.82842713)      ),1)</f>
        <v>1.1237484409568623</v>
      </c>
    </row>
    <row r="437" spans="16:52" x14ac:dyDescent="0.25">
      <c r="P437" s="78">
        <v>8</v>
      </c>
      <c r="Q437" s="60"/>
      <c r="R437" s="60"/>
      <c r="S437" s="60">
        <f>$Z$14*$BJ$41/AZ437</f>
        <v>0.11479510588020223</v>
      </c>
      <c r="T437" s="61">
        <f>S437/S440</f>
        <v>0.11482602350980338</v>
      </c>
      <c r="U437" s="62"/>
      <c r="V437" s="62"/>
      <c r="W437" s="60"/>
      <c r="X437" s="63"/>
      <c r="Y437" s="61"/>
      <c r="Z437" s="86">
        <f>SQRT($W$41*VLOOKUP(Z429,$P$34:$W$43,8))*(1-$Q$27)*T425*VLOOKUP(Z429,P418:T427,5)</f>
        <v>5.859575796032101E-3</v>
      </c>
      <c r="AA437" s="60">
        <f>SQRT($W$41*VLOOKUP(AA429,$P$34:$W$43,8))*(1-$R$27)*T425*VLOOKUP(AA429,P418:T427,5)</f>
        <v>3.8263985932455906E-3</v>
      </c>
      <c r="AB437" s="60">
        <f>SQRT($W$41*VLOOKUP(AB429,$P$34:$W$43,8))*(1-$S$27)*T425*VLOOKUP(AB429,P418:T427,5)</f>
        <v>2.4869622706296776E-3</v>
      </c>
      <c r="AC437" s="60">
        <f>SQRT($W$41*VLOOKUP(AC429,$P$34:$W$43,8))*(1-$T$27)*T425*VLOOKUP(AC429,P418:T427,5)</f>
        <v>1.7611217440957659E-3</v>
      </c>
      <c r="AD437" s="60">
        <f>SQRT($W$41*VLOOKUP(AD429,$P$34:$W$43,8))*(1-$U$27)*T425*VLOOKUP(AD429,P418:T427,5)</f>
        <v>1.7546859051097848E-3</v>
      </c>
      <c r="AE437" s="60">
        <f>SQRT($W$41*VLOOKUP(AE429,$P$34:$W$43,8))*(1-$V$27)*T425*VLOOKUP(AE429,P418:T427,5)</f>
        <v>1.0920692224649518E-3</v>
      </c>
      <c r="AF437" s="60">
        <f>SQRT($W$41*VLOOKUP(AF429,$P$34:$W$43,8))*(1-$W$27)*T425*VLOOKUP(AF429,P418:T427,5)</f>
        <v>8.1306093307223527E-3</v>
      </c>
      <c r="AG437" s="60">
        <f>SQRT($W$41*VLOOKUP(AG429,$P$34:$W$43,8))*(1-$X$27)*T425*VLOOKUP(AG429,P418:T427,5)</f>
        <v>5.3055240215226993E-3</v>
      </c>
      <c r="AH437" s="60">
        <f>SQRT($W$41*VLOOKUP(AH429,$P$34:$W$43,8))*(1-$Y$27)*T425*VLOOKUP(AH429,P418:T427,5)</f>
        <v>2.8879277376986298E-3</v>
      </c>
      <c r="AI437" s="87">
        <f>SQRT($W$41*VLOOKUP(AI429,$P$34:$W$43,8))*(1-$Z$27)*T425*VLOOKUP(AI429,P418:T427,5)</f>
        <v>4.4234970997658104E-3</v>
      </c>
      <c r="AJ437" s="89">
        <f>$X$41*T425</f>
        <v>3.0631319895536341E-6</v>
      </c>
      <c r="AK437" s="59" t="s">
        <v>580</v>
      </c>
      <c r="AL437" s="61">
        <f>AL433*AL434/6-AL435/2-AL433^3/27</f>
        <v>1.9146480601260677E-2</v>
      </c>
      <c r="AM437" s="61"/>
      <c r="AN437" s="66" t="s">
        <v>571</v>
      </c>
      <c r="AO437" s="61" t="e">
        <f>2*SQRT(AL438)*COS(AO436/3)-AL433/3</f>
        <v>#NUM!</v>
      </c>
      <c r="AP437" s="69" t="e">
        <f>AO437^3+AL433*AO437^2+AL434*AO437+AL435</f>
        <v>#NUM!</v>
      </c>
      <c r="AQ437" s="50"/>
      <c r="AR437" s="65"/>
      <c r="AS437" s="65"/>
      <c r="AT437" s="65"/>
      <c r="AU437" s="65"/>
      <c r="AV437" s="81"/>
      <c r="AW437" s="59">
        <v>8</v>
      </c>
      <c r="AX437" s="61">
        <f t="shared" si="71"/>
        <v>9.4442052157195047E-2</v>
      </c>
      <c r="AY437" s="61">
        <f>SUMPRODUCT(T418:T427,$BE$34:$BE$43)</f>
        <v>0.46712652468198229</v>
      </c>
      <c r="AZ437" s="68">
        <f>IF($AA$14,EXP((AX437/AL431)*(AU435-1)-LN(AU435-AL431)-AL430*(2*AY437/AL430-AX437/AL431)*LN((AU435+2.41421536*AL431)/(AU435-0.41421536*AL431))/(AL431*2.82842713)      ),1)</f>
        <v>0.63774336822886535</v>
      </c>
    </row>
    <row r="438" spans="16:52" x14ac:dyDescent="0.25">
      <c r="P438" s="78">
        <v>9</v>
      </c>
      <c r="Q438" s="60"/>
      <c r="R438" s="60"/>
      <c r="S438" s="60">
        <f>$Z$15*$BJ$42/AZ438</f>
        <v>5.9246970471343495E-2</v>
      </c>
      <c r="T438" s="61">
        <f>S438/S440</f>
        <v>5.9262927387572439E-2</v>
      </c>
      <c r="U438" s="62"/>
      <c r="V438" s="62" t="s">
        <v>590</v>
      </c>
      <c r="W438" s="60"/>
      <c r="X438" s="63"/>
      <c r="Y438" s="61"/>
      <c r="Z438" s="86">
        <f>SQRT($W$42*VLOOKUP(Z429,$P$34:$W$43,8))*(1-$Q$28)*T426*VLOOKUP(Z429,P418:T427,5)</f>
        <v>3.5644348570929053E-3</v>
      </c>
      <c r="AA438" s="60">
        <f>SQRT($W$42*VLOOKUP(AA429,$P$34:$W$43,8))*(1-$R$28)*T426*VLOOKUP(AA429,P418:T427,5)</f>
        <v>2.4375891122459924E-3</v>
      </c>
      <c r="AB438" s="60">
        <f>SQRT($W$42*VLOOKUP(AB429,$P$34:$W$43,8))*(1-$S$28)*T426*VLOOKUP(AB429,P418:T427,5)</f>
        <v>1.5619511453255626E-3</v>
      </c>
      <c r="AC438" s="60">
        <f>SQRT($W$42*VLOOKUP(AC429,$P$34:$W$43,8))*(1-$T$28)*T426*VLOOKUP(AC429,P418:T427,5)</f>
        <v>1.2254152770429794E-3</v>
      </c>
      <c r="AD438" s="60">
        <f>SQRT($W$42*VLOOKUP(AD429,$P$34:$W$43,8))*(1-$U$28)*T426*VLOOKUP(AD429,P418:T427,5)</f>
        <v>1.1454865658666595E-3</v>
      </c>
      <c r="AE438" s="60">
        <f>SQRT($W$42*VLOOKUP(AE429,$P$34:$W$43,8))*(1-$V$28)*T426*VLOOKUP(AE429,P418:T427,5)</f>
        <v>7.0300253274049212E-4</v>
      </c>
      <c r="AF438" s="60">
        <f>SQRT($W$42*VLOOKUP(AF429,$P$34:$W$43,8))*(1-$W$28)*T426*VLOOKUP(AF429,P418:T427,5)</f>
        <v>3.9693826236248319E-3</v>
      </c>
      <c r="AG438" s="60">
        <f>SQRT($W$42*VLOOKUP(AG429,$P$34:$W$43,8))*(1-$X$28)*T426*VLOOKUP(AG429,P418:T427,5)</f>
        <v>2.8879277376986298E-3</v>
      </c>
      <c r="AH438" s="60">
        <f>SQRT($W$42*VLOOKUP(AH429,$P$34:$W$43,8))*(1-$Y$28)*T426*VLOOKUP(AH429,P418:T427,5)</f>
        <v>1.9295396197708979E-3</v>
      </c>
      <c r="AI438" s="87">
        <f>SQRT($W$42*VLOOKUP(AI429,$P$34:$W$43,8))*(1-$Z$28)*T426*VLOOKUP(AI429,P418:T427,5)</f>
        <v>2.8235050569372839E-3</v>
      </c>
      <c r="AJ438" s="89">
        <f>$X$42*T426</f>
        <v>1.6008612985555005E-6</v>
      </c>
      <c r="AK438" s="59" t="s">
        <v>556</v>
      </c>
      <c r="AL438" s="61">
        <f>AL433^2/9-AL434/3</f>
        <v>3.6097592374484323E-2</v>
      </c>
      <c r="AM438" s="61"/>
      <c r="AN438" s="66" t="s">
        <v>572</v>
      </c>
      <c r="AO438" s="61" t="e">
        <f>2*SQRT(AL438)*COS((AO436+2*PI())/3)-AL433/3</f>
        <v>#NUM!</v>
      </c>
      <c r="AP438" s="69" t="e">
        <f>AO438^3+AO438^2*AL433+AO438*AL434+AL435</f>
        <v>#NUM!</v>
      </c>
      <c r="AQ438" s="50"/>
      <c r="AR438" s="65"/>
      <c r="AS438" s="50"/>
      <c r="AT438" s="65"/>
      <c r="AU438" s="65"/>
      <c r="AV438" s="81"/>
      <c r="AW438" s="59">
        <v>9</v>
      </c>
      <c r="AX438" s="61">
        <f t="shared" si="71"/>
        <v>9.5633628720838929E-2</v>
      </c>
      <c r="AY438" s="61">
        <f>SUMPRODUCT(T418:T427,$BF$34:$BF$43)</f>
        <v>0.53657148041568936</v>
      </c>
      <c r="AZ438" s="68">
        <f>IF($AA$15,EXP((AX438/AL431)*(AU435-1)-LN(AU435-AL431)-AL430*(2*AY438/AL430-AX438/AL431)*LN((AU435+2.41421536*AL431)/(AU435-0.41421536*AL431))/(AL431*2.82842713)      ),1)</f>
        <v>0.54180083784106792</v>
      </c>
    </row>
    <row r="439" spans="16:52" x14ac:dyDescent="0.25">
      <c r="P439" s="78">
        <v>10</v>
      </c>
      <c r="Q439" s="60"/>
      <c r="R439" s="60"/>
      <c r="S439" s="60">
        <f>$Z$16*$BJ$43/AZ439</f>
        <v>9.2083112558207669E-2</v>
      </c>
      <c r="T439" s="61">
        <f>S439/S440</f>
        <v>9.2107913193607283E-2</v>
      </c>
      <c r="U439" s="62"/>
      <c r="V439" s="96">
        <f>ABS(S428-S440)</f>
        <v>4.4408920985006262E-16</v>
      </c>
      <c r="W439" s="60"/>
      <c r="X439" s="63"/>
      <c r="Y439" s="61"/>
      <c r="Z439" s="86">
        <f>SQRT($W$43*VLOOKUP(Z429,$P$34:$W$43,8))*(1-$Q$29)*T427*VLOOKUP(Z429,P418:T427,5)</f>
        <v>5.5717408403160567E-3</v>
      </c>
      <c r="AA439" s="60">
        <f>SQRT($W$43*VLOOKUP(AA429,$P$34:$W$43,8))*(1-$R$29)*T427*VLOOKUP(AA429,P418:T427,5)</f>
        <v>3.856431446725493E-3</v>
      </c>
      <c r="AB439" s="60">
        <f>SQRT($W$43*VLOOKUP(AB429,$P$34:$W$43,8))*(1-$S$29)*T427*VLOOKUP(AB429,P418:T427,5)</f>
        <v>2.505602925243754E-3</v>
      </c>
      <c r="AC439" s="60">
        <f>SQRT($W$43*VLOOKUP(AC429,$P$34:$W$43,8))*(1-$T$29)*T427*VLOOKUP(AC429,P418:T427,5)</f>
        <v>1.6278273391454922E-3</v>
      </c>
      <c r="AD439" s="60">
        <f>SQRT($W$43*VLOOKUP(AD429,$P$34:$W$43,8))*(1-$U$29)*T427*VLOOKUP(AD429,P418:T427,5)</f>
        <v>1.7596013740417762E-3</v>
      </c>
      <c r="AE439" s="60">
        <f>SQRT($W$43*VLOOKUP(AE429,$P$34:$W$43,8))*(1-$V$29)*T427*VLOOKUP(AE429,P418:T427,5)</f>
        <v>1.0978731607692112E-3</v>
      </c>
      <c r="AF439" s="60">
        <f>SQRT($W$43*VLOOKUP(AF429,$P$34:$W$43,8))*(1-$W$29)*T427*VLOOKUP(AF429,P418:T427,5)</f>
        <v>6.4511321079861947E-3</v>
      </c>
      <c r="AG439" s="60">
        <f>SQRT($W$43*VLOOKUP(AG429,$P$34:$W$43,8))*(1-$X$29)*T427*VLOOKUP(AG429,P418:T427,5)</f>
        <v>4.4234970997658104E-3</v>
      </c>
      <c r="AH439" s="60">
        <f>SQRT($W$43*VLOOKUP(AH429,$P$34:$W$43,8))*(1-$Y$29)*T427*VLOOKUP(AH429,P418:T427,5)</f>
        <v>2.8235050569372843E-3</v>
      </c>
      <c r="AI439" s="87">
        <f>SQRT($W$43*VLOOKUP(AI429,$P$34:$W$43,8))*(1-$Z$29)*T427*VLOOKUP(AI429,P418:T427,5)</f>
        <v>4.1316491897155161E-3</v>
      </c>
      <c r="AJ439" s="89">
        <f>$X$43*T427</f>
        <v>3.3412025321039489E-6</v>
      </c>
      <c r="AK439" s="59" t="s">
        <v>72</v>
      </c>
      <c r="AL439" s="63">
        <f>AL437^2-AL438^3</f>
        <v>3.1955125071163191E-4</v>
      </c>
      <c r="AM439" s="61"/>
      <c r="AN439" s="66" t="s">
        <v>573</v>
      </c>
      <c r="AO439" s="61" t="e">
        <f>2*SQRT(AL438)*COS((AO436+4*PI())/3)-AL433/3</f>
        <v>#NUM!</v>
      </c>
      <c r="AP439" s="69" t="e">
        <f>AO439^3+AO439^2*AL433+AL434*AO439+AL435</f>
        <v>#NUM!</v>
      </c>
      <c r="AQ439" s="50"/>
      <c r="AR439" s="65"/>
      <c r="AS439" s="50"/>
      <c r="AT439" s="65"/>
      <c r="AU439" s="65"/>
      <c r="AV439" s="81"/>
      <c r="AW439" s="59">
        <v>10</v>
      </c>
      <c r="AX439" s="61">
        <f t="shared" si="71"/>
        <v>0.1284239100960245</v>
      </c>
      <c r="AY439" s="61">
        <f>SUMPRODUCT(T418:T427,$BG$34:$BG$43)</f>
        <v>0.53145233072105325</v>
      </c>
      <c r="AZ439" s="68">
        <f>IF($AA$16,EXP((AX439/AL431)*(AU435-1)-LN(AU435-AL431)-AL430*(2*AY439/AL430-AX439/AL431)*LN((AU435+2.41421536*AL431)/(AU435-0.41421536*AL431))/(AL431*2.82842713)      ),1)</f>
        <v>0.58726082636149823</v>
      </c>
    </row>
    <row r="440" spans="16:52" x14ac:dyDescent="0.25">
      <c r="P440" s="79"/>
      <c r="Q440" s="71"/>
      <c r="R440" s="71"/>
      <c r="S440" s="94">
        <f>SUM(S430:S439)</f>
        <v>0.99973074370551107</v>
      </c>
      <c r="T440" s="72">
        <f>SUM(T430:T439)</f>
        <v>1</v>
      </c>
      <c r="U440" s="73"/>
      <c r="V440" s="73"/>
      <c r="W440" s="73"/>
      <c r="X440" s="73"/>
      <c r="Y440" s="73"/>
      <c r="Z440" s="70"/>
      <c r="AA440" s="73"/>
      <c r="AB440" s="73"/>
      <c r="AC440" s="73"/>
      <c r="AD440" s="73"/>
      <c r="AE440" s="73"/>
      <c r="AF440" s="73"/>
      <c r="AG440" s="73"/>
      <c r="AH440" s="73"/>
      <c r="AI440" s="88">
        <f>SUM(Z430:AI439)</f>
        <v>0.28955790210543964</v>
      </c>
      <c r="AJ440" s="91">
        <f>SUM(AJ430:AJ439)</f>
        <v>3.1318759718155478E-5</v>
      </c>
      <c r="AK440" s="70"/>
      <c r="AL440" s="73"/>
      <c r="AM440" s="74"/>
      <c r="AN440" s="75"/>
      <c r="AO440" s="74"/>
      <c r="AP440" s="74"/>
      <c r="AQ440" s="76"/>
      <c r="AR440" s="73"/>
      <c r="AS440" s="76"/>
      <c r="AT440" s="73"/>
      <c r="AU440" s="73"/>
      <c r="AV440" s="80"/>
      <c r="AW440" s="70"/>
      <c r="AX440" s="73"/>
      <c r="AY440" s="73"/>
      <c r="AZ440" s="80"/>
    </row>
    <row r="441" spans="16:52" x14ac:dyDescent="0.25">
      <c r="P441" s="92">
        <f>P429+1</f>
        <v>34</v>
      </c>
      <c r="Q441" s="55"/>
      <c r="R441" s="55"/>
      <c r="S441" s="55"/>
      <c r="T441" s="55" t="s">
        <v>558</v>
      </c>
      <c r="U441" s="56"/>
      <c r="V441" s="56"/>
      <c r="W441" s="57"/>
      <c r="X441" s="57"/>
      <c r="Y441" s="57"/>
      <c r="Z441" s="54">
        <v>1</v>
      </c>
      <c r="AA441" s="55">
        <v>2</v>
      </c>
      <c r="AB441" s="55">
        <v>3</v>
      </c>
      <c r="AC441" s="55">
        <v>4</v>
      </c>
      <c r="AD441" s="55">
        <v>5</v>
      </c>
      <c r="AE441" s="55">
        <v>6</v>
      </c>
      <c r="AF441" s="55">
        <v>7</v>
      </c>
      <c r="AG441" s="55">
        <v>8</v>
      </c>
      <c r="AH441" s="55">
        <v>9</v>
      </c>
      <c r="AI441" s="58">
        <v>10</v>
      </c>
      <c r="AJ441" s="90"/>
      <c r="AK441" s="54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8"/>
      <c r="AW441" s="54"/>
      <c r="AX441" s="55" t="s">
        <v>563</v>
      </c>
      <c r="AY441" s="55" t="s">
        <v>575</v>
      </c>
      <c r="AZ441" s="58" t="s">
        <v>588</v>
      </c>
    </row>
    <row r="442" spans="16:52" x14ac:dyDescent="0.25">
      <c r="P442" s="78">
        <v>1</v>
      </c>
      <c r="Q442" s="60"/>
      <c r="R442" s="60"/>
      <c r="S442" s="60">
        <f>$Z$7*$BJ$34/AZ442</f>
        <v>0.19626138314245822</v>
      </c>
      <c r="T442" s="61">
        <f>S442/S452</f>
        <v>0.19631424198781119</v>
      </c>
      <c r="U442" s="62"/>
      <c r="V442" s="62"/>
      <c r="W442" s="60"/>
      <c r="X442" s="63"/>
      <c r="Y442" s="61"/>
      <c r="Z442" s="86">
        <f>SQRT($W$34*VLOOKUP(Z441,$P$34:$W$43,8))*(1-$Q$20)*T430*VLOOKUP(Z441,P430:T439,5)</f>
        <v>7.8475974295035503E-3</v>
      </c>
      <c r="AA442" s="60">
        <f>SQRT($W$34*VLOOKUP(AA441,$P$34:$W$43,8))*(1-$R$20)*T430*VLOOKUP(AA441,P430:T439,5)</f>
        <v>5.3765350111872265E-3</v>
      </c>
      <c r="AB442" s="60">
        <f>SQRT($W$34*VLOOKUP(AB441,$P$34:$W$43,8))*(1-$S$20)*T430*VLOOKUP(AB441,P430:T439,5)</f>
        <v>3.4048328847216336E-3</v>
      </c>
      <c r="AC442" s="60">
        <f>SQRT($W$34*VLOOKUP(AC441,$P$34:$W$43,8))*(1-$T$20)*T430*VLOOKUP(AC441,P430:T439,5)</f>
        <v>2.4384279426516837E-3</v>
      </c>
      <c r="AD442" s="60">
        <f>SQRT($W$34*VLOOKUP(AD441,$P$34:$W$43,8))*(1-$U$20)*T430*VLOOKUP(AD441,P430:T439,5)</f>
        <v>2.3629699906777598E-3</v>
      </c>
      <c r="AE442" s="60">
        <f>SQRT($W$34*VLOOKUP(AE441,$P$34:$W$43,8))*(1-$V$20)*T430*VLOOKUP(AE441,P430:T439,5)</f>
        <v>1.4782686621919127E-3</v>
      </c>
      <c r="AF442" s="60">
        <f>SQRT($W$34*VLOOKUP(AF441,$P$34:$W$43,8))*(1-$W$20)*T430*VLOOKUP(AF441,P430:T439,5)</f>
        <v>9.4207463897900048E-3</v>
      </c>
      <c r="AG442" s="60">
        <f>SQRT($W$34*VLOOKUP(AG441,$P$34:$W$43,8))*(1-$X$20)*T430*VLOOKUP(AG441,P430:T439,5)</f>
        <v>5.8595757960317029E-3</v>
      </c>
      <c r="AH442" s="60">
        <f>SQRT($W$34*VLOOKUP(AH441,$P$34:$W$43,8))*(1-$Y$20)*T430*VLOOKUP(AH441,P430:T439,5)</f>
        <v>3.5644348570954918E-3</v>
      </c>
      <c r="AI442" s="87">
        <f>SQRT($W$34*VLOOKUP(AI441,$P$34:$W$43,8))*(1-$Z$20)*T430*VLOOKUP(AI441,P430:T439,5)</f>
        <v>5.5717408403182737E-3</v>
      </c>
      <c r="AJ442" s="89">
        <f>$X$34*T430</f>
        <v>5.2615827632645928E-6</v>
      </c>
      <c r="AK442" s="59" t="s">
        <v>69</v>
      </c>
      <c r="AL442" s="60">
        <f>$Q$44*AI452*100000/($T$3*$AE$9)^2</f>
        <v>0.41385723640327737</v>
      </c>
      <c r="AM442" s="65" t="s">
        <v>581</v>
      </c>
      <c r="AN442" s="66" t="s">
        <v>571</v>
      </c>
      <c r="AO442" s="61">
        <f>(AL449+SQRT(AL451))^(1/3)+(AL449-SQRT(AL451))^(1/3)-AL445/3</f>
        <v>0.73797068725169113</v>
      </c>
      <c r="AP442" s="63">
        <f>AO442^3+AL445*AO442^2+AL446*AO442+AL447</f>
        <v>0</v>
      </c>
      <c r="AQ442" s="65" t="s">
        <v>571</v>
      </c>
      <c r="AR442" s="61">
        <f>IF(AL451&gt;=0,AO442,AO449)</f>
        <v>0.73797068725169113</v>
      </c>
      <c r="AS442" s="61">
        <f>IF(AR442&lt;AR443,AR443,AR442)</f>
        <v>0.73797068725169113</v>
      </c>
      <c r="AT442" s="61">
        <f>AS442</f>
        <v>0.73797068725169113</v>
      </c>
      <c r="AU442" s="67">
        <f>IF(AT442&lt;AT443,AT443,AT442)</f>
        <v>0.73797068725169113</v>
      </c>
      <c r="AV442" s="81"/>
      <c r="AW442" s="59">
        <v>1</v>
      </c>
      <c r="AX442" s="61">
        <f>AX430</f>
        <v>9.4886543912142504E-2</v>
      </c>
      <c r="AY442" s="61">
        <f>SUMPRODUCT(T430:T439,$AX$34:$AX$43)</f>
        <v>0.34455228807833671</v>
      </c>
      <c r="AZ442" s="68">
        <f>IF($AA$7,EXP((AX442/AL443)*(AU447-1)-LN(AU447-AL443)-AL442*(2*AY442/AL442-AX442/AL443)*LN((AU447+2.41421536*AL443)/(AU447-0.41421536*AL443))/(AL443*2.82842713)      ),1)</f>
        <v>0.85492888326262162</v>
      </c>
    </row>
    <row r="443" spans="16:52" x14ac:dyDescent="0.25">
      <c r="P443" s="78">
        <v>2</v>
      </c>
      <c r="Q443" s="60"/>
      <c r="R443" s="60"/>
      <c r="S443" s="60">
        <f>$Z$8*$BJ$35/AZ443</f>
        <v>7.7393120047900832E-2</v>
      </c>
      <c r="T443" s="61">
        <f>S443/S452</f>
        <v>7.7413964245055131E-2</v>
      </c>
      <c r="U443" s="62"/>
      <c r="V443" s="62"/>
      <c r="W443" s="60"/>
      <c r="X443" s="63"/>
      <c r="Y443" s="61"/>
      <c r="Z443" s="86">
        <f>SQRT($W$35*VLOOKUP(Z441,$P$34:$W$43,8))*(1-$Q$21)*T431*VLOOKUP(Z441,P430:T439,5)</f>
        <v>5.3765350111872265E-3</v>
      </c>
      <c r="AA443" s="60">
        <f>SQRT($W$35*VLOOKUP(AA441,$P$34:$W$43,8))*(1-$R$21)*T431*VLOOKUP(AA441,P430:T439,5)</f>
        <v>3.6644840827202746E-3</v>
      </c>
      <c r="AB443" s="60">
        <f>SQRT($W$35*VLOOKUP(AB441,$P$34:$W$43,8))*(1-$S$21)*T431*VLOOKUP(AB441,P430:T439,5)</f>
        <v>2.3571051713587349E-3</v>
      </c>
      <c r="AC443" s="60">
        <f>SQRT($W$35*VLOOKUP(AC441,$P$34:$W$43,8))*(1-$T$21)*T431*VLOOKUP(AC441,P430:T439,5)</f>
        <v>1.5266212044251686E-3</v>
      </c>
      <c r="AD443" s="60">
        <f>SQRT($W$35*VLOOKUP(AD441,$P$34:$W$43,8))*(1-$U$21)*T431*VLOOKUP(AD441,P430:T439,5)</f>
        <v>1.6682420396151667E-3</v>
      </c>
      <c r="AE443" s="60">
        <f>SQRT($W$35*VLOOKUP(AE441,$P$34:$W$43,8))*(1-$V$21)*T431*VLOOKUP(AE441,P430:T439,5)</f>
        <v>1.0258788848643624E-3</v>
      </c>
      <c r="AF443" s="60">
        <f>SQRT($W$35*VLOOKUP(AF441,$P$34:$W$43,8))*(1-$W$21)*T431*VLOOKUP(AF441,P430:T439,5)</f>
        <v>6.3020486802562595E-3</v>
      </c>
      <c r="AG443" s="60">
        <f>SQRT($W$35*VLOOKUP(AG441,$P$34:$W$43,8))*(1-$X$21)*T431*VLOOKUP(AG441,P430:T439,5)</f>
        <v>3.8263985932506404E-3</v>
      </c>
      <c r="AH443" s="60">
        <f>SQRT($W$35*VLOOKUP(AH441,$P$34:$W$43,8))*(1-$Y$21)*T431*VLOOKUP(AH441,P430:T439,5)</f>
        <v>2.4375891122511437E-3</v>
      </c>
      <c r="AI443" s="87">
        <f>SQRT($W$35*VLOOKUP(AI441,$P$34:$W$43,8))*(1-$Z$21)*T431*VLOOKUP(AI441,P430:T439,5)</f>
        <v>3.8564314467323798E-3</v>
      </c>
      <c r="AJ443" s="89">
        <f>$X$35*T431</f>
        <v>3.1314022352890046E-6</v>
      </c>
      <c r="AK443" s="59" t="s">
        <v>65</v>
      </c>
      <c r="AL443" s="60">
        <f>AJ452*$Q$44*100000/($T$3*$AE$9)</f>
        <v>0.11087779601941389</v>
      </c>
      <c r="AM443" s="61"/>
      <c r="AN443" s="66" t="s">
        <v>572</v>
      </c>
      <c r="AO443" s="66" t="e">
        <f>1/0</f>
        <v>#DIV/0!</v>
      </c>
      <c r="AP443" s="61"/>
      <c r="AQ443" s="65" t="s">
        <v>572</v>
      </c>
      <c r="AR443" s="66">
        <f>IF(AL451&gt;=0,0,AO450)</f>
        <v>0</v>
      </c>
      <c r="AS443" s="61">
        <f>IF(AR442&lt;AR443,AR442,AR443)</f>
        <v>0</v>
      </c>
      <c r="AT443" s="61">
        <f>IF(AS443&lt;AS444,AS444,AS443)</f>
        <v>0</v>
      </c>
      <c r="AU443" s="67">
        <f>IF(AT442&lt;AT443,AT442,AT443)</f>
        <v>0</v>
      </c>
      <c r="AV443" s="81"/>
      <c r="AW443" s="59">
        <v>2</v>
      </c>
      <c r="AX443" s="61">
        <f t="shared" ref="AX443:AX451" si="72">AX431</f>
        <v>0.14320546093673198</v>
      </c>
      <c r="AY443" s="61">
        <f>SUMPRODUCT(T430:T439,$AY$34:$AY$43)</f>
        <v>0.59157037432745274</v>
      </c>
      <c r="AZ443" s="68">
        <f>IF($AA$8,EXP((AX443/AL443)*(AU447-1)-LN(AU447-AL443)-AL442*(2*AY443/AL442-AX443/AL443)*LN((AU447+2.41421536*AL443)/(AU447-0.41421536*AL443))/(AL443*2.82842713)      ),1)</f>
        <v>0.52478986241902159</v>
      </c>
    </row>
    <row r="444" spans="16:52" x14ac:dyDescent="0.25">
      <c r="P444" s="78">
        <v>3</v>
      </c>
      <c r="Q444" s="60"/>
      <c r="R444" s="60"/>
      <c r="S444" s="60">
        <f>$Z$9*$BJ$36/AZ444</f>
        <v>3.6374802781744042E-2</v>
      </c>
      <c r="T444" s="61">
        <f>S444/S452</f>
        <v>3.6384599564199149E-2</v>
      </c>
      <c r="U444" s="62"/>
      <c r="V444" s="62"/>
      <c r="W444" s="60"/>
      <c r="X444" s="63"/>
      <c r="Y444" s="61"/>
      <c r="Z444" s="86">
        <f>SQRT($W$36*VLOOKUP(Z441,$P$34:$W$43,8))*(1-$Q$22)*T432*VLOOKUP(Z441,P430:T439,5)</f>
        <v>3.4048328847216336E-3</v>
      </c>
      <c r="AA444" s="60">
        <f>SQRT($W$36*VLOOKUP(AA441,$P$34:$W$43,8))*(1-$R$22)*T432*VLOOKUP(AA441,P430:T439,5)</f>
        <v>2.3571051713587349E-3</v>
      </c>
      <c r="AB444" s="60">
        <f>SQRT($W$36*VLOOKUP(AB441,$P$34:$W$43,8))*(1-$S$22)*T432*VLOOKUP(AB441,P430:T439,5)</f>
        <v>1.5195012283825372E-3</v>
      </c>
      <c r="AC444" s="60">
        <f>SQRT($W$36*VLOOKUP(AC441,$P$34:$W$43,8))*(1-$T$22)*T432*VLOOKUP(AC441,P430:T439,5)</f>
        <v>1.0838556005968061E-3</v>
      </c>
      <c r="AD444" s="60">
        <f>SQRT($W$36*VLOOKUP(AD441,$P$34:$W$43,8))*(1-$U$22)*T432*VLOOKUP(AD441,P430:T439,5)</f>
        <v>1.0754183795364581E-3</v>
      </c>
      <c r="AE444" s="60">
        <f>SQRT($W$36*VLOOKUP(AE441,$P$34:$W$43,8))*(1-$V$22)*T432*VLOOKUP(AE441,P430:T439,5)</f>
        <v>6.4801894038528959E-4</v>
      </c>
      <c r="AF444" s="60">
        <f>SQRT($W$36*VLOOKUP(AF441,$P$34:$W$43,8))*(1-$W$22)*T432*VLOOKUP(AF441,P430:T439,5)</f>
        <v>3.9139446728900552E-3</v>
      </c>
      <c r="AG444" s="60">
        <f>SQRT($W$36*VLOOKUP(AG441,$P$34:$W$43,8))*(1-$X$22)*T432*VLOOKUP(AG441,P430:T439,5)</f>
        <v>2.4869622706360241E-3</v>
      </c>
      <c r="AH444" s="60">
        <f>SQRT($W$36*VLOOKUP(AH441,$P$34:$W$43,8))*(1-$Y$22)*T432*VLOOKUP(AH441,P430:T439,5)</f>
        <v>1.561951145330788E-3</v>
      </c>
      <c r="AI444" s="87">
        <f>SQRT($W$36*VLOOKUP(AI441,$P$34:$W$43,8))*(1-$Z$22)*T432*VLOOKUP(AI441,P430:T439,5)</f>
        <v>2.5056029252513161E-3</v>
      </c>
      <c r="AJ444" s="89">
        <f>$X$36*T432</f>
        <v>2.0500669236827357E-6</v>
      </c>
      <c r="AK444" s="82"/>
      <c r="AL444" s="65"/>
      <c r="AM444" s="61"/>
      <c r="AN444" s="66" t="s">
        <v>573</v>
      </c>
      <c r="AO444" s="66" t="e">
        <f>1/0</f>
        <v>#DIV/0!</v>
      </c>
      <c r="AP444" s="61"/>
      <c r="AQ444" s="65" t="s">
        <v>573</v>
      </c>
      <c r="AR444" s="66">
        <f>IF(AL451&gt;=0,0,AO451)</f>
        <v>0</v>
      </c>
      <c r="AS444" s="61">
        <f>AR444</f>
        <v>0</v>
      </c>
      <c r="AT444" s="61">
        <f>IF(AS443&lt;AS444,AS443,AS444)</f>
        <v>0</v>
      </c>
      <c r="AU444" s="67">
        <f>AT444</f>
        <v>0</v>
      </c>
      <c r="AV444" s="81"/>
      <c r="AW444" s="59">
        <v>3</v>
      </c>
      <c r="AX444" s="61">
        <f t="shared" si="72"/>
        <v>0.19947591637730461</v>
      </c>
      <c r="AY444" s="61">
        <f>SUMPRODUCT(T430:T439,$AZ$34:$AZ$43)</f>
        <v>0.80753499200523116</v>
      </c>
      <c r="AZ444" s="68">
        <f>IF($AA$9,EXP((AX444/AL443)*(AU447-1)-LN(AU447-AL443)-AL442*(2*AY444/AL442-AX444/AL443)*LN((AU447+2.41421536*AL443)/(AU447-0.41421536*AL443))/(AL443*2.82842713)      ),1)</f>
        <v>0.35268409636516312</v>
      </c>
    </row>
    <row r="445" spans="16:52" x14ac:dyDescent="0.25">
      <c r="P445" s="78">
        <v>4</v>
      </c>
      <c r="Q445" s="60"/>
      <c r="R445" s="60"/>
      <c r="S445" s="60">
        <f>$Z$10*$BJ$37/AZ445</f>
        <v>2.0526110715825819E-2</v>
      </c>
      <c r="T445" s="61">
        <f>S445/S452</f>
        <v>2.0531638988859739E-2</v>
      </c>
      <c r="U445" s="62"/>
      <c r="V445" s="62"/>
      <c r="W445" s="60"/>
      <c r="X445" s="63"/>
      <c r="Y445" s="61"/>
      <c r="Z445" s="86">
        <f>SQRT($W$37*VLOOKUP(Z441,$P$34:$W$43,8))*(1-$Q$23)*T433*VLOOKUP(Z441,P430:T439,5)</f>
        <v>2.4384279426516837E-3</v>
      </c>
      <c r="AA445" s="60">
        <f>SQRT($W$37*VLOOKUP(AA441,$P$34:$W$43,8))*(1-$R$23)*T433*VLOOKUP(AA441,P430:T439,5)</f>
        <v>1.5266212044251686E-3</v>
      </c>
      <c r="AB445" s="60">
        <f>SQRT($W$37*VLOOKUP(AB441,$P$34:$W$43,8))*(1-$S$23)*T433*VLOOKUP(AB441,P430:T439,5)</f>
        <v>1.0838556005968059E-3</v>
      </c>
      <c r="AC445" s="60">
        <f>SQRT($W$37*VLOOKUP(AC441,$P$34:$W$43,8))*(1-$T$23)*T433*VLOOKUP(AC441,P430:T439,5)</f>
        <v>7.7823880154290431E-4</v>
      </c>
      <c r="AD445" s="60">
        <f>SQRT($W$37*VLOOKUP(AD441,$P$34:$W$43,8))*(1-$U$23)*T433*VLOOKUP(AD441,P430:T439,5)</f>
        <v>7.6398124272268012E-4</v>
      </c>
      <c r="AE445" s="60">
        <f>SQRT($W$37*VLOOKUP(AE441,$P$34:$W$43,8))*(1-$V$23)*T433*VLOOKUP(AE441,P430:T439,5)</f>
        <v>4.4122272782707358E-4</v>
      </c>
      <c r="AF445" s="60">
        <f>SQRT($W$37*VLOOKUP(AF441,$P$34:$W$43,8))*(1-$W$23)*T433*VLOOKUP(AF441,P430:T439,5)</f>
        <v>2.8169702857758559E-3</v>
      </c>
      <c r="AG445" s="60">
        <f>SQRT($W$37*VLOOKUP(AG441,$P$34:$W$43,8))*(1-$X$23)*T433*VLOOKUP(AG441,P430:T439,5)</f>
        <v>1.7611217441019869E-3</v>
      </c>
      <c r="AH445" s="60">
        <f>SQRT($W$37*VLOOKUP(AH441,$P$34:$W$43,8))*(1-$Y$23)*T433*VLOOKUP(AH441,P430:T439,5)</f>
        <v>1.2254152770482798E-3</v>
      </c>
      <c r="AI445" s="87">
        <f>SQRT($W$37*VLOOKUP(AI441,$P$34:$W$43,8))*(1-$Z$23)*T433*VLOOKUP(AI441,P430:T439,5)</f>
        <v>1.6278273391520008E-3</v>
      </c>
      <c r="AJ445" s="89">
        <f>$X$37*T433</f>
        <v>1.4862202102456873E-6</v>
      </c>
      <c r="AK445" s="59" t="s">
        <v>568</v>
      </c>
      <c r="AL445" s="60">
        <f>AL443-1</f>
        <v>-0.88912220398058617</v>
      </c>
      <c r="AM445" s="61"/>
      <c r="AN445" s="66"/>
      <c r="AO445" s="61"/>
      <c r="AP445" s="61"/>
      <c r="AQ445" s="50"/>
      <c r="AR445" s="65"/>
      <c r="AS445" s="65"/>
      <c r="AT445" s="65"/>
      <c r="AU445" s="65"/>
      <c r="AV445" s="81"/>
      <c r="AW445" s="59">
        <v>4</v>
      </c>
      <c r="AX445" s="61">
        <f t="shared" si="72"/>
        <v>0.25627106465246752</v>
      </c>
      <c r="AY445" s="61">
        <f>SUMPRODUCT(T430:T439,$BA$34:$BA$43)</f>
        <v>1.0068630012201929</v>
      </c>
      <c r="AZ445" s="68">
        <f>IF($AA$10,EXP((AX445/AL443)*(AU447-1)-LN(AU447-AL443)-AL442*(2*AY445/AL442-AX445/AL443)*LN((AU447+2.41421536*AL443)/(AU447-0.41421536*AL443))/(AL443*2.82842713)      ),1)</f>
        <v>0.24687815429353255</v>
      </c>
    </row>
    <row r="446" spans="16:52" x14ac:dyDescent="0.25">
      <c r="P446" s="78">
        <v>5</v>
      </c>
      <c r="Q446" s="60"/>
      <c r="R446" s="60"/>
      <c r="S446" s="60">
        <f>$Z$11*$BJ$38/AZ446</f>
        <v>2.0845438813223566E-2</v>
      </c>
      <c r="T446" s="61">
        <f>S446/S452</f>
        <v>2.0851053090514902E-2</v>
      </c>
      <c r="U446" s="62"/>
      <c r="V446" s="62"/>
      <c r="W446" s="60"/>
      <c r="X446" s="63"/>
      <c r="Y446" s="61"/>
      <c r="Z446" s="86">
        <f>SQRT($W$38*VLOOKUP(Z441,$P$34:$W$43,8))*(1-$Q$24)*T434*VLOOKUP(Z441,P430:T439,5)</f>
        <v>2.3629699906777594E-3</v>
      </c>
      <c r="AA446" s="60">
        <f>SQRT($W$38*VLOOKUP(AA441,$P$34:$W$43,8))*(1-$R$24)*T434*VLOOKUP(AA441,P430:T439,5)</f>
        <v>1.6682420396151665E-3</v>
      </c>
      <c r="AB446" s="60">
        <f>SQRT($W$38*VLOOKUP(AB441,$P$34:$W$43,8))*(1-$S$24)*T434*VLOOKUP(AB441,P430:T439,5)</f>
        <v>1.0754183795364581E-3</v>
      </c>
      <c r="AC446" s="60">
        <f>SQRT($W$38*VLOOKUP(AC441,$P$34:$W$43,8))*(1-$T$24)*T434*VLOOKUP(AC441,P430:T439,5)</f>
        <v>7.6398124272268012E-4</v>
      </c>
      <c r="AD446" s="60">
        <f>SQRT($W$38*VLOOKUP(AD441,$P$34:$W$43,8))*(1-$U$24)*T434*VLOOKUP(AD441,P430:T439,5)</f>
        <v>7.4938525837500551E-4</v>
      </c>
      <c r="AE446" s="60">
        <f>SQRT($W$38*VLOOKUP(AE441,$P$34:$W$43,8))*(1-$V$24)*T434*VLOOKUP(AE441,P430:T439,5)</f>
        <v>4.6756610581474031E-4</v>
      </c>
      <c r="AF446" s="60">
        <f>SQRT($W$38*VLOOKUP(AF441,$P$34:$W$43,8))*(1-$W$24)*T434*VLOOKUP(AF441,P430:T439,5)</f>
        <v>2.6942490666412508E-3</v>
      </c>
      <c r="AG446" s="60">
        <f>SQRT($W$38*VLOOKUP(AG441,$P$34:$W$43,8))*(1-$X$24)*T434*VLOOKUP(AG441,P430:T439,5)</f>
        <v>1.7546859051160021E-3</v>
      </c>
      <c r="AH446" s="60">
        <f>SQRT($W$38*VLOOKUP(AH441,$P$34:$W$43,8))*(1-$Y$24)*T434*VLOOKUP(AH441,P430:T439,5)</f>
        <v>1.1454865658716271E-3</v>
      </c>
      <c r="AI446" s="87">
        <f>SQRT($W$38*VLOOKUP(AI441,$P$34:$W$43,8))*(1-$Z$24)*T434*VLOOKUP(AI441,P430:T439,5)</f>
        <v>1.7596013740488309E-3</v>
      </c>
      <c r="AJ446" s="89">
        <f>$X$38*T434</f>
        <v>1.5090014020863382E-6</v>
      </c>
      <c r="AK446" s="59" t="s">
        <v>569</v>
      </c>
      <c r="AL446" s="60">
        <f>AL442-3*AL443*AL443-2*AL443</f>
        <v>0.15521998741408133</v>
      </c>
      <c r="AM446" s="61" t="s">
        <v>582</v>
      </c>
      <c r="AN446" s="66" t="s">
        <v>583</v>
      </c>
      <c r="AO446" s="61">
        <f>AL449^2/AL450^3</f>
        <v>7.7936913532750287</v>
      </c>
      <c r="AP446" s="61"/>
      <c r="AQ446" s="50"/>
      <c r="AR446" s="65"/>
      <c r="AS446" s="65"/>
      <c r="AT446" s="65"/>
      <c r="AU446" s="65"/>
      <c r="AV446" s="81"/>
      <c r="AW446" s="59">
        <v>5</v>
      </c>
      <c r="AX446" s="61">
        <f t="shared" si="72"/>
        <v>0.25621330522075891</v>
      </c>
      <c r="AY446" s="61">
        <f>SUMPRODUCT(T430:T439,$BB$34:$BB$43)</f>
        <v>0.98992439429006396</v>
      </c>
      <c r="AZ446" s="68">
        <f>IF($AA$11,EXP((AX446/AL443)*(AU447-1)-LN(AU447-AL443)-AL442*(2*AY446/AL442-AX446/AL443)*LN((AU447+2.41421536*AL443)/(AU447-0.41421536*AL443))/(AL443*2.82842713)      ),1)</f>
        <v>0.25701838799693461</v>
      </c>
    </row>
    <row r="447" spans="16:52" x14ac:dyDescent="0.25">
      <c r="P447" s="78">
        <v>6</v>
      </c>
      <c r="Q447" s="60"/>
      <c r="R447" s="60"/>
      <c r="S447" s="60">
        <f>$Z$12*$BJ$39/AZ447</f>
        <v>1.031649245807733E-2</v>
      </c>
      <c r="T447" s="61">
        <f>S447/S452</f>
        <v>1.0319270986745043E-2</v>
      </c>
      <c r="U447" s="62"/>
      <c r="V447" s="62"/>
      <c r="W447" s="60"/>
      <c r="X447" s="63"/>
      <c r="Y447" s="61"/>
      <c r="Z447" s="86">
        <f>SQRT($W$39*VLOOKUP(Z441,$P$34:$W$43,8))*(1-$Q$25)*T435*VLOOKUP(Z441,P430:T439,5)</f>
        <v>1.4782686621919127E-3</v>
      </c>
      <c r="AA447" s="60">
        <f>SQRT($W$39*VLOOKUP(AA441,$P$34:$W$43,8))*(1-$R$25)*T435*VLOOKUP(AA441,P430:T439,5)</f>
        <v>1.0258788848643624E-3</v>
      </c>
      <c r="AB447" s="60">
        <f>SQRT($W$39*VLOOKUP(AB441,$P$34:$W$43,8))*(1-$S$25)*T435*VLOOKUP(AB441,P430:T439,5)</f>
        <v>6.4801894038528959E-4</v>
      </c>
      <c r="AC447" s="60">
        <f>SQRT($W$39*VLOOKUP(AC441,$P$34:$W$43,8))*(1-$T$25)*T435*VLOOKUP(AC441,P430:T439,5)</f>
        <v>4.4122272782707358E-4</v>
      </c>
      <c r="AD447" s="60">
        <f>SQRT($W$39*VLOOKUP(AD441,$P$34:$W$43,8))*(1-$U$25)*T435*VLOOKUP(AD441,P430:T439,5)</f>
        <v>4.6756610581474026E-4</v>
      </c>
      <c r="AE447" s="60">
        <f>SQRT($W$39*VLOOKUP(AE441,$P$34:$W$43,8))*(1-$V$25)*T435*VLOOKUP(AE441,P430:T439,5)</f>
        <v>2.9172986906737445E-4</v>
      </c>
      <c r="AF447" s="60">
        <f>SQRT($W$39*VLOOKUP(AF441,$P$34:$W$43,8))*(1-$W$25)*T435*VLOOKUP(AF441,P430:T439,5)</f>
        <v>1.855938759489005E-3</v>
      </c>
      <c r="AG447" s="60">
        <f>SQRT($W$39*VLOOKUP(AG441,$P$34:$W$43,8))*(1-$X$25)*T435*VLOOKUP(AG441,P430:T439,5)</f>
        <v>1.0920692224700961E-3</v>
      </c>
      <c r="AH447" s="60">
        <f>SQRT($W$39*VLOOKUP(AH441,$P$34:$W$43,8))*(1-$Y$25)*T435*VLOOKUP(AH441,P430:T439,5)</f>
        <v>7.0300253274436142E-4</v>
      </c>
      <c r="AI447" s="87">
        <f>SQRT($W$39*VLOOKUP(AI441,$P$34:$W$43,8))*(1-$Z$25)*T435*VLOOKUP(AI441,P430:T439,5)</f>
        <v>1.0978731607748943E-3</v>
      </c>
      <c r="AJ447" s="89">
        <f>$X$39*T435</f>
        <v>9.2903147366473531E-7</v>
      </c>
      <c r="AK447" s="59" t="s">
        <v>570</v>
      </c>
      <c r="AL447" s="60">
        <f>-1*AL442*AL443+AL443^2+AL443^3</f>
        <v>-3.2230573643557879E-2</v>
      </c>
      <c r="AM447" s="61"/>
      <c r="AN447" s="66" t="s">
        <v>584</v>
      </c>
      <c r="AO447" s="61" t="e">
        <f>SQRT(1-AO446)/SQRT(AO446)*AL449/ABS(AL449)</f>
        <v>#NUM!</v>
      </c>
      <c r="AP447" s="61"/>
      <c r="AQ447" s="50"/>
      <c r="AR447" s="65"/>
      <c r="AS447" s="65"/>
      <c r="AT447" s="65" t="s">
        <v>587</v>
      </c>
      <c r="AU447" s="61">
        <f>AU442</f>
        <v>0.73797068725169113</v>
      </c>
      <c r="AV447" s="81"/>
      <c r="AW447" s="59">
        <v>6</v>
      </c>
      <c r="AX447" s="61">
        <f t="shared" si="72"/>
        <v>0.31872889694939199</v>
      </c>
      <c r="AY447" s="61">
        <f>SUMPRODUCT(T430:T439,$BC$34:$BC$43)</f>
        <v>1.260614720246144</v>
      </c>
      <c r="AZ447" s="68">
        <f>IF($AA$12,EXP((AX447/AL443)*(AU447-1)-LN(AU447-AL443)-AL442*(2*AY447/AL442-AX447/AL443)*LN((AU447+2.41421536*AL443)/(AU447-0.41421536*AL443))/(AL443*2.82842713)      ),1)</f>
        <v>0.15359283363749773</v>
      </c>
    </row>
    <row r="448" spans="16:52" x14ac:dyDescent="0.25">
      <c r="P448" s="78">
        <v>7</v>
      </c>
      <c r="Q448" s="60"/>
      <c r="R448" s="60"/>
      <c r="S448" s="60">
        <f>$Z$13*$BJ$40/AZ448</f>
        <v>0.37188820683645274</v>
      </c>
      <c r="T448" s="61">
        <f>S448/S452</f>
        <v>0.37198836704575633</v>
      </c>
      <c r="U448" s="62"/>
      <c r="V448" s="62"/>
      <c r="W448" s="60"/>
      <c r="X448" s="63"/>
      <c r="Y448" s="61"/>
      <c r="Z448" s="86">
        <f>SQRT($W$40*VLOOKUP(Z441,$P$34:$W$43,8))*(1-$Q$26)*T436*VLOOKUP(Z441,P430:T439,5)</f>
        <v>9.4207463897900048E-3</v>
      </c>
      <c r="AA448" s="60">
        <f>SQRT($W$40*VLOOKUP(AA441,$P$34:$W$43,8))*(1-$R$26)*T436*VLOOKUP(AA441,P430:T439,5)</f>
        <v>6.3020486802562604E-3</v>
      </c>
      <c r="AB448" s="60">
        <f>SQRT($W$40*VLOOKUP(AB441,$P$34:$W$43,8))*(1-$S$26)*T436*VLOOKUP(AB441,P430:T439,5)</f>
        <v>3.9139446728900561E-3</v>
      </c>
      <c r="AC448" s="60">
        <f>SQRT($W$40*VLOOKUP(AC441,$P$34:$W$43,8))*(1-$T$26)*T436*VLOOKUP(AC441,P430:T439,5)</f>
        <v>2.8169702857758555E-3</v>
      </c>
      <c r="AD448" s="60">
        <f>SQRT($W$40*VLOOKUP(AD441,$P$34:$W$43,8))*(1-$U$26)*T436*VLOOKUP(AD441,P430:T439,5)</f>
        <v>2.6942490666412512E-3</v>
      </c>
      <c r="AE448" s="60">
        <f>SQRT($W$40*VLOOKUP(AE441,$P$34:$W$43,8))*(1-$V$26)*T436*VLOOKUP(AE441,P430:T439,5)</f>
        <v>1.855938759489005E-3</v>
      </c>
      <c r="AF448" s="60">
        <f>SQRT($W$40*VLOOKUP(AF441,$P$34:$W$43,8))*(1-$W$26)*T436*VLOOKUP(AF441,P430:T439,5)</f>
        <v>1.2046919188437102E-2</v>
      </c>
      <c r="AG448" s="60">
        <f>SQRT($W$40*VLOOKUP(AG441,$P$34:$W$43,8))*(1-$X$26)*T436*VLOOKUP(AG441,P430:T439,5)</f>
        <v>8.1306093307151276E-3</v>
      </c>
      <c r="AH448" s="60">
        <f>SQRT($W$40*VLOOKUP(AH441,$P$34:$W$43,8))*(1-$Y$26)*T436*VLOOKUP(AH441,P430:T439,5)</f>
        <v>3.9693826236244546E-3</v>
      </c>
      <c r="AI448" s="87">
        <f>SQRT($W$40*VLOOKUP(AI441,$P$34:$W$43,8))*(1-$Z$26)*T436*VLOOKUP(AI441,P430:T439,5)</f>
        <v>6.4511321079834694E-3</v>
      </c>
      <c r="AJ448" s="89">
        <f>$X$40*T436</f>
        <v>8.9462588897185368E-6</v>
      </c>
      <c r="AK448" s="82"/>
      <c r="AL448" s="65"/>
      <c r="AM448" s="61"/>
      <c r="AN448" s="66" t="s">
        <v>585</v>
      </c>
      <c r="AO448" s="61" t="e">
        <f>IF(ATAN(AO447)&lt;0,ATAN(AO447)+PI(),ATAN(AO447))</f>
        <v>#NUM!</v>
      </c>
      <c r="AP448" s="61"/>
      <c r="AQ448" s="50"/>
      <c r="AR448" s="65"/>
      <c r="AS448" s="65"/>
      <c r="AT448" s="65"/>
      <c r="AU448" s="65"/>
      <c r="AV448" s="81"/>
      <c r="AW448" s="59">
        <v>7</v>
      </c>
      <c r="AX448" s="61">
        <f t="shared" si="72"/>
        <v>8.5143624315005592E-2</v>
      </c>
      <c r="AY448" s="61">
        <f>SUMPRODUCT(T430:T439,$BD$34:$BD$43)</f>
        <v>0.22132113667910322</v>
      </c>
      <c r="AZ448" s="68">
        <f>IF($AA$13,EXP((AX448/AL443)*(AU447-1)-LN(AU447-AL443)-AL442*(2*AY448/AL442-AX448/AL443)*LN((AU447+2.41421536*AL443)/(AU447-0.41421536*AL443))/(AL443*2.82842713)      ),1)</f>
        <v>1.1237484409574585</v>
      </c>
    </row>
    <row r="449" spans="16:52" x14ac:dyDescent="0.25">
      <c r="P449" s="78">
        <v>8</v>
      </c>
      <c r="Q449" s="60"/>
      <c r="R449" s="60"/>
      <c r="S449" s="60">
        <f>$Z$14*$BJ$41/AZ449</f>
        <v>0.1147951058802173</v>
      </c>
      <c r="T449" s="61">
        <f>S449/S452</f>
        <v>0.11482602350981841</v>
      </c>
      <c r="U449" s="62"/>
      <c r="V449" s="62"/>
      <c r="W449" s="60"/>
      <c r="X449" s="63"/>
      <c r="Y449" s="61"/>
      <c r="Z449" s="86">
        <f>SQRT($W$41*VLOOKUP(Z441,$P$34:$W$43,8))*(1-$Q$27)*T437*VLOOKUP(Z441,P430:T439,5)</f>
        <v>5.859575796031702E-3</v>
      </c>
      <c r="AA449" s="60">
        <f>SQRT($W$41*VLOOKUP(AA441,$P$34:$W$43,8))*(1-$R$27)*T437*VLOOKUP(AA441,P430:T439,5)</f>
        <v>3.8263985932506404E-3</v>
      </c>
      <c r="AB449" s="60">
        <f>SQRT($W$41*VLOOKUP(AB441,$P$34:$W$43,8))*(1-$S$27)*T437*VLOOKUP(AB441,P430:T439,5)</f>
        <v>2.4869622706360241E-3</v>
      </c>
      <c r="AC449" s="60">
        <f>SQRT($W$41*VLOOKUP(AC441,$P$34:$W$43,8))*(1-$T$27)*T437*VLOOKUP(AC441,P430:T439,5)</f>
        <v>1.7611217441019867E-3</v>
      </c>
      <c r="AD449" s="60">
        <f>SQRT($W$41*VLOOKUP(AD441,$P$34:$W$43,8))*(1-$U$27)*T437*VLOOKUP(AD441,P430:T439,5)</f>
        <v>1.7546859051160021E-3</v>
      </c>
      <c r="AE449" s="60">
        <f>SQRT($W$41*VLOOKUP(AE441,$P$34:$W$43,8))*(1-$V$27)*T437*VLOOKUP(AE441,P430:T439,5)</f>
        <v>1.0920692224700961E-3</v>
      </c>
      <c r="AF449" s="60">
        <f>SQRT($W$41*VLOOKUP(AF441,$P$34:$W$43,8))*(1-$W$27)*T437*VLOOKUP(AF441,P430:T439,5)</f>
        <v>8.1306093307151276E-3</v>
      </c>
      <c r="AG449" s="60">
        <f>SQRT($W$41*VLOOKUP(AG441,$P$34:$W$43,8))*(1-$X$27)*T437*VLOOKUP(AG441,P430:T439,5)</f>
        <v>5.3055240215257905E-3</v>
      </c>
      <c r="AH449" s="60">
        <f>SQRT($W$41*VLOOKUP(AH441,$P$34:$W$43,8))*(1-$Y$27)*T437*VLOOKUP(AH441,P430:T439,5)</f>
        <v>2.8879277377026045E-3</v>
      </c>
      <c r="AI449" s="87">
        <f>SQRT($W$41*VLOOKUP(AI441,$P$34:$W$43,8))*(1-$Z$27)*T437*VLOOKUP(AI441,P430:T439,5)</f>
        <v>4.423497099770449E-3</v>
      </c>
      <c r="AJ449" s="89">
        <f>$X$41*T437</f>
        <v>3.0631319895545265E-6</v>
      </c>
      <c r="AK449" s="59" t="s">
        <v>580</v>
      </c>
      <c r="AL449" s="61">
        <f>AL445*AL446/6-AL447/2-AL445^3/27</f>
        <v>1.9146480601231374E-2</v>
      </c>
      <c r="AM449" s="61"/>
      <c r="AN449" s="66" t="s">
        <v>571</v>
      </c>
      <c r="AO449" s="61" t="e">
        <f>2*SQRT(AL450)*COS(AO448/3)-AL445/3</f>
        <v>#NUM!</v>
      </c>
      <c r="AP449" s="69" t="e">
        <f>AO449^3+AL445*AO449^2+AL446*AO449+AL447</f>
        <v>#NUM!</v>
      </c>
      <c r="AQ449" s="50"/>
      <c r="AR449" s="65"/>
      <c r="AS449" s="65"/>
      <c r="AT449" s="65"/>
      <c r="AU449" s="65"/>
      <c r="AV449" s="81"/>
      <c r="AW449" s="59">
        <v>8</v>
      </c>
      <c r="AX449" s="61">
        <f t="shared" si="72"/>
        <v>9.4442052157195047E-2</v>
      </c>
      <c r="AY449" s="61">
        <f>SUMPRODUCT(T430:T439,$BE$34:$BE$43)</f>
        <v>0.46712652468225763</v>
      </c>
      <c r="AZ449" s="68">
        <f>IF($AA$14,EXP((AX449/AL443)*(AU447-1)-LN(AU447-AL443)-AL442*(2*AY449/AL442-AX449/AL443)*LN((AU447+2.41421536*AL443)/(AU447-0.41421536*AL443))/(AL443*2.82842713)      ),1)</f>
        <v>0.63774336822878164</v>
      </c>
    </row>
    <row r="450" spans="16:52" x14ac:dyDescent="0.25">
      <c r="P450" s="78">
        <v>9</v>
      </c>
      <c r="Q450" s="60"/>
      <c r="R450" s="60"/>
      <c r="S450" s="60">
        <f>$Z$15*$BJ$42/AZ450</f>
        <v>5.9246970471372479E-2</v>
      </c>
      <c r="T450" s="61">
        <f>S450/S452</f>
        <v>5.9262927387601409E-2</v>
      </c>
      <c r="U450" s="62"/>
      <c r="V450" s="62" t="s">
        <v>590</v>
      </c>
      <c r="W450" s="60"/>
      <c r="X450" s="63"/>
      <c r="Y450" s="61"/>
      <c r="Z450" s="86">
        <f>SQRT($W$42*VLOOKUP(Z441,$P$34:$W$43,8))*(1-$Q$28)*T438*VLOOKUP(Z441,P430:T439,5)</f>
        <v>3.5644348570954918E-3</v>
      </c>
      <c r="AA450" s="60">
        <f>SQRT($W$42*VLOOKUP(AA441,$P$34:$W$43,8))*(1-$R$28)*T438*VLOOKUP(AA441,P430:T439,5)</f>
        <v>2.4375891122511437E-3</v>
      </c>
      <c r="AB450" s="60">
        <f>SQRT($W$42*VLOOKUP(AB441,$P$34:$W$43,8))*(1-$S$28)*T438*VLOOKUP(AB441,P430:T439,5)</f>
        <v>1.5619511453307882E-3</v>
      </c>
      <c r="AC450" s="60">
        <f>SQRT($W$42*VLOOKUP(AC441,$P$34:$W$43,8))*(1-$T$28)*T438*VLOOKUP(AC441,P430:T439,5)</f>
        <v>1.2254152770482798E-3</v>
      </c>
      <c r="AD450" s="60">
        <f>SQRT($W$42*VLOOKUP(AD441,$P$34:$W$43,8))*(1-$U$28)*T438*VLOOKUP(AD441,P430:T439,5)</f>
        <v>1.1454865658716271E-3</v>
      </c>
      <c r="AE450" s="60">
        <f>SQRT($W$42*VLOOKUP(AE441,$P$34:$W$43,8))*(1-$V$28)*T438*VLOOKUP(AE441,P430:T439,5)</f>
        <v>7.0300253274436131E-4</v>
      </c>
      <c r="AF450" s="60">
        <f>SQRT($W$42*VLOOKUP(AF441,$P$34:$W$43,8))*(1-$W$28)*T438*VLOOKUP(AF441,P430:T439,5)</f>
        <v>3.9693826236244546E-3</v>
      </c>
      <c r="AG450" s="60">
        <f>SQRT($W$42*VLOOKUP(AG441,$P$34:$W$43,8))*(1-$X$28)*T438*VLOOKUP(AG441,P430:T439,5)</f>
        <v>2.8879277377026041E-3</v>
      </c>
      <c r="AH450" s="60">
        <f>SQRT($W$42*VLOOKUP(AH441,$P$34:$W$43,8))*(1-$Y$28)*T438*VLOOKUP(AH441,P430:T439,5)</f>
        <v>1.9295396197750842E-3</v>
      </c>
      <c r="AI450" s="87">
        <f>SQRT($W$42*VLOOKUP(AI441,$P$34:$W$43,8))*(1-$Z$28)*T438*VLOOKUP(AI441,P430:T439,5)</f>
        <v>2.8235050569424855E-3</v>
      </c>
      <c r="AJ450" s="89">
        <f>$X$42*T438</f>
        <v>1.6008612985572371E-6</v>
      </c>
      <c r="AK450" s="59" t="s">
        <v>556</v>
      </c>
      <c r="AL450" s="61">
        <f>AL445^2/9-AL446/3</f>
        <v>3.6097592374339023E-2</v>
      </c>
      <c r="AM450" s="61"/>
      <c r="AN450" s="66" t="s">
        <v>572</v>
      </c>
      <c r="AO450" s="61" t="e">
        <f>2*SQRT(AL450)*COS((AO448+2*PI())/3)-AL445/3</f>
        <v>#NUM!</v>
      </c>
      <c r="AP450" s="69" t="e">
        <f>AO450^3+AO450^2*AL445+AO450*AL446+AL447</f>
        <v>#NUM!</v>
      </c>
      <c r="AQ450" s="50"/>
      <c r="AR450" s="65"/>
      <c r="AS450" s="50"/>
      <c r="AT450" s="65"/>
      <c r="AU450" s="65"/>
      <c r="AV450" s="81"/>
      <c r="AW450" s="59">
        <v>9</v>
      </c>
      <c r="AX450" s="61">
        <f t="shared" si="72"/>
        <v>9.5633628720838929E-2</v>
      </c>
      <c r="AY450" s="61">
        <f>SUMPRODUCT(T430:T439,$BF$34:$BF$43)</f>
        <v>0.53657148041607405</v>
      </c>
      <c r="AZ450" s="68">
        <f>IF($AA$15,EXP((AX450/AL443)*(AU447-1)-LN(AU447-AL443)-AL442*(2*AY450/AL442-AX450/AL443)*LN((AU447+2.41421536*AL443)/(AU447-0.41421536*AL443))/(AL443*2.82842713)      ),1)</f>
        <v>0.54180083784080291</v>
      </c>
    </row>
    <row r="451" spans="16:52" x14ac:dyDescent="0.25">
      <c r="P451" s="78">
        <v>10</v>
      </c>
      <c r="Q451" s="60"/>
      <c r="R451" s="60"/>
      <c r="S451" s="60">
        <f>$Z$16*$BJ$43/AZ451</f>
        <v>9.2083112558239061E-2</v>
      </c>
      <c r="T451" s="61">
        <f>S451/S452</f>
        <v>9.210791319363866E-2</v>
      </c>
      <c r="U451" s="62"/>
      <c r="V451" s="96">
        <f>ABS(S440-S452)</f>
        <v>3.3306690738754696E-16</v>
      </c>
      <c r="W451" s="60"/>
      <c r="X451" s="63"/>
      <c r="Y451" s="61"/>
      <c r="Z451" s="86">
        <f>SQRT($W$43*VLOOKUP(Z441,$P$34:$W$43,8))*(1-$Q$29)*T439*VLOOKUP(Z441,P430:T439,5)</f>
        <v>5.5717408403182737E-3</v>
      </c>
      <c r="AA451" s="60">
        <f>SQRT($W$43*VLOOKUP(AA441,$P$34:$W$43,8))*(1-$R$29)*T439*VLOOKUP(AA441,P430:T439,5)</f>
        <v>3.8564314467323798E-3</v>
      </c>
      <c r="AB451" s="60">
        <f>SQRT($W$43*VLOOKUP(AB441,$P$34:$W$43,8))*(1-$S$29)*T439*VLOOKUP(AB441,P430:T439,5)</f>
        <v>2.5056029252513161E-3</v>
      </c>
      <c r="AC451" s="60">
        <f>SQRT($W$43*VLOOKUP(AC441,$P$34:$W$43,8))*(1-$T$29)*T439*VLOOKUP(AC441,P430:T439,5)</f>
        <v>1.6278273391520006E-3</v>
      </c>
      <c r="AD451" s="60">
        <f>SQRT($W$43*VLOOKUP(AD441,$P$34:$W$43,8))*(1-$U$29)*T439*VLOOKUP(AD441,P430:T439,5)</f>
        <v>1.7596013740488309E-3</v>
      </c>
      <c r="AE451" s="60">
        <f>SQRT($W$43*VLOOKUP(AE441,$P$34:$W$43,8))*(1-$V$29)*T439*VLOOKUP(AE441,P430:T439,5)</f>
        <v>1.0978731607748943E-3</v>
      </c>
      <c r="AF451" s="60">
        <f>SQRT($W$43*VLOOKUP(AF441,$P$34:$W$43,8))*(1-$W$29)*T439*VLOOKUP(AF441,P430:T439,5)</f>
        <v>6.4511321079834694E-3</v>
      </c>
      <c r="AG451" s="60">
        <f>SQRT($W$43*VLOOKUP(AG441,$P$34:$W$43,8))*(1-$X$29)*T439*VLOOKUP(AG441,P430:T439,5)</f>
        <v>4.4234970997704499E-3</v>
      </c>
      <c r="AH451" s="60">
        <f>SQRT($W$43*VLOOKUP(AH441,$P$34:$W$43,8))*(1-$Y$29)*T439*VLOOKUP(AH441,P430:T439,5)</f>
        <v>2.8235050569424855E-3</v>
      </c>
      <c r="AI451" s="87">
        <f>SQRT($W$43*VLOOKUP(AI441,$P$34:$W$43,8))*(1-$Z$29)*T439*VLOOKUP(AI441,P430:T439,5)</f>
        <v>4.1316491897217741E-3</v>
      </c>
      <c r="AJ451" s="89">
        <f>$X$43*T439</f>
        <v>3.3412025321064798E-6</v>
      </c>
      <c r="AK451" s="59" t="s">
        <v>72</v>
      </c>
      <c r="AL451" s="63">
        <f>AL449^2-AL450^3</f>
        <v>3.1955125071107782E-4</v>
      </c>
      <c r="AM451" s="61"/>
      <c r="AN451" s="66" t="s">
        <v>573</v>
      </c>
      <c r="AO451" s="61" t="e">
        <f>2*SQRT(AL450)*COS((AO448+4*PI())/3)-AL445/3</f>
        <v>#NUM!</v>
      </c>
      <c r="AP451" s="69" t="e">
        <f>AO451^3+AO451^2*AL445+AL446*AO451+AL447</f>
        <v>#NUM!</v>
      </c>
      <c r="AQ451" s="50"/>
      <c r="AR451" s="65"/>
      <c r="AS451" s="50"/>
      <c r="AT451" s="65"/>
      <c r="AU451" s="65"/>
      <c r="AV451" s="81"/>
      <c r="AW451" s="59">
        <v>10</v>
      </c>
      <c r="AX451" s="61">
        <f t="shared" si="72"/>
        <v>0.1284239100960245</v>
      </c>
      <c r="AY451" s="61">
        <f>SUMPRODUCT(T430:T439,$BG$34:$BG$43)</f>
        <v>0.53145233072141551</v>
      </c>
      <c r="AZ451" s="68">
        <f>IF($AA$16,EXP((AX451/AL443)*(AU447-1)-LN(AU447-AL443)-AL442*(2*AY451/AL442-AX451/AL443)*LN((AU447+2.41421536*AL443)/(AU447-0.41421536*AL443))/(AL443*2.82842713)      ),1)</f>
        <v>0.58726082636129806</v>
      </c>
    </row>
    <row r="452" spans="16:52" x14ac:dyDescent="0.25">
      <c r="P452" s="79"/>
      <c r="Q452" s="71"/>
      <c r="R452" s="71"/>
      <c r="S452" s="94">
        <f>SUM(S442:S451)</f>
        <v>0.9997307437055114</v>
      </c>
      <c r="T452" s="72">
        <f>SUM(T442:T451)</f>
        <v>0.99999999999999989</v>
      </c>
      <c r="U452" s="73"/>
      <c r="V452" s="73"/>
      <c r="W452" s="73"/>
      <c r="X452" s="73"/>
      <c r="Y452" s="73"/>
      <c r="Z452" s="70"/>
      <c r="AA452" s="73"/>
      <c r="AB452" s="73"/>
      <c r="AC452" s="73"/>
      <c r="AD452" s="73"/>
      <c r="AE452" s="73"/>
      <c r="AF452" s="73"/>
      <c r="AG452" s="73"/>
      <c r="AH452" s="73"/>
      <c r="AI452" s="88">
        <f>SUM(Z442:AI451)</f>
        <v>0.28955790210581855</v>
      </c>
      <c r="AJ452" s="91">
        <f>SUM(AJ442:AJ451)</f>
        <v>3.1318759718169871E-5</v>
      </c>
      <c r="AK452" s="70"/>
      <c r="AL452" s="73"/>
      <c r="AM452" s="74"/>
      <c r="AN452" s="75"/>
      <c r="AO452" s="74"/>
      <c r="AP452" s="74"/>
      <c r="AQ452" s="76"/>
      <c r="AR452" s="73"/>
      <c r="AS452" s="76"/>
      <c r="AT452" s="73"/>
      <c r="AU452" s="73"/>
      <c r="AV452" s="80"/>
      <c r="AW452" s="70"/>
      <c r="AX452" s="73"/>
      <c r="AY452" s="73"/>
      <c r="AZ452" s="80"/>
    </row>
    <row r="453" spans="16:52" x14ac:dyDescent="0.25">
      <c r="P453" s="92">
        <f>P441+1</f>
        <v>35</v>
      </c>
      <c r="Q453" s="55"/>
      <c r="R453" s="55"/>
      <c r="S453" s="55"/>
      <c r="T453" s="55" t="s">
        <v>558</v>
      </c>
      <c r="U453" s="56"/>
      <c r="V453" s="56"/>
      <c r="W453" s="57"/>
      <c r="X453" s="57"/>
      <c r="Y453" s="57"/>
      <c r="Z453" s="54">
        <v>1</v>
      </c>
      <c r="AA453" s="55">
        <v>2</v>
      </c>
      <c r="AB453" s="55">
        <v>3</v>
      </c>
      <c r="AC453" s="55">
        <v>4</v>
      </c>
      <c r="AD453" s="55">
        <v>5</v>
      </c>
      <c r="AE453" s="55">
        <v>6</v>
      </c>
      <c r="AF453" s="55">
        <v>7</v>
      </c>
      <c r="AG453" s="55">
        <v>8</v>
      </c>
      <c r="AH453" s="55">
        <v>9</v>
      </c>
      <c r="AI453" s="58">
        <v>10</v>
      </c>
      <c r="AJ453" s="90"/>
      <c r="AK453" s="54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8"/>
      <c r="AW453" s="54"/>
      <c r="AX453" s="55" t="s">
        <v>563</v>
      </c>
      <c r="AY453" s="55" t="s">
        <v>575</v>
      </c>
      <c r="AZ453" s="58" t="s">
        <v>588</v>
      </c>
    </row>
    <row r="454" spans="16:52" x14ac:dyDescent="0.25">
      <c r="P454" s="78">
        <v>1</v>
      </c>
      <c r="Q454" s="60"/>
      <c r="R454" s="60"/>
      <c r="S454" s="60">
        <f>$Z$7*$BJ$34/AZ454</f>
        <v>0.19626138314244398</v>
      </c>
      <c r="T454" s="61">
        <f>S454/S464</f>
        <v>0.19631424198779687</v>
      </c>
      <c r="U454" s="62"/>
      <c r="V454" s="62"/>
      <c r="W454" s="60"/>
      <c r="X454" s="63"/>
      <c r="Y454" s="61"/>
      <c r="Z454" s="86">
        <f>SQRT($W$34*VLOOKUP(Z453,$P$34:$W$43,8))*(1-$Q$20)*T442*VLOOKUP(Z453,P442:T451,5)</f>
        <v>7.8475974295010124E-3</v>
      </c>
      <c r="AA454" s="60">
        <f>SQRT($W$34*VLOOKUP(AA453,$P$34:$W$43,8))*(1-$R$20)*T442*VLOOKUP(AA453,P442:T451,5)</f>
        <v>5.3765350111888467E-3</v>
      </c>
      <c r="AB454" s="60">
        <f>SQRT($W$34*VLOOKUP(AB453,$P$34:$W$43,8))*(1-$S$20)*T442*VLOOKUP(AB453,P442:T451,5)</f>
        <v>3.4048328847245458E-3</v>
      </c>
      <c r="AC454" s="60">
        <f>SQRT($W$34*VLOOKUP(AC453,$P$34:$W$43,8))*(1-$T$20)*T442*VLOOKUP(AC453,P442:T451,5)</f>
        <v>2.4384279426548456E-3</v>
      </c>
      <c r="AD454" s="60">
        <f>SQRT($W$34*VLOOKUP(AD453,$P$34:$W$43,8))*(1-$U$20)*T442*VLOOKUP(AD453,P442:T451,5)</f>
        <v>2.3629699906808342E-3</v>
      </c>
      <c r="AE454" s="60">
        <f>SQRT($W$34*VLOOKUP(AE453,$P$34:$W$43,8))*(1-$V$20)*T442*VLOOKUP(AE453,P442:T451,5)</f>
        <v>1.4782686621946115E-3</v>
      </c>
      <c r="AF454" s="60">
        <f>SQRT($W$34*VLOOKUP(AF453,$P$34:$W$43,8))*(1-$W$20)*T442*VLOOKUP(AF453,P442:T451,5)</f>
        <v>9.4207463897834805E-3</v>
      </c>
      <c r="AG454" s="60">
        <f>SQRT($W$34*VLOOKUP(AG453,$P$34:$W$43,8))*(1-$X$20)*T442*VLOOKUP(AG453,P442:T451,5)</f>
        <v>5.8595757960315216E-3</v>
      </c>
      <c r="AH454" s="60">
        <f>SQRT($W$34*VLOOKUP(AH453,$P$34:$W$43,8))*(1-$Y$20)*T442*VLOOKUP(AH453,P442:T451,5)</f>
        <v>3.5644348570966575E-3</v>
      </c>
      <c r="AI454" s="87">
        <f>SQRT($W$34*VLOOKUP(AI453,$P$34:$W$43,8))*(1-$Z$20)*T442*VLOOKUP(AI453,P442:T451,5)</f>
        <v>5.5717408403192703E-3</v>
      </c>
      <c r="AJ454" s="89">
        <f>$X$34*T442</f>
        <v>5.2615827632637423E-6</v>
      </c>
      <c r="AK454" s="59" t="s">
        <v>69</v>
      </c>
      <c r="AL454" s="60">
        <f>$Q$44*AI464*100000/($T$3*$AE$9)^2</f>
        <v>0.41385723640352118</v>
      </c>
      <c r="AM454" s="65" t="s">
        <v>581</v>
      </c>
      <c r="AN454" s="66" t="s">
        <v>571</v>
      </c>
      <c r="AO454" s="61">
        <f>(AL461+SQRT(AL463))^(1/3)+(AL461-SQRT(AL463))^(1/3)-AL457/3</f>
        <v>0.73797068725144621</v>
      </c>
      <c r="AP454" s="63">
        <f>AO454^3+AL457*AO454^2+AL458*AO454+AL459</f>
        <v>0</v>
      </c>
      <c r="AQ454" s="65" t="s">
        <v>571</v>
      </c>
      <c r="AR454" s="61">
        <f>IF(AL463&gt;=0,AO454,AO461)</f>
        <v>0.73797068725144621</v>
      </c>
      <c r="AS454" s="61">
        <f>IF(AR454&lt;AR455,AR455,AR454)</f>
        <v>0.73797068725144621</v>
      </c>
      <c r="AT454" s="61">
        <f>AS454</f>
        <v>0.73797068725144621</v>
      </c>
      <c r="AU454" s="67">
        <f>IF(AT454&lt;AT455,AT455,AT454)</f>
        <v>0.73797068725144621</v>
      </c>
      <c r="AV454" s="81"/>
      <c r="AW454" s="59">
        <v>1</v>
      </c>
      <c r="AX454" s="61">
        <f>AX442</f>
        <v>9.4886543912142504E-2</v>
      </c>
      <c r="AY454" s="61">
        <f>SUMPRODUCT(T442:T451,$AX$34:$AX$43)</f>
        <v>0.34455228807843896</v>
      </c>
      <c r="AZ454" s="68">
        <f>IF($AA$7,EXP((AX454/AL455)*(AU459-1)-LN(AU459-AL455)-AL454*(2*AY454/AL454-AX454/AL455)*LN((AU459+2.41421536*AL455)/(AU459-0.41421536*AL455))/(AL455*2.82842713)      ),1)</f>
        <v>0.85492888326268368</v>
      </c>
    </row>
    <row r="455" spans="16:52" x14ac:dyDescent="0.25">
      <c r="P455" s="78">
        <v>2</v>
      </c>
      <c r="Q455" s="60"/>
      <c r="R455" s="60"/>
      <c r="S455" s="60">
        <f>$Z$8*$BJ$35/AZ455</f>
        <v>7.7393120047917E-2</v>
      </c>
      <c r="T455" s="61">
        <f>S455/S464</f>
        <v>7.7413964245071271E-2</v>
      </c>
      <c r="U455" s="62"/>
      <c r="V455" s="62"/>
      <c r="W455" s="60"/>
      <c r="X455" s="63"/>
      <c r="Y455" s="61"/>
      <c r="Z455" s="86">
        <f>SQRT($W$35*VLOOKUP(Z453,$P$34:$W$43,8))*(1-$Q$21)*T443*VLOOKUP(Z453,P442:T451,5)</f>
        <v>5.3765350111888476E-3</v>
      </c>
      <c r="AA455" s="60">
        <f>SQRT($W$35*VLOOKUP(AA453,$P$34:$W$43,8))*(1-$R$21)*T443*VLOOKUP(AA453,P442:T451,5)</f>
        <v>3.6644840827236699E-3</v>
      </c>
      <c r="AB455" s="60">
        <f>SQRT($W$35*VLOOKUP(AB453,$P$34:$W$43,8))*(1-$S$21)*T443*VLOOKUP(AB453,P442:T451,5)</f>
        <v>2.3571051713622243E-3</v>
      </c>
      <c r="AC455" s="60">
        <f>SQRT($W$35*VLOOKUP(AC453,$P$34:$W$43,8))*(1-$T$21)*T443*VLOOKUP(AC453,P442:T451,5)</f>
        <v>1.5266212044281024E-3</v>
      </c>
      <c r="AD455" s="60">
        <f>SQRT($W$35*VLOOKUP(AD453,$P$34:$W$43,8))*(1-$U$21)*T443*VLOOKUP(AD453,P442:T451,5)</f>
        <v>1.6682420396183799E-3</v>
      </c>
      <c r="AE455" s="60">
        <f>SQRT($W$35*VLOOKUP(AE453,$P$34:$W$43,8))*(1-$V$21)*T443*VLOOKUP(AE453,P442:T451,5)</f>
        <v>1.0258788848668764E-3</v>
      </c>
      <c r="AF455" s="60">
        <f>SQRT($W$35*VLOOKUP(AF453,$P$34:$W$43,8))*(1-$W$21)*T443*VLOOKUP(AF453,P442:T451,5)</f>
        <v>6.3020486802558336E-3</v>
      </c>
      <c r="AG455" s="60">
        <f>SQRT($W$35*VLOOKUP(AG453,$P$34:$W$43,8))*(1-$X$21)*T443*VLOOKUP(AG453,P442:T451,5)</f>
        <v>3.8263985932529142E-3</v>
      </c>
      <c r="AH455" s="60">
        <f>SQRT($W$35*VLOOKUP(AH453,$P$34:$W$43,8))*(1-$Y$21)*T443*VLOOKUP(AH453,P442:T451,5)</f>
        <v>2.4375891122534643E-3</v>
      </c>
      <c r="AI455" s="87">
        <f>SQRT($W$35*VLOOKUP(AI453,$P$34:$W$43,8))*(1-$Z$21)*T443*VLOOKUP(AI453,P442:T451,5)</f>
        <v>3.8564314467354798E-3</v>
      </c>
      <c r="AJ455" s="89">
        <f>$X$35*T443</f>
        <v>3.1314022352904552E-6</v>
      </c>
      <c r="AK455" s="59" t="s">
        <v>65</v>
      </c>
      <c r="AL455" s="60">
        <f>AJ464*$Q$44*100000/($T$3*$AE$9)</f>
        <v>0.11087779601943681</v>
      </c>
      <c r="AM455" s="61"/>
      <c r="AN455" s="66" t="s">
        <v>572</v>
      </c>
      <c r="AO455" s="66" t="e">
        <f>1/0</f>
        <v>#DIV/0!</v>
      </c>
      <c r="AP455" s="61"/>
      <c r="AQ455" s="65" t="s">
        <v>572</v>
      </c>
      <c r="AR455" s="66">
        <f>IF(AL463&gt;=0,0,AO462)</f>
        <v>0</v>
      </c>
      <c r="AS455" s="61">
        <f>IF(AR454&lt;AR455,AR454,AR455)</f>
        <v>0</v>
      </c>
      <c r="AT455" s="61">
        <f>IF(AS455&lt;AS456,AS456,AS455)</f>
        <v>0</v>
      </c>
      <c r="AU455" s="67">
        <f>IF(AT454&lt;AT455,AT454,AT455)</f>
        <v>0</v>
      </c>
      <c r="AV455" s="81"/>
      <c r="AW455" s="59">
        <v>2</v>
      </c>
      <c r="AX455" s="61">
        <f t="shared" ref="AX455:AX463" si="73">AX443</f>
        <v>0.14320546093673198</v>
      </c>
      <c r="AY455" s="61">
        <f>SUMPRODUCT(T442:T451,$AY$34:$AY$43)</f>
        <v>0.59157037432762982</v>
      </c>
      <c r="AZ455" s="68">
        <f>IF($AA$8,EXP((AX455/AL455)*(AU459-1)-LN(AU459-AL455)-AL454*(2*AY455/AL454-AX455/AL455)*LN((AU459+2.41421536*AL455)/(AU459-0.41421536*AL455))/(AL455*2.82842713)      ),1)</f>
        <v>0.5247898624189119</v>
      </c>
    </row>
    <row r="456" spans="16:52" x14ac:dyDescent="0.25">
      <c r="P456" s="78">
        <v>3</v>
      </c>
      <c r="Q456" s="60"/>
      <c r="R456" s="60"/>
      <c r="S456" s="60">
        <f>$Z$9*$BJ$36/AZ456</f>
        <v>3.637480278176073E-2</v>
      </c>
      <c r="T456" s="61">
        <f>S456/S464</f>
        <v>3.6384599564215823E-2</v>
      </c>
      <c r="U456" s="62"/>
      <c r="V456" s="62"/>
      <c r="W456" s="60"/>
      <c r="X456" s="63"/>
      <c r="Y456" s="61"/>
      <c r="Z456" s="86">
        <f>SQRT($W$36*VLOOKUP(Z453,$P$34:$W$43,8))*(1-$Q$22)*T444*VLOOKUP(Z453,P442:T451,5)</f>
        <v>3.4048328847245454E-3</v>
      </c>
      <c r="AA456" s="60">
        <f>SQRT($W$36*VLOOKUP(AA453,$P$34:$W$43,8))*(1-$R$22)*T444*VLOOKUP(AA453,P442:T451,5)</f>
        <v>2.3571051713622243E-3</v>
      </c>
      <c r="AB456" s="60">
        <f>SQRT($W$36*VLOOKUP(AB453,$P$34:$W$43,8))*(1-$S$22)*T444*VLOOKUP(AB453,P442:T451,5)</f>
        <v>1.519501228385628E-3</v>
      </c>
      <c r="AC456" s="60">
        <f>SQRT($W$36*VLOOKUP(AC453,$P$34:$W$43,8))*(1-$T$22)*T444*VLOOKUP(AC453,P442:T451,5)</f>
        <v>1.0838556005994893E-3</v>
      </c>
      <c r="AD456" s="60">
        <f>SQRT($W$36*VLOOKUP(AD453,$P$34:$W$43,8))*(1-$U$22)*T444*VLOOKUP(AD453,P442:T451,5)</f>
        <v>1.075418379539125E-3</v>
      </c>
      <c r="AE456" s="60">
        <f>SQRT($W$36*VLOOKUP(AE453,$P$34:$W$43,8))*(1-$V$22)*T444*VLOOKUP(AE453,P442:T451,5)</f>
        <v>6.4801894038723649E-4</v>
      </c>
      <c r="AF456" s="60">
        <f>SQRT($W$36*VLOOKUP(AF453,$P$34:$W$43,8))*(1-$W$22)*T444*VLOOKUP(AF453,P442:T451,5)</f>
        <v>3.9139446728919591E-3</v>
      </c>
      <c r="AG456" s="60">
        <f>SQRT($W$36*VLOOKUP(AG453,$P$34:$W$43,8))*(1-$X$22)*T444*VLOOKUP(AG453,P442:T451,5)</f>
        <v>2.486962270638879E-3</v>
      </c>
      <c r="AH456" s="60">
        <f>SQRT($W$36*VLOOKUP(AH453,$P$34:$W$43,8))*(1-$Y$22)*T444*VLOOKUP(AH453,P442:T451,5)</f>
        <v>1.5619511453331401E-3</v>
      </c>
      <c r="AI456" s="87">
        <f>SQRT($W$36*VLOOKUP(AI453,$P$34:$W$43,8))*(1-$Z$22)*T444*VLOOKUP(AI453,P442:T451,5)</f>
        <v>2.5056029252547179E-3</v>
      </c>
      <c r="AJ456" s="89">
        <f>$X$36*T444</f>
        <v>2.0500669236848207E-6</v>
      </c>
      <c r="AK456" s="82"/>
      <c r="AL456" s="65"/>
      <c r="AM456" s="61"/>
      <c r="AN456" s="66" t="s">
        <v>573</v>
      </c>
      <c r="AO456" s="66" t="e">
        <f>1/0</f>
        <v>#DIV/0!</v>
      </c>
      <c r="AP456" s="61"/>
      <c r="AQ456" s="65" t="s">
        <v>573</v>
      </c>
      <c r="AR456" s="66">
        <f>IF(AL463&gt;=0,0,AO463)</f>
        <v>0</v>
      </c>
      <c r="AS456" s="61">
        <f>AR456</f>
        <v>0</v>
      </c>
      <c r="AT456" s="61">
        <f>IF(AS455&lt;AS456,AS455,AS456)</f>
        <v>0</v>
      </c>
      <c r="AU456" s="67">
        <f>AT456</f>
        <v>0</v>
      </c>
      <c r="AV456" s="81"/>
      <c r="AW456" s="59">
        <v>3</v>
      </c>
      <c r="AX456" s="61">
        <f t="shared" si="73"/>
        <v>0.19947591637730461</v>
      </c>
      <c r="AY456" s="61">
        <f>SUMPRODUCT(T442:T451,$AZ$34:$AZ$43)</f>
        <v>0.80753499200548229</v>
      </c>
      <c r="AZ456" s="68">
        <f>IF($AA$9,EXP((AX456/AL455)*(AU459-1)-LN(AU459-AL455)-AL454*(2*AY456/AL454-AX456/AL455)*LN((AU459+2.41421536*AL455)/(AU459-0.41421536*AL455))/(AL455*2.82842713)      ),1)</f>
        <v>0.35268409636500131</v>
      </c>
    </row>
    <row r="457" spans="16:52" x14ac:dyDescent="0.25">
      <c r="P457" s="78">
        <v>4</v>
      </c>
      <c r="Q457" s="60"/>
      <c r="R457" s="60"/>
      <c r="S457" s="60">
        <f>$Z$10*$BJ$37/AZ457</f>
        <v>2.0526110715839308E-2</v>
      </c>
      <c r="T457" s="61">
        <f>S457/S464</f>
        <v>2.0531638988873221E-2</v>
      </c>
      <c r="U457" s="62"/>
      <c r="V457" s="62"/>
      <c r="W457" s="60"/>
      <c r="X457" s="63"/>
      <c r="Y457" s="61"/>
      <c r="Z457" s="86">
        <f>SQRT($W$37*VLOOKUP(Z453,$P$34:$W$43,8))*(1-$Q$23)*T445*VLOOKUP(Z453,P442:T451,5)</f>
        <v>2.4384279426548456E-3</v>
      </c>
      <c r="AA457" s="60">
        <f>SQRT($W$37*VLOOKUP(AA453,$P$34:$W$43,8))*(1-$R$23)*T445*VLOOKUP(AA453,P442:T451,5)</f>
        <v>1.5266212044281022E-3</v>
      </c>
      <c r="AB457" s="60">
        <f>SQRT($W$37*VLOOKUP(AB453,$P$34:$W$43,8))*(1-$S$23)*T445*VLOOKUP(AB453,P442:T451,5)</f>
        <v>1.0838556005994891E-3</v>
      </c>
      <c r="AC457" s="60">
        <f>SQRT($W$37*VLOOKUP(AC453,$P$34:$W$43,8))*(1-$T$23)*T445*VLOOKUP(AC453,P442:T451,5)</f>
        <v>7.7823880154517442E-4</v>
      </c>
      <c r="AD457" s="60">
        <f>SQRT($W$37*VLOOKUP(AD453,$P$34:$W$43,8))*(1-$U$23)*T445*VLOOKUP(AD453,P442:T451,5)</f>
        <v>7.6398124272491217E-4</v>
      </c>
      <c r="AE457" s="60">
        <f>SQRT($W$37*VLOOKUP(AE453,$P$34:$W$43,8))*(1-$V$23)*T445*VLOOKUP(AE453,P442:T451,5)</f>
        <v>4.4122272782859406E-4</v>
      </c>
      <c r="AF457" s="60">
        <f>SQRT($W$37*VLOOKUP(AF453,$P$34:$W$43,8))*(1-$W$23)*T445*VLOOKUP(AF453,P442:T451,5)</f>
        <v>2.8169702857784688E-3</v>
      </c>
      <c r="AG457" s="60">
        <f>SQRT($W$37*VLOOKUP(AG453,$P$34:$W$43,8))*(1-$X$23)*T445*VLOOKUP(AG453,P442:T451,5)</f>
        <v>1.7611217441047859E-3</v>
      </c>
      <c r="AH457" s="60">
        <f>SQRT($W$37*VLOOKUP(AH453,$P$34:$W$43,8))*(1-$Y$23)*T445*VLOOKUP(AH453,P442:T451,5)</f>
        <v>1.2254152770506664E-3</v>
      </c>
      <c r="AI457" s="87">
        <f>SQRT($W$37*VLOOKUP(AI453,$P$34:$W$43,8))*(1-$Z$23)*T445*VLOOKUP(AI453,P442:T451,5)</f>
        <v>1.6278273391549295E-3</v>
      </c>
      <c r="AJ457" s="89">
        <f>$X$37*T445</f>
        <v>1.4862202102478549E-6</v>
      </c>
      <c r="AK457" s="59" t="s">
        <v>568</v>
      </c>
      <c r="AL457" s="60">
        <f>AL455-1</f>
        <v>-0.88912220398056319</v>
      </c>
      <c r="AM457" s="61"/>
      <c r="AN457" s="66"/>
      <c r="AO457" s="61"/>
      <c r="AP457" s="61"/>
      <c r="AQ457" s="50"/>
      <c r="AR457" s="65"/>
      <c r="AS457" s="65"/>
      <c r="AT457" s="65"/>
      <c r="AU457" s="65"/>
      <c r="AV457" s="81"/>
      <c r="AW457" s="59">
        <v>4</v>
      </c>
      <c r="AX457" s="61">
        <f t="shared" si="73"/>
        <v>0.25627106465246752</v>
      </c>
      <c r="AY457" s="61">
        <f>SUMPRODUCT(T442:T451,$BA$34:$BA$43)</f>
        <v>1.0068630012205013</v>
      </c>
      <c r="AZ457" s="68">
        <f>IF($AA$10,EXP((AX457/AL455)*(AU459-1)-LN(AU459-AL455)-AL454*(2*AY457/AL454-AX457/AL455)*LN((AU459+2.41421536*AL455)/(AU459-0.41421536*AL455))/(AL455*2.82842713)      ),1)</f>
        <v>0.24687815429337029</v>
      </c>
    </row>
    <row r="458" spans="16:52" x14ac:dyDescent="0.25">
      <c r="P458" s="78">
        <v>5</v>
      </c>
      <c r="Q458" s="60"/>
      <c r="R458" s="60"/>
      <c r="S458" s="60">
        <f>$Z$11*$BJ$38/AZ458</f>
        <v>2.0845438813237329E-2</v>
      </c>
      <c r="T458" s="61">
        <f>S458/S464</f>
        <v>2.0851053090528659E-2</v>
      </c>
      <c r="U458" s="62"/>
      <c r="V458" s="62"/>
      <c r="W458" s="60"/>
      <c r="X458" s="63"/>
      <c r="Y458" s="61"/>
      <c r="Z458" s="86">
        <f>SQRT($W$38*VLOOKUP(Z453,$P$34:$W$43,8))*(1-$Q$24)*T446*VLOOKUP(Z453,P442:T451,5)</f>
        <v>2.3629699906808342E-3</v>
      </c>
      <c r="AA458" s="60">
        <f>SQRT($W$38*VLOOKUP(AA453,$P$34:$W$43,8))*(1-$R$24)*T446*VLOOKUP(AA453,P442:T451,5)</f>
        <v>1.6682420396183801E-3</v>
      </c>
      <c r="AB458" s="60">
        <f>SQRT($W$38*VLOOKUP(AB453,$P$34:$W$43,8))*(1-$S$24)*T446*VLOOKUP(AB453,P442:T451,5)</f>
        <v>1.075418379539125E-3</v>
      </c>
      <c r="AC458" s="60">
        <f>SQRT($W$38*VLOOKUP(AC453,$P$34:$W$43,8))*(1-$T$24)*T446*VLOOKUP(AC453,P442:T451,5)</f>
        <v>7.6398124272491206E-4</v>
      </c>
      <c r="AD458" s="60">
        <f>SQRT($W$38*VLOOKUP(AD453,$P$34:$W$43,8))*(1-$U$24)*T446*VLOOKUP(AD453,P442:T451,5)</f>
        <v>7.4938525837719798E-4</v>
      </c>
      <c r="AE458" s="60">
        <f>SQRT($W$38*VLOOKUP(AE453,$P$34:$W$43,8))*(1-$V$24)*T446*VLOOKUP(AE453,P442:T451,5)</f>
        <v>4.6756610581635355E-4</v>
      </c>
      <c r="AF458" s="60">
        <f>SQRT($W$38*VLOOKUP(AF453,$P$34:$W$43,8))*(1-$W$24)*T446*VLOOKUP(AF453,P442:T451,5)</f>
        <v>2.6942490666437622E-3</v>
      </c>
      <c r="AG458" s="60">
        <f>SQRT($W$38*VLOOKUP(AG453,$P$34:$W$43,8))*(1-$X$24)*T446*VLOOKUP(AG453,P442:T451,5)</f>
        <v>1.7546859051187987E-3</v>
      </c>
      <c r="AH458" s="60">
        <f>SQRT($W$38*VLOOKUP(AH453,$P$34:$W$43,8))*(1-$Y$24)*T446*VLOOKUP(AH453,P442:T451,5)</f>
        <v>1.145486565873863E-3</v>
      </c>
      <c r="AI458" s="87">
        <f>SQRT($W$38*VLOOKUP(AI453,$P$34:$W$43,8))*(1-$Z$24)*T446*VLOOKUP(AI453,P442:T451,5)</f>
        <v>1.7596013740520044E-3</v>
      </c>
      <c r="AJ458" s="89">
        <f>$X$38*T446</f>
        <v>1.5090014020885457E-6</v>
      </c>
      <c r="AK458" s="59" t="s">
        <v>569</v>
      </c>
      <c r="AL458" s="60">
        <f>AL454-3*AL455*AL455-2*AL455</f>
        <v>0.15521998741426402</v>
      </c>
      <c r="AM458" s="61" t="s">
        <v>582</v>
      </c>
      <c r="AN458" s="66" t="s">
        <v>583</v>
      </c>
      <c r="AO458" s="61">
        <f>AL461^2/AL462^3</f>
        <v>7.7936913533066683</v>
      </c>
      <c r="AP458" s="61"/>
      <c r="AQ458" s="50"/>
      <c r="AR458" s="65"/>
      <c r="AS458" s="65"/>
      <c r="AT458" s="65"/>
      <c r="AU458" s="65"/>
      <c r="AV458" s="81"/>
      <c r="AW458" s="59">
        <v>5</v>
      </c>
      <c r="AX458" s="61">
        <f t="shared" si="73"/>
        <v>0.25621330522075891</v>
      </c>
      <c r="AY458" s="61">
        <f>SUMPRODUCT(T442:T451,$BB$34:$BB$43)</f>
        <v>0.98992439429037815</v>
      </c>
      <c r="AZ458" s="68">
        <f>IF($AA$11,EXP((AX458/AL455)*(AU459-1)-LN(AU459-AL455)-AL454*(2*AY458/AL454-AX458/AL455)*LN((AU459+2.41421536*AL455)/(AU459-0.41421536*AL455))/(AL455*2.82842713)      ),1)</f>
        <v>0.25701838799676491</v>
      </c>
    </row>
    <row r="459" spans="16:52" x14ac:dyDescent="0.25">
      <c r="P459" s="78">
        <v>6</v>
      </c>
      <c r="Q459" s="60"/>
      <c r="R459" s="60"/>
      <c r="S459" s="60">
        <f>$Z$12*$BJ$39/AZ459</f>
        <v>1.0316492458086593E-2</v>
      </c>
      <c r="T459" s="61">
        <f>S459/S464</f>
        <v>1.0319270986754305E-2</v>
      </c>
      <c r="U459" s="62"/>
      <c r="V459" s="62"/>
      <c r="W459" s="60"/>
      <c r="X459" s="63"/>
      <c r="Y459" s="61"/>
      <c r="Z459" s="86">
        <f>SQRT($W$39*VLOOKUP(Z453,$P$34:$W$43,8))*(1-$Q$25)*T447*VLOOKUP(Z453,P442:T451,5)</f>
        <v>1.4782686621946117E-3</v>
      </c>
      <c r="AA459" s="60">
        <f>SQRT($W$39*VLOOKUP(AA453,$P$34:$W$43,8))*(1-$R$25)*T447*VLOOKUP(AA453,P442:T451,5)</f>
        <v>1.0258788848668764E-3</v>
      </c>
      <c r="AB459" s="60">
        <f>SQRT($W$39*VLOOKUP(AB453,$P$34:$W$43,8))*(1-$S$25)*T447*VLOOKUP(AB453,P442:T451,5)</f>
        <v>6.480189403872366E-4</v>
      </c>
      <c r="AC459" s="60">
        <f>SQRT($W$39*VLOOKUP(AC453,$P$34:$W$43,8))*(1-$T$25)*T447*VLOOKUP(AC453,P442:T451,5)</f>
        <v>4.4122272782859401E-4</v>
      </c>
      <c r="AD459" s="60">
        <f>SQRT($W$39*VLOOKUP(AD453,$P$34:$W$43,8))*(1-$U$25)*T447*VLOOKUP(AD453,P442:T451,5)</f>
        <v>4.6756610581635355E-4</v>
      </c>
      <c r="AE459" s="60">
        <f>SQRT($W$39*VLOOKUP(AE453,$P$34:$W$43,8))*(1-$V$25)*T447*VLOOKUP(AE453,P442:T451,5)</f>
        <v>2.9172986906853411E-4</v>
      </c>
      <c r="AF459" s="60">
        <f>SQRT($W$39*VLOOKUP(AF453,$P$34:$W$43,8))*(1-$W$25)*T447*VLOOKUP(AF453,P442:T451,5)</f>
        <v>1.8559387594917088E-3</v>
      </c>
      <c r="AG459" s="60">
        <f>SQRT($W$39*VLOOKUP(AG453,$P$34:$W$43,8))*(1-$X$25)*T447*VLOOKUP(AG453,P442:T451,5)</f>
        <v>1.0920692224724096E-3</v>
      </c>
      <c r="AH459" s="60">
        <f>SQRT($W$39*VLOOKUP(AH453,$P$34:$W$43,8))*(1-$Y$25)*T447*VLOOKUP(AH453,P442:T451,5)</f>
        <v>7.0300253274610232E-4</v>
      </c>
      <c r="AI459" s="87">
        <f>SQRT($W$39*VLOOKUP(AI453,$P$34:$W$43,8))*(1-$Z$25)*T447*VLOOKUP(AI453,P442:T451,5)</f>
        <v>1.0978731607774505E-3</v>
      </c>
      <c r="AJ459" s="89">
        <f>$X$39*T447</f>
        <v>9.2903147366658173E-7</v>
      </c>
      <c r="AK459" s="59" t="s">
        <v>570</v>
      </c>
      <c r="AL459" s="60">
        <f>-1*AL454*AL455+AL455^2+AL455^3</f>
        <v>-3.2230573643588466E-2</v>
      </c>
      <c r="AM459" s="61"/>
      <c r="AN459" s="66" t="s">
        <v>584</v>
      </c>
      <c r="AO459" s="61" t="e">
        <f>SQRT(1-AO458)/SQRT(AO458)*AL461/ABS(AL461)</f>
        <v>#NUM!</v>
      </c>
      <c r="AP459" s="61"/>
      <c r="AQ459" s="50"/>
      <c r="AR459" s="65"/>
      <c r="AS459" s="65"/>
      <c r="AT459" s="65" t="s">
        <v>587</v>
      </c>
      <c r="AU459" s="61">
        <f>AU454</f>
        <v>0.73797068725144621</v>
      </c>
      <c r="AV459" s="81"/>
      <c r="AW459" s="59">
        <v>6</v>
      </c>
      <c r="AX459" s="61">
        <f t="shared" si="73"/>
        <v>0.31872889694939199</v>
      </c>
      <c r="AY459" s="61">
        <f>SUMPRODUCT(T442:T451,$BC$34:$BC$43)</f>
        <v>1.2606147202465152</v>
      </c>
      <c r="AZ459" s="68">
        <f>IF($AA$12,EXP((AX459/AL455)*(AU459-1)-LN(AU459-AL455)-AL454*(2*AY459/AL454-AX459/AL455)*LN((AU459+2.41421536*AL455)/(AU459-0.41421536*AL455))/(AL455*2.82842713)      ),1)</f>
        <v>0.15359283363735982</v>
      </c>
    </row>
    <row r="460" spans="16:52" x14ac:dyDescent="0.25">
      <c r="P460" s="78">
        <v>7</v>
      </c>
      <c r="Q460" s="60"/>
      <c r="R460" s="60"/>
      <c r="S460" s="60">
        <f>$Z$13*$BJ$40/AZ460</f>
        <v>0.37188820683636381</v>
      </c>
      <c r="T460" s="61">
        <f>S460/S464</f>
        <v>0.37198836704566723</v>
      </c>
      <c r="U460" s="62"/>
      <c r="V460" s="62"/>
      <c r="W460" s="60"/>
      <c r="X460" s="63"/>
      <c r="Y460" s="61"/>
      <c r="Z460" s="86">
        <f>SQRT($W$40*VLOOKUP(Z453,$P$34:$W$43,8))*(1-$Q$26)*T448*VLOOKUP(Z453,P442:T451,5)</f>
        <v>9.4207463897834805E-3</v>
      </c>
      <c r="AA460" s="60">
        <f>SQRT($W$40*VLOOKUP(AA453,$P$34:$W$43,8))*(1-$R$26)*T448*VLOOKUP(AA453,P442:T451,5)</f>
        <v>6.3020486802558336E-3</v>
      </c>
      <c r="AB460" s="60">
        <f>SQRT($W$40*VLOOKUP(AB453,$P$34:$W$43,8))*(1-$S$26)*T448*VLOOKUP(AB453,P442:T451,5)</f>
        <v>3.9139446728919591E-3</v>
      </c>
      <c r="AC460" s="60">
        <f>SQRT($W$40*VLOOKUP(AC453,$P$34:$W$43,8))*(1-$T$26)*T448*VLOOKUP(AC453,P442:T451,5)</f>
        <v>2.8169702857784688E-3</v>
      </c>
      <c r="AD460" s="60">
        <f>SQRT($W$40*VLOOKUP(AD453,$P$34:$W$43,8))*(1-$U$26)*T448*VLOOKUP(AD453,P442:T451,5)</f>
        <v>2.6942490666437622E-3</v>
      </c>
      <c r="AE460" s="60">
        <f>SQRT($W$40*VLOOKUP(AE453,$P$34:$W$43,8))*(1-$V$26)*T448*VLOOKUP(AE453,P442:T451,5)</f>
        <v>1.8559387594917088E-3</v>
      </c>
      <c r="AF460" s="60">
        <f>SQRT($W$40*VLOOKUP(AF453,$P$34:$W$43,8))*(1-$W$26)*T448*VLOOKUP(AF453,P442:T451,5)</f>
        <v>1.2046919188424314E-2</v>
      </c>
      <c r="AG460" s="60">
        <f>SQRT($W$40*VLOOKUP(AG453,$P$34:$W$43,8))*(1-$X$26)*T448*VLOOKUP(AG453,P442:T451,5)</f>
        <v>8.1306093307118767E-3</v>
      </c>
      <c r="AH460" s="60">
        <f>SQRT($W$40*VLOOKUP(AH453,$P$34:$W$43,8))*(1-$Y$26)*T448*VLOOKUP(AH453,P442:T451,5)</f>
        <v>3.9693826236242881E-3</v>
      </c>
      <c r="AI460" s="87">
        <f>SQRT($W$40*VLOOKUP(AI453,$P$34:$W$43,8))*(1-$Z$26)*T448*VLOOKUP(AI453,P442:T451,5)</f>
        <v>6.4511321079822421E-3</v>
      </c>
      <c r="AJ460" s="89">
        <f>$X$40*T448</f>
        <v>8.9462588897137884E-6</v>
      </c>
      <c r="AK460" s="82"/>
      <c r="AL460" s="65"/>
      <c r="AM460" s="61"/>
      <c r="AN460" s="66" t="s">
        <v>585</v>
      </c>
      <c r="AO460" s="61" t="e">
        <f>IF(ATAN(AO459)&lt;0,ATAN(AO459)+PI(),ATAN(AO459))</f>
        <v>#NUM!</v>
      </c>
      <c r="AP460" s="61"/>
      <c r="AQ460" s="50"/>
      <c r="AR460" s="65"/>
      <c r="AS460" s="65"/>
      <c r="AT460" s="65"/>
      <c r="AU460" s="65"/>
      <c r="AV460" s="81"/>
      <c r="AW460" s="59">
        <v>7</v>
      </c>
      <c r="AX460" s="61">
        <f t="shared" si="73"/>
        <v>8.5143624315005592E-2</v>
      </c>
      <c r="AY460" s="61">
        <f>SUMPRODUCT(T442:T451,$BD$34:$BD$43)</f>
        <v>0.22132113667916445</v>
      </c>
      <c r="AZ460" s="68">
        <f>IF($AA$13,EXP((AX460/AL455)*(AU459-1)-LN(AU459-AL455)-AL454*(2*AY460/AL454-AX460/AL455)*LN((AU459+2.41421536*AL455)/(AU459-0.41421536*AL455))/(AL455*2.82842713)      ),1)</f>
        <v>1.1237484409577272</v>
      </c>
    </row>
    <row r="461" spans="16:52" x14ac:dyDescent="0.25">
      <c r="P461" s="78">
        <v>8</v>
      </c>
      <c r="Q461" s="60"/>
      <c r="R461" s="60"/>
      <c r="S461" s="60">
        <f>$Z$14*$BJ$41/AZ461</f>
        <v>0.11479510588022415</v>
      </c>
      <c r="T461" s="61">
        <f>S461/S464</f>
        <v>0.11482602350982522</v>
      </c>
      <c r="U461" s="62"/>
      <c r="V461" s="62"/>
      <c r="W461" s="60"/>
      <c r="X461" s="63"/>
      <c r="Y461" s="61"/>
      <c r="Z461" s="86">
        <f>SQRT($W$41*VLOOKUP(Z453,$P$34:$W$43,8))*(1-$Q$27)*T449*VLOOKUP(Z453,P442:T451,5)</f>
        <v>5.8595757960315216E-3</v>
      </c>
      <c r="AA461" s="60">
        <f>SQRT($W$41*VLOOKUP(AA453,$P$34:$W$43,8))*(1-$R$27)*T449*VLOOKUP(AA453,P442:T451,5)</f>
        <v>3.8263985932529142E-3</v>
      </c>
      <c r="AB461" s="60">
        <f>SQRT($W$41*VLOOKUP(AB453,$P$34:$W$43,8))*(1-$S$27)*T449*VLOOKUP(AB453,P442:T451,5)</f>
        <v>2.4869622706388795E-3</v>
      </c>
      <c r="AC461" s="60">
        <f>SQRT($W$41*VLOOKUP(AC453,$P$34:$W$43,8))*(1-$T$27)*T449*VLOOKUP(AC453,P442:T451,5)</f>
        <v>1.7611217441047859E-3</v>
      </c>
      <c r="AD461" s="60">
        <f>SQRT($W$41*VLOOKUP(AD453,$P$34:$W$43,8))*(1-$U$27)*T449*VLOOKUP(AD453,P442:T451,5)</f>
        <v>1.7546859051187987E-3</v>
      </c>
      <c r="AE461" s="60">
        <f>SQRT($W$41*VLOOKUP(AE453,$P$34:$W$43,8))*(1-$V$27)*T449*VLOOKUP(AE453,P442:T451,5)</f>
        <v>1.0920692224724094E-3</v>
      </c>
      <c r="AF461" s="60">
        <f>SQRT($W$41*VLOOKUP(AF453,$P$34:$W$43,8))*(1-$W$27)*T449*VLOOKUP(AF453,P442:T451,5)</f>
        <v>8.1306093307118767E-3</v>
      </c>
      <c r="AG461" s="60">
        <f>SQRT($W$41*VLOOKUP(AG453,$P$34:$W$43,8))*(1-$X$27)*T449*VLOOKUP(AG453,P442:T451,5)</f>
        <v>5.30552402152718E-3</v>
      </c>
      <c r="AH461" s="60">
        <f>SQRT($W$41*VLOOKUP(AH453,$P$34:$W$43,8))*(1-$Y$27)*T449*VLOOKUP(AH453,P442:T451,5)</f>
        <v>2.8879277377043939E-3</v>
      </c>
      <c r="AI461" s="87">
        <f>SQRT($W$41*VLOOKUP(AI453,$P$34:$W$43,8))*(1-$Z$27)*T449*VLOOKUP(AI453,P442:T451,5)</f>
        <v>4.423497099772535E-3</v>
      </c>
      <c r="AJ461" s="89">
        <f>$X$41*T449</f>
        <v>3.0631319895549275E-6</v>
      </c>
      <c r="AK461" s="59" t="s">
        <v>580</v>
      </c>
      <c r="AL461" s="61">
        <f>AL457*AL458/6-AL459/2-AL457^3/27</f>
        <v>1.9146480601218166E-2</v>
      </c>
      <c r="AM461" s="61"/>
      <c r="AN461" s="66" t="s">
        <v>571</v>
      </c>
      <c r="AO461" s="61" t="e">
        <f>2*SQRT(AL462)*COS(AO460/3)-AL457/3</f>
        <v>#NUM!</v>
      </c>
      <c r="AP461" s="69" t="e">
        <f>AO461^3+AL457*AO461^2+AL458*AO461+AL459</f>
        <v>#NUM!</v>
      </c>
      <c r="AQ461" s="50"/>
      <c r="AR461" s="65"/>
      <c r="AS461" s="65"/>
      <c r="AT461" s="65"/>
      <c r="AU461" s="65"/>
      <c r="AV461" s="81"/>
      <c r="AW461" s="59">
        <v>8</v>
      </c>
      <c r="AX461" s="61">
        <f t="shared" si="73"/>
        <v>9.4442052157195047E-2</v>
      </c>
      <c r="AY461" s="61">
        <f>SUMPRODUCT(T442:T451,$BE$34:$BE$43)</f>
        <v>0.46712652468238164</v>
      </c>
      <c r="AZ461" s="68">
        <f>IF($AA$14,EXP((AX461/AL455)*(AU459-1)-LN(AU459-AL455)-AL454*(2*AY461/AL454-AX461/AL455)*LN((AU459+2.41421536*AL455)/(AU459-0.41421536*AL455))/(AL455*2.82842713)      ),1)</f>
        <v>0.63774336822874356</v>
      </c>
    </row>
    <row r="462" spans="16:52" x14ac:dyDescent="0.25">
      <c r="P462" s="78">
        <v>9</v>
      </c>
      <c r="Q462" s="60"/>
      <c r="R462" s="60"/>
      <c r="S462" s="60">
        <f>$Z$15*$BJ$42/AZ462</f>
        <v>5.9246970471385552E-2</v>
      </c>
      <c r="T462" s="61">
        <f>S462/S464</f>
        <v>5.9262927387614461E-2</v>
      </c>
      <c r="U462" s="62"/>
      <c r="V462" s="62" t="s">
        <v>590</v>
      </c>
      <c r="W462" s="60"/>
      <c r="X462" s="63"/>
      <c r="Y462" s="61"/>
      <c r="Z462" s="86">
        <f>SQRT($W$42*VLOOKUP(Z453,$P$34:$W$43,8))*(1-$Q$28)*T450*VLOOKUP(Z453,P442:T451,5)</f>
        <v>3.5644348570966575E-3</v>
      </c>
      <c r="AA462" s="60">
        <f>SQRT($W$42*VLOOKUP(AA453,$P$34:$W$43,8))*(1-$R$28)*T450*VLOOKUP(AA453,P442:T451,5)</f>
        <v>2.4375891122534643E-3</v>
      </c>
      <c r="AB462" s="60">
        <f>SQRT($W$42*VLOOKUP(AB453,$P$34:$W$43,8))*(1-$S$28)*T450*VLOOKUP(AB453,P442:T451,5)</f>
        <v>1.5619511453331403E-3</v>
      </c>
      <c r="AC462" s="60">
        <f>SQRT($W$42*VLOOKUP(AC453,$P$34:$W$43,8))*(1-$T$28)*T450*VLOOKUP(AC453,P442:T451,5)</f>
        <v>1.2254152770506661E-3</v>
      </c>
      <c r="AD462" s="60">
        <f>SQRT($W$42*VLOOKUP(AD453,$P$34:$W$43,8))*(1-$U$28)*T450*VLOOKUP(AD453,P442:T451,5)</f>
        <v>1.145486565873863E-3</v>
      </c>
      <c r="AE462" s="60">
        <f>SQRT($W$42*VLOOKUP(AE453,$P$34:$W$43,8))*(1-$V$28)*T450*VLOOKUP(AE453,P442:T451,5)</f>
        <v>7.0300253274610232E-4</v>
      </c>
      <c r="AF462" s="60">
        <f>SQRT($W$42*VLOOKUP(AF453,$P$34:$W$43,8))*(1-$W$28)*T450*VLOOKUP(AF453,P442:T451,5)</f>
        <v>3.9693826236242881E-3</v>
      </c>
      <c r="AG462" s="60">
        <f>SQRT($W$42*VLOOKUP(AG453,$P$34:$W$43,8))*(1-$X$28)*T450*VLOOKUP(AG453,P442:T451,5)</f>
        <v>2.8879277377043943E-3</v>
      </c>
      <c r="AH462" s="60">
        <f>SQRT($W$42*VLOOKUP(AH453,$P$34:$W$43,8))*(1-$Y$28)*T450*VLOOKUP(AH453,P442:T451,5)</f>
        <v>1.9295396197769707E-3</v>
      </c>
      <c r="AI462" s="87">
        <f>SQRT($W$42*VLOOKUP(AI453,$P$34:$W$43,8))*(1-$Z$28)*T450*VLOOKUP(AI453,P442:T451,5)</f>
        <v>2.8235050569448278E-3</v>
      </c>
      <c r="AJ462" s="89">
        <f>$X$42*T450</f>
        <v>1.6008612985580196E-6</v>
      </c>
      <c r="AK462" s="59" t="s">
        <v>556</v>
      </c>
      <c r="AL462" s="61">
        <f>AL457^2/9-AL458/3</f>
        <v>3.6097592374273575E-2</v>
      </c>
      <c r="AM462" s="61"/>
      <c r="AN462" s="66" t="s">
        <v>572</v>
      </c>
      <c r="AO462" s="61" t="e">
        <f>2*SQRT(AL462)*COS((AO460+2*PI())/3)-AL457/3</f>
        <v>#NUM!</v>
      </c>
      <c r="AP462" s="69" t="e">
        <f>AO462^3+AO462^2*AL457+AO462*AL458+AL459</f>
        <v>#NUM!</v>
      </c>
      <c r="AQ462" s="50"/>
      <c r="AR462" s="65"/>
      <c r="AS462" s="50"/>
      <c r="AT462" s="65"/>
      <c r="AU462" s="65"/>
      <c r="AV462" s="81"/>
      <c r="AW462" s="59">
        <v>9</v>
      </c>
      <c r="AX462" s="61">
        <f t="shared" si="73"/>
        <v>9.5633628720838929E-2</v>
      </c>
      <c r="AY462" s="61">
        <f>SUMPRODUCT(T442:T451,$BF$34:$BF$43)</f>
        <v>0.53657148041624725</v>
      </c>
      <c r="AZ462" s="68">
        <f>IF($AA$15,EXP((AX462/AL455)*(AU459-1)-LN(AU459-AL455)-AL454*(2*AY462/AL454-AX462/AL455)*LN((AU459+2.41421536*AL455)/(AU459-0.41421536*AL455))/(AL455*2.82842713)      ),1)</f>
        <v>0.54180083784068334</v>
      </c>
    </row>
    <row r="463" spans="16:52" x14ac:dyDescent="0.25">
      <c r="P463" s="78">
        <v>10</v>
      </c>
      <c r="Q463" s="60"/>
      <c r="R463" s="60"/>
      <c r="S463" s="60">
        <f>$Z$16*$BJ$43/AZ463</f>
        <v>9.2083112558253244E-2</v>
      </c>
      <c r="T463" s="61">
        <f>S463/S464</f>
        <v>9.2107913193652802E-2</v>
      </c>
      <c r="U463" s="62"/>
      <c r="V463" s="96">
        <f>ABS(S452-S464)</f>
        <v>4.4408920985006262E-16</v>
      </c>
      <c r="W463" s="60"/>
      <c r="X463" s="63"/>
      <c r="Y463" s="61"/>
      <c r="Z463" s="86">
        <f>SQRT($W$43*VLOOKUP(Z453,$P$34:$W$43,8))*(1-$Q$29)*T451*VLOOKUP(Z453,P442:T451,5)</f>
        <v>5.5717408403192703E-3</v>
      </c>
      <c r="AA463" s="60">
        <f>SQRT($W$43*VLOOKUP(AA453,$P$34:$W$43,8))*(1-$R$29)*T451*VLOOKUP(AA453,P442:T451,5)</f>
        <v>3.8564314467354802E-3</v>
      </c>
      <c r="AB463" s="60">
        <f>SQRT($W$43*VLOOKUP(AB453,$P$34:$W$43,8))*(1-$S$29)*T451*VLOOKUP(AB453,P442:T451,5)</f>
        <v>2.5056029252547179E-3</v>
      </c>
      <c r="AC463" s="60">
        <f>SQRT($W$43*VLOOKUP(AC453,$P$34:$W$43,8))*(1-$T$29)*T451*VLOOKUP(AC453,P442:T451,5)</f>
        <v>1.6278273391549293E-3</v>
      </c>
      <c r="AD463" s="60">
        <f>SQRT($W$43*VLOOKUP(AD453,$P$34:$W$43,8))*(1-$U$29)*T451*VLOOKUP(AD453,P442:T451,5)</f>
        <v>1.7596013740520046E-3</v>
      </c>
      <c r="AE463" s="60">
        <f>SQRT($W$43*VLOOKUP(AE453,$P$34:$W$43,8))*(1-$V$29)*T451*VLOOKUP(AE453,P442:T451,5)</f>
        <v>1.0978731607774505E-3</v>
      </c>
      <c r="AF463" s="60">
        <f>SQRT($W$43*VLOOKUP(AF453,$P$34:$W$43,8))*(1-$W$29)*T451*VLOOKUP(AF453,P442:T451,5)</f>
        <v>6.451132107982243E-3</v>
      </c>
      <c r="AG463" s="60">
        <f>SQRT($W$43*VLOOKUP(AG453,$P$34:$W$43,8))*(1-$X$29)*T451*VLOOKUP(AG453,P442:T451,5)</f>
        <v>4.423497099772535E-3</v>
      </c>
      <c r="AH463" s="60">
        <f>SQRT($W$43*VLOOKUP(AH453,$P$34:$W$43,8))*(1-$Y$29)*T451*VLOOKUP(AH453,P442:T451,5)</f>
        <v>2.8235050569448274E-3</v>
      </c>
      <c r="AI463" s="87">
        <f>SQRT($W$43*VLOOKUP(AI453,$P$34:$W$43,8))*(1-$Z$29)*T451*VLOOKUP(AI453,P442:T451,5)</f>
        <v>4.1316491897245896E-3</v>
      </c>
      <c r="AJ463" s="89">
        <f>$X$43*T451</f>
        <v>3.3412025321076178E-6</v>
      </c>
      <c r="AK463" s="59" t="s">
        <v>72</v>
      </c>
      <c r="AL463" s="63">
        <f>AL461^2-AL462^3</f>
        <v>3.1955125071082786E-4</v>
      </c>
      <c r="AM463" s="61"/>
      <c r="AN463" s="66" t="s">
        <v>573</v>
      </c>
      <c r="AO463" s="61" t="e">
        <f>2*SQRT(AL462)*COS((AO460+4*PI())/3)-AL457/3</f>
        <v>#NUM!</v>
      </c>
      <c r="AP463" s="69" t="e">
        <f>AO463^3+AO463^2*AL457+AL458*AO463+AL459</f>
        <v>#NUM!</v>
      </c>
      <c r="AQ463" s="50"/>
      <c r="AR463" s="65"/>
      <c r="AS463" s="50"/>
      <c r="AT463" s="65"/>
      <c r="AU463" s="65"/>
      <c r="AV463" s="81"/>
      <c r="AW463" s="59">
        <v>10</v>
      </c>
      <c r="AX463" s="61">
        <f t="shared" si="73"/>
        <v>0.1284239100960245</v>
      </c>
      <c r="AY463" s="61">
        <f>SUMPRODUCT(T442:T451,$BG$34:$BG$43)</f>
        <v>0.5314523307215786</v>
      </c>
      <c r="AZ463" s="68">
        <f>IF($AA$16,EXP((AX463/AL455)*(AU459-1)-LN(AU459-AL455)-AL454*(2*AY463/AL454-AX463/AL455)*LN((AU459+2.41421536*AL455)/(AU459-0.41421536*AL455))/(AL455*2.82842713)      ),1)</f>
        <v>0.58726082636120758</v>
      </c>
    </row>
    <row r="464" spans="16:52" x14ac:dyDescent="0.25">
      <c r="P464" s="79"/>
      <c r="Q464" s="71"/>
      <c r="R464" s="71"/>
      <c r="S464" s="94">
        <f>SUM(S454:S463)</f>
        <v>0.99973074370551185</v>
      </c>
      <c r="T464" s="72">
        <f>SUM(T454:T463)</f>
        <v>0.99999999999999978</v>
      </c>
      <c r="U464" s="73"/>
      <c r="V464" s="73"/>
      <c r="W464" s="73"/>
      <c r="X464" s="73"/>
      <c r="Y464" s="73"/>
      <c r="Z464" s="70"/>
      <c r="AA464" s="73"/>
      <c r="AB464" s="73"/>
      <c r="AC464" s="73"/>
      <c r="AD464" s="73"/>
      <c r="AE464" s="73"/>
      <c r="AF464" s="73"/>
      <c r="AG464" s="73"/>
      <c r="AH464" s="73"/>
      <c r="AI464" s="88">
        <f>SUM(Z454:AI463)</f>
        <v>0.2895579021059892</v>
      </c>
      <c r="AJ464" s="91">
        <f>SUM(AJ454:AJ463)</f>
        <v>3.1318759718176349E-5</v>
      </c>
      <c r="AK464" s="70"/>
      <c r="AL464" s="73"/>
      <c r="AM464" s="74"/>
      <c r="AN464" s="75"/>
      <c r="AO464" s="74"/>
      <c r="AP464" s="74"/>
      <c r="AQ464" s="76"/>
      <c r="AR464" s="73"/>
      <c r="AS464" s="76"/>
      <c r="AT464" s="73"/>
      <c r="AU464" s="73"/>
      <c r="AV464" s="80"/>
      <c r="AW464" s="70"/>
      <c r="AX464" s="73"/>
      <c r="AY464" s="73"/>
      <c r="AZ464" s="80"/>
    </row>
    <row r="465" spans="16:52" x14ac:dyDescent="0.25">
      <c r="P465" s="92">
        <f>P453+1</f>
        <v>36</v>
      </c>
      <c r="Q465" s="55"/>
      <c r="R465" s="55"/>
      <c r="S465" s="55"/>
      <c r="T465" s="55" t="s">
        <v>558</v>
      </c>
      <c r="U465" s="56"/>
      <c r="V465" s="56"/>
      <c r="W465" s="57"/>
      <c r="X465" s="57"/>
      <c r="Y465" s="57"/>
      <c r="Z465" s="54">
        <v>1</v>
      </c>
      <c r="AA465" s="55">
        <v>2</v>
      </c>
      <c r="AB465" s="55">
        <v>3</v>
      </c>
      <c r="AC465" s="55">
        <v>4</v>
      </c>
      <c r="AD465" s="55">
        <v>5</v>
      </c>
      <c r="AE465" s="55">
        <v>6</v>
      </c>
      <c r="AF465" s="55">
        <v>7</v>
      </c>
      <c r="AG465" s="55">
        <v>8</v>
      </c>
      <c r="AH465" s="55">
        <v>9</v>
      </c>
      <c r="AI465" s="58">
        <v>10</v>
      </c>
      <c r="AJ465" s="90"/>
      <c r="AK465" s="54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8"/>
      <c r="AW465" s="54"/>
      <c r="AX465" s="55" t="s">
        <v>563</v>
      </c>
      <c r="AY465" s="55" t="s">
        <v>575</v>
      </c>
      <c r="AZ465" s="58" t="s">
        <v>588</v>
      </c>
    </row>
    <row r="466" spans="16:52" x14ac:dyDescent="0.25">
      <c r="P466" s="78">
        <v>1</v>
      </c>
      <c r="Q466" s="60"/>
      <c r="R466" s="60"/>
      <c r="S466" s="60">
        <f>$Z$7*$BJ$34/AZ466</f>
        <v>0.19626138314243752</v>
      </c>
      <c r="T466" s="61">
        <f>S466/S476</f>
        <v>0.19631424198779043</v>
      </c>
      <c r="U466" s="62"/>
      <c r="V466" s="62"/>
      <c r="W466" s="60"/>
      <c r="X466" s="63"/>
      <c r="Y466" s="61"/>
      <c r="Z466" s="86">
        <f>SQRT($W$34*VLOOKUP(Z465,$P$34:$W$43,8))*(1-$Q$20)*T454*VLOOKUP(Z465,P454:T463,5)</f>
        <v>7.8475974294998658E-3</v>
      </c>
      <c r="AA466" s="60">
        <f>SQRT($W$34*VLOOKUP(AA465,$P$34:$W$43,8))*(1-$R$20)*T454*VLOOKUP(AA465,P454:T463,5)</f>
        <v>5.3765350111895762E-3</v>
      </c>
      <c r="AB466" s="60">
        <f>SQRT($W$34*VLOOKUP(AB465,$P$34:$W$43,8))*(1-$S$20)*T454*VLOOKUP(AB465,P454:T463,5)</f>
        <v>3.4048328847258577E-3</v>
      </c>
      <c r="AC466" s="60">
        <f>SQRT($W$34*VLOOKUP(AC465,$P$34:$W$43,8))*(1-$T$20)*T454*VLOOKUP(AC465,P454:T463,5)</f>
        <v>2.438427942656269E-3</v>
      </c>
      <c r="AD466" s="60">
        <f>SQRT($W$34*VLOOKUP(AD465,$P$34:$W$43,8))*(1-$U$20)*T454*VLOOKUP(AD465,P454:T463,5)</f>
        <v>2.3629699906822206E-3</v>
      </c>
      <c r="AE466" s="60">
        <f>SQRT($W$34*VLOOKUP(AE465,$P$34:$W$43,8))*(1-$V$20)*T454*VLOOKUP(AE465,P454:T463,5)</f>
        <v>1.4782686621958305E-3</v>
      </c>
      <c r="AF466" s="60">
        <f>SQRT($W$34*VLOOKUP(AF465,$P$34:$W$43,8))*(1-$W$20)*T454*VLOOKUP(AF465,P454:T463,5)</f>
        <v>9.4207463897805366E-3</v>
      </c>
      <c r="AG466" s="60">
        <f>SQRT($W$34*VLOOKUP(AG465,$P$34:$W$43,8))*(1-$X$20)*T454*VLOOKUP(AG465,P454:T463,5)</f>
        <v>5.8595757960314418E-3</v>
      </c>
      <c r="AH466" s="60">
        <f>SQRT($W$34*VLOOKUP(AH465,$P$34:$W$43,8))*(1-$Y$20)*T454*VLOOKUP(AH465,P454:T463,5)</f>
        <v>3.5644348570971823E-3</v>
      </c>
      <c r="AI466" s="87">
        <f>SQRT($W$34*VLOOKUP(AI465,$P$34:$W$43,8))*(1-$Z$20)*T454*VLOOKUP(AI465,P454:T463,5)</f>
        <v>5.5717408403197196E-3</v>
      </c>
      <c r="AJ466" s="89">
        <f>$X$34*T454</f>
        <v>5.2615827632633578E-6</v>
      </c>
      <c r="AK466" s="59" t="s">
        <v>69</v>
      </c>
      <c r="AL466" s="60">
        <f>$Q$44*AI476*100000/($T$3*$AE$9)^2</f>
        <v>0.41385723640363092</v>
      </c>
      <c r="AM466" s="65" t="s">
        <v>581</v>
      </c>
      <c r="AN466" s="66" t="s">
        <v>571</v>
      </c>
      <c r="AO466" s="61">
        <f>(AL473+SQRT(AL475))^(1/3)+(AL473-SQRT(AL475))^(1/3)-AL469/3</f>
        <v>0.73797068725133597</v>
      </c>
      <c r="AP466" s="63">
        <f>AO466^3+AL469*AO466^2+AL470*AO466+AL471</f>
        <v>0</v>
      </c>
      <c r="AQ466" s="65" t="s">
        <v>571</v>
      </c>
      <c r="AR466" s="61">
        <f>IF(AL475&gt;=0,AO466,AO473)</f>
        <v>0.73797068725133597</v>
      </c>
      <c r="AS466" s="61">
        <f>IF(AR466&lt;AR467,AR467,AR466)</f>
        <v>0.73797068725133597</v>
      </c>
      <c r="AT466" s="61">
        <f>AS466</f>
        <v>0.73797068725133597</v>
      </c>
      <c r="AU466" s="67">
        <f>IF(AT466&lt;AT467,AT467,AT466)</f>
        <v>0.73797068725133597</v>
      </c>
      <c r="AV466" s="81"/>
      <c r="AW466" s="59">
        <v>1</v>
      </c>
      <c r="AX466" s="61">
        <f>AX454</f>
        <v>9.4886543912142504E-2</v>
      </c>
      <c r="AY466" s="61">
        <f>SUMPRODUCT(T454:T463,$AX$34:$AX$43)</f>
        <v>0.34455228807848504</v>
      </c>
      <c r="AZ466" s="68">
        <f>IF($AA$7,EXP((AX466/AL467)*(AU471-1)-LN(AU471-AL467)-AL466*(2*AY466/AL466-AX466/AL467)*LN((AU471+2.41421536*AL467)/(AU471-0.41421536*AL467))/(AL467*2.82842713)      ),1)</f>
        <v>0.85492888326271177</v>
      </c>
    </row>
    <row r="467" spans="16:52" x14ac:dyDescent="0.25">
      <c r="P467" s="78">
        <v>2</v>
      </c>
      <c r="Q467" s="60"/>
      <c r="R467" s="60"/>
      <c r="S467" s="60">
        <f>$Z$8*$BJ$35/AZ467</f>
        <v>7.7393120047924244E-2</v>
      </c>
      <c r="T467" s="61">
        <f>S467/S476</f>
        <v>7.7413964245078515E-2</v>
      </c>
      <c r="U467" s="62"/>
      <c r="V467" s="62"/>
      <c r="W467" s="60"/>
      <c r="X467" s="63"/>
      <c r="Y467" s="61"/>
      <c r="Z467" s="86">
        <f>SQRT($W$35*VLOOKUP(Z465,$P$34:$W$43,8))*(1-$Q$21)*T455*VLOOKUP(Z465,P454:T463,5)</f>
        <v>5.3765350111895762E-3</v>
      </c>
      <c r="AA467" s="60">
        <f>SQRT($W$35*VLOOKUP(AA465,$P$34:$W$43,8))*(1-$R$21)*T455*VLOOKUP(AA465,P454:T463,5)</f>
        <v>3.6644840827251973E-3</v>
      </c>
      <c r="AB467" s="60">
        <f>SQRT($W$35*VLOOKUP(AB465,$P$34:$W$43,8))*(1-$S$21)*T455*VLOOKUP(AB465,P454:T463,5)</f>
        <v>2.3571051713637959E-3</v>
      </c>
      <c r="AC467" s="60">
        <f>SQRT($W$35*VLOOKUP(AC465,$P$34:$W$43,8))*(1-$T$21)*T455*VLOOKUP(AC465,P454:T463,5)</f>
        <v>1.5266212044294232E-3</v>
      </c>
      <c r="AD467" s="60">
        <f>SQRT($W$35*VLOOKUP(AD465,$P$34:$W$43,8))*(1-$U$21)*T455*VLOOKUP(AD465,P454:T463,5)</f>
        <v>1.6682420396198284E-3</v>
      </c>
      <c r="AE467" s="60">
        <f>SQRT($W$35*VLOOKUP(AE465,$P$34:$W$43,8))*(1-$V$21)*T455*VLOOKUP(AE465,P454:T463,5)</f>
        <v>1.0258788848680111E-3</v>
      </c>
      <c r="AF467" s="60">
        <f>SQRT($W$35*VLOOKUP(AF465,$P$34:$W$43,8))*(1-$W$21)*T455*VLOOKUP(AF465,P454:T463,5)</f>
        <v>6.3020486802556376E-3</v>
      </c>
      <c r="AG467" s="60">
        <f>SQRT($W$35*VLOOKUP(AG465,$P$34:$W$43,8))*(1-$X$21)*T455*VLOOKUP(AG465,P454:T463,5)</f>
        <v>3.826398593253939E-3</v>
      </c>
      <c r="AH467" s="60">
        <f>SQRT($W$35*VLOOKUP(AH465,$P$34:$W$43,8))*(1-$Y$21)*T455*VLOOKUP(AH465,P454:T463,5)</f>
        <v>2.4375891122545095E-3</v>
      </c>
      <c r="AI467" s="87">
        <f>SQRT($W$35*VLOOKUP(AI465,$P$34:$W$43,8))*(1-$Z$21)*T455*VLOOKUP(AI465,P454:T463,5)</f>
        <v>3.8564314467368758E-3</v>
      </c>
      <c r="AJ467" s="89">
        <f>$X$35*T455</f>
        <v>3.1314022352911082E-6</v>
      </c>
      <c r="AK467" s="59" t="s">
        <v>65</v>
      </c>
      <c r="AL467" s="60">
        <f>AJ476*$Q$44*100000/($T$3*$AE$9)</f>
        <v>0.11087779601944714</v>
      </c>
      <c r="AM467" s="61"/>
      <c r="AN467" s="66" t="s">
        <v>572</v>
      </c>
      <c r="AO467" s="66" t="e">
        <f>1/0</f>
        <v>#DIV/0!</v>
      </c>
      <c r="AP467" s="61"/>
      <c r="AQ467" s="65" t="s">
        <v>572</v>
      </c>
      <c r="AR467" s="66">
        <f>IF(AL475&gt;=0,0,AO474)</f>
        <v>0</v>
      </c>
      <c r="AS467" s="61">
        <f>IF(AR466&lt;AR467,AR466,AR467)</f>
        <v>0</v>
      </c>
      <c r="AT467" s="61">
        <f>IF(AS467&lt;AS468,AS468,AS467)</f>
        <v>0</v>
      </c>
      <c r="AU467" s="67">
        <f>IF(AT466&lt;AT467,AT466,AT467)</f>
        <v>0</v>
      </c>
      <c r="AV467" s="81"/>
      <c r="AW467" s="59">
        <v>2</v>
      </c>
      <c r="AX467" s="61">
        <f t="shared" ref="AX467:AX475" si="74">AX455</f>
        <v>0.14320546093673198</v>
      </c>
      <c r="AY467" s="61">
        <f>SUMPRODUCT(T454:T463,$AY$34:$AY$43)</f>
        <v>0.59157037432770965</v>
      </c>
      <c r="AZ467" s="68">
        <f>IF($AA$8,EXP((AX467/AL467)*(AU471-1)-LN(AU471-AL467)-AL466*(2*AY467/AL466-AX467/AL467)*LN((AU471+2.41421536*AL467)/(AU471-0.41421536*AL467))/(AL467*2.82842713)      ),1)</f>
        <v>0.52478986241886283</v>
      </c>
    </row>
    <row r="468" spans="16:52" x14ac:dyDescent="0.25">
      <c r="P468" s="78">
        <v>3</v>
      </c>
      <c r="Q468" s="60"/>
      <c r="R468" s="60"/>
      <c r="S468" s="60">
        <f>$Z$9*$BJ$36/AZ468</f>
        <v>3.6374802781768224E-2</v>
      </c>
      <c r="T468" s="61">
        <f>S468/S476</f>
        <v>3.6384599564223324E-2</v>
      </c>
      <c r="U468" s="62"/>
      <c r="V468" s="62"/>
      <c r="W468" s="60"/>
      <c r="X468" s="63"/>
      <c r="Y468" s="61"/>
      <c r="Z468" s="86">
        <f>SQRT($W$36*VLOOKUP(Z465,$P$34:$W$43,8))*(1-$Q$22)*T456*VLOOKUP(Z465,P454:T463,5)</f>
        <v>3.4048328847258577E-3</v>
      </c>
      <c r="AA468" s="60">
        <f>SQRT($W$36*VLOOKUP(AA465,$P$34:$W$43,8))*(1-$R$22)*T456*VLOOKUP(AA465,P454:T463,5)</f>
        <v>2.3571051713637959E-3</v>
      </c>
      <c r="AB468" s="60">
        <f>SQRT($W$36*VLOOKUP(AB465,$P$34:$W$43,8))*(1-$S$22)*T456*VLOOKUP(AB465,P454:T463,5)</f>
        <v>1.5195012283870208E-3</v>
      </c>
      <c r="AC468" s="60">
        <f>SQRT($W$36*VLOOKUP(AC465,$P$34:$W$43,8))*(1-$T$22)*T456*VLOOKUP(AC465,P454:T463,5)</f>
        <v>1.0838556006006975E-3</v>
      </c>
      <c r="AD468" s="60">
        <f>SQRT($W$36*VLOOKUP(AD465,$P$34:$W$43,8))*(1-$U$22)*T456*VLOOKUP(AD465,P454:T463,5)</f>
        <v>1.0754183795403274E-3</v>
      </c>
      <c r="AE468" s="60">
        <f>SQRT($W$36*VLOOKUP(AE465,$P$34:$W$43,8))*(1-$V$22)*T456*VLOOKUP(AE465,P454:T463,5)</f>
        <v>6.4801894038811513E-4</v>
      </c>
      <c r="AF468" s="60">
        <f>SQRT($W$36*VLOOKUP(AF465,$P$34:$W$43,8))*(1-$W$22)*T456*VLOOKUP(AF465,P454:T463,5)</f>
        <v>3.9139446728928152E-3</v>
      </c>
      <c r="AG468" s="60">
        <f>SQRT($W$36*VLOOKUP(AG465,$P$34:$W$43,8))*(1-$X$22)*T456*VLOOKUP(AG465,P454:T463,5)</f>
        <v>2.4869622706401666E-3</v>
      </c>
      <c r="AH468" s="60">
        <f>SQRT($W$36*VLOOKUP(AH465,$P$34:$W$43,8))*(1-$Y$22)*T456*VLOOKUP(AH465,P454:T463,5)</f>
        <v>1.5619511453342002E-3</v>
      </c>
      <c r="AI468" s="87">
        <f>SQRT($W$36*VLOOKUP(AI465,$P$34:$W$43,8))*(1-$Z$22)*T456*VLOOKUP(AI465,P454:T463,5)</f>
        <v>2.505602925256251E-3</v>
      </c>
      <c r="AJ468" s="89">
        <f>$X$36*T456</f>
        <v>2.0500669236857605E-6</v>
      </c>
      <c r="AK468" s="82"/>
      <c r="AL468" s="65"/>
      <c r="AM468" s="61"/>
      <c r="AN468" s="66" t="s">
        <v>573</v>
      </c>
      <c r="AO468" s="66" t="e">
        <f>1/0</f>
        <v>#DIV/0!</v>
      </c>
      <c r="AP468" s="61"/>
      <c r="AQ468" s="65" t="s">
        <v>573</v>
      </c>
      <c r="AR468" s="66">
        <f>IF(AL475&gt;=0,0,AO475)</f>
        <v>0</v>
      </c>
      <c r="AS468" s="61">
        <f>AR468</f>
        <v>0</v>
      </c>
      <c r="AT468" s="61">
        <f>IF(AS467&lt;AS468,AS467,AS468)</f>
        <v>0</v>
      </c>
      <c r="AU468" s="67">
        <f>AT468</f>
        <v>0</v>
      </c>
      <c r="AV468" s="81"/>
      <c r="AW468" s="59">
        <v>3</v>
      </c>
      <c r="AX468" s="61">
        <f t="shared" si="74"/>
        <v>0.19947591637730461</v>
      </c>
      <c r="AY468" s="61">
        <f>SUMPRODUCT(T454:T463,$AZ$34:$AZ$43)</f>
        <v>0.80753499200559564</v>
      </c>
      <c r="AZ468" s="68">
        <f>IF($AA$9,EXP((AX468/AL467)*(AU471-1)-LN(AU471-AL467)-AL466*(2*AY468/AL466-AX468/AL467)*LN((AU471+2.41421536*AL467)/(AU471-0.41421536*AL467))/(AL467*2.82842713)      ),1)</f>
        <v>0.35268409636492865</v>
      </c>
    </row>
    <row r="469" spans="16:52" x14ac:dyDescent="0.25">
      <c r="P469" s="78">
        <v>4</v>
      </c>
      <c r="Q469" s="60"/>
      <c r="R469" s="60"/>
      <c r="S469" s="60">
        <f>$Z$10*$BJ$37/AZ469</f>
        <v>2.0526110715845373E-2</v>
      </c>
      <c r="T469" s="61">
        <f>S469/S476</f>
        <v>2.0531638988879289E-2</v>
      </c>
      <c r="U469" s="62"/>
      <c r="V469" s="62"/>
      <c r="W469" s="60"/>
      <c r="X469" s="63"/>
      <c r="Y469" s="61"/>
      <c r="Z469" s="86">
        <f>SQRT($W$37*VLOOKUP(Z465,$P$34:$W$43,8))*(1-$Q$23)*T457*VLOOKUP(Z465,P454:T463,5)</f>
        <v>2.438427942656269E-3</v>
      </c>
      <c r="AA469" s="60">
        <f>SQRT($W$37*VLOOKUP(AA465,$P$34:$W$43,8))*(1-$R$23)*T457*VLOOKUP(AA465,P454:T463,5)</f>
        <v>1.5266212044294232E-3</v>
      </c>
      <c r="AB469" s="60">
        <f>SQRT($W$37*VLOOKUP(AB465,$P$34:$W$43,8))*(1-$S$23)*T457*VLOOKUP(AB465,P454:T463,5)</f>
        <v>1.0838556006006975E-3</v>
      </c>
      <c r="AC469" s="60">
        <f>SQRT($W$37*VLOOKUP(AC465,$P$34:$W$43,8))*(1-$T$23)*T457*VLOOKUP(AC465,P454:T463,5)</f>
        <v>7.7823880154619649E-4</v>
      </c>
      <c r="AD469" s="60">
        <f>SQRT($W$37*VLOOKUP(AD465,$P$34:$W$43,8))*(1-$U$23)*T457*VLOOKUP(AD465,P454:T463,5)</f>
        <v>7.6398124272591776E-4</v>
      </c>
      <c r="AE469" s="60">
        <f>SQRT($W$37*VLOOKUP(AE465,$P$34:$W$43,8))*(1-$V$23)*T457*VLOOKUP(AE465,P454:T463,5)</f>
        <v>4.4122272782927977E-4</v>
      </c>
      <c r="AF469" s="60">
        <f>SQRT($W$37*VLOOKUP(AF465,$P$34:$W$43,8))*(1-$W$23)*T457*VLOOKUP(AF465,P454:T463,5)</f>
        <v>2.8169702857796441E-3</v>
      </c>
      <c r="AG469" s="60">
        <f>SQRT($W$37*VLOOKUP(AG465,$P$34:$W$43,8))*(1-$X$23)*T457*VLOOKUP(AG465,P454:T463,5)</f>
        <v>1.761121744106047E-3</v>
      </c>
      <c r="AH469" s="60">
        <f>SQRT($W$37*VLOOKUP(AH465,$P$34:$W$43,8))*(1-$Y$23)*T457*VLOOKUP(AH465,P454:T463,5)</f>
        <v>1.2254152770517408E-3</v>
      </c>
      <c r="AI469" s="87">
        <f>SQRT($W$37*VLOOKUP(AI465,$P$34:$W$43,8))*(1-$Z$23)*T457*VLOOKUP(AI465,P454:T463,5)</f>
        <v>1.6278273391562483E-3</v>
      </c>
      <c r="AJ469" s="89">
        <f>$X$37*T457</f>
        <v>1.4862202102488309E-6</v>
      </c>
      <c r="AK469" s="59" t="s">
        <v>568</v>
      </c>
      <c r="AL469" s="60">
        <f>AL467-1</f>
        <v>-0.88912220398055286</v>
      </c>
      <c r="AM469" s="61"/>
      <c r="AN469" s="66"/>
      <c r="AO469" s="61"/>
      <c r="AP469" s="61"/>
      <c r="AQ469" s="50"/>
      <c r="AR469" s="65"/>
      <c r="AS469" s="65"/>
      <c r="AT469" s="65"/>
      <c r="AU469" s="65"/>
      <c r="AV469" s="81"/>
      <c r="AW469" s="59">
        <v>4</v>
      </c>
      <c r="AX469" s="61">
        <f t="shared" si="74"/>
        <v>0.25627106465246752</v>
      </c>
      <c r="AY469" s="61">
        <f>SUMPRODUCT(T454:T463,$BA$34:$BA$43)</f>
        <v>1.0068630012206403</v>
      </c>
      <c r="AZ469" s="68">
        <f>IF($AA$10,EXP((AX469/AL467)*(AU471-1)-LN(AU471-AL467)-AL466*(2*AY469/AL466-AX469/AL467)*LN((AU471+2.41421536*AL467)/(AU471-0.41421536*AL467))/(AL467*2.82842713)      ),1)</f>
        <v>0.24687815429329737</v>
      </c>
    </row>
    <row r="470" spans="16:52" x14ac:dyDescent="0.25">
      <c r="P470" s="78">
        <v>5</v>
      </c>
      <c r="Q470" s="60"/>
      <c r="R470" s="60"/>
      <c r="S470" s="60">
        <f>$Z$11*$BJ$38/AZ470</f>
        <v>2.0845438813243505E-2</v>
      </c>
      <c r="T470" s="61">
        <f>S470/S476</f>
        <v>2.0851053090534841E-2</v>
      </c>
      <c r="U470" s="62"/>
      <c r="V470" s="62"/>
      <c r="W470" s="60"/>
      <c r="X470" s="63"/>
      <c r="Y470" s="61"/>
      <c r="Z470" s="86">
        <f>SQRT($W$38*VLOOKUP(Z465,$P$34:$W$43,8))*(1-$Q$24)*T458*VLOOKUP(Z465,P454:T463,5)</f>
        <v>2.3629699906822206E-3</v>
      </c>
      <c r="AA470" s="60">
        <f>SQRT($W$38*VLOOKUP(AA465,$P$34:$W$43,8))*(1-$R$24)*T458*VLOOKUP(AA465,P454:T463,5)</f>
        <v>1.6682420396198282E-3</v>
      </c>
      <c r="AB470" s="60">
        <f>SQRT($W$38*VLOOKUP(AB465,$P$34:$W$43,8))*(1-$S$24)*T458*VLOOKUP(AB465,P454:T463,5)</f>
        <v>1.0754183795403274E-3</v>
      </c>
      <c r="AC470" s="60">
        <f>SQRT($W$38*VLOOKUP(AC465,$P$34:$W$43,8))*(1-$T$24)*T458*VLOOKUP(AC465,P454:T463,5)</f>
        <v>7.6398124272591776E-4</v>
      </c>
      <c r="AD470" s="60">
        <f>SQRT($W$38*VLOOKUP(AD465,$P$34:$W$43,8))*(1-$U$24)*T458*VLOOKUP(AD465,P454:T463,5)</f>
        <v>7.4938525837818677E-4</v>
      </c>
      <c r="AE470" s="60">
        <f>SQRT($W$38*VLOOKUP(AE465,$P$34:$W$43,8))*(1-$V$24)*T458*VLOOKUP(AE465,P454:T463,5)</f>
        <v>4.6756610581708165E-4</v>
      </c>
      <c r="AF470" s="60">
        <f>SQRT($W$38*VLOOKUP(AF465,$P$34:$W$43,8))*(1-$W$24)*T458*VLOOKUP(AF465,P454:T463,5)</f>
        <v>2.6942490666448946E-3</v>
      </c>
      <c r="AG470" s="60">
        <f>SQRT($W$38*VLOOKUP(AG465,$P$34:$W$43,8))*(1-$X$24)*T458*VLOOKUP(AG465,P454:T463,5)</f>
        <v>1.7546859051200605E-3</v>
      </c>
      <c r="AH470" s="60">
        <f>SQRT($W$38*VLOOKUP(AH465,$P$34:$W$43,8))*(1-$Y$24)*T458*VLOOKUP(AH465,P454:T463,5)</f>
        <v>1.1454865658748709E-3</v>
      </c>
      <c r="AI470" s="87">
        <f>SQRT($W$38*VLOOKUP(AI465,$P$34:$W$43,8))*(1-$Z$24)*T458*VLOOKUP(AI465,P454:T463,5)</f>
        <v>1.7596013740534355E-3</v>
      </c>
      <c r="AJ470" s="89">
        <f>$X$38*T458</f>
        <v>1.5090014020895412E-6</v>
      </c>
      <c r="AK470" s="59" t="s">
        <v>569</v>
      </c>
      <c r="AL470" s="60">
        <f>AL466-3*AL467*AL467-2*AL467</f>
        <v>0.15521998741434628</v>
      </c>
      <c r="AM470" s="61" t="s">
        <v>582</v>
      </c>
      <c r="AN470" s="66" t="s">
        <v>583</v>
      </c>
      <c r="AO470" s="61">
        <f>AL473^2/AL474^3</f>
        <v>7.7936913533209093</v>
      </c>
      <c r="AP470" s="61"/>
      <c r="AQ470" s="50"/>
      <c r="AR470" s="65"/>
      <c r="AS470" s="65"/>
      <c r="AT470" s="65"/>
      <c r="AU470" s="65"/>
      <c r="AV470" s="81"/>
      <c r="AW470" s="59">
        <v>5</v>
      </c>
      <c r="AX470" s="61">
        <f t="shared" si="74"/>
        <v>0.25621330522075891</v>
      </c>
      <c r="AY470" s="61">
        <f>SUMPRODUCT(T454:T463,$BB$34:$BB$43)</f>
        <v>0.98992439429051982</v>
      </c>
      <c r="AZ470" s="68">
        <f>IF($AA$11,EXP((AX470/AL467)*(AU471-1)-LN(AU471-AL467)-AL466*(2*AY470/AL466-AX470/AL467)*LN((AU471+2.41421536*AL467)/(AU471-0.41421536*AL467))/(AL467*2.82842713)      ),1)</f>
        <v>0.25701838799668875</v>
      </c>
    </row>
    <row r="471" spans="16:52" x14ac:dyDescent="0.25">
      <c r="P471" s="78">
        <v>6</v>
      </c>
      <c r="Q471" s="60"/>
      <c r="R471" s="60"/>
      <c r="S471" s="60">
        <f>$Z$12*$BJ$39/AZ471</f>
        <v>1.0316492458090734E-2</v>
      </c>
      <c r="T471" s="61">
        <f>S471/S476</f>
        <v>1.0319270986758449E-2</v>
      </c>
      <c r="U471" s="62"/>
      <c r="V471" s="62"/>
      <c r="W471" s="60"/>
      <c r="X471" s="63"/>
      <c r="Y471" s="61"/>
      <c r="Z471" s="86">
        <f>SQRT($W$39*VLOOKUP(Z465,$P$34:$W$43,8))*(1-$Q$25)*T459*VLOOKUP(Z465,P454:T463,5)</f>
        <v>1.4782686621958305E-3</v>
      </c>
      <c r="AA471" s="60">
        <f>SQRT($W$39*VLOOKUP(AA465,$P$34:$W$43,8))*(1-$R$25)*T459*VLOOKUP(AA465,P454:T463,5)</f>
        <v>1.0258788848680109E-3</v>
      </c>
      <c r="AB471" s="60">
        <f>SQRT($W$39*VLOOKUP(AB465,$P$34:$W$43,8))*(1-$S$25)*T459*VLOOKUP(AB465,P454:T463,5)</f>
        <v>6.4801894038811513E-4</v>
      </c>
      <c r="AC471" s="60">
        <f>SQRT($W$39*VLOOKUP(AC465,$P$34:$W$43,8))*(1-$T$25)*T459*VLOOKUP(AC465,P454:T463,5)</f>
        <v>4.4122272782927977E-4</v>
      </c>
      <c r="AD471" s="60">
        <f>SQRT($W$39*VLOOKUP(AD465,$P$34:$W$43,8))*(1-$U$25)*T459*VLOOKUP(AD465,P454:T463,5)</f>
        <v>4.675661058170817E-4</v>
      </c>
      <c r="AE471" s="60">
        <f>SQRT($W$39*VLOOKUP(AE465,$P$34:$W$43,8))*(1-$V$25)*T459*VLOOKUP(AE465,P454:T463,5)</f>
        <v>2.9172986906905772E-4</v>
      </c>
      <c r="AF471" s="60">
        <f>SQRT($W$39*VLOOKUP(AF465,$P$34:$W$43,8))*(1-$W$25)*T459*VLOOKUP(AF465,P454:T463,5)</f>
        <v>1.8559387594929298E-3</v>
      </c>
      <c r="AG471" s="60">
        <f>SQRT($W$39*VLOOKUP(AG465,$P$34:$W$43,8))*(1-$X$25)*T459*VLOOKUP(AG465,P454:T463,5)</f>
        <v>1.0920692224734546E-3</v>
      </c>
      <c r="AH471" s="60">
        <f>SQRT($W$39*VLOOKUP(AH465,$P$34:$W$43,8))*(1-$Y$25)*T459*VLOOKUP(AH465,P454:T463,5)</f>
        <v>7.0300253274688815E-4</v>
      </c>
      <c r="AI471" s="87">
        <f>SQRT($W$39*VLOOKUP(AI465,$P$34:$W$43,8))*(1-$Z$25)*T459*VLOOKUP(AI465,P454:T463,5)</f>
        <v>1.0978731607786043E-3</v>
      </c>
      <c r="AJ471" s="89">
        <f>$X$39*T459</f>
        <v>9.2903147366741553E-7</v>
      </c>
      <c r="AK471" s="59" t="s">
        <v>570</v>
      </c>
      <c r="AL471" s="60">
        <f>-1*AL466*AL467+AL467^2+AL467^3</f>
        <v>-3.2230573643602239E-2</v>
      </c>
      <c r="AM471" s="61"/>
      <c r="AN471" s="66" t="s">
        <v>584</v>
      </c>
      <c r="AO471" s="61" t="e">
        <f>SQRT(1-AO470)/SQRT(AO470)*AL473/ABS(AL473)</f>
        <v>#NUM!</v>
      </c>
      <c r="AP471" s="61"/>
      <c r="AQ471" s="50"/>
      <c r="AR471" s="65"/>
      <c r="AS471" s="65"/>
      <c r="AT471" s="65" t="s">
        <v>587</v>
      </c>
      <c r="AU471" s="61">
        <f>AU466</f>
        <v>0.73797068725133597</v>
      </c>
      <c r="AV471" s="81"/>
      <c r="AW471" s="59">
        <v>6</v>
      </c>
      <c r="AX471" s="61">
        <f t="shared" si="74"/>
        <v>0.31872889694939199</v>
      </c>
      <c r="AY471" s="61">
        <f>SUMPRODUCT(T454:T463,$BC$34:$BC$43)</f>
        <v>1.260614720246682</v>
      </c>
      <c r="AZ471" s="68">
        <f>IF($AA$12,EXP((AX471/AL467)*(AU471-1)-LN(AU471-AL467)-AL466*(2*AY471/AL466-AX471/AL467)*LN((AU471+2.41421536*AL467)/(AU471-0.41421536*AL467))/(AL467*2.82842713)      ),1)</f>
        <v>0.15359283363729817</v>
      </c>
    </row>
    <row r="472" spans="16:52" x14ac:dyDescent="0.25">
      <c r="P472" s="78">
        <v>7</v>
      </c>
      <c r="Q472" s="60"/>
      <c r="R472" s="60"/>
      <c r="S472" s="60">
        <f>$Z$13*$BJ$40/AZ472</f>
        <v>0.37188820683632379</v>
      </c>
      <c r="T472" s="61">
        <f>S472/S476</f>
        <v>0.37198836704562721</v>
      </c>
      <c r="U472" s="62"/>
      <c r="V472" s="62"/>
      <c r="W472" s="60"/>
      <c r="X472" s="63"/>
      <c r="Y472" s="61"/>
      <c r="Z472" s="86">
        <f>SQRT($W$40*VLOOKUP(Z465,$P$34:$W$43,8))*(1-$Q$26)*T460*VLOOKUP(Z465,P454:T463,5)</f>
        <v>9.4207463897805366E-3</v>
      </c>
      <c r="AA472" s="60">
        <f>SQRT($W$40*VLOOKUP(AA465,$P$34:$W$43,8))*(1-$R$26)*T460*VLOOKUP(AA465,P454:T463,5)</f>
        <v>6.3020486802556385E-3</v>
      </c>
      <c r="AB472" s="60">
        <f>SQRT($W$40*VLOOKUP(AB465,$P$34:$W$43,8))*(1-$S$26)*T460*VLOOKUP(AB465,P454:T463,5)</f>
        <v>3.9139446728928152E-3</v>
      </c>
      <c r="AC472" s="60">
        <f>SQRT($W$40*VLOOKUP(AC465,$P$34:$W$43,8))*(1-$T$26)*T460*VLOOKUP(AC465,P454:T463,5)</f>
        <v>2.8169702857796437E-3</v>
      </c>
      <c r="AD472" s="60">
        <f>SQRT($W$40*VLOOKUP(AD465,$P$34:$W$43,8))*(1-$U$26)*T460*VLOOKUP(AD465,P454:T463,5)</f>
        <v>2.6942490666448946E-3</v>
      </c>
      <c r="AE472" s="60">
        <f>SQRT($W$40*VLOOKUP(AE465,$P$34:$W$43,8))*(1-$V$26)*T460*VLOOKUP(AE465,P454:T463,5)</f>
        <v>1.85593875949293E-3</v>
      </c>
      <c r="AF472" s="60">
        <f>SQRT($W$40*VLOOKUP(AF465,$P$34:$W$43,8))*(1-$W$26)*T460*VLOOKUP(AF465,P454:T463,5)</f>
        <v>1.2046919188418543E-2</v>
      </c>
      <c r="AG472" s="60">
        <f>SQRT($W$40*VLOOKUP(AG465,$P$34:$W$43,8))*(1-$X$26)*T460*VLOOKUP(AG465,P454:T463,5)</f>
        <v>8.1306093307104126E-3</v>
      </c>
      <c r="AH472" s="60">
        <f>SQRT($W$40*VLOOKUP(AH465,$P$34:$W$43,8))*(1-$Y$26)*T460*VLOOKUP(AH465,P454:T463,5)</f>
        <v>3.9693826236242118E-3</v>
      </c>
      <c r="AI472" s="87">
        <f>SQRT($W$40*VLOOKUP(AI465,$P$34:$W$43,8))*(1-$Z$26)*T460*VLOOKUP(AI465,P454:T463,5)</f>
        <v>6.4511321079816879E-3</v>
      </c>
      <c r="AJ472" s="89">
        <f>$X$40*T460</f>
        <v>8.9462588897116454E-6</v>
      </c>
      <c r="AK472" s="82"/>
      <c r="AL472" s="65"/>
      <c r="AM472" s="61"/>
      <c r="AN472" s="66" t="s">
        <v>585</v>
      </c>
      <c r="AO472" s="61" t="e">
        <f>IF(ATAN(AO471)&lt;0,ATAN(AO471)+PI(),ATAN(AO471))</f>
        <v>#NUM!</v>
      </c>
      <c r="AP472" s="61"/>
      <c r="AQ472" s="50"/>
      <c r="AR472" s="65"/>
      <c r="AS472" s="65"/>
      <c r="AT472" s="65"/>
      <c r="AU472" s="65"/>
      <c r="AV472" s="81"/>
      <c r="AW472" s="59">
        <v>7</v>
      </c>
      <c r="AX472" s="61">
        <f t="shared" si="74"/>
        <v>8.5143624315005592E-2</v>
      </c>
      <c r="AY472" s="61">
        <f>SUMPRODUCT(T454:T463,$BD$34:$BD$43)</f>
        <v>0.22132113667919195</v>
      </c>
      <c r="AZ472" s="68">
        <f>IF($AA$13,EXP((AX472/AL467)*(AU471-1)-LN(AU471-AL467)-AL466*(2*AY472/AL466-AX472/AL467)*LN((AU471+2.41421536*AL467)/(AU471-0.41421536*AL467))/(AL467*2.82842713)      ),1)</f>
        <v>1.1237484409578482</v>
      </c>
    </row>
    <row r="473" spans="16:52" x14ac:dyDescent="0.25">
      <c r="P473" s="78">
        <v>8</v>
      </c>
      <c r="Q473" s="60"/>
      <c r="R473" s="60"/>
      <c r="S473" s="60">
        <f>$Z$14*$BJ$41/AZ473</f>
        <v>0.11479510588022719</v>
      </c>
      <c r="T473" s="61">
        <f>S473/S476</f>
        <v>0.11482602350982828</v>
      </c>
      <c r="U473" s="62"/>
      <c r="V473" s="62"/>
      <c r="W473" s="60"/>
      <c r="X473" s="63"/>
      <c r="Y473" s="61"/>
      <c r="Z473" s="86">
        <f>SQRT($W$41*VLOOKUP(Z465,$P$34:$W$43,8))*(1-$Q$27)*T461*VLOOKUP(Z465,P454:T463,5)</f>
        <v>5.8595757960314418E-3</v>
      </c>
      <c r="AA473" s="60">
        <f>SQRT($W$41*VLOOKUP(AA465,$P$34:$W$43,8))*(1-$R$27)*T461*VLOOKUP(AA465,P454:T463,5)</f>
        <v>3.8263985932539385E-3</v>
      </c>
      <c r="AB473" s="60">
        <f>SQRT($W$41*VLOOKUP(AB465,$P$34:$W$43,8))*(1-$S$27)*T461*VLOOKUP(AB465,P454:T463,5)</f>
        <v>2.4869622706401666E-3</v>
      </c>
      <c r="AC473" s="60">
        <f>SQRT($W$41*VLOOKUP(AC465,$P$34:$W$43,8))*(1-$T$27)*T461*VLOOKUP(AC465,P454:T463,5)</f>
        <v>1.7611217441060468E-3</v>
      </c>
      <c r="AD473" s="60">
        <f>SQRT($W$41*VLOOKUP(AD465,$P$34:$W$43,8))*(1-$U$27)*T461*VLOOKUP(AD465,P454:T463,5)</f>
        <v>1.7546859051200605E-3</v>
      </c>
      <c r="AE473" s="60">
        <f>SQRT($W$41*VLOOKUP(AE465,$P$34:$W$43,8))*(1-$V$27)*T461*VLOOKUP(AE465,P454:T463,5)</f>
        <v>1.0920692224734546E-3</v>
      </c>
      <c r="AF473" s="60">
        <f>SQRT($W$41*VLOOKUP(AF465,$P$34:$W$43,8))*(1-$W$27)*T461*VLOOKUP(AF465,P454:T463,5)</f>
        <v>8.1306093307104109E-3</v>
      </c>
      <c r="AG473" s="60">
        <f>SQRT($W$41*VLOOKUP(AG465,$P$34:$W$43,8))*(1-$X$27)*T461*VLOOKUP(AG465,P454:T463,5)</f>
        <v>5.3055240215278097E-3</v>
      </c>
      <c r="AH473" s="60">
        <f>SQRT($W$41*VLOOKUP(AH465,$P$34:$W$43,8))*(1-$Y$27)*T461*VLOOKUP(AH465,P454:T463,5)</f>
        <v>2.8879277377052009E-3</v>
      </c>
      <c r="AI473" s="87">
        <f>SQRT($W$41*VLOOKUP(AI465,$P$34:$W$43,8))*(1-$Z$27)*T461*VLOOKUP(AI465,P454:T463,5)</f>
        <v>4.423497099773477E-3</v>
      </c>
      <c r="AJ473" s="89">
        <f>$X$41*T461</f>
        <v>3.0631319895551092E-6</v>
      </c>
      <c r="AK473" s="59" t="s">
        <v>580</v>
      </c>
      <c r="AL473" s="61">
        <f>AL469*AL470/6-AL471/2-AL469^3/27</f>
        <v>1.9146480601212219E-2</v>
      </c>
      <c r="AM473" s="61"/>
      <c r="AN473" s="66" t="s">
        <v>571</v>
      </c>
      <c r="AO473" s="61" t="e">
        <f>2*SQRT(AL474)*COS(AO472/3)-AL469/3</f>
        <v>#NUM!</v>
      </c>
      <c r="AP473" s="69" t="e">
        <f>AO473^3+AL469*AO473^2+AL470*AO473+AL471</f>
        <v>#NUM!</v>
      </c>
      <c r="AQ473" s="50"/>
      <c r="AR473" s="65"/>
      <c r="AS473" s="65"/>
      <c r="AT473" s="65"/>
      <c r="AU473" s="65"/>
      <c r="AV473" s="81"/>
      <c r="AW473" s="59">
        <v>8</v>
      </c>
      <c r="AX473" s="61">
        <f t="shared" si="74"/>
        <v>9.4442052157195047E-2</v>
      </c>
      <c r="AY473" s="61">
        <f>SUMPRODUCT(T454:T463,$BE$34:$BE$43)</f>
        <v>0.46712652468243748</v>
      </c>
      <c r="AZ473" s="68">
        <f>IF($AA$14,EXP((AX473/AL467)*(AU471-1)-LN(AU471-AL467)-AL466*(2*AY473/AL466-AX473/AL467)*LN((AU471+2.41421536*AL467)/(AU471-0.41421536*AL467))/(AL467*2.82842713)      ),1)</f>
        <v>0.63774336822872668</v>
      </c>
    </row>
    <row r="474" spans="16:52" x14ac:dyDescent="0.25">
      <c r="P474" s="78">
        <v>9</v>
      </c>
      <c r="Q474" s="60"/>
      <c r="R474" s="60"/>
      <c r="S474" s="60">
        <f>$Z$15*$BJ$42/AZ474</f>
        <v>5.9246970471391394E-2</v>
      </c>
      <c r="T474" s="61">
        <f>S474/S476</f>
        <v>5.9262927387620311E-2</v>
      </c>
      <c r="U474" s="62"/>
      <c r="V474" s="62" t="s">
        <v>590</v>
      </c>
      <c r="W474" s="60"/>
      <c r="X474" s="63"/>
      <c r="Y474" s="61"/>
      <c r="Z474" s="86">
        <f>SQRT($W$42*VLOOKUP(Z465,$P$34:$W$43,8))*(1-$Q$28)*T462*VLOOKUP(Z465,P454:T463,5)</f>
        <v>3.5644348570971823E-3</v>
      </c>
      <c r="AA474" s="60">
        <f>SQRT($W$42*VLOOKUP(AA465,$P$34:$W$43,8))*(1-$R$28)*T462*VLOOKUP(AA465,P454:T463,5)</f>
        <v>2.4375891122545099E-3</v>
      </c>
      <c r="AB474" s="60">
        <f>SQRT($W$42*VLOOKUP(AB465,$P$34:$W$43,8))*(1-$S$28)*T462*VLOOKUP(AB465,P454:T463,5)</f>
        <v>1.5619511453342002E-3</v>
      </c>
      <c r="AC474" s="60">
        <f>SQRT($W$42*VLOOKUP(AC465,$P$34:$W$43,8))*(1-$T$28)*T462*VLOOKUP(AC465,P454:T463,5)</f>
        <v>1.2254152770517408E-3</v>
      </c>
      <c r="AD474" s="60">
        <f>SQRT($W$42*VLOOKUP(AD465,$P$34:$W$43,8))*(1-$U$28)*T462*VLOOKUP(AD465,P454:T463,5)</f>
        <v>1.1454865658748709E-3</v>
      </c>
      <c r="AE474" s="60">
        <f>SQRT($W$42*VLOOKUP(AE465,$P$34:$W$43,8))*(1-$V$28)*T462*VLOOKUP(AE465,P454:T463,5)</f>
        <v>7.0300253274688804E-4</v>
      </c>
      <c r="AF474" s="60">
        <f>SQRT($W$42*VLOOKUP(AF465,$P$34:$W$43,8))*(1-$W$28)*T462*VLOOKUP(AF465,P454:T463,5)</f>
        <v>3.9693826236242118E-3</v>
      </c>
      <c r="AG474" s="60">
        <f>SQRT($W$42*VLOOKUP(AG465,$P$34:$W$43,8))*(1-$X$28)*T462*VLOOKUP(AG465,P454:T463,5)</f>
        <v>2.8879277377052014E-3</v>
      </c>
      <c r="AH474" s="60">
        <f>SQRT($W$42*VLOOKUP(AH465,$P$34:$W$43,8))*(1-$Y$28)*T462*VLOOKUP(AH465,P454:T463,5)</f>
        <v>1.9295396197778209E-3</v>
      </c>
      <c r="AI474" s="87">
        <f>SQRT($W$42*VLOOKUP(AI465,$P$34:$W$43,8))*(1-$Z$28)*T462*VLOOKUP(AI465,P454:T463,5)</f>
        <v>2.8235050569458829E-3</v>
      </c>
      <c r="AJ474" s="89">
        <f>$X$42*T462</f>
        <v>1.6008612985583722E-6</v>
      </c>
      <c r="AK474" s="59" t="s">
        <v>556</v>
      </c>
      <c r="AL474" s="61">
        <f>AL469^2/9-AL470/3</f>
        <v>3.6097592374244113E-2</v>
      </c>
      <c r="AM474" s="61"/>
      <c r="AN474" s="66" t="s">
        <v>572</v>
      </c>
      <c r="AO474" s="61" t="e">
        <f>2*SQRT(AL474)*COS((AO472+2*PI())/3)-AL469/3</f>
        <v>#NUM!</v>
      </c>
      <c r="AP474" s="69" t="e">
        <f>AO474^3+AO474^2*AL469+AO474*AL470+AL471</f>
        <v>#NUM!</v>
      </c>
      <c r="AQ474" s="50"/>
      <c r="AR474" s="65"/>
      <c r="AS474" s="50"/>
      <c r="AT474" s="65"/>
      <c r="AU474" s="65"/>
      <c r="AV474" s="81"/>
      <c r="AW474" s="59">
        <v>9</v>
      </c>
      <c r="AX474" s="61">
        <f t="shared" si="74"/>
        <v>9.5633628720838929E-2</v>
      </c>
      <c r="AY474" s="61">
        <f>SUMPRODUCT(T454:T463,$BF$34:$BF$43)</f>
        <v>0.53657148041632519</v>
      </c>
      <c r="AZ474" s="68">
        <f>IF($AA$15,EXP((AX474/AL467)*(AU471-1)-LN(AU471-AL467)-AL466*(2*AY474/AL466-AX474/AL467)*LN((AU471+2.41421536*AL467)/(AU471-0.41421536*AL467))/(AL467*2.82842713)      ),1)</f>
        <v>0.54180083784062993</v>
      </c>
    </row>
    <row r="475" spans="16:52" x14ac:dyDescent="0.25">
      <c r="P475" s="78">
        <v>10</v>
      </c>
      <c r="Q475" s="60"/>
      <c r="R475" s="60"/>
      <c r="S475" s="60">
        <f>$Z$16*$BJ$43/AZ475</f>
        <v>9.20831125582596E-2</v>
      </c>
      <c r="T475" s="61">
        <f>S475/S476</f>
        <v>9.2107913193659172E-2</v>
      </c>
      <c r="U475" s="62"/>
      <c r="V475" s="96">
        <f>ABS(S464-S476)</f>
        <v>1.1102230246251565E-16</v>
      </c>
      <c r="W475" s="60"/>
      <c r="X475" s="63"/>
      <c r="Y475" s="61"/>
      <c r="Z475" s="86">
        <f>SQRT($W$43*VLOOKUP(Z465,$P$34:$W$43,8))*(1-$Q$29)*T463*VLOOKUP(Z465,P454:T463,5)</f>
        <v>5.5717408403197196E-3</v>
      </c>
      <c r="AA475" s="60">
        <f>SQRT($W$43*VLOOKUP(AA465,$P$34:$W$43,8))*(1-$R$29)*T463*VLOOKUP(AA465,P454:T463,5)</f>
        <v>3.8564314467368762E-3</v>
      </c>
      <c r="AB475" s="60">
        <f>SQRT($W$43*VLOOKUP(AB465,$P$34:$W$43,8))*(1-$S$29)*T463*VLOOKUP(AB465,P454:T463,5)</f>
        <v>2.505602925256251E-3</v>
      </c>
      <c r="AC475" s="60">
        <f>SQRT($W$43*VLOOKUP(AC465,$P$34:$W$43,8))*(1-$T$29)*T463*VLOOKUP(AC465,P454:T463,5)</f>
        <v>1.6278273391562481E-3</v>
      </c>
      <c r="AD475" s="60">
        <f>SQRT($W$43*VLOOKUP(AD465,$P$34:$W$43,8))*(1-$U$29)*T463*VLOOKUP(AD465,P454:T463,5)</f>
        <v>1.7596013740534355E-3</v>
      </c>
      <c r="AE475" s="60">
        <f>SQRT($W$43*VLOOKUP(AE465,$P$34:$W$43,8))*(1-$V$29)*T463*VLOOKUP(AE465,P454:T463,5)</f>
        <v>1.0978731607786043E-3</v>
      </c>
      <c r="AF475" s="60">
        <f>SQRT($W$43*VLOOKUP(AF465,$P$34:$W$43,8))*(1-$W$29)*T463*VLOOKUP(AF465,P454:T463,5)</f>
        <v>6.4511321079816879E-3</v>
      </c>
      <c r="AG475" s="60">
        <f>SQRT($W$43*VLOOKUP(AG465,$P$34:$W$43,8))*(1-$X$29)*T463*VLOOKUP(AG465,P454:T463,5)</f>
        <v>4.423497099773477E-3</v>
      </c>
      <c r="AH475" s="60">
        <f>SQRT($W$43*VLOOKUP(AH465,$P$34:$W$43,8))*(1-$Y$29)*T463*VLOOKUP(AH465,P454:T463,5)</f>
        <v>2.8235050569458829E-3</v>
      </c>
      <c r="AI475" s="87">
        <f>SQRT($W$43*VLOOKUP(AI465,$P$34:$W$43,8))*(1-$Z$29)*T463*VLOOKUP(AI465,P454:T463,5)</f>
        <v>4.1316491897258585E-3</v>
      </c>
      <c r="AJ475" s="89">
        <f>$X$43*T463</f>
        <v>3.3412025321081311E-6</v>
      </c>
      <c r="AK475" s="59" t="s">
        <v>72</v>
      </c>
      <c r="AL475" s="63">
        <f>AL473^2-AL474^3</f>
        <v>3.1955125071071532E-4</v>
      </c>
      <c r="AM475" s="61"/>
      <c r="AN475" s="66" t="s">
        <v>573</v>
      </c>
      <c r="AO475" s="61" t="e">
        <f>2*SQRT(AL474)*COS((AO472+4*PI())/3)-AL469/3</f>
        <v>#NUM!</v>
      </c>
      <c r="AP475" s="69" t="e">
        <f>AO475^3+AO475^2*AL469+AL470*AO475+AL471</f>
        <v>#NUM!</v>
      </c>
      <c r="AQ475" s="50"/>
      <c r="AR475" s="65"/>
      <c r="AS475" s="50"/>
      <c r="AT475" s="65"/>
      <c r="AU475" s="65"/>
      <c r="AV475" s="81"/>
      <c r="AW475" s="59">
        <v>10</v>
      </c>
      <c r="AX475" s="61">
        <f t="shared" si="74"/>
        <v>0.1284239100960245</v>
      </c>
      <c r="AY475" s="61">
        <f>SUMPRODUCT(T454:T463,$BG$34:$BG$43)</f>
        <v>0.53145233072165199</v>
      </c>
      <c r="AZ475" s="68">
        <f>IF($AA$16,EXP((AX475/AL467)*(AU471-1)-LN(AU471-AL467)-AL466*(2*AY475/AL466-AX475/AL467)*LN((AU471+2.41421536*AL467)/(AU471-0.41421536*AL467))/(AL467*2.82842713)      ),1)</f>
        <v>0.58726082636116705</v>
      </c>
    </row>
    <row r="476" spans="16:52" x14ac:dyDescent="0.25">
      <c r="P476" s="79"/>
      <c r="Q476" s="71"/>
      <c r="R476" s="71"/>
      <c r="S476" s="94">
        <f>SUM(S466:S475)</f>
        <v>0.99973074370551174</v>
      </c>
      <c r="T476" s="72">
        <f>SUM(T466:T475)</f>
        <v>0.99999999999999989</v>
      </c>
      <c r="U476" s="73"/>
      <c r="V476" s="73"/>
      <c r="W476" s="73"/>
      <c r="X476" s="73"/>
      <c r="Y476" s="73"/>
      <c r="Z476" s="70"/>
      <c r="AA476" s="73"/>
      <c r="AB476" s="73"/>
      <c r="AC476" s="73"/>
      <c r="AD476" s="73"/>
      <c r="AE476" s="73"/>
      <c r="AF476" s="73"/>
      <c r="AG476" s="73"/>
      <c r="AH476" s="73"/>
      <c r="AI476" s="88">
        <f>SUM(Z466:AI475)</f>
        <v>0.28955790210606597</v>
      </c>
      <c r="AJ476" s="91">
        <f>SUM(AJ466:AJ475)</f>
        <v>3.131875971817927E-5</v>
      </c>
      <c r="AK476" s="70"/>
      <c r="AL476" s="73"/>
      <c r="AM476" s="74"/>
      <c r="AN476" s="75"/>
      <c r="AO476" s="74"/>
      <c r="AP476" s="74"/>
      <c r="AQ476" s="76"/>
      <c r="AR476" s="73"/>
      <c r="AS476" s="76"/>
      <c r="AT476" s="73"/>
      <c r="AU476" s="73"/>
      <c r="AV476" s="80"/>
      <c r="AW476" s="70"/>
      <c r="AX476" s="73"/>
      <c r="AY476" s="73"/>
      <c r="AZ476" s="80"/>
    </row>
    <row r="477" spans="16:52" x14ac:dyDescent="0.25">
      <c r="P477" s="92">
        <f>P465+1</f>
        <v>37</v>
      </c>
      <c r="Q477" s="55"/>
      <c r="R477" s="55"/>
      <c r="S477" s="55"/>
      <c r="T477" s="55" t="s">
        <v>558</v>
      </c>
      <c r="U477" s="56"/>
      <c r="V477" s="56"/>
      <c r="W477" s="57"/>
      <c r="X477" s="57"/>
      <c r="Y477" s="57"/>
      <c r="Z477" s="54">
        <v>1</v>
      </c>
      <c r="AA477" s="55">
        <v>2</v>
      </c>
      <c r="AB477" s="55">
        <v>3</v>
      </c>
      <c r="AC477" s="55">
        <v>4</v>
      </c>
      <c r="AD477" s="55">
        <v>5</v>
      </c>
      <c r="AE477" s="55">
        <v>6</v>
      </c>
      <c r="AF477" s="55">
        <v>7</v>
      </c>
      <c r="AG477" s="55">
        <v>8</v>
      </c>
      <c r="AH477" s="55">
        <v>9</v>
      </c>
      <c r="AI477" s="58">
        <v>10</v>
      </c>
      <c r="AJ477" s="90"/>
      <c r="AK477" s="54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8"/>
      <c r="AW477" s="54"/>
      <c r="AX477" s="55" t="s">
        <v>563</v>
      </c>
      <c r="AY477" s="55" t="s">
        <v>575</v>
      </c>
      <c r="AZ477" s="58" t="s">
        <v>588</v>
      </c>
    </row>
    <row r="478" spans="16:52" x14ac:dyDescent="0.25">
      <c r="P478" s="78">
        <v>1</v>
      </c>
      <c r="Q478" s="60"/>
      <c r="R478" s="60"/>
      <c r="S478" s="60">
        <f>$Z$7*$BJ$34/AZ478</f>
        <v>0.19626138314243466</v>
      </c>
      <c r="T478" s="61">
        <f>S478/S488</f>
        <v>0.19631424198778757</v>
      </c>
      <c r="U478" s="62"/>
      <c r="V478" s="62"/>
      <c r="W478" s="60"/>
      <c r="X478" s="63"/>
      <c r="Y478" s="61"/>
      <c r="Z478" s="86">
        <f>SQRT($W$34*VLOOKUP(Z477,$P$34:$W$43,8))*(1-$Q$20)*T466*VLOOKUP(Z477,P466:T475,5)</f>
        <v>7.8475974294993506E-3</v>
      </c>
      <c r="AA478" s="60">
        <f>SQRT($W$34*VLOOKUP(AA477,$P$34:$W$43,8))*(1-$R$20)*T466*VLOOKUP(AA477,P466:T475,5)</f>
        <v>5.3765350111899032E-3</v>
      </c>
      <c r="AB478" s="60">
        <f>SQRT($W$34*VLOOKUP(AB477,$P$34:$W$43,8))*(1-$S$20)*T466*VLOOKUP(AB477,P466:T475,5)</f>
        <v>3.4048328847264479E-3</v>
      </c>
      <c r="AC478" s="60">
        <f>SQRT($W$34*VLOOKUP(AC477,$P$34:$W$43,8))*(1-$T$20)*T466*VLOOKUP(AC477,P466:T475,5)</f>
        <v>2.43842794265691E-3</v>
      </c>
      <c r="AD478" s="60">
        <f>SQRT($W$34*VLOOKUP(AD477,$P$34:$W$43,8))*(1-$U$20)*T466*VLOOKUP(AD477,P466:T475,5)</f>
        <v>2.3629699906828438E-3</v>
      </c>
      <c r="AE478" s="60">
        <f>SQRT($W$34*VLOOKUP(AE477,$P$34:$W$43,8))*(1-$V$20)*T466*VLOOKUP(AE477,P466:T475,5)</f>
        <v>1.4782686621963759E-3</v>
      </c>
      <c r="AF478" s="60">
        <f>SQRT($W$34*VLOOKUP(AF477,$P$34:$W$43,8))*(1-$W$20)*T466*VLOOKUP(AF477,P466:T475,5)</f>
        <v>9.4207463897792131E-3</v>
      </c>
      <c r="AG478" s="60">
        <f>SQRT($W$34*VLOOKUP(AG477,$P$34:$W$43,8))*(1-$X$20)*T466*VLOOKUP(AG477,P466:T475,5)</f>
        <v>5.8595757960314054E-3</v>
      </c>
      <c r="AH478" s="60">
        <f>SQRT($W$34*VLOOKUP(AH477,$P$34:$W$43,8))*(1-$Y$20)*T466*VLOOKUP(AH477,P466:T475,5)</f>
        <v>3.5644348570974174E-3</v>
      </c>
      <c r="AI478" s="87">
        <f>SQRT($W$34*VLOOKUP(AI477,$P$34:$W$43,8))*(1-$Z$20)*T466*VLOOKUP(AI477,P466:T475,5)</f>
        <v>5.5717408403199217E-3</v>
      </c>
      <c r="AJ478" s="89">
        <f>$X$34*T466</f>
        <v>5.2615827632631858E-6</v>
      </c>
      <c r="AK478" s="59" t="s">
        <v>69</v>
      </c>
      <c r="AL478" s="60">
        <f>$Q$44*AI488*100000/($T$3*$AE$9)^2</f>
        <v>0.41385723640368022</v>
      </c>
      <c r="AM478" s="65" t="s">
        <v>581</v>
      </c>
      <c r="AN478" s="66" t="s">
        <v>571</v>
      </c>
      <c r="AO478" s="61">
        <f>(AL485+SQRT(AL487))^(1/3)+(AL485-SQRT(AL487))^(1/3)-AL481/3</f>
        <v>0.73797068725128656</v>
      </c>
      <c r="AP478" s="63">
        <f>AO478^3+AL481*AO478^2+AL482*AO478+AL483</f>
        <v>0</v>
      </c>
      <c r="AQ478" s="65" t="s">
        <v>571</v>
      </c>
      <c r="AR478" s="61">
        <f>IF(AL487&gt;=0,AO478,AO485)</f>
        <v>0.73797068725128656</v>
      </c>
      <c r="AS478" s="61">
        <f>IF(AR478&lt;AR479,AR479,AR478)</f>
        <v>0.73797068725128656</v>
      </c>
      <c r="AT478" s="61">
        <f>AS478</f>
        <v>0.73797068725128656</v>
      </c>
      <c r="AU478" s="67">
        <f>IF(AT478&lt;AT479,AT479,AT478)</f>
        <v>0.73797068725128656</v>
      </c>
      <c r="AV478" s="81"/>
      <c r="AW478" s="59">
        <v>1</v>
      </c>
      <c r="AX478" s="61">
        <f>AX466</f>
        <v>9.4886543912142504E-2</v>
      </c>
      <c r="AY478" s="61">
        <f>SUMPRODUCT(T466:T475,$AX$34:$AX$43)</f>
        <v>0.34455228807850574</v>
      </c>
      <c r="AZ478" s="68">
        <f>IF($AA$7,EXP((AX478/AL479)*(AU483-1)-LN(AU483-AL479)-AL478*(2*AY478/AL478-AX478/AL479)*LN((AU483+2.41421536*AL479)/(AU483-0.41421536*AL479))/(AL479*2.82842713)      ),1)</f>
        <v>0.8549288832627242</v>
      </c>
    </row>
    <row r="479" spans="16:52" x14ac:dyDescent="0.25">
      <c r="P479" s="78">
        <v>2</v>
      </c>
      <c r="Q479" s="60"/>
      <c r="R479" s="60"/>
      <c r="S479" s="60">
        <f>$Z$8*$BJ$35/AZ479</f>
        <v>7.7393120047927505E-2</v>
      </c>
      <c r="T479" s="61">
        <f>S479/S488</f>
        <v>7.7413964245081776E-2</v>
      </c>
      <c r="U479" s="62"/>
      <c r="V479" s="62"/>
      <c r="W479" s="60"/>
      <c r="X479" s="63"/>
      <c r="Y479" s="61"/>
      <c r="Z479" s="86">
        <f>SQRT($W$35*VLOOKUP(Z477,$P$34:$W$43,8))*(1-$Q$21)*T467*VLOOKUP(Z477,P466:T475,5)</f>
        <v>5.3765350111899032E-3</v>
      </c>
      <c r="AA479" s="60">
        <f>SQRT($W$35*VLOOKUP(AA477,$P$34:$W$43,8))*(1-$R$21)*T467*VLOOKUP(AA477,P466:T475,5)</f>
        <v>3.664484082725883E-3</v>
      </c>
      <c r="AB479" s="60">
        <f>SQRT($W$35*VLOOKUP(AB477,$P$34:$W$43,8))*(1-$S$21)*T467*VLOOKUP(AB477,P466:T475,5)</f>
        <v>2.3571051713645024E-3</v>
      </c>
      <c r="AC479" s="60">
        <f>SQRT($W$35*VLOOKUP(AC477,$P$34:$W$43,8))*(1-$T$21)*T467*VLOOKUP(AC477,P466:T475,5)</f>
        <v>1.5266212044300171E-3</v>
      </c>
      <c r="AD479" s="60">
        <f>SQRT($W$35*VLOOKUP(AD477,$P$34:$W$43,8))*(1-$U$21)*T467*VLOOKUP(AD477,P466:T475,5)</f>
        <v>1.6682420396204793E-3</v>
      </c>
      <c r="AE479" s="60">
        <f>SQRT($W$35*VLOOKUP(AE477,$P$34:$W$43,8))*(1-$V$21)*T467*VLOOKUP(AE477,P466:T475,5)</f>
        <v>1.025878884868519E-3</v>
      </c>
      <c r="AF479" s="60">
        <f>SQRT($W$35*VLOOKUP(AF477,$P$34:$W$43,8))*(1-$W$21)*T467*VLOOKUP(AF477,P466:T475,5)</f>
        <v>6.30204868025555E-3</v>
      </c>
      <c r="AG479" s="60">
        <f>SQRT($W$35*VLOOKUP(AG477,$P$34:$W$43,8))*(1-$X$21)*T467*VLOOKUP(AG477,P466:T475,5)</f>
        <v>3.8263985932543982E-3</v>
      </c>
      <c r="AH479" s="60">
        <f>SQRT($W$35*VLOOKUP(AH477,$P$34:$W$43,8))*(1-$Y$21)*T467*VLOOKUP(AH477,P466:T475,5)</f>
        <v>2.4375891122549783E-3</v>
      </c>
      <c r="AI479" s="87">
        <f>SQRT($W$35*VLOOKUP(AI477,$P$34:$W$43,8))*(1-$Z$21)*T467*VLOOKUP(AI477,P466:T475,5)</f>
        <v>3.8564314467375038E-3</v>
      </c>
      <c r="AJ479" s="89">
        <f>$X$35*T467</f>
        <v>3.1314022352914013E-6</v>
      </c>
      <c r="AK479" s="59" t="s">
        <v>65</v>
      </c>
      <c r="AL479" s="60">
        <f>AJ488*$Q$44*100000/($T$3*$AE$9)</f>
        <v>0.11087779601945179</v>
      </c>
      <c r="AM479" s="61"/>
      <c r="AN479" s="66" t="s">
        <v>572</v>
      </c>
      <c r="AO479" s="66" t="e">
        <f>1/0</f>
        <v>#DIV/0!</v>
      </c>
      <c r="AP479" s="61"/>
      <c r="AQ479" s="65" t="s">
        <v>572</v>
      </c>
      <c r="AR479" s="66">
        <f>IF(AL487&gt;=0,0,AO486)</f>
        <v>0</v>
      </c>
      <c r="AS479" s="61">
        <f>IF(AR478&lt;AR479,AR478,AR479)</f>
        <v>0</v>
      </c>
      <c r="AT479" s="61">
        <f>IF(AS479&lt;AS480,AS480,AS479)</f>
        <v>0</v>
      </c>
      <c r="AU479" s="67">
        <f>IF(AT478&lt;AT479,AT478,AT479)</f>
        <v>0</v>
      </c>
      <c r="AV479" s="81"/>
      <c r="AW479" s="59">
        <v>2</v>
      </c>
      <c r="AX479" s="61">
        <f t="shared" ref="AX479:AX487" si="75">AX467</f>
        <v>0.14320546093673198</v>
      </c>
      <c r="AY479" s="61">
        <f>SUMPRODUCT(T466:T475,$AY$34:$AY$43)</f>
        <v>0.5915703743277454</v>
      </c>
      <c r="AZ479" s="68">
        <f>IF($AA$8,EXP((AX479/AL479)*(AU483-1)-LN(AU483-AL479)-AL478*(2*AY479/AL478-AX479/AL479)*LN((AU483+2.41421536*AL479)/(AU483-0.41421536*AL479))/(AL479*2.82842713)      ),1)</f>
        <v>0.52478986241884074</v>
      </c>
    </row>
    <row r="480" spans="16:52" x14ac:dyDescent="0.25">
      <c r="P480" s="78">
        <v>3</v>
      </c>
      <c r="Q480" s="60"/>
      <c r="R480" s="60"/>
      <c r="S480" s="60">
        <f>$Z$9*$BJ$36/AZ480</f>
        <v>3.6374802781771597E-2</v>
      </c>
      <c r="T480" s="61">
        <f>S480/S488</f>
        <v>3.6384599564226697E-2</v>
      </c>
      <c r="U480" s="62"/>
      <c r="V480" s="62"/>
      <c r="W480" s="60"/>
      <c r="X480" s="63"/>
      <c r="Y480" s="61"/>
      <c r="Z480" s="86">
        <f>SQRT($W$36*VLOOKUP(Z477,$P$34:$W$43,8))*(1-$Q$22)*T468*VLOOKUP(Z477,P466:T475,5)</f>
        <v>3.4048328847264479E-3</v>
      </c>
      <c r="AA480" s="60">
        <f>SQRT($W$36*VLOOKUP(AA477,$P$34:$W$43,8))*(1-$R$22)*T468*VLOOKUP(AA477,P466:T475,5)</f>
        <v>2.3571051713645024E-3</v>
      </c>
      <c r="AB480" s="60">
        <f>SQRT($W$36*VLOOKUP(AB477,$P$34:$W$43,8))*(1-$S$22)*T468*VLOOKUP(AB477,P466:T475,5)</f>
        <v>1.5195012283876473E-3</v>
      </c>
      <c r="AC480" s="60">
        <f>SQRT($W$36*VLOOKUP(AC477,$P$34:$W$43,8))*(1-$T$22)*T468*VLOOKUP(AC477,P466:T475,5)</f>
        <v>1.0838556006012414E-3</v>
      </c>
      <c r="AD480" s="60">
        <f>SQRT($W$36*VLOOKUP(AD477,$P$34:$W$43,8))*(1-$U$22)*T468*VLOOKUP(AD477,P466:T475,5)</f>
        <v>1.075418379540868E-3</v>
      </c>
      <c r="AE480" s="60">
        <f>SQRT($W$36*VLOOKUP(AE477,$P$34:$W$43,8))*(1-$V$22)*T468*VLOOKUP(AE477,P466:T475,5)</f>
        <v>6.4801894038850891E-4</v>
      </c>
      <c r="AF480" s="60">
        <f>SQRT($W$36*VLOOKUP(AF477,$P$34:$W$43,8))*(1-$W$22)*T468*VLOOKUP(AF477,P466:T475,5)</f>
        <v>3.9139446728932012E-3</v>
      </c>
      <c r="AG480" s="60">
        <f>SQRT($W$36*VLOOKUP(AG477,$P$34:$W$43,8))*(1-$X$22)*T468*VLOOKUP(AG477,P466:T475,5)</f>
        <v>2.4869622706407452E-3</v>
      </c>
      <c r="AH480" s="60">
        <f>SQRT($W$36*VLOOKUP(AH477,$P$34:$W$43,8))*(1-$Y$22)*T468*VLOOKUP(AH477,P466:T475,5)</f>
        <v>1.5619511453346762E-3</v>
      </c>
      <c r="AI480" s="87">
        <f>SQRT($W$36*VLOOKUP(AI477,$P$34:$W$43,8))*(1-$Z$22)*T468*VLOOKUP(AI477,P466:T475,5)</f>
        <v>2.5056029252569409E-3</v>
      </c>
      <c r="AJ480" s="89">
        <f>$X$36*T468</f>
        <v>2.0500669236861831E-6</v>
      </c>
      <c r="AK480" s="82"/>
      <c r="AL480" s="65"/>
      <c r="AM480" s="61"/>
      <c r="AN480" s="66" t="s">
        <v>573</v>
      </c>
      <c r="AO480" s="66" t="e">
        <f>1/0</f>
        <v>#DIV/0!</v>
      </c>
      <c r="AP480" s="61"/>
      <c r="AQ480" s="65" t="s">
        <v>573</v>
      </c>
      <c r="AR480" s="66">
        <f>IF(AL487&gt;=0,0,AO487)</f>
        <v>0</v>
      </c>
      <c r="AS480" s="61">
        <f>AR480</f>
        <v>0</v>
      </c>
      <c r="AT480" s="61">
        <f>IF(AS479&lt;AS480,AS479,AS480)</f>
        <v>0</v>
      </c>
      <c r="AU480" s="67">
        <f>AT480</f>
        <v>0</v>
      </c>
      <c r="AV480" s="81"/>
      <c r="AW480" s="59">
        <v>3</v>
      </c>
      <c r="AX480" s="61">
        <f t="shared" si="75"/>
        <v>0.19947591637730461</v>
      </c>
      <c r="AY480" s="61">
        <f>SUMPRODUCT(T466:T475,$AZ$34:$AZ$43)</f>
        <v>0.80753499200564649</v>
      </c>
      <c r="AZ480" s="68">
        <f>IF($AA$9,EXP((AX480/AL479)*(AU483-1)-LN(AU483-AL479)-AL478*(2*AY480/AL478-AX480/AL479)*LN((AU483+2.41421536*AL479)/(AU483-0.41421536*AL479))/(AL479*2.82842713)      ),1)</f>
        <v>0.35268409636489595</v>
      </c>
    </row>
    <row r="481" spans="16:52" x14ac:dyDescent="0.25">
      <c r="P481" s="78">
        <v>4</v>
      </c>
      <c r="Q481" s="60"/>
      <c r="R481" s="60"/>
      <c r="S481" s="60">
        <f>$Z$10*$BJ$37/AZ481</f>
        <v>2.0526110715848096E-2</v>
      </c>
      <c r="T481" s="61">
        <f>S481/S488</f>
        <v>2.0531638988882012E-2</v>
      </c>
      <c r="U481" s="62"/>
      <c r="V481" s="62"/>
      <c r="W481" s="60"/>
      <c r="X481" s="63"/>
      <c r="Y481" s="61"/>
      <c r="Z481" s="86">
        <f>SQRT($W$37*VLOOKUP(Z477,$P$34:$W$43,8))*(1-$Q$23)*T469*VLOOKUP(Z477,P466:T475,5)</f>
        <v>2.4384279426569095E-3</v>
      </c>
      <c r="AA481" s="60">
        <f>SQRT($W$37*VLOOKUP(AA477,$P$34:$W$43,8))*(1-$R$23)*T469*VLOOKUP(AA477,P466:T475,5)</f>
        <v>1.5266212044300173E-3</v>
      </c>
      <c r="AB481" s="60">
        <f>SQRT($W$37*VLOOKUP(AB477,$P$34:$W$43,8))*(1-$S$23)*T469*VLOOKUP(AB477,P466:T475,5)</f>
        <v>1.0838556006012414E-3</v>
      </c>
      <c r="AC481" s="60">
        <f>SQRT($W$37*VLOOKUP(AC477,$P$34:$W$43,8))*(1-$T$23)*T469*VLOOKUP(AC477,P466:T475,5)</f>
        <v>7.7823880154665641E-4</v>
      </c>
      <c r="AD481" s="60">
        <f>SQRT($W$37*VLOOKUP(AD477,$P$34:$W$43,8))*(1-$U$23)*T469*VLOOKUP(AD477,P466:T475,5)</f>
        <v>7.639812427263702E-4</v>
      </c>
      <c r="AE481" s="60">
        <f>SQRT($W$37*VLOOKUP(AE477,$P$34:$W$43,8))*(1-$V$23)*T469*VLOOKUP(AE477,P466:T475,5)</f>
        <v>4.4122272782958736E-4</v>
      </c>
      <c r="AF481" s="60">
        <f>SQRT($W$37*VLOOKUP(AF477,$P$34:$W$43,8))*(1-$W$23)*T469*VLOOKUP(AF477,P466:T475,5)</f>
        <v>2.8169702857801736E-3</v>
      </c>
      <c r="AG481" s="60">
        <f>SQRT($W$37*VLOOKUP(AG477,$P$34:$W$43,8))*(1-$X$23)*T469*VLOOKUP(AG477,P466:T475,5)</f>
        <v>1.7611217441066143E-3</v>
      </c>
      <c r="AH481" s="60">
        <f>SQRT($W$37*VLOOKUP(AH477,$P$34:$W$43,8))*(1-$Y$23)*T469*VLOOKUP(AH477,P466:T475,5)</f>
        <v>1.2254152770522239E-3</v>
      </c>
      <c r="AI481" s="87">
        <f>SQRT($W$37*VLOOKUP(AI477,$P$34:$W$43,8))*(1-$Z$23)*T469*VLOOKUP(AI477,P466:T475,5)</f>
        <v>1.6278273391568418E-3</v>
      </c>
      <c r="AJ481" s="89">
        <f>$X$37*T469</f>
        <v>1.48622021024927E-6</v>
      </c>
      <c r="AK481" s="59" t="s">
        <v>568</v>
      </c>
      <c r="AL481" s="60">
        <f>AL479-1</f>
        <v>-0.8891222039805482</v>
      </c>
      <c r="AM481" s="61"/>
      <c r="AN481" s="66"/>
      <c r="AO481" s="61"/>
      <c r="AP481" s="61"/>
      <c r="AQ481" s="50"/>
      <c r="AR481" s="65"/>
      <c r="AS481" s="65"/>
      <c r="AT481" s="65"/>
      <c r="AU481" s="65"/>
      <c r="AV481" s="81"/>
      <c r="AW481" s="59">
        <v>4</v>
      </c>
      <c r="AX481" s="61">
        <f t="shared" si="75"/>
        <v>0.25627106465246752</v>
      </c>
      <c r="AY481" s="61">
        <f>SUMPRODUCT(T466:T475,$BA$34:$BA$43)</f>
        <v>1.0068630012207027</v>
      </c>
      <c r="AZ481" s="68">
        <f>IF($AA$10,EXP((AX481/AL479)*(AU483-1)-LN(AU483-AL479)-AL478*(2*AY481/AL478-AX481/AL479)*LN((AU483+2.41421536*AL479)/(AU483-0.41421536*AL479))/(AL479*2.82842713)      ),1)</f>
        <v>0.2468781542932646</v>
      </c>
    </row>
    <row r="482" spans="16:52" x14ac:dyDescent="0.25">
      <c r="P482" s="78">
        <v>5</v>
      </c>
      <c r="Q482" s="60"/>
      <c r="R482" s="60"/>
      <c r="S482" s="60">
        <f>$Z$11*$BJ$38/AZ482</f>
        <v>2.0845438813246287E-2</v>
      </c>
      <c r="T482" s="61">
        <f>S482/S488</f>
        <v>2.0851053090537624E-2</v>
      </c>
      <c r="U482" s="62"/>
      <c r="V482" s="62"/>
      <c r="W482" s="60"/>
      <c r="X482" s="63"/>
      <c r="Y482" s="61"/>
      <c r="Z482" s="86">
        <f>SQRT($W$38*VLOOKUP(Z477,$P$34:$W$43,8))*(1-$Q$24)*T470*VLOOKUP(Z477,P466:T475,5)</f>
        <v>2.3629699906828438E-3</v>
      </c>
      <c r="AA482" s="60">
        <f>SQRT($W$38*VLOOKUP(AA477,$P$34:$W$43,8))*(1-$R$24)*T470*VLOOKUP(AA477,P466:T475,5)</f>
        <v>1.6682420396204791E-3</v>
      </c>
      <c r="AB482" s="60">
        <f>SQRT($W$38*VLOOKUP(AB477,$P$34:$W$43,8))*(1-$S$24)*T470*VLOOKUP(AB477,P466:T475,5)</f>
        <v>1.075418379540868E-3</v>
      </c>
      <c r="AC482" s="60">
        <f>SQRT($W$38*VLOOKUP(AC477,$P$34:$W$43,8))*(1-$T$24)*T470*VLOOKUP(AC477,P466:T475,5)</f>
        <v>7.6398124272637009E-4</v>
      </c>
      <c r="AD482" s="60">
        <f>SQRT($W$38*VLOOKUP(AD477,$P$34:$W$43,8))*(1-$U$24)*T470*VLOOKUP(AD477,P466:T475,5)</f>
        <v>7.4938525837863119E-4</v>
      </c>
      <c r="AE482" s="60">
        <f>SQRT($W$38*VLOOKUP(AE477,$P$34:$W$43,8))*(1-$V$24)*T470*VLOOKUP(AE477,P466:T475,5)</f>
        <v>4.675661058174081E-4</v>
      </c>
      <c r="AF482" s="60">
        <f>SQRT($W$38*VLOOKUP(AF477,$P$34:$W$43,8))*(1-$W$24)*T470*VLOOKUP(AF477,P466:T475,5)</f>
        <v>2.6942490666454037E-3</v>
      </c>
      <c r="AG482" s="60">
        <f>SQRT($W$38*VLOOKUP(AG477,$P$34:$W$43,8))*(1-$X$24)*T470*VLOOKUP(AG477,P466:T475,5)</f>
        <v>1.7546859051206275E-3</v>
      </c>
      <c r="AH482" s="60">
        <f>SQRT($W$38*VLOOKUP(AH477,$P$34:$W$43,8))*(1-$Y$24)*T470*VLOOKUP(AH477,P466:T475,5)</f>
        <v>1.1454865658753236E-3</v>
      </c>
      <c r="AI482" s="87">
        <f>SQRT($W$38*VLOOKUP(AI477,$P$34:$W$43,8))*(1-$Z$24)*T470*VLOOKUP(AI477,P466:T475,5)</f>
        <v>1.7596013740540791E-3</v>
      </c>
      <c r="AJ482" s="89">
        <f>$X$38*T470</f>
        <v>1.5090014020899887E-6</v>
      </c>
      <c r="AK482" s="59" t="s">
        <v>569</v>
      </c>
      <c r="AL482" s="60">
        <f>AL478-3*AL479*AL479-2*AL479</f>
        <v>0.15521998741438317</v>
      </c>
      <c r="AM482" s="61" t="s">
        <v>582</v>
      </c>
      <c r="AN482" s="66" t="s">
        <v>583</v>
      </c>
      <c r="AO482" s="61">
        <f>AL485^2/AL486^3</f>
        <v>7.7936913533273158</v>
      </c>
      <c r="AP482" s="61"/>
      <c r="AQ482" s="50"/>
      <c r="AR482" s="65"/>
      <c r="AS482" s="65"/>
      <c r="AT482" s="65"/>
      <c r="AU482" s="65"/>
      <c r="AV482" s="81"/>
      <c r="AW482" s="59">
        <v>5</v>
      </c>
      <c r="AX482" s="61">
        <f t="shared" si="75"/>
        <v>0.25621330522075891</v>
      </c>
      <c r="AY482" s="61">
        <f>SUMPRODUCT(T466:T475,$BB$34:$BB$43)</f>
        <v>0.98992439429058332</v>
      </c>
      <c r="AZ482" s="68">
        <f>IF($AA$11,EXP((AX482/AL479)*(AU483-1)-LN(AU483-AL479)-AL478*(2*AY482/AL478-AX482/AL479)*LN((AU483+2.41421536*AL479)/(AU483-0.41421536*AL479))/(AL479*2.82842713)      ),1)</f>
        <v>0.25701838799665444</v>
      </c>
    </row>
    <row r="483" spans="16:52" x14ac:dyDescent="0.25">
      <c r="P483" s="78">
        <v>6</v>
      </c>
      <c r="Q483" s="60"/>
      <c r="R483" s="60"/>
      <c r="S483" s="60">
        <f>$Z$12*$BJ$39/AZ483</f>
        <v>1.0316492458092618E-2</v>
      </c>
      <c r="T483" s="61">
        <f>S483/S488</f>
        <v>1.0319270986760333E-2</v>
      </c>
      <c r="U483" s="62"/>
      <c r="V483" s="62"/>
      <c r="W483" s="60"/>
      <c r="X483" s="63"/>
      <c r="Y483" s="61"/>
      <c r="Z483" s="86">
        <f>SQRT($W$39*VLOOKUP(Z477,$P$34:$W$43,8))*(1-$Q$25)*T471*VLOOKUP(Z477,P466:T475,5)</f>
        <v>1.4782686621963757E-3</v>
      </c>
      <c r="AA483" s="60">
        <f>SQRT($W$39*VLOOKUP(AA477,$P$34:$W$43,8))*(1-$R$25)*T471*VLOOKUP(AA477,P466:T475,5)</f>
        <v>1.025878884868519E-3</v>
      </c>
      <c r="AB483" s="60">
        <f>SQRT($W$39*VLOOKUP(AB477,$P$34:$W$43,8))*(1-$S$25)*T471*VLOOKUP(AB477,P466:T475,5)</f>
        <v>6.4801894038850891E-4</v>
      </c>
      <c r="AC483" s="60">
        <f>SQRT($W$39*VLOOKUP(AC477,$P$34:$W$43,8))*(1-$T$25)*T471*VLOOKUP(AC477,P466:T475,5)</f>
        <v>4.4122272782958736E-4</v>
      </c>
      <c r="AD483" s="60">
        <f>SQRT($W$39*VLOOKUP(AD477,$P$34:$W$43,8))*(1-$U$25)*T471*VLOOKUP(AD477,P466:T475,5)</f>
        <v>4.675661058174081E-4</v>
      </c>
      <c r="AE483" s="60">
        <f>SQRT($W$39*VLOOKUP(AE477,$P$34:$W$43,8))*(1-$V$25)*T471*VLOOKUP(AE477,P466:T475,5)</f>
        <v>2.9172986906929202E-4</v>
      </c>
      <c r="AF483" s="60">
        <f>SQRT($W$39*VLOOKUP(AF477,$P$34:$W$43,8))*(1-$W$25)*T471*VLOOKUP(AF477,P466:T475,5)</f>
        <v>1.8559387594934758E-3</v>
      </c>
      <c r="AG483" s="60">
        <f>SQRT($W$39*VLOOKUP(AG477,$P$34:$W$43,8))*(1-$X$25)*T471*VLOOKUP(AG477,P466:T475,5)</f>
        <v>1.0920692224739223E-3</v>
      </c>
      <c r="AH483" s="60">
        <f>SQRT($W$39*VLOOKUP(AH477,$P$34:$W$43,8))*(1-$Y$25)*T471*VLOOKUP(AH477,P466:T475,5)</f>
        <v>7.0300253274723976E-4</v>
      </c>
      <c r="AI483" s="87">
        <f>SQRT($W$39*VLOOKUP(AI477,$P$34:$W$43,8))*(1-$Z$25)*T471*VLOOKUP(AI477,P466:T475,5)</f>
        <v>1.097873160779121E-3</v>
      </c>
      <c r="AJ483" s="89">
        <f>$X$39*T471</f>
        <v>9.2903147366778865E-7</v>
      </c>
      <c r="AK483" s="59" t="s">
        <v>570</v>
      </c>
      <c r="AL483" s="60">
        <f>-1*AL478*AL479+AL479^2+AL479^3</f>
        <v>-3.2230573643608436E-2</v>
      </c>
      <c r="AM483" s="61"/>
      <c r="AN483" s="66" t="s">
        <v>584</v>
      </c>
      <c r="AO483" s="61" t="e">
        <f>SQRT(1-AO482)/SQRT(AO482)*AL485/ABS(AL485)</f>
        <v>#NUM!</v>
      </c>
      <c r="AP483" s="61"/>
      <c r="AQ483" s="50"/>
      <c r="AR483" s="65"/>
      <c r="AS483" s="65"/>
      <c r="AT483" s="65" t="s">
        <v>587</v>
      </c>
      <c r="AU483" s="61">
        <f>AU478</f>
        <v>0.73797068725128656</v>
      </c>
      <c r="AV483" s="81"/>
      <c r="AW483" s="59">
        <v>6</v>
      </c>
      <c r="AX483" s="61">
        <f t="shared" si="75"/>
        <v>0.31872889694939199</v>
      </c>
      <c r="AY483" s="61">
        <f>SUMPRODUCT(T466:T475,$BC$34:$BC$43)</f>
        <v>1.2606147202467575</v>
      </c>
      <c r="AZ483" s="68">
        <f>IF($AA$12,EXP((AX483/AL479)*(AU483-1)-LN(AU483-AL479)-AL478*(2*AY483/AL478-AX483/AL479)*LN((AU483+2.41421536*AL479)/(AU483-0.41421536*AL479))/(AL479*2.82842713)      ),1)</f>
        <v>0.15359283363727014</v>
      </c>
    </row>
    <row r="484" spans="16:52" x14ac:dyDescent="0.25">
      <c r="P484" s="78">
        <v>7</v>
      </c>
      <c r="Q484" s="60"/>
      <c r="R484" s="60"/>
      <c r="S484" s="60">
        <f>$Z$13*$BJ$40/AZ484</f>
        <v>0.37188820683630586</v>
      </c>
      <c r="T484" s="61">
        <f>S484/S488</f>
        <v>0.37198836704560928</v>
      </c>
      <c r="U484" s="62"/>
      <c r="V484" s="62"/>
      <c r="W484" s="60"/>
      <c r="X484" s="63"/>
      <c r="Y484" s="61"/>
      <c r="Z484" s="86">
        <f>SQRT($W$40*VLOOKUP(Z477,$P$34:$W$43,8))*(1-$Q$26)*T472*VLOOKUP(Z477,P466:T475,5)</f>
        <v>9.4207463897792131E-3</v>
      </c>
      <c r="AA484" s="60">
        <f>SQRT($W$40*VLOOKUP(AA477,$P$34:$W$43,8))*(1-$R$26)*T472*VLOOKUP(AA477,P466:T475,5)</f>
        <v>6.30204868025555E-3</v>
      </c>
      <c r="AB484" s="60">
        <f>SQRT($W$40*VLOOKUP(AB477,$P$34:$W$43,8))*(1-$S$26)*T472*VLOOKUP(AB477,P466:T475,5)</f>
        <v>3.9139446728932012E-3</v>
      </c>
      <c r="AC484" s="60">
        <f>SQRT($W$40*VLOOKUP(AC477,$P$34:$W$43,8))*(1-$T$26)*T472*VLOOKUP(AC477,P466:T475,5)</f>
        <v>2.8169702857801736E-3</v>
      </c>
      <c r="AD484" s="60">
        <f>SQRT($W$40*VLOOKUP(AD477,$P$34:$W$43,8))*(1-$U$26)*T472*VLOOKUP(AD477,P466:T475,5)</f>
        <v>2.6942490666454033E-3</v>
      </c>
      <c r="AE484" s="60">
        <f>SQRT($W$40*VLOOKUP(AE477,$P$34:$W$43,8))*(1-$V$26)*T472*VLOOKUP(AE477,P466:T475,5)</f>
        <v>1.8559387594934756E-3</v>
      </c>
      <c r="AF484" s="60">
        <f>SQRT($W$40*VLOOKUP(AF477,$P$34:$W$43,8))*(1-$W$26)*T472*VLOOKUP(AF477,P466:T475,5)</f>
        <v>1.2046919188415951E-2</v>
      </c>
      <c r="AG484" s="60">
        <f>SQRT($W$40*VLOOKUP(AG477,$P$34:$W$43,8))*(1-$X$26)*T472*VLOOKUP(AG477,P466:T475,5)</f>
        <v>8.1306093307097534E-3</v>
      </c>
      <c r="AH484" s="60">
        <f>SQRT($W$40*VLOOKUP(AH477,$P$34:$W$43,8))*(1-$Y$26)*T472*VLOOKUP(AH477,P466:T475,5)</f>
        <v>3.9693826236241762E-3</v>
      </c>
      <c r="AI484" s="87">
        <f>SQRT($W$40*VLOOKUP(AI477,$P$34:$W$43,8))*(1-$Z$26)*T472*VLOOKUP(AI477,P466:T475,5)</f>
        <v>6.4511321079814398E-3</v>
      </c>
      <c r="AJ484" s="89">
        <f>$X$40*T472</f>
        <v>8.9462588897106831E-6</v>
      </c>
      <c r="AK484" s="82"/>
      <c r="AL484" s="65"/>
      <c r="AM484" s="61"/>
      <c r="AN484" s="66" t="s">
        <v>585</v>
      </c>
      <c r="AO484" s="61" t="e">
        <f>IF(ATAN(AO483)&lt;0,ATAN(AO483)+PI(),ATAN(AO483))</f>
        <v>#NUM!</v>
      </c>
      <c r="AP484" s="61"/>
      <c r="AQ484" s="50"/>
      <c r="AR484" s="65"/>
      <c r="AS484" s="65"/>
      <c r="AT484" s="65"/>
      <c r="AU484" s="65"/>
      <c r="AV484" s="81"/>
      <c r="AW484" s="59">
        <v>7</v>
      </c>
      <c r="AX484" s="61">
        <f t="shared" si="75"/>
        <v>8.5143624315005592E-2</v>
      </c>
      <c r="AY484" s="61">
        <f>SUMPRODUCT(T466:T475,$BD$34:$BD$43)</f>
        <v>0.22132113667920439</v>
      </c>
      <c r="AZ484" s="68">
        <f>IF($AA$13,EXP((AX484/AL479)*(AU483-1)-LN(AU483-AL479)-AL478*(2*AY484/AL478-AX484/AL479)*LN((AU483+2.41421536*AL479)/(AU483-0.41421536*AL479))/(AL479*2.82842713)      ),1)</f>
        <v>1.1237484409579024</v>
      </c>
    </row>
    <row r="485" spans="16:52" x14ac:dyDescent="0.25">
      <c r="P485" s="78">
        <v>8</v>
      </c>
      <c r="Q485" s="60"/>
      <c r="R485" s="60"/>
      <c r="S485" s="60">
        <f>$Z$14*$BJ$41/AZ485</f>
        <v>0.11479510588022858</v>
      </c>
      <c r="T485" s="61">
        <f>S485/S488</f>
        <v>0.11482602350982966</v>
      </c>
      <c r="U485" s="62"/>
      <c r="V485" s="62"/>
      <c r="W485" s="60"/>
      <c r="X485" s="63"/>
      <c r="Y485" s="61"/>
      <c r="Z485" s="86">
        <f>SQRT($W$41*VLOOKUP(Z477,$P$34:$W$43,8))*(1-$Q$27)*T473*VLOOKUP(Z477,P466:T475,5)</f>
        <v>5.8595757960314054E-3</v>
      </c>
      <c r="AA485" s="60">
        <f>SQRT($W$41*VLOOKUP(AA477,$P$34:$W$43,8))*(1-$R$27)*T473*VLOOKUP(AA477,P466:T475,5)</f>
        <v>3.8263985932543987E-3</v>
      </c>
      <c r="AB485" s="60">
        <f>SQRT($W$41*VLOOKUP(AB477,$P$34:$W$43,8))*(1-$S$27)*T473*VLOOKUP(AB477,P466:T475,5)</f>
        <v>2.4869622706407452E-3</v>
      </c>
      <c r="AC485" s="60">
        <f>SQRT($W$41*VLOOKUP(AC477,$P$34:$W$43,8))*(1-$T$27)*T473*VLOOKUP(AC477,P466:T475,5)</f>
        <v>1.761121744106614E-3</v>
      </c>
      <c r="AD485" s="60">
        <f>SQRT($W$41*VLOOKUP(AD477,$P$34:$W$43,8))*(1-$U$27)*T473*VLOOKUP(AD477,P466:T475,5)</f>
        <v>1.7546859051206275E-3</v>
      </c>
      <c r="AE485" s="60">
        <f>SQRT($W$41*VLOOKUP(AE477,$P$34:$W$43,8))*(1-$V$27)*T473*VLOOKUP(AE477,P466:T475,5)</f>
        <v>1.0920692224739221E-3</v>
      </c>
      <c r="AF485" s="60">
        <f>SQRT($W$41*VLOOKUP(AF477,$P$34:$W$43,8))*(1-$W$27)*T473*VLOOKUP(AF477,P466:T475,5)</f>
        <v>8.1306093307097534E-3</v>
      </c>
      <c r="AG485" s="60">
        <f>SQRT($W$41*VLOOKUP(AG477,$P$34:$W$43,8))*(1-$X$27)*T473*VLOOKUP(AG477,P466:T475,5)</f>
        <v>5.3055240215280916E-3</v>
      </c>
      <c r="AH485" s="60">
        <f>SQRT($W$41*VLOOKUP(AH477,$P$34:$W$43,8))*(1-$Y$27)*T473*VLOOKUP(AH477,P466:T475,5)</f>
        <v>2.8879277377055631E-3</v>
      </c>
      <c r="AI485" s="87">
        <f>SQRT($W$41*VLOOKUP(AI477,$P$34:$W$43,8))*(1-$Z$27)*T473*VLOOKUP(AI477,P466:T475,5)</f>
        <v>4.4234970997739003E-3</v>
      </c>
      <c r="AJ485" s="89">
        <f>$X$41*T473</f>
        <v>3.063131989555191E-6</v>
      </c>
      <c r="AK485" s="59" t="s">
        <v>580</v>
      </c>
      <c r="AL485" s="61">
        <f>AL481*AL482/6-AL483/2-AL481^3/27</f>
        <v>1.9146480601209565E-2</v>
      </c>
      <c r="AM485" s="61"/>
      <c r="AN485" s="66" t="s">
        <v>571</v>
      </c>
      <c r="AO485" s="61" t="e">
        <f>2*SQRT(AL486)*COS(AO484/3)-AL481/3</f>
        <v>#NUM!</v>
      </c>
      <c r="AP485" s="69" t="e">
        <f>AO485^3+AL481*AO485^2+AL482*AO485+AL483</f>
        <v>#NUM!</v>
      </c>
      <c r="AQ485" s="50"/>
      <c r="AR485" s="65"/>
      <c r="AS485" s="65"/>
      <c r="AT485" s="65"/>
      <c r="AU485" s="65"/>
      <c r="AV485" s="81"/>
      <c r="AW485" s="59">
        <v>8</v>
      </c>
      <c r="AX485" s="61">
        <f t="shared" si="75"/>
        <v>9.4442052157195047E-2</v>
      </c>
      <c r="AY485" s="61">
        <f>SUMPRODUCT(T466:T475,$BE$34:$BE$43)</f>
        <v>0.46712652468246257</v>
      </c>
      <c r="AZ485" s="68">
        <f>IF($AA$14,EXP((AX485/AL479)*(AU483-1)-LN(AU483-AL479)-AL478*(2*AY485/AL478-AX485/AL479)*LN((AU483+2.41421536*AL479)/(AU483-0.41421536*AL479))/(AL479*2.82842713)      ),1)</f>
        <v>0.63774336822871891</v>
      </c>
    </row>
    <row r="486" spans="16:52" x14ac:dyDescent="0.25">
      <c r="P486" s="78">
        <v>9</v>
      </c>
      <c r="Q486" s="60"/>
      <c r="R486" s="60"/>
      <c r="S486" s="60">
        <f>$Z$15*$BJ$42/AZ486</f>
        <v>5.9246970471394052E-2</v>
      </c>
      <c r="T486" s="61">
        <f>S486/S488</f>
        <v>5.9262927387622968E-2</v>
      </c>
      <c r="U486" s="62"/>
      <c r="V486" s="62" t="s">
        <v>590</v>
      </c>
      <c r="W486" s="60"/>
      <c r="X486" s="63"/>
      <c r="Y486" s="61"/>
      <c r="Z486" s="86">
        <f>SQRT($W$42*VLOOKUP(Z477,$P$34:$W$43,8))*(1-$Q$28)*T474*VLOOKUP(Z477,P466:T475,5)</f>
        <v>3.5644348570974174E-3</v>
      </c>
      <c r="AA486" s="60">
        <f>SQRT($W$42*VLOOKUP(AA477,$P$34:$W$43,8))*(1-$R$28)*T474*VLOOKUP(AA477,P466:T475,5)</f>
        <v>2.4375891122549787E-3</v>
      </c>
      <c r="AB486" s="60">
        <f>SQRT($W$42*VLOOKUP(AB477,$P$34:$W$43,8))*(1-$S$28)*T474*VLOOKUP(AB477,P466:T475,5)</f>
        <v>1.5619511453346762E-3</v>
      </c>
      <c r="AC486" s="60">
        <f>SQRT($W$42*VLOOKUP(AC477,$P$34:$W$43,8))*(1-$T$28)*T474*VLOOKUP(AC477,P466:T475,5)</f>
        <v>1.2254152770522239E-3</v>
      </c>
      <c r="AD486" s="60">
        <f>SQRT($W$42*VLOOKUP(AD477,$P$34:$W$43,8))*(1-$U$28)*T474*VLOOKUP(AD477,P466:T475,5)</f>
        <v>1.1454865658753236E-3</v>
      </c>
      <c r="AE486" s="60">
        <f>SQRT($W$42*VLOOKUP(AE477,$P$34:$W$43,8))*(1-$V$28)*T474*VLOOKUP(AE477,P466:T475,5)</f>
        <v>7.0300253274723987E-4</v>
      </c>
      <c r="AF486" s="60">
        <f>SQRT($W$42*VLOOKUP(AF477,$P$34:$W$43,8))*(1-$W$28)*T474*VLOOKUP(AF477,P466:T475,5)</f>
        <v>3.9693826236241762E-3</v>
      </c>
      <c r="AG486" s="60">
        <f>SQRT($W$42*VLOOKUP(AG477,$P$34:$W$43,8))*(1-$X$28)*T474*VLOOKUP(AG477,P466:T475,5)</f>
        <v>2.8879277377055635E-3</v>
      </c>
      <c r="AH486" s="60">
        <f>SQRT($W$42*VLOOKUP(AH477,$P$34:$W$43,8))*(1-$Y$28)*T474*VLOOKUP(AH477,P466:T475,5)</f>
        <v>1.9295396197782017E-3</v>
      </c>
      <c r="AI486" s="87">
        <f>SQRT($W$42*VLOOKUP(AI477,$P$34:$W$43,8))*(1-$Z$28)*T474*VLOOKUP(AI477,P466:T475,5)</f>
        <v>2.8235050569463569E-3</v>
      </c>
      <c r="AJ486" s="89">
        <f>$X$42*T474</f>
        <v>1.6008612985585301E-6</v>
      </c>
      <c r="AK486" s="59" t="s">
        <v>556</v>
      </c>
      <c r="AL486" s="61">
        <f>AL481^2/9-AL482/3</f>
        <v>3.6097592374230887E-2</v>
      </c>
      <c r="AM486" s="61"/>
      <c r="AN486" s="66" t="s">
        <v>572</v>
      </c>
      <c r="AO486" s="61" t="e">
        <f>2*SQRT(AL486)*COS((AO484+2*PI())/3)-AL481/3</f>
        <v>#NUM!</v>
      </c>
      <c r="AP486" s="69" t="e">
        <f>AO486^3+AO486^2*AL481+AO486*AL482+AL483</f>
        <v>#NUM!</v>
      </c>
      <c r="AQ486" s="50"/>
      <c r="AR486" s="65"/>
      <c r="AS486" s="50"/>
      <c r="AT486" s="65"/>
      <c r="AU486" s="65"/>
      <c r="AV486" s="81"/>
      <c r="AW486" s="59">
        <v>9</v>
      </c>
      <c r="AX486" s="61">
        <f t="shared" si="75"/>
        <v>9.5633628720838929E-2</v>
      </c>
      <c r="AY486" s="61">
        <f>SUMPRODUCT(T466:T475,$BF$34:$BF$43)</f>
        <v>0.53657148041636027</v>
      </c>
      <c r="AZ486" s="68">
        <f>IF($AA$15,EXP((AX486/AL479)*(AU483-1)-LN(AU483-AL479)-AL478*(2*AY486/AL478-AX486/AL479)*LN((AU483+2.41421536*AL479)/(AU483-0.41421536*AL479))/(AL479*2.82842713)      ),1)</f>
        <v>0.54180083784060562</v>
      </c>
    </row>
    <row r="487" spans="16:52" x14ac:dyDescent="0.25">
      <c r="P487" s="78">
        <v>10</v>
      </c>
      <c r="Q487" s="60"/>
      <c r="R487" s="60"/>
      <c r="S487" s="60">
        <f>$Z$16*$BJ$43/AZ487</f>
        <v>9.2083112558262473E-2</v>
      </c>
      <c r="T487" s="61">
        <f>S487/S488</f>
        <v>9.2107913193662044E-2</v>
      </c>
      <c r="U487" s="62"/>
      <c r="V487" s="96">
        <f>ABS(S476-S488)</f>
        <v>0</v>
      </c>
      <c r="W487" s="60"/>
      <c r="X487" s="63"/>
      <c r="Y487" s="61"/>
      <c r="Z487" s="86">
        <f>SQRT($W$43*VLOOKUP(Z477,$P$34:$W$43,8))*(1-$Q$29)*T475*VLOOKUP(Z477,P466:T475,5)</f>
        <v>5.5717408403199217E-3</v>
      </c>
      <c r="AA487" s="60">
        <f>SQRT($W$43*VLOOKUP(AA477,$P$34:$W$43,8))*(1-$R$29)*T475*VLOOKUP(AA477,P466:T475,5)</f>
        <v>3.8564314467375042E-3</v>
      </c>
      <c r="AB487" s="60">
        <f>SQRT($W$43*VLOOKUP(AB477,$P$34:$W$43,8))*(1-$S$29)*T475*VLOOKUP(AB477,P466:T475,5)</f>
        <v>2.5056029252569405E-3</v>
      </c>
      <c r="AC487" s="60">
        <f>SQRT($W$43*VLOOKUP(AC477,$P$34:$W$43,8))*(1-$T$29)*T475*VLOOKUP(AC477,P466:T475,5)</f>
        <v>1.6278273391568418E-3</v>
      </c>
      <c r="AD487" s="60">
        <f>SQRT($W$43*VLOOKUP(AD477,$P$34:$W$43,8))*(1-$U$29)*T475*VLOOKUP(AD477,P466:T475,5)</f>
        <v>1.7596013740540791E-3</v>
      </c>
      <c r="AE487" s="60">
        <f>SQRT($W$43*VLOOKUP(AE477,$P$34:$W$43,8))*(1-$V$29)*T475*VLOOKUP(AE477,P466:T475,5)</f>
        <v>1.097873160779121E-3</v>
      </c>
      <c r="AF487" s="60">
        <f>SQRT($W$43*VLOOKUP(AF477,$P$34:$W$43,8))*(1-$W$29)*T475*VLOOKUP(AF477,P466:T475,5)</f>
        <v>6.4511321079814398E-3</v>
      </c>
      <c r="AG487" s="60">
        <f>SQRT($W$43*VLOOKUP(AG477,$P$34:$W$43,8))*(1-$X$29)*T475*VLOOKUP(AG477,P466:T475,5)</f>
        <v>4.4234970997739003E-3</v>
      </c>
      <c r="AH487" s="60">
        <f>SQRT($W$43*VLOOKUP(AH477,$P$34:$W$43,8))*(1-$Y$29)*T475*VLOOKUP(AH477,P466:T475,5)</f>
        <v>2.8235050569463569E-3</v>
      </c>
      <c r="AI487" s="87">
        <f>SQRT($W$43*VLOOKUP(AI477,$P$34:$W$43,8))*(1-$Z$29)*T475*VLOOKUP(AI477,P466:T475,5)</f>
        <v>4.1316491897264293E-3</v>
      </c>
      <c r="AJ487" s="89">
        <f>$X$43*T475</f>
        <v>3.3412025321083619E-6</v>
      </c>
      <c r="AK487" s="59" t="s">
        <v>72</v>
      </c>
      <c r="AL487" s="63">
        <f>AL485^2-AL486^3</f>
        <v>3.1955125071066534E-4</v>
      </c>
      <c r="AM487" s="61"/>
      <c r="AN487" s="66" t="s">
        <v>573</v>
      </c>
      <c r="AO487" s="61" t="e">
        <f>2*SQRT(AL486)*COS((AO484+4*PI())/3)-AL481/3</f>
        <v>#NUM!</v>
      </c>
      <c r="AP487" s="69" t="e">
        <f>AO487^3+AO487^2*AL481+AL482*AO487+AL483</f>
        <v>#NUM!</v>
      </c>
      <c r="AQ487" s="50"/>
      <c r="AR487" s="65"/>
      <c r="AS487" s="50"/>
      <c r="AT487" s="65"/>
      <c r="AU487" s="65"/>
      <c r="AV487" s="81"/>
      <c r="AW487" s="59">
        <v>10</v>
      </c>
      <c r="AX487" s="61">
        <f t="shared" si="75"/>
        <v>0.1284239100960245</v>
      </c>
      <c r="AY487" s="61">
        <f>SUMPRODUCT(T466:T475,$BG$34:$BG$43)</f>
        <v>0.53145233072168507</v>
      </c>
      <c r="AZ487" s="68">
        <f>IF($AA$16,EXP((AX487/AL479)*(AU483-1)-LN(AU483-AL479)-AL478*(2*AY487/AL478-AX487/AL479)*LN((AU483+2.41421536*AL479)/(AU483-0.41421536*AL479))/(AL479*2.82842713)      ),1)</f>
        <v>0.58726082636114874</v>
      </c>
    </row>
    <row r="488" spans="16:52" x14ac:dyDescent="0.25">
      <c r="P488" s="79"/>
      <c r="Q488" s="71"/>
      <c r="R488" s="71"/>
      <c r="S488" s="94">
        <f>SUM(S478:S487)</f>
        <v>0.99973074370551174</v>
      </c>
      <c r="T488" s="72">
        <f>SUM(T478:T487)</f>
        <v>0.99999999999999989</v>
      </c>
      <c r="U488" s="73"/>
      <c r="V488" s="73"/>
      <c r="W488" s="73"/>
      <c r="X488" s="73"/>
      <c r="Y488" s="73"/>
      <c r="Z488" s="70"/>
      <c r="AA488" s="73"/>
      <c r="AB488" s="73"/>
      <c r="AC488" s="73"/>
      <c r="AD488" s="73"/>
      <c r="AE488" s="73"/>
      <c r="AF488" s="73"/>
      <c r="AG488" s="73"/>
      <c r="AH488" s="73"/>
      <c r="AI488" s="88">
        <f>SUM(Z478:AI487)</f>
        <v>0.28955790210610044</v>
      </c>
      <c r="AJ488" s="91">
        <f>SUM(AJ478:AJ487)</f>
        <v>3.1318759718180585E-5</v>
      </c>
      <c r="AK488" s="70"/>
      <c r="AL488" s="73"/>
      <c r="AM488" s="74"/>
      <c r="AN488" s="75"/>
      <c r="AO488" s="74"/>
      <c r="AP488" s="74"/>
      <c r="AQ488" s="76"/>
      <c r="AR488" s="73"/>
      <c r="AS488" s="76"/>
      <c r="AT488" s="73"/>
      <c r="AU488" s="73"/>
      <c r="AV488" s="80"/>
      <c r="AW488" s="70"/>
      <c r="AX488" s="73"/>
      <c r="AY488" s="73"/>
      <c r="AZ488" s="80"/>
    </row>
    <row r="489" spans="16:52" x14ac:dyDescent="0.25">
      <c r="P489" s="92">
        <f>P477+1</f>
        <v>38</v>
      </c>
      <c r="Q489" s="55"/>
      <c r="R489" s="55"/>
      <c r="S489" s="55"/>
      <c r="T489" s="55" t="s">
        <v>558</v>
      </c>
      <c r="U489" s="56"/>
      <c r="V489" s="56"/>
      <c r="W489" s="57"/>
      <c r="X489" s="57"/>
      <c r="Y489" s="57"/>
      <c r="Z489" s="54">
        <v>1</v>
      </c>
      <c r="AA489" s="55">
        <v>2</v>
      </c>
      <c r="AB489" s="55">
        <v>3</v>
      </c>
      <c r="AC489" s="55">
        <v>4</v>
      </c>
      <c r="AD489" s="55">
        <v>5</v>
      </c>
      <c r="AE489" s="55">
        <v>6</v>
      </c>
      <c r="AF489" s="55">
        <v>7</v>
      </c>
      <c r="AG489" s="55">
        <v>8</v>
      </c>
      <c r="AH489" s="55">
        <v>9</v>
      </c>
      <c r="AI489" s="58">
        <v>10</v>
      </c>
      <c r="AJ489" s="90"/>
      <c r="AK489" s="54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8"/>
      <c r="AW489" s="54"/>
      <c r="AX489" s="55" t="s">
        <v>563</v>
      </c>
      <c r="AY489" s="55" t="s">
        <v>575</v>
      </c>
      <c r="AZ489" s="58" t="s">
        <v>588</v>
      </c>
    </row>
    <row r="490" spans="16:52" x14ac:dyDescent="0.25">
      <c r="P490" s="78">
        <v>1</v>
      </c>
      <c r="Q490" s="60"/>
      <c r="R490" s="60"/>
      <c r="S490" s="60">
        <f>$Z$7*$BJ$34/AZ490</f>
        <v>0.19626138314243338</v>
      </c>
      <c r="T490" s="61">
        <f>S490/S500</f>
        <v>0.1963142419877863</v>
      </c>
      <c r="U490" s="62"/>
      <c r="V490" s="62"/>
      <c r="W490" s="60"/>
      <c r="X490" s="63"/>
      <c r="Y490" s="61"/>
      <c r="Z490" s="86">
        <f>SQRT($W$34*VLOOKUP(Z489,$P$34:$W$43,8))*(1-$Q$20)*T478*VLOOKUP(Z489,P478:T487,5)</f>
        <v>7.8475974294991233E-3</v>
      </c>
      <c r="AA490" s="60">
        <f>SQRT($W$34*VLOOKUP(AA489,$P$34:$W$43,8))*(1-$R$20)*T478*VLOOKUP(AA489,P478:T487,5)</f>
        <v>5.3765350111900506E-3</v>
      </c>
      <c r="AB490" s="60">
        <f>SQRT($W$34*VLOOKUP(AB489,$P$34:$W$43,8))*(1-$S$20)*T478*VLOOKUP(AB489,P478:T487,5)</f>
        <v>3.4048328847267142E-3</v>
      </c>
      <c r="AC490" s="60">
        <f>SQRT($W$34*VLOOKUP(AC489,$P$34:$W$43,8))*(1-$T$20)*T478*VLOOKUP(AC489,P478:T487,5)</f>
        <v>2.4384279426571975E-3</v>
      </c>
      <c r="AD490" s="60">
        <f>SQRT($W$34*VLOOKUP(AD489,$P$34:$W$43,8))*(1-$U$20)*T478*VLOOKUP(AD489,P478:T487,5)</f>
        <v>2.3629699906831249E-3</v>
      </c>
      <c r="AE490" s="60">
        <f>SQRT($W$34*VLOOKUP(AE489,$P$34:$W$43,8))*(1-$V$20)*T478*VLOOKUP(AE489,P478:T487,5)</f>
        <v>1.478268662196624E-3</v>
      </c>
      <c r="AF490" s="60">
        <f>SQRT($W$34*VLOOKUP(AF489,$P$34:$W$43,8))*(1-$W$20)*T478*VLOOKUP(AF489,P478:T487,5)</f>
        <v>9.4207463897786232E-3</v>
      </c>
      <c r="AG490" s="60">
        <f>SQRT($W$34*VLOOKUP(AG489,$P$34:$W$43,8))*(1-$X$20)*T478*VLOOKUP(AG489,P478:T487,5)</f>
        <v>5.8595757960313907E-3</v>
      </c>
      <c r="AH490" s="60">
        <f>SQRT($W$34*VLOOKUP(AH489,$P$34:$W$43,8))*(1-$Y$20)*T478*VLOOKUP(AH489,P478:T487,5)</f>
        <v>3.5644348570975253E-3</v>
      </c>
      <c r="AI490" s="87">
        <f>SQRT($W$34*VLOOKUP(AI489,$P$34:$W$43,8))*(1-$Z$20)*T478*VLOOKUP(AI489,P478:T487,5)</f>
        <v>5.5717408403200145E-3</v>
      </c>
      <c r="AJ490" s="89">
        <f>$X$34*T478</f>
        <v>5.2615827632631088E-6</v>
      </c>
      <c r="AK490" s="59" t="s">
        <v>69</v>
      </c>
      <c r="AL490" s="60">
        <f>$Q$44*AI500*100000/($T$3*$AE$9)^2</f>
        <v>0.4138572364037027</v>
      </c>
      <c r="AM490" s="65" t="s">
        <v>581</v>
      </c>
      <c r="AN490" s="66" t="s">
        <v>571</v>
      </c>
      <c r="AO490" s="61">
        <f>(AL497+SQRT(AL499))^(1/3)+(AL497-SQRT(AL499))^(1/3)-AL493/3</f>
        <v>0.73797068725126413</v>
      </c>
      <c r="AP490" s="63">
        <f>AO490^3+AL493*AO490^2+AL494*AO490+AL495</f>
        <v>6.9388939039072284E-17</v>
      </c>
      <c r="AQ490" s="65" t="s">
        <v>571</v>
      </c>
      <c r="AR490" s="61">
        <f>IF(AL499&gt;=0,AO490,AO497)</f>
        <v>0.73797068725126413</v>
      </c>
      <c r="AS490" s="61">
        <f>IF(AR490&lt;AR491,AR491,AR490)</f>
        <v>0.73797068725126413</v>
      </c>
      <c r="AT490" s="61">
        <f>AS490</f>
        <v>0.73797068725126413</v>
      </c>
      <c r="AU490" s="67">
        <f>IF(AT490&lt;AT491,AT491,AT490)</f>
        <v>0.73797068725126413</v>
      </c>
      <c r="AV490" s="81"/>
      <c r="AW490" s="59">
        <v>1</v>
      </c>
      <c r="AX490" s="61">
        <f>AX478</f>
        <v>9.4886543912142504E-2</v>
      </c>
      <c r="AY490" s="61">
        <f>SUMPRODUCT(T478:T487,$AX$34:$AX$43)</f>
        <v>0.34455228807851512</v>
      </c>
      <c r="AZ490" s="68">
        <f>IF($AA$7,EXP((AX490/AL491)*(AU495-1)-LN(AU495-AL491)-AL490*(2*AY490/AL490-AX490/AL491)*LN((AU495+2.41421536*AL491)/(AU495-0.41421536*AL491))/(AL491*2.82842713)      ),1)</f>
        <v>0.85492888326272987</v>
      </c>
    </row>
    <row r="491" spans="16:52" x14ac:dyDescent="0.25">
      <c r="P491" s="78">
        <v>2</v>
      </c>
      <c r="Q491" s="60"/>
      <c r="R491" s="60"/>
      <c r="S491" s="60">
        <f>$Z$8*$BJ$35/AZ491</f>
        <v>7.7393120047928976E-2</v>
      </c>
      <c r="T491" s="61">
        <f>S491/S500</f>
        <v>7.7413964245083247E-2</v>
      </c>
      <c r="U491" s="62"/>
      <c r="V491" s="62"/>
      <c r="W491" s="60"/>
      <c r="X491" s="63"/>
      <c r="Y491" s="61"/>
      <c r="Z491" s="86">
        <f>SQRT($W$35*VLOOKUP(Z489,$P$34:$W$43,8))*(1-$Q$21)*T479*VLOOKUP(Z489,P478:T487,5)</f>
        <v>5.3765350111900515E-3</v>
      </c>
      <c r="AA491" s="60">
        <f>SQRT($W$35*VLOOKUP(AA489,$P$34:$W$43,8))*(1-$R$21)*T479*VLOOKUP(AA489,P478:T487,5)</f>
        <v>3.6644840827261922E-3</v>
      </c>
      <c r="AB491" s="60">
        <f>SQRT($W$35*VLOOKUP(AB489,$P$34:$W$43,8))*(1-$S$21)*T479*VLOOKUP(AB489,P478:T487,5)</f>
        <v>2.3571051713648199E-3</v>
      </c>
      <c r="AC491" s="60">
        <f>SQRT($W$35*VLOOKUP(AC489,$P$34:$W$43,8))*(1-$T$21)*T479*VLOOKUP(AC489,P478:T487,5)</f>
        <v>1.526621204430284E-3</v>
      </c>
      <c r="AD491" s="60">
        <f>SQRT($W$35*VLOOKUP(AD489,$P$34:$W$43,8))*(1-$U$21)*T479*VLOOKUP(AD489,P478:T487,5)</f>
        <v>1.6682420396207718E-3</v>
      </c>
      <c r="AE491" s="60">
        <f>SQRT($W$35*VLOOKUP(AE489,$P$34:$W$43,8))*(1-$V$21)*T479*VLOOKUP(AE489,P478:T487,5)</f>
        <v>1.0258788848687497E-3</v>
      </c>
      <c r="AF491" s="60">
        <f>SQRT($W$35*VLOOKUP(AF489,$P$34:$W$43,8))*(1-$W$21)*T479*VLOOKUP(AF489,P478:T487,5)</f>
        <v>6.3020486802555118E-3</v>
      </c>
      <c r="AG491" s="60">
        <f>SQRT($W$35*VLOOKUP(AG489,$P$34:$W$43,8))*(1-$X$21)*T479*VLOOKUP(AG489,P478:T487,5)</f>
        <v>3.8263985932546064E-3</v>
      </c>
      <c r="AH491" s="60">
        <f>SQRT($W$35*VLOOKUP(AH489,$P$34:$W$43,8))*(1-$Y$21)*T479*VLOOKUP(AH489,P478:T487,5)</f>
        <v>2.4375891122551904E-3</v>
      </c>
      <c r="AI491" s="87">
        <f>SQRT($W$35*VLOOKUP(AI489,$P$34:$W$43,8))*(1-$Z$21)*T479*VLOOKUP(AI489,P478:T487,5)</f>
        <v>3.8564314467377865E-3</v>
      </c>
      <c r="AJ491" s="89">
        <f>$X$35*T479</f>
        <v>3.131402235291533E-6</v>
      </c>
      <c r="AK491" s="59" t="s">
        <v>65</v>
      </c>
      <c r="AL491" s="60">
        <f>AJ500*$Q$44*100000/($T$3*$AE$9)</f>
        <v>0.11087779601945393</v>
      </c>
      <c r="AM491" s="61"/>
      <c r="AN491" s="66" t="s">
        <v>572</v>
      </c>
      <c r="AO491" s="66" t="e">
        <f>1/0</f>
        <v>#DIV/0!</v>
      </c>
      <c r="AP491" s="61"/>
      <c r="AQ491" s="65" t="s">
        <v>572</v>
      </c>
      <c r="AR491" s="66">
        <f>IF(AL499&gt;=0,0,AO498)</f>
        <v>0</v>
      </c>
      <c r="AS491" s="61">
        <f>IF(AR490&lt;AR491,AR490,AR491)</f>
        <v>0</v>
      </c>
      <c r="AT491" s="61">
        <f>IF(AS491&lt;AS492,AS492,AS491)</f>
        <v>0</v>
      </c>
      <c r="AU491" s="67">
        <f>IF(AT490&lt;AT491,AT490,AT491)</f>
        <v>0</v>
      </c>
      <c r="AV491" s="81"/>
      <c r="AW491" s="59">
        <v>2</v>
      </c>
      <c r="AX491" s="61">
        <f t="shared" ref="AX491:AX499" si="76">AX479</f>
        <v>0.14320546093673198</v>
      </c>
      <c r="AY491" s="61">
        <f>SUMPRODUCT(T478:T487,$AY$34:$AY$43)</f>
        <v>0.59157037432776161</v>
      </c>
      <c r="AZ491" s="68">
        <f>IF($AA$8,EXP((AX491/AL491)*(AU495-1)-LN(AU495-AL491)-AL490*(2*AY491/AL490-AX491/AL491)*LN((AU495+2.41421536*AL491)/(AU495-0.41421536*AL491))/(AL491*2.82842713)      ),1)</f>
        <v>0.52478986241883074</v>
      </c>
    </row>
    <row r="492" spans="16:52" x14ac:dyDescent="0.25">
      <c r="P492" s="78">
        <v>3</v>
      </c>
      <c r="Q492" s="60"/>
      <c r="R492" s="60"/>
      <c r="S492" s="60">
        <f>$Z$9*$BJ$36/AZ492</f>
        <v>3.637480278177313E-2</v>
      </c>
      <c r="T492" s="61">
        <f>S492/S500</f>
        <v>3.638459956422823E-2</v>
      </c>
      <c r="U492" s="62"/>
      <c r="V492" s="62"/>
      <c r="W492" s="60"/>
      <c r="X492" s="63"/>
      <c r="Y492" s="61"/>
      <c r="Z492" s="86">
        <f>SQRT($W$36*VLOOKUP(Z489,$P$34:$W$43,8))*(1-$Q$22)*T480*VLOOKUP(Z489,P478:T487,5)</f>
        <v>3.4048328847267138E-3</v>
      </c>
      <c r="AA492" s="60">
        <f>SQRT($W$36*VLOOKUP(AA489,$P$34:$W$43,8))*(1-$R$22)*T480*VLOOKUP(AA489,P478:T487,5)</f>
        <v>2.3571051713648203E-3</v>
      </c>
      <c r="AB492" s="60">
        <f>SQRT($W$36*VLOOKUP(AB489,$P$34:$W$43,8))*(1-$S$22)*T480*VLOOKUP(AB489,P478:T487,5)</f>
        <v>1.5195012283879289E-3</v>
      </c>
      <c r="AC492" s="60">
        <f>SQRT($W$36*VLOOKUP(AC489,$P$34:$W$43,8))*(1-$T$22)*T480*VLOOKUP(AC489,P478:T487,5)</f>
        <v>1.0838556006014858E-3</v>
      </c>
      <c r="AD492" s="60">
        <f>SQRT($W$36*VLOOKUP(AD489,$P$34:$W$43,8))*(1-$U$22)*T480*VLOOKUP(AD489,P478:T487,5)</f>
        <v>1.0754183795411111E-3</v>
      </c>
      <c r="AE492" s="60">
        <f>SQRT($W$36*VLOOKUP(AE489,$P$34:$W$43,8))*(1-$V$22)*T480*VLOOKUP(AE489,P478:T487,5)</f>
        <v>6.4801894038868726E-4</v>
      </c>
      <c r="AF492" s="60">
        <f>SQRT($W$36*VLOOKUP(AF489,$P$34:$W$43,8))*(1-$W$22)*T480*VLOOKUP(AF489,P478:T487,5)</f>
        <v>3.9139446728933746E-3</v>
      </c>
      <c r="AG492" s="60">
        <f>SQRT($W$36*VLOOKUP(AG489,$P$34:$W$43,8))*(1-$X$22)*T480*VLOOKUP(AG489,P478:T487,5)</f>
        <v>2.4869622706410062E-3</v>
      </c>
      <c r="AH492" s="60">
        <f>SQRT($W$36*VLOOKUP(AH489,$P$34:$W$43,8))*(1-$Y$22)*T480*VLOOKUP(AH489,P478:T487,5)</f>
        <v>1.561951145334891E-3</v>
      </c>
      <c r="AI492" s="87">
        <f>SQRT($W$36*VLOOKUP(AI489,$P$34:$W$43,8))*(1-$Z$22)*T480*VLOOKUP(AI489,P478:T487,5)</f>
        <v>2.505602925257251E-3</v>
      </c>
      <c r="AJ492" s="89">
        <f>$X$36*T480</f>
        <v>2.0500669236863729E-6</v>
      </c>
      <c r="AK492" s="82"/>
      <c r="AL492" s="65"/>
      <c r="AM492" s="61"/>
      <c r="AN492" s="66" t="s">
        <v>573</v>
      </c>
      <c r="AO492" s="66" t="e">
        <f>1/0</f>
        <v>#DIV/0!</v>
      </c>
      <c r="AP492" s="61"/>
      <c r="AQ492" s="65" t="s">
        <v>573</v>
      </c>
      <c r="AR492" s="66">
        <f>IF(AL499&gt;=0,0,AO499)</f>
        <v>0</v>
      </c>
      <c r="AS492" s="61">
        <f>AR492</f>
        <v>0</v>
      </c>
      <c r="AT492" s="61">
        <f>IF(AS491&lt;AS492,AS491,AS492)</f>
        <v>0</v>
      </c>
      <c r="AU492" s="67">
        <f>AT492</f>
        <v>0</v>
      </c>
      <c r="AV492" s="81"/>
      <c r="AW492" s="59">
        <v>3</v>
      </c>
      <c r="AX492" s="61">
        <f t="shared" si="76"/>
        <v>0.19947591637730461</v>
      </c>
      <c r="AY492" s="61">
        <f>SUMPRODUCT(T478:T487,$AZ$34:$AZ$43)</f>
        <v>0.80753499200566936</v>
      </c>
      <c r="AZ492" s="68">
        <f>IF($AA$9,EXP((AX492/AL491)*(AU495-1)-LN(AU495-AL491)-AL490*(2*AY492/AL490-AX492/AL491)*LN((AU495+2.41421536*AL491)/(AU495-0.41421536*AL491))/(AL491*2.82842713)      ),1)</f>
        <v>0.35268409636488113</v>
      </c>
    </row>
    <row r="493" spans="16:52" x14ac:dyDescent="0.25">
      <c r="P493" s="78">
        <v>4</v>
      </c>
      <c r="Q493" s="60"/>
      <c r="R493" s="60"/>
      <c r="S493" s="60">
        <f>$Z$10*$BJ$37/AZ493</f>
        <v>2.0526110715849345E-2</v>
      </c>
      <c r="T493" s="61">
        <f>S493/S500</f>
        <v>2.0531638988883261E-2</v>
      </c>
      <c r="U493" s="62"/>
      <c r="V493" s="62"/>
      <c r="W493" s="60"/>
      <c r="X493" s="63"/>
      <c r="Y493" s="61"/>
      <c r="Z493" s="86">
        <f>SQRT($W$37*VLOOKUP(Z489,$P$34:$W$43,8))*(1-$Q$23)*T481*VLOOKUP(Z489,P478:T487,5)</f>
        <v>2.4384279426571975E-3</v>
      </c>
      <c r="AA493" s="60">
        <f>SQRT($W$37*VLOOKUP(AA489,$P$34:$W$43,8))*(1-$R$23)*T481*VLOOKUP(AA489,P478:T487,5)</f>
        <v>1.526621204430284E-3</v>
      </c>
      <c r="AB493" s="60">
        <f>SQRT($W$37*VLOOKUP(AB489,$P$34:$W$43,8))*(1-$S$23)*T481*VLOOKUP(AB489,P478:T487,5)</f>
        <v>1.0838556006014858E-3</v>
      </c>
      <c r="AC493" s="60">
        <f>SQRT($W$37*VLOOKUP(AC489,$P$34:$W$43,8))*(1-$T$23)*T481*VLOOKUP(AC489,P478:T487,5)</f>
        <v>7.7823880154686295E-4</v>
      </c>
      <c r="AD493" s="60">
        <f>SQRT($W$37*VLOOKUP(AD489,$P$34:$W$43,8))*(1-$U$23)*T481*VLOOKUP(AD489,P478:T487,5)</f>
        <v>7.6398124272657338E-4</v>
      </c>
      <c r="AE493" s="60">
        <f>SQRT($W$37*VLOOKUP(AE489,$P$34:$W$43,8))*(1-$V$23)*T481*VLOOKUP(AE489,P478:T487,5)</f>
        <v>4.412227278297264E-4</v>
      </c>
      <c r="AF493" s="60">
        <f>SQRT($W$37*VLOOKUP(AF489,$P$34:$W$43,8))*(1-$W$23)*T481*VLOOKUP(AF489,P478:T487,5)</f>
        <v>2.8169702857804117E-3</v>
      </c>
      <c r="AG493" s="60">
        <f>SQRT($W$37*VLOOKUP(AG489,$P$34:$W$43,8))*(1-$X$23)*T481*VLOOKUP(AG489,P478:T487,5)</f>
        <v>1.761121744106869E-3</v>
      </c>
      <c r="AH493" s="60">
        <f>SQRT($W$37*VLOOKUP(AH489,$P$34:$W$43,8))*(1-$Y$23)*T481*VLOOKUP(AH489,P478:T487,5)</f>
        <v>1.2254152770524414E-3</v>
      </c>
      <c r="AI493" s="87">
        <f>SQRT($W$37*VLOOKUP(AI489,$P$34:$W$43,8))*(1-$Z$23)*T481*VLOOKUP(AI489,P478:T487,5)</f>
        <v>1.6278273391571085E-3</v>
      </c>
      <c r="AJ493" s="89">
        <f>$X$37*T481</f>
        <v>1.4862202102494672E-6</v>
      </c>
      <c r="AK493" s="59" t="s">
        <v>568</v>
      </c>
      <c r="AL493" s="60">
        <f>AL491-1</f>
        <v>-0.88912220398054609</v>
      </c>
      <c r="AM493" s="61"/>
      <c r="AN493" s="66"/>
      <c r="AO493" s="61"/>
      <c r="AP493" s="61"/>
      <c r="AQ493" s="50"/>
      <c r="AR493" s="65"/>
      <c r="AS493" s="65"/>
      <c r="AT493" s="65"/>
      <c r="AU493" s="65"/>
      <c r="AV493" s="81"/>
      <c r="AW493" s="59">
        <v>4</v>
      </c>
      <c r="AX493" s="61">
        <f t="shared" si="76"/>
        <v>0.25627106465246752</v>
      </c>
      <c r="AY493" s="61">
        <f>SUMPRODUCT(T478:T487,$BA$34:$BA$43)</f>
        <v>1.0068630012207311</v>
      </c>
      <c r="AZ493" s="68">
        <f>IF($AA$10,EXP((AX493/AL491)*(AU495-1)-LN(AU495-AL491)-AL490*(2*AY493/AL490-AX493/AL491)*LN((AU495+2.41421536*AL491)/(AU495-0.41421536*AL491))/(AL491*2.82842713)      ),1)</f>
        <v>0.24687815429324958</v>
      </c>
    </row>
    <row r="494" spans="16:52" x14ac:dyDescent="0.25">
      <c r="P494" s="78">
        <v>5</v>
      </c>
      <c r="Q494" s="60"/>
      <c r="R494" s="60"/>
      <c r="S494" s="60">
        <f>$Z$11*$BJ$38/AZ494</f>
        <v>2.084543881324755E-2</v>
      </c>
      <c r="T494" s="61">
        <f>S494/S500</f>
        <v>2.0851053090538887E-2</v>
      </c>
      <c r="U494" s="62"/>
      <c r="V494" s="62"/>
      <c r="W494" s="60"/>
      <c r="X494" s="63"/>
      <c r="Y494" s="61"/>
      <c r="Z494" s="86">
        <f>SQRT($W$38*VLOOKUP(Z489,$P$34:$W$43,8))*(1-$Q$24)*T482*VLOOKUP(Z489,P478:T487,5)</f>
        <v>2.3629699906831249E-3</v>
      </c>
      <c r="AA494" s="60">
        <f>SQRT($W$38*VLOOKUP(AA489,$P$34:$W$43,8))*(1-$R$24)*T482*VLOOKUP(AA489,P478:T487,5)</f>
        <v>1.6682420396207721E-3</v>
      </c>
      <c r="AB494" s="60">
        <f>SQRT($W$38*VLOOKUP(AB489,$P$34:$W$43,8))*(1-$S$24)*T482*VLOOKUP(AB489,P478:T487,5)</f>
        <v>1.0754183795411111E-3</v>
      </c>
      <c r="AC494" s="60">
        <f>SQRT($W$38*VLOOKUP(AC489,$P$34:$W$43,8))*(1-$T$24)*T482*VLOOKUP(AC489,P478:T487,5)</f>
        <v>7.6398124272657338E-4</v>
      </c>
      <c r="AD494" s="60">
        <f>SQRT($W$38*VLOOKUP(AD489,$P$34:$W$43,8))*(1-$U$24)*T482*VLOOKUP(AD489,P478:T487,5)</f>
        <v>7.4938525837883122E-4</v>
      </c>
      <c r="AE494" s="60">
        <f>SQRT($W$38*VLOOKUP(AE489,$P$34:$W$43,8))*(1-$V$24)*T482*VLOOKUP(AE489,P478:T487,5)</f>
        <v>4.6756610581755588E-4</v>
      </c>
      <c r="AF494" s="60">
        <f>SQRT($W$38*VLOOKUP(AF489,$P$34:$W$43,8))*(1-$W$24)*T482*VLOOKUP(AF489,P478:T487,5)</f>
        <v>2.6942490666456336E-3</v>
      </c>
      <c r="AG494" s="60">
        <f>SQRT($W$38*VLOOKUP(AG489,$P$34:$W$43,8))*(1-$X$24)*T482*VLOOKUP(AG489,P478:T487,5)</f>
        <v>1.7546859051208827E-3</v>
      </c>
      <c r="AH494" s="60">
        <f>SQRT($W$38*VLOOKUP(AH489,$P$34:$W$43,8))*(1-$Y$24)*T482*VLOOKUP(AH489,P478:T487,5)</f>
        <v>1.1454865658755279E-3</v>
      </c>
      <c r="AI494" s="87">
        <f>SQRT($W$38*VLOOKUP(AI489,$P$34:$W$43,8))*(1-$Z$24)*T482*VLOOKUP(AI489,P478:T487,5)</f>
        <v>1.7596013740543688E-3</v>
      </c>
      <c r="AJ494" s="89">
        <f>$X$38*T482</f>
        <v>1.50900140209019E-6</v>
      </c>
      <c r="AK494" s="59" t="s">
        <v>569</v>
      </c>
      <c r="AL494" s="60">
        <f>AL490-3*AL491*AL491-2*AL491</f>
        <v>0.15521998741439993</v>
      </c>
      <c r="AM494" s="61" t="s">
        <v>582</v>
      </c>
      <c r="AN494" s="66" t="s">
        <v>583</v>
      </c>
      <c r="AO494" s="61">
        <f>AL497^2/AL498^3</f>
        <v>7.7936913533302192</v>
      </c>
      <c r="AP494" s="61"/>
      <c r="AQ494" s="50"/>
      <c r="AR494" s="65"/>
      <c r="AS494" s="65"/>
      <c r="AT494" s="65"/>
      <c r="AU494" s="65"/>
      <c r="AV494" s="81"/>
      <c r="AW494" s="59">
        <v>5</v>
      </c>
      <c r="AX494" s="61">
        <f t="shared" si="76"/>
        <v>0.25621330522075891</v>
      </c>
      <c r="AY494" s="61">
        <f>SUMPRODUCT(T478:T487,$BB$34:$BB$43)</f>
        <v>0.98992439429061208</v>
      </c>
      <c r="AZ494" s="68">
        <f>IF($AA$11,EXP((AX494/AL491)*(AU495-1)-LN(AU495-AL491)-AL490*(2*AY494/AL490-AX494/AL491)*LN((AU495+2.41421536*AL491)/(AU495-0.41421536*AL491))/(AL491*2.82842713)      ),1)</f>
        <v>0.2570183879966389</v>
      </c>
    </row>
    <row r="495" spans="16:52" x14ac:dyDescent="0.25">
      <c r="P495" s="78">
        <v>6</v>
      </c>
      <c r="Q495" s="60"/>
      <c r="R495" s="60"/>
      <c r="S495" s="60">
        <f>$Z$12*$BJ$39/AZ495</f>
        <v>1.0316492458093461E-2</v>
      </c>
      <c r="T495" s="61">
        <f>S495/S500</f>
        <v>1.0319270986761176E-2</v>
      </c>
      <c r="U495" s="62"/>
      <c r="V495" s="62"/>
      <c r="W495" s="60"/>
      <c r="X495" s="63"/>
      <c r="Y495" s="61"/>
      <c r="Z495" s="86">
        <f>SQRT($W$39*VLOOKUP(Z489,$P$34:$W$43,8))*(1-$Q$25)*T483*VLOOKUP(Z489,P478:T487,5)</f>
        <v>1.4782686621966242E-3</v>
      </c>
      <c r="AA495" s="60">
        <f>SQRT($W$39*VLOOKUP(AA489,$P$34:$W$43,8))*(1-$R$25)*T483*VLOOKUP(AA489,P478:T487,5)</f>
        <v>1.0258788848687495E-3</v>
      </c>
      <c r="AB495" s="60">
        <f>SQRT($W$39*VLOOKUP(AB489,$P$34:$W$43,8))*(1-$S$25)*T483*VLOOKUP(AB489,P478:T487,5)</f>
        <v>6.4801894038868737E-4</v>
      </c>
      <c r="AC495" s="60">
        <f>SQRT($W$39*VLOOKUP(AC489,$P$34:$W$43,8))*(1-$T$25)*T483*VLOOKUP(AC489,P478:T487,5)</f>
        <v>4.412227278297264E-4</v>
      </c>
      <c r="AD495" s="60">
        <f>SQRT($W$39*VLOOKUP(AD489,$P$34:$W$43,8))*(1-$U$25)*T483*VLOOKUP(AD489,P478:T487,5)</f>
        <v>4.6756610581755588E-4</v>
      </c>
      <c r="AE495" s="60">
        <f>SQRT($W$39*VLOOKUP(AE489,$P$34:$W$43,8))*(1-$V$25)*T483*VLOOKUP(AE489,P478:T487,5)</f>
        <v>2.917298690693986E-4</v>
      </c>
      <c r="AF495" s="60">
        <f>SQRT($W$39*VLOOKUP(AF489,$P$34:$W$43,8))*(1-$W$25)*T483*VLOOKUP(AF489,P478:T487,5)</f>
        <v>1.855938759493725E-3</v>
      </c>
      <c r="AG495" s="60">
        <f>SQRT($W$39*VLOOKUP(AG489,$P$34:$W$43,8))*(1-$X$25)*T483*VLOOKUP(AG489,P478:T487,5)</f>
        <v>1.0920692224741346E-3</v>
      </c>
      <c r="AH495" s="60">
        <f>SQRT($W$39*VLOOKUP(AH489,$P$34:$W$43,8))*(1-$Y$25)*T483*VLOOKUP(AH489,P478:T487,5)</f>
        <v>7.0300253274739968E-4</v>
      </c>
      <c r="AI495" s="87">
        <f>SQRT($W$39*VLOOKUP(AI489,$P$34:$W$43,8))*(1-$Z$25)*T483*VLOOKUP(AI489,P478:T487,5)</f>
        <v>1.0978731607793558E-3</v>
      </c>
      <c r="AJ495" s="89">
        <f>$X$39*T483</f>
        <v>9.2903147366795827E-7</v>
      </c>
      <c r="AK495" s="59" t="s">
        <v>570</v>
      </c>
      <c r="AL495" s="60">
        <f>-1*AL490*AL491+AL491^2+AL491^3</f>
        <v>-3.2230573643611246E-2</v>
      </c>
      <c r="AM495" s="61"/>
      <c r="AN495" s="66" t="s">
        <v>584</v>
      </c>
      <c r="AO495" s="61" t="e">
        <f>SQRT(1-AO494)/SQRT(AO494)*AL497/ABS(AL497)</f>
        <v>#NUM!</v>
      </c>
      <c r="AP495" s="61"/>
      <c r="AQ495" s="50"/>
      <c r="AR495" s="65"/>
      <c r="AS495" s="65"/>
      <c r="AT495" s="65" t="s">
        <v>587</v>
      </c>
      <c r="AU495" s="61">
        <f>AU490</f>
        <v>0.73797068725126413</v>
      </c>
      <c r="AV495" s="81"/>
      <c r="AW495" s="59">
        <v>6</v>
      </c>
      <c r="AX495" s="61">
        <f t="shared" si="76"/>
        <v>0.31872889694939199</v>
      </c>
      <c r="AY495" s="61">
        <f>SUMPRODUCT(T478:T487,$BC$34:$BC$43)</f>
        <v>1.2606147202467912</v>
      </c>
      <c r="AZ495" s="68">
        <f>IF($AA$12,EXP((AX495/AL491)*(AU495-1)-LN(AU495-AL491)-AL490*(2*AY495/AL490-AX495/AL491)*LN((AU495+2.41421536*AL491)/(AU495-0.41421536*AL491))/(AL491*2.82842713)      ),1)</f>
        <v>0.15359283363725756</v>
      </c>
    </row>
    <row r="496" spans="16:52" x14ac:dyDescent="0.25">
      <c r="P496" s="78">
        <v>7</v>
      </c>
      <c r="Q496" s="60"/>
      <c r="R496" s="60"/>
      <c r="S496" s="60">
        <f>$Z$13*$BJ$40/AZ496</f>
        <v>0.3718882068362977</v>
      </c>
      <c r="T496" s="61">
        <f>S496/S500</f>
        <v>0.37198836704560112</v>
      </c>
      <c r="U496" s="62"/>
      <c r="V496" s="62"/>
      <c r="W496" s="60"/>
      <c r="X496" s="63"/>
      <c r="Y496" s="61"/>
      <c r="Z496" s="86">
        <f>SQRT($W$40*VLOOKUP(Z489,$P$34:$W$43,8))*(1-$Q$26)*T484*VLOOKUP(Z489,P478:T487,5)</f>
        <v>9.4207463897786232E-3</v>
      </c>
      <c r="AA496" s="60">
        <f>SQRT($W$40*VLOOKUP(AA489,$P$34:$W$43,8))*(1-$R$26)*T484*VLOOKUP(AA489,P478:T487,5)</f>
        <v>6.3020486802555118E-3</v>
      </c>
      <c r="AB496" s="60">
        <f>SQRT($W$40*VLOOKUP(AB489,$P$34:$W$43,8))*(1-$S$26)*T484*VLOOKUP(AB489,P478:T487,5)</f>
        <v>3.9139446728933755E-3</v>
      </c>
      <c r="AC496" s="60">
        <f>SQRT($W$40*VLOOKUP(AC489,$P$34:$W$43,8))*(1-$T$26)*T484*VLOOKUP(AC489,P478:T487,5)</f>
        <v>2.8169702857804113E-3</v>
      </c>
      <c r="AD496" s="60">
        <f>SQRT($W$40*VLOOKUP(AD489,$P$34:$W$43,8))*(1-$U$26)*T484*VLOOKUP(AD489,P478:T487,5)</f>
        <v>2.6942490666456331E-3</v>
      </c>
      <c r="AE496" s="60">
        <f>SQRT($W$40*VLOOKUP(AE489,$P$34:$W$43,8))*(1-$V$26)*T484*VLOOKUP(AE489,P478:T487,5)</f>
        <v>1.8559387594937248E-3</v>
      </c>
      <c r="AF496" s="60">
        <f>SQRT($W$40*VLOOKUP(AF489,$P$34:$W$43,8))*(1-$W$26)*T484*VLOOKUP(AF489,P478:T487,5)</f>
        <v>1.204691918841479E-2</v>
      </c>
      <c r="AG496" s="60">
        <f>SQRT($W$40*VLOOKUP(AG489,$P$34:$W$43,8))*(1-$X$26)*T484*VLOOKUP(AG489,P478:T487,5)</f>
        <v>8.1306093307094603E-3</v>
      </c>
      <c r="AH496" s="60">
        <f>SQRT($W$40*VLOOKUP(AH489,$P$34:$W$43,8))*(1-$Y$26)*T484*VLOOKUP(AH489,P478:T487,5)</f>
        <v>3.9693826236241632E-3</v>
      </c>
      <c r="AI496" s="87">
        <f>SQRT($W$40*VLOOKUP(AI489,$P$34:$W$43,8))*(1-$Z$26)*T484*VLOOKUP(AI489,P478:T487,5)</f>
        <v>6.4511321079813305E-3</v>
      </c>
      <c r="AJ496" s="89">
        <f>$X$40*T484</f>
        <v>8.9462588897102529E-6</v>
      </c>
      <c r="AK496" s="82"/>
      <c r="AL496" s="65"/>
      <c r="AM496" s="61"/>
      <c r="AN496" s="66" t="s">
        <v>585</v>
      </c>
      <c r="AO496" s="61" t="e">
        <f>IF(ATAN(AO495)&lt;0,ATAN(AO495)+PI(),ATAN(AO495))</f>
        <v>#NUM!</v>
      </c>
      <c r="AP496" s="61"/>
      <c r="AQ496" s="50"/>
      <c r="AR496" s="65"/>
      <c r="AS496" s="65"/>
      <c r="AT496" s="65"/>
      <c r="AU496" s="65"/>
      <c r="AV496" s="81"/>
      <c r="AW496" s="59">
        <v>7</v>
      </c>
      <c r="AX496" s="61">
        <f t="shared" si="76"/>
        <v>8.5143624315005592E-2</v>
      </c>
      <c r="AY496" s="61">
        <f>SUMPRODUCT(T478:T487,$BD$34:$BD$43)</f>
        <v>0.22132113667920997</v>
      </c>
      <c r="AZ496" s="68">
        <f>IF($AA$13,EXP((AX496/AL491)*(AU495-1)-LN(AU495-AL491)-AL490*(2*AY496/AL490-AX496/AL491)*LN((AU495+2.41421536*AL491)/(AU495-0.41421536*AL491))/(AL491*2.82842713)      ),1)</f>
        <v>1.123748440957927</v>
      </c>
    </row>
    <row r="497" spans="16:52" x14ac:dyDescent="0.25">
      <c r="P497" s="78">
        <v>8</v>
      </c>
      <c r="Q497" s="60"/>
      <c r="R497" s="60"/>
      <c r="S497" s="60">
        <f>$Z$14*$BJ$41/AZ497</f>
        <v>0.11479510588022923</v>
      </c>
      <c r="T497" s="61">
        <f>S497/S500</f>
        <v>0.11482602350983032</v>
      </c>
      <c r="U497" s="62"/>
      <c r="V497" s="62"/>
      <c r="W497" s="60"/>
      <c r="X497" s="63"/>
      <c r="Y497" s="61"/>
      <c r="Z497" s="86">
        <f>SQRT($W$41*VLOOKUP(Z489,$P$34:$W$43,8))*(1-$Q$27)*T485*VLOOKUP(Z489,P478:T487,5)</f>
        <v>5.8595757960313915E-3</v>
      </c>
      <c r="AA497" s="60">
        <f>SQRT($W$41*VLOOKUP(AA489,$P$34:$W$43,8))*(1-$R$27)*T485*VLOOKUP(AA489,P478:T487,5)</f>
        <v>3.826398593254606E-3</v>
      </c>
      <c r="AB497" s="60">
        <f>SQRT($W$41*VLOOKUP(AB489,$P$34:$W$43,8))*(1-$S$27)*T485*VLOOKUP(AB489,P478:T487,5)</f>
        <v>2.4869622706410062E-3</v>
      </c>
      <c r="AC497" s="60">
        <f>SQRT($W$41*VLOOKUP(AC489,$P$34:$W$43,8))*(1-$T$27)*T485*VLOOKUP(AC489,P478:T487,5)</f>
        <v>1.761121744106869E-3</v>
      </c>
      <c r="AD497" s="60">
        <f>SQRT($W$41*VLOOKUP(AD489,$P$34:$W$43,8))*(1-$U$27)*T485*VLOOKUP(AD489,P478:T487,5)</f>
        <v>1.7546859051208827E-3</v>
      </c>
      <c r="AE497" s="60">
        <f>SQRT($W$41*VLOOKUP(AE489,$P$34:$W$43,8))*(1-$V$27)*T485*VLOOKUP(AE489,P478:T487,5)</f>
        <v>1.0920692224741348E-3</v>
      </c>
      <c r="AF497" s="60">
        <f>SQRT($W$41*VLOOKUP(AF489,$P$34:$W$43,8))*(1-$W$27)*T485*VLOOKUP(AF489,P478:T487,5)</f>
        <v>8.1306093307094603E-3</v>
      </c>
      <c r="AG497" s="60">
        <f>SQRT($W$41*VLOOKUP(AG489,$P$34:$W$43,8))*(1-$X$27)*T485*VLOOKUP(AG489,P478:T487,5)</f>
        <v>5.30552402152822E-3</v>
      </c>
      <c r="AH497" s="60">
        <f>SQRT($W$41*VLOOKUP(AH489,$P$34:$W$43,8))*(1-$Y$27)*T485*VLOOKUP(AH489,P478:T487,5)</f>
        <v>2.8879277377057274E-3</v>
      </c>
      <c r="AI497" s="87">
        <f>SQRT($W$41*VLOOKUP(AI489,$P$34:$W$43,8))*(1-$Z$27)*T485*VLOOKUP(AI489,P478:T487,5)</f>
        <v>4.423497099774092E-3</v>
      </c>
      <c r="AJ497" s="89">
        <f>$X$41*T485</f>
        <v>3.0631319895552278E-6</v>
      </c>
      <c r="AK497" s="59" t="s">
        <v>580</v>
      </c>
      <c r="AL497" s="61">
        <f>AL493*AL494/6-AL495/2-AL493^3/27</f>
        <v>1.9146480601208361E-2</v>
      </c>
      <c r="AM497" s="61"/>
      <c r="AN497" s="66" t="s">
        <v>571</v>
      </c>
      <c r="AO497" s="61" t="e">
        <f>2*SQRT(AL498)*COS(AO496/3)-AL493/3</f>
        <v>#NUM!</v>
      </c>
      <c r="AP497" s="69" t="e">
        <f>AO497^3+AL493*AO497^2+AL494*AO497+AL495</f>
        <v>#NUM!</v>
      </c>
      <c r="AQ497" s="50"/>
      <c r="AR497" s="65"/>
      <c r="AS497" s="65"/>
      <c r="AT497" s="65"/>
      <c r="AU497" s="65"/>
      <c r="AV497" s="81"/>
      <c r="AW497" s="59">
        <v>8</v>
      </c>
      <c r="AX497" s="61">
        <f t="shared" si="76"/>
        <v>9.4442052157195047E-2</v>
      </c>
      <c r="AY497" s="61">
        <f>SUMPRODUCT(T478:T487,$BE$34:$BE$43)</f>
        <v>0.46712652468247395</v>
      </c>
      <c r="AZ497" s="68">
        <f>IF($AA$14,EXP((AX497/AL491)*(AU495-1)-LN(AU495-AL491)-AL490*(2*AY497/AL490-AX497/AL491)*LN((AU495+2.41421536*AL491)/(AU495-0.41421536*AL491))/(AL491*2.82842713)      ),1)</f>
        <v>0.63774336822871536</v>
      </c>
    </row>
    <row r="498" spans="16:52" x14ac:dyDescent="0.25">
      <c r="P498" s="78">
        <v>9</v>
      </c>
      <c r="Q498" s="60"/>
      <c r="R498" s="60"/>
      <c r="S498" s="60">
        <f>$Z$15*$BJ$42/AZ498</f>
        <v>5.9246970471395252E-2</v>
      </c>
      <c r="T498" s="61">
        <f>S498/S500</f>
        <v>5.9262927387624169E-2</v>
      </c>
      <c r="U498" s="62"/>
      <c r="V498" s="62" t="s">
        <v>590</v>
      </c>
      <c r="W498" s="60"/>
      <c r="X498" s="63"/>
      <c r="Y498" s="61"/>
      <c r="Z498" s="86">
        <f>SQRT($W$42*VLOOKUP(Z489,$P$34:$W$43,8))*(1-$Q$28)*T486*VLOOKUP(Z489,P478:T487,5)</f>
        <v>3.5644348570975253E-3</v>
      </c>
      <c r="AA498" s="60">
        <f>SQRT($W$42*VLOOKUP(AA489,$P$34:$W$43,8))*(1-$R$28)*T486*VLOOKUP(AA489,P478:T487,5)</f>
        <v>2.4375891122551904E-3</v>
      </c>
      <c r="AB498" s="60">
        <f>SQRT($W$42*VLOOKUP(AB489,$P$34:$W$43,8))*(1-$S$28)*T486*VLOOKUP(AB489,P478:T487,5)</f>
        <v>1.561951145334891E-3</v>
      </c>
      <c r="AC498" s="60">
        <f>SQRT($W$42*VLOOKUP(AC489,$P$34:$W$43,8))*(1-$T$28)*T486*VLOOKUP(AC489,P478:T487,5)</f>
        <v>1.2254152770524414E-3</v>
      </c>
      <c r="AD498" s="60">
        <f>SQRT($W$42*VLOOKUP(AD489,$P$34:$W$43,8))*(1-$U$28)*T486*VLOOKUP(AD489,P478:T487,5)</f>
        <v>1.1454865658755279E-3</v>
      </c>
      <c r="AE498" s="60">
        <f>SQRT($W$42*VLOOKUP(AE489,$P$34:$W$43,8))*(1-$V$28)*T486*VLOOKUP(AE489,P478:T487,5)</f>
        <v>7.0300253274739968E-4</v>
      </c>
      <c r="AF498" s="60">
        <f>SQRT($W$42*VLOOKUP(AF489,$P$34:$W$43,8))*(1-$W$28)*T486*VLOOKUP(AF489,P478:T487,5)</f>
        <v>3.9693826236241632E-3</v>
      </c>
      <c r="AG498" s="60">
        <f>SQRT($W$42*VLOOKUP(AG489,$P$34:$W$43,8))*(1-$X$28)*T486*VLOOKUP(AG489,P478:T487,5)</f>
        <v>2.8879277377057279E-3</v>
      </c>
      <c r="AH498" s="60">
        <f>SQRT($W$42*VLOOKUP(AH489,$P$34:$W$43,8))*(1-$Y$28)*T486*VLOOKUP(AH489,P478:T487,5)</f>
        <v>1.9295396197783748E-3</v>
      </c>
      <c r="AI498" s="87">
        <f>SQRT($W$42*VLOOKUP(AI489,$P$34:$W$43,8))*(1-$Z$28)*T486*VLOOKUP(AI489,P478:T487,5)</f>
        <v>2.8235050569465716E-3</v>
      </c>
      <c r="AJ498" s="89">
        <f>$X$42*T486</f>
        <v>1.6008612985586019E-6</v>
      </c>
      <c r="AK498" s="59" t="s">
        <v>556</v>
      </c>
      <c r="AL498" s="61">
        <f>AL493^2/9-AL494/3</f>
        <v>3.6097592374224892E-2</v>
      </c>
      <c r="AM498" s="61"/>
      <c r="AN498" s="66" t="s">
        <v>572</v>
      </c>
      <c r="AO498" s="61" t="e">
        <f>2*SQRT(AL498)*COS((AO496+2*PI())/3)-AL493/3</f>
        <v>#NUM!</v>
      </c>
      <c r="AP498" s="69" t="e">
        <f>AO498^3+AO498^2*AL493+AO498*AL494+AL495</f>
        <v>#NUM!</v>
      </c>
      <c r="AQ498" s="50"/>
      <c r="AR498" s="65"/>
      <c r="AS498" s="50"/>
      <c r="AT498" s="65"/>
      <c r="AU498" s="65"/>
      <c r="AV498" s="81"/>
      <c r="AW498" s="59">
        <v>9</v>
      </c>
      <c r="AX498" s="61">
        <f t="shared" si="76"/>
        <v>9.5633628720838929E-2</v>
      </c>
      <c r="AY498" s="61">
        <f>SUMPRODUCT(T478:T487,$BF$34:$BF$43)</f>
        <v>0.53657148041637615</v>
      </c>
      <c r="AZ498" s="68">
        <f>IF($AA$15,EXP((AX498/AL491)*(AU495-1)-LN(AU495-AL491)-AL490*(2*AY498/AL490-AX498/AL491)*LN((AU495+2.41421536*AL491)/(AU495-0.41421536*AL491))/(AL491*2.82842713)      ),1)</f>
        <v>0.54180083784059463</v>
      </c>
    </row>
    <row r="499" spans="16:52" x14ac:dyDescent="0.25">
      <c r="P499" s="78">
        <v>10</v>
      </c>
      <c r="Q499" s="60"/>
      <c r="R499" s="60"/>
      <c r="S499" s="60">
        <f>$Z$16*$BJ$43/AZ499</f>
        <v>9.2083112558263777E-2</v>
      </c>
      <c r="T499" s="61">
        <f>S499/S500</f>
        <v>9.2107913193663349E-2</v>
      </c>
      <c r="U499" s="62"/>
      <c r="V499" s="96">
        <f>ABS(S488-S500)</f>
        <v>0</v>
      </c>
      <c r="W499" s="60"/>
      <c r="X499" s="63"/>
      <c r="Y499" s="61"/>
      <c r="Z499" s="86">
        <f>SQRT($W$43*VLOOKUP(Z489,$P$34:$W$43,8))*(1-$Q$29)*T487*VLOOKUP(Z489,P478:T487,5)</f>
        <v>5.5717408403200145E-3</v>
      </c>
      <c r="AA499" s="60">
        <f>SQRT($W$43*VLOOKUP(AA489,$P$34:$W$43,8))*(1-$R$29)*T487*VLOOKUP(AA489,P478:T487,5)</f>
        <v>3.8564314467377861E-3</v>
      </c>
      <c r="AB499" s="60">
        <f>SQRT($W$43*VLOOKUP(AB489,$P$34:$W$43,8))*(1-$S$29)*T487*VLOOKUP(AB489,P478:T487,5)</f>
        <v>2.505602925257251E-3</v>
      </c>
      <c r="AC499" s="60">
        <f>SQRT($W$43*VLOOKUP(AC489,$P$34:$W$43,8))*(1-$T$29)*T487*VLOOKUP(AC489,P478:T487,5)</f>
        <v>1.6278273391571087E-3</v>
      </c>
      <c r="AD499" s="60">
        <f>SQRT($W$43*VLOOKUP(AD489,$P$34:$W$43,8))*(1-$U$29)*T487*VLOOKUP(AD489,P478:T487,5)</f>
        <v>1.7596013740543686E-3</v>
      </c>
      <c r="AE499" s="60">
        <f>SQRT($W$43*VLOOKUP(AE489,$P$34:$W$43,8))*(1-$V$29)*T487*VLOOKUP(AE489,P478:T487,5)</f>
        <v>1.0978731607793558E-3</v>
      </c>
      <c r="AF499" s="60">
        <f>SQRT($W$43*VLOOKUP(AF489,$P$34:$W$43,8))*(1-$W$29)*T487*VLOOKUP(AF489,P478:T487,5)</f>
        <v>6.4511321079813305E-3</v>
      </c>
      <c r="AG499" s="60">
        <f>SQRT($W$43*VLOOKUP(AG489,$P$34:$W$43,8))*(1-$X$29)*T487*VLOOKUP(AG489,P478:T487,5)</f>
        <v>4.423497099774092E-3</v>
      </c>
      <c r="AH499" s="60">
        <f>SQRT($W$43*VLOOKUP(AH489,$P$34:$W$43,8))*(1-$Y$29)*T487*VLOOKUP(AH489,P478:T487,5)</f>
        <v>2.8235050569465716E-3</v>
      </c>
      <c r="AI499" s="87">
        <f>SQRT($W$43*VLOOKUP(AI489,$P$34:$W$43,8))*(1-$Z$29)*T487*VLOOKUP(AI489,P478:T487,5)</f>
        <v>4.1316491897266877E-3</v>
      </c>
      <c r="AJ499" s="89">
        <f>$X$43*T487</f>
        <v>3.3412025321084661E-6</v>
      </c>
      <c r="AK499" s="59" t="s">
        <v>72</v>
      </c>
      <c r="AL499" s="63">
        <f>AL497^2-AL498^3</f>
        <v>3.1955125071064273E-4</v>
      </c>
      <c r="AM499" s="61"/>
      <c r="AN499" s="66" t="s">
        <v>573</v>
      </c>
      <c r="AO499" s="61" t="e">
        <f>2*SQRT(AL498)*COS((AO496+4*PI())/3)-AL493/3</f>
        <v>#NUM!</v>
      </c>
      <c r="AP499" s="69" t="e">
        <f>AO499^3+AO499^2*AL493+AL494*AO499+AL495</f>
        <v>#NUM!</v>
      </c>
      <c r="AQ499" s="50"/>
      <c r="AR499" s="65"/>
      <c r="AS499" s="50"/>
      <c r="AT499" s="65"/>
      <c r="AU499" s="65"/>
      <c r="AV499" s="81"/>
      <c r="AW499" s="59">
        <v>10</v>
      </c>
      <c r="AX499" s="61">
        <f t="shared" si="76"/>
        <v>0.1284239100960245</v>
      </c>
      <c r="AY499" s="61">
        <f>SUMPRODUCT(T478:T487,$BG$34:$BG$43)</f>
        <v>0.53145233072169995</v>
      </c>
      <c r="AZ499" s="68">
        <f>IF($AA$16,EXP((AX499/AL491)*(AU495-1)-LN(AU495-AL491)-AL490*(2*AY499/AL490-AX499/AL491)*LN((AU495+2.41421536*AL491)/(AU495-0.41421536*AL491))/(AL491*2.82842713)      ),1)</f>
        <v>0.58726082636114041</v>
      </c>
    </row>
    <row r="500" spans="16:52" x14ac:dyDescent="0.25">
      <c r="P500" s="79"/>
      <c r="Q500" s="71"/>
      <c r="R500" s="71"/>
      <c r="S500" s="94">
        <f>SUM(S490:S499)</f>
        <v>0.99973074370551174</v>
      </c>
      <c r="T500" s="72">
        <f>SUM(T490:T499)</f>
        <v>1</v>
      </c>
      <c r="U500" s="73"/>
      <c r="V500" s="73"/>
      <c r="W500" s="73"/>
      <c r="X500" s="73"/>
      <c r="Y500" s="73"/>
      <c r="Z500" s="70"/>
      <c r="AA500" s="73"/>
      <c r="AB500" s="73"/>
      <c r="AC500" s="73"/>
      <c r="AD500" s="73"/>
      <c r="AE500" s="73"/>
      <c r="AF500" s="73"/>
      <c r="AG500" s="73"/>
      <c r="AH500" s="73"/>
      <c r="AI500" s="88">
        <f>SUM(Z490:AI499)</f>
        <v>0.28955790210611615</v>
      </c>
      <c r="AJ500" s="91">
        <f>SUM(AJ490:AJ499)</f>
        <v>3.1318759718181181E-5</v>
      </c>
      <c r="AK500" s="70"/>
      <c r="AL500" s="73"/>
      <c r="AM500" s="74"/>
      <c r="AN500" s="75"/>
      <c r="AO500" s="74"/>
      <c r="AP500" s="74"/>
      <c r="AQ500" s="76"/>
      <c r="AR500" s="73"/>
      <c r="AS500" s="76"/>
      <c r="AT500" s="73"/>
      <c r="AU500" s="73"/>
      <c r="AV500" s="80"/>
      <c r="AW500" s="70"/>
      <c r="AX500" s="73"/>
      <c r="AY500" s="73"/>
      <c r="AZ500" s="80"/>
    </row>
    <row r="501" spans="16:52" x14ac:dyDescent="0.25">
      <c r="P501" s="92">
        <f>P489+1</f>
        <v>39</v>
      </c>
      <c r="Q501" s="55"/>
      <c r="R501" s="55"/>
      <c r="S501" s="55"/>
      <c r="T501" s="55" t="s">
        <v>558</v>
      </c>
      <c r="U501" s="56"/>
      <c r="V501" s="56"/>
      <c r="W501" s="57"/>
      <c r="X501" s="57"/>
      <c r="Y501" s="57"/>
      <c r="Z501" s="54">
        <v>1</v>
      </c>
      <c r="AA501" s="55">
        <v>2</v>
      </c>
      <c r="AB501" s="55">
        <v>3</v>
      </c>
      <c r="AC501" s="55">
        <v>4</v>
      </c>
      <c r="AD501" s="55">
        <v>5</v>
      </c>
      <c r="AE501" s="55">
        <v>6</v>
      </c>
      <c r="AF501" s="55">
        <v>7</v>
      </c>
      <c r="AG501" s="55">
        <v>8</v>
      </c>
      <c r="AH501" s="55">
        <v>9</v>
      </c>
      <c r="AI501" s="58">
        <v>10</v>
      </c>
      <c r="AJ501" s="90"/>
      <c r="AK501" s="54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8"/>
      <c r="AW501" s="54"/>
      <c r="AX501" s="55" t="s">
        <v>563</v>
      </c>
      <c r="AY501" s="55" t="s">
        <v>575</v>
      </c>
      <c r="AZ501" s="58" t="s">
        <v>588</v>
      </c>
    </row>
    <row r="502" spans="16:52" x14ac:dyDescent="0.25">
      <c r="P502" s="78">
        <v>1</v>
      </c>
      <c r="Q502" s="60"/>
      <c r="R502" s="60"/>
      <c r="S502" s="60">
        <f>$Z$7*$BJ$34/AZ502</f>
        <v>0.19626138314243263</v>
      </c>
      <c r="T502" s="61">
        <f>S502/S512</f>
        <v>0.19631424198778563</v>
      </c>
      <c r="U502" s="62"/>
      <c r="V502" s="62"/>
      <c r="W502" s="60"/>
      <c r="X502" s="63"/>
      <c r="Y502" s="61"/>
      <c r="Z502" s="86">
        <f>SQRT($W$34*VLOOKUP(Z501,$P$34:$W$43,8))*(1-$Q$20)*T490*VLOOKUP(Z501,P490:T499,5)</f>
        <v>7.847597429499021E-3</v>
      </c>
      <c r="AA502" s="60">
        <f>SQRT($W$34*VLOOKUP(AA501,$P$34:$W$43,8))*(1-$R$20)*T490*VLOOKUP(AA501,P490:T499,5)</f>
        <v>5.3765350111901183E-3</v>
      </c>
      <c r="AB502" s="60">
        <f>SQRT($W$34*VLOOKUP(AB501,$P$34:$W$43,8))*(1-$S$20)*T490*VLOOKUP(AB501,P490:T499,5)</f>
        <v>3.4048328847268352E-3</v>
      </c>
      <c r="AC502" s="60">
        <f>SQRT($W$34*VLOOKUP(AC501,$P$34:$W$43,8))*(1-$T$20)*T490*VLOOKUP(AC501,P490:T499,5)</f>
        <v>2.4384279426573302E-3</v>
      </c>
      <c r="AD502" s="60">
        <f>SQRT($W$34*VLOOKUP(AD501,$P$34:$W$43,8))*(1-$U$20)*T490*VLOOKUP(AD501,P490:T499,5)</f>
        <v>2.3629699906832524E-3</v>
      </c>
      <c r="AE502" s="60">
        <f>SQRT($W$34*VLOOKUP(AE501,$P$34:$W$43,8))*(1-$V$20)*T490*VLOOKUP(AE501,P490:T499,5)</f>
        <v>1.4782686621967352E-3</v>
      </c>
      <c r="AF502" s="60">
        <f>SQRT($W$34*VLOOKUP(AF501,$P$34:$W$43,8))*(1-$W$20)*T490*VLOOKUP(AF501,P490:T499,5)</f>
        <v>9.4207463897783544E-3</v>
      </c>
      <c r="AG502" s="60">
        <f>SQRT($W$34*VLOOKUP(AG501,$P$34:$W$43,8))*(1-$X$20)*T490*VLOOKUP(AG501,P490:T499,5)</f>
        <v>5.8595757960313855E-3</v>
      </c>
      <c r="AH502" s="60">
        <f>SQRT($W$34*VLOOKUP(AH501,$P$34:$W$43,8))*(1-$Y$20)*T490*VLOOKUP(AH501,P490:T499,5)</f>
        <v>3.5644348570975743E-3</v>
      </c>
      <c r="AI502" s="87">
        <f>SQRT($W$34*VLOOKUP(AI501,$P$34:$W$43,8))*(1-$Z$20)*T490*VLOOKUP(AI501,P490:T499,5)</f>
        <v>5.5717408403200578E-3</v>
      </c>
      <c r="AJ502" s="89">
        <f>$X$34*T490</f>
        <v>5.2615827632630749E-6</v>
      </c>
      <c r="AK502" s="59" t="s">
        <v>69</v>
      </c>
      <c r="AL502" s="60">
        <f>$Q$44*AI512*100000/($T$3*$AE$9)^2</f>
        <v>0.41385723640371286</v>
      </c>
      <c r="AM502" s="65" t="s">
        <v>581</v>
      </c>
      <c r="AN502" s="66" t="s">
        <v>571</v>
      </c>
      <c r="AO502" s="61">
        <f>(AL509+SQRT(AL511))^(1/3)+(AL509-SQRT(AL511))^(1/3)-AL505/3</f>
        <v>0.7379706872512537</v>
      </c>
      <c r="AP502" s="63">
        <f>AO502^3+AL505*AO502^2+AL506*AO502+AL507</f>
        <v>0</v>
      </c>
      <c r="AQ502" s="65" t="s">
        <v>571</v>
      </c>
      <c r="AR502" s="61">
        <f>IF(AL511&gt;=0,AO502,AO509)</f>
        <v>0.7379706872512537</v>
      </c>
      <c r="AS502" s="61">
        <f>IF(AR502&lt;AR503,AR503,AR502)</f>
        <v>0.7379706872512537</v>
      </c>
      <c r="AT502" s="61">
        <f>AS502</f>
        <v>0.7379706872512537</v>
      </c>
      <c r="AU502" s="67">
        <f>IF(AT502&lt;AT503,AT503,AT502)</f>
        <v>0.7379706872512537</v>
      </c>
      <c r="AV502" s="81"/>
      <c r="AW502" s="59">
        <v>1</v>
      </c>
      <c r="AX502" s="61">
        <f>AX490</f>
        <v>9.4886543912142504E-2</v>
      </c>
      <c r="AY502" s="61">
        <f>SUMPRODUCT(T490:T499,$AX$34:$AX$43)</f>
        <v>0.34455228807851929</v>
      </c>
      <c r="AZ502" s="68">
        <f>IF($AA$7,EXP((AX502/AL503)*(AU507-1)-LN(AU507-AL503)-AL502*(2*AY502/AL502-AX502/AL503)*LN((AU507+2.41421536*AL503)/(AU507-0.41421536*AL503))/(AL503*2.82842713)      ),1)</f>
        <v>0.85492888326273309</v>
      </c>
    </row>
    <row r="503" spans="16:52" x14ac:dyDescent="0.25">
      <c r="P503" s="78">
        <v>2</v>
      </c>
      <c r="Q503" s="60"/>
      <c r="R503" s="60"/>
      <c r="S503" s="60">
        <f>$Z$8*$BJ$35/AZ503</f>
        <v>7.7393120047929642E-2</v>
      </c>
      <c r="T503" s="61">
        <f>S503/S512</f>
        <v>7.7413964245083955E-2</v>
      </c>
      <c r="U503" s="62"/>
      <c r="V503" s="62"/>
      <c r="W503" s="60"/>
      <c r="X503" s="63"/>
      <c r="Y503" s="61"/>
      <c r="Z503" s="86">
        <f>SQRT($W$35*VLOOKUP(Z501,$P$34:$W$43,8))*(1-$Q$21)*T491*VLOOKUP(Z501,P490:T499,5)</f>
        <v>5.3765350111901191E-3</v>
      </c>
      <c r="AA503" s="60">
        <f>SQRT($W$35*VLOOKUP(AA501,$P$34:$W$43,8))*(1-$R$21)*T491*VLOOKUP(AA501,P490:T499,5)</f>
        <v>3.664484082726331E-3</v>
      </c>
      <c r="AB503" s="60">
        <f>SQRT($W$35*VLOOKUP(AB501,$P$34:$W$43,8))*(1-$S$21)*T491*VLOOKUP(AB501,P490:T499,5)</f>
        <v>2.3571051713649643E-3</v>
      </c>
      <c r="AC503" s="60">
        <f>SQRT($W$35*VLOOKUP(AC501,$P$34:$W$43,8))*(1-$T$21)*T491*VLOOKUP(AC501,P490:T499,5)</f>
        <v>1.5266212044304059E-3</v>
      </c>
      <c r="AD503" s="60">
        <f>SQRT($W$35*VLOOKUP(AD501,$P$34:$W$43,8))*(1-$U$21)*T491*VLOOKUP(AD501,P490:T499,5)</f>
        <v>1.6682420396209048E-3</v>
      </c>
      <c r="AE503" s="60">
        <f>SQRT($W$35*VLOOKUP(AE501,$P$34:$W$43,8))*(1-$V$21)*T491*VLOOKUP(AE501,P490:T499,5)</f>
        <v>1.0258788848688529E-3</v>
      </c>
      <c r="AF503" s="60">
        <f>SQRT($W$35*VLOOKUP(AF501,$P$34:$W$43,8))*(1-$W$21)*T491*VLOOKUP(AF501,P490:T499,5)</f>
        <v>6.3020486802554936E-3</v>
      </c>
      <c r="AG503" s="60">
        <f>SQRT($W$35*VLOOKUP(AG501,$P$34:$W$43,8))*(1-$X$21)*T491*VLOOKUP(AG501,P490:T499,5)</f>
        <v>3.8263985932547005E-3</v>
      </c>
      <c r="AH503" s="60">
        <f>SQRT($W$35*VLOOKUP(AH501,$P$34:$W$43,8))*(1-$Y$21)*T491*VLOOKUP(AH501,P490:T499,5)</f>
        <v>2.4375891122552858E-3</v>
      </c>
      <c r="AI503" s="87">
        <f>SQRT($W$35*VLOOKUP(AI501,$P$34:$W$43,8))*(1-$Z$21)*T491*VLOOKUP(AI501,P490:T499,5)</f>
        <v>3.8564314467379145E-3</v>
      </c>
      <c r="AJ503" s="89">
        <f>$X$35*T491</f>
        <v>3.1314022352915927E-6</v>
      </c>
      <c r="AK503" s="59" t="s">
        <v>65</v>
      </c>
      <c r="AL503" s="60">
        <f>AJ512*$Q$44*100000/($T$3*$AE$9)</f>
        <v>0.1108777960194549</v>
      </c>
      <c r="AM503" s="61"/>
      <c r="AN503" s="66" t="s">
        <v>572</v>
      </c>
      <c r="AO503" s="66" t="e">
        <f>1/0</f>
        <v>#DIV/0!</v>
      </c>
      <c r="AP503" s="61"/>
      <c r="AQ503" s="65" t="s">
        <v>572</v>
      </c>
      <c r="AR503" s="66">
        <f>IF(AL511&gt;=0,0,AO510)</f>
        <v>0</v>
      </c>
      <c r="AS503" s="61">
        <f>IF(AR502&lt;AR503,AR502,AR503)</f>
        <v>0</v>
      </c>
      <c r="AT503" s="61">
        <f>IF(AS503&lt;AS504,AS504,AS503)</f>
        <v>0</v>
      </c>
      <c r="AU503" s="67">
        <f>IF(AT502&lt;AT503,AT502,AT503)</f>
        <v>0</v>
      </c>
      <c r="AV503" s="81"/>
      <c r="AW503" s="59">
        <v>2</v>
      </c>
      <c r="AX503" s="61">
        <f t="shared" ref="AX503:AX511" si="77">AX491</f>
        <v>0.14320546093673198</v>
      </c>
      <c r="AY503" s="61">
        <f>SUMPRODUCT(T490:T499,$AY$34:$AY$43)</f>
        <v>0.59157037432776916</v>
      </c>
      <c r="AZ503" s="68">
        <f>IF($AA$8,EXP((AX503/AL503)*(AU507-1)-LN(AU507-AL503)-AL502*(2*AY503/AL502-AX503/AL503)*LN((AU507+2.41421536*AL503)/(AU507-0.41421536*AL503))/(AL503*2.82842713)      ),1)</f>
        <v>0.52478986241882619</v>
      </c>
    </row>
    <row r="504" spans="16:52" x14ac:dyDescent="0.25">
      <c r="P504" s="78">
        <v>3</v>
      </c>
      <c r="Q504" s="60"/>
      <c r="R504" s="60"/>
      <c r="S504" s="60">
        <f>$Z$9*$BJ$36/AZ504</f>
        <v>3.637480278177381E-2</v>
      </c>
      <c r="T504" s="61">
        <f>S504/S512</f>
        <v>3.6384599564228931E-2</v>
      </c>
      <c r="U504" s="62"/>
      <c r="V504" s="62"/>
      <c r="W504" s="60"/>
      <c r="X504" s="63"/>
      <c r="Y504" s="61"/>
      <c r="Z504" s="86">
        <f>SQRT($W$36*VLOOKUP(Z501,$P$34:$W$43,8))*(1-$Q$22)*T492*VLOOKUP(Z501,P490:T499,5)</f>
        <v>3.4048328847268356E-3</v>
      </c>
      <c r="AA504" s="60">
        <f>SQRT($W$36*VLOOKUP(AA501,$P$34:$W$43,8))*(1-$R$22)*T492*VLOOKUP(AA501,P490:T499,5)</f>
        <v>2.3571051713649643E-3</v>
      </c>
      <c r="AB504" s="60">
        <f>SQRT($W$36*VLOOKUP(AB501,$P$34:$W$43,8))*(1-$S$22)*T492*VLOOKUP(AB501,P490:T499,5)</f>
        <v>1.5195012283880569E-3</v>
      </c>
      <c r="AC504" s="60">
        <f>SQRT($W$36*VLOOKUP(AC501,$P$34:$W$43,8))*(1-$T$22)*T492*VLOOKUP(AC501,P490:T499,5)</f>
        <v>1.0838556006015972E-3</v>
      </c>
      <c r="AD504" s="60">
        <f>SQRT($W$36*VLOOKUP(AD501,$P$34:$W$43,8))*(1-$U$22)*T492*VLOOKUP(AD501,P490:T499,5)</f>
        <v>1.0754183795412217E-3</v>
      </c>
      <c r="AE504" s="60">
        <f>SQRT($W$36*VLOOKUP(AE501,$P$34:$W$43,8))*(1-$V$22)*T492*VLOOKUP(AE501,P490:T499,5)</f>
        <v>6.480189403887676E-4</v>
      </c>
      <c r="AF504" s="60">
        <f>SQRT($W$36*VLOOKUP(AF501,$P$34:$W$43,8))*(1-$W$22)*T492*VLOOKUP(AF501,P490:T499,5)</f>
        <v>3.9139446728934544E-3</v>
      </c>
      <c r="AG504" s="60">
        <f>SQRT($W$36*VLOOKUP(AG501,$P$34:$W$43,8))*(1-$X$22)*T492*VLOOKUP(AG501,P490:T499,5)</f>
        <v>2.4869622706411251E-3</v>
      </c>
      <c r="AH504" s="60">
        <f>SQRT($W$36*VLOOKUP(AH501,$P$34:$W$43,8))*(1-$Y$22)*T492*VLOOKUP(AH501,P490:T499,5)</f>
        <v>1.5619511453349884E-3</v>
      </c>
      <c r="AI504" s="87">
        <f>SQRT($W$36*VLOOKUP(AI501,$P$34:$W$43,8))*(1-$Z$22)*T492*VLOOKUP(AI501,P490:T499,5)</f>
        <v>2.505602925257392E-3</v>
      </c>
      <c r="AJ504" s="89">
        <f>$X$36*T492</f>
        <v>2.0500669236864593E-6</v>
      </c>
      <c r="AK504" s="82"/>
      <c r="AL504" s="65"/>
      <c r="AM504" s="61"/>
      <c r="AN504" s="66" t="s">
        <v>573</v>
      </c>
      <c r="AO504" s="66" t="e">
        <f>1/0</f>
        <v>#DIV/0!</v>
      </c>
      <c r="AP504" s="61"/>
      <c r="AQ504" s="65" t="s">
        <v>573</v>
      </c>
      <c r="AR504" s="66">
        <f>IF(AL511&gt;=0,0,AO511)</f>
        <v>0</v>
      </c>
      <c r="AS504" s="61">
        <f>AR504</f>
        <v>0</v>
      </c>
      <c r="AT504" s="61">
        <f>IF(AS503&lt;AS504,AS503,AS504)</f>
        <v>0</v>
      </c>
      <c r="AU504" s="67">
        <f>AT504</f>
        <v>0</v>
      </c>
      <c r="AV504" s="81"/>
      <c r="AW504" s="59">
        <v>3</v>
      </c>
      <c r="AX504" s="61">
        <f t="shared" si="77"/>
        <v>0.19947591637730461</v>
      </c>
      <c r="AY504" s="61">
        <f>SUMPRODUCT(T490:T499,$AZ$34:$AZ$43)</f>
        <v>0.8075349920056798</v>
      </c>
      <c r="AZ504" s="68">
        <f>IF($AA$9,EXP((AX504/AL503)*(AU507-1)-LN(AU507-AL503)-AL502*(2*AY504/AL502-AX504/AL503)*LN((AU507+2.41421536*AL503)/(AU507-0.41421536*AL503))/(AL503*2.82842713)      ),1)</f>
        <v>0.35268409636487452</v>
      </c>
    </row>
    <row r="505" spans="16:52" x14ac:dyDescent="0.25">
      <c r="P505" s="78">
        <v>4</v>
      </c>
      <c r="Q505" s="60"/>
      <c r="R505" s="60"/>
      <c r="S505" s="60">
        <f>$Z$10*$BJ$37/AZ505</f>
        <v>2.052611071584989E-2</v>
      </c>
      <c r="T505" s="61">
        <f>S505/S512</f>
        <v>2.0531638988883816E-2</v>
      </c>
      <c r="U505" s="62"/>
      <c r="V505" s="62"/>
      <c r="W505" s="60"/>
      <c r="X505" s="63"/>
      <c r="Y505" s="61"/>
      <c r="Z505" s="86">
        <f>SQRT($W$37*VLOOKUP(Z501,$P$34:$W$43,8))*(1-$Q$23)*T493*VLOOKUP(Z501,P490:T499,5)</f>
        <v>2.4384279426573302E-3</v>
      </c>
      <c r="AA505" s="60">
        <f>SQRT($W$37*VLOOKUP(AA501,$P$34:$W$43,8))*(1-$R$23)*T493*VLOOKUP(AA501,P490:T499,5)</f>
        <v>1.5266212044304057E-3</v>
      </c>
      <c r="AB505" s="60">
        <f>SQRT($W$37*VLOOKUP(AB501,$P$34:$W$43,8))*(1-$S$23)*T493*VLOOKUP(AB501,P490:T499,5)</f>
        <v>1.0838556006015972E-3</v>
      </c>
      <c r="AC505" s="60">
        <f>SQRT($W$37*VLOOKUP(AC501,$P$34:$W$43,8))*(1-$T$23)*T493*VLOOKUP(AC501,P490:T499,5)</f>
        <v>7.782388015469576E-4</v>
      </c>
      <c r="AD505" s="60">
        <f>SQRT($W$37*VLOOKUP(AD501,$P$34:$W$43,8))*(1-$U$23)*T493*VLOOKUP(AD501,P490:T499,5)</f>
        <v>7.6398124272666608E-4</v>
      </c>
      <c r="AE505" s="60">
        <f>SQRT($W$37*VLOOKUP(AE501,$P$34:$W$43,8))*(1-$V$23)*T493*VLOOKUP(AE501,P490:T499,5)</f>
        <v>4.4122272782978929E-4</v>
      </c>
      <c r="AF505" s="60">
        <f>SQRT($W$37*VLOOKUP(AF501,$P$34:$W$43,8))*(1-$W$23)*T493*VLOOKUP(AF501,P490:T499,5)</f>
        <v>2.816970285780521E-3</v>
      </c>
      <c r="AG505" s="60">
        <f>SQRT($W$37*VLOOKUP(AG501,$P$34:$W$43,8))*(1-$X$23)*T493*VLOOKUP(AG501,P490:T499,5)</f>
        <v>1.7611217441069861E-3</v>
      </c>
      <c r="AH505" s="60">
        <f>SQRT($W$37*VLOOKUP(AH501,$P$34:$W$43,8))*(1-$Y$23)*T493*VLOOKUP(AH501,P490:T499,5)</f>
        <v>1.2254152770525407E-3</v>
      </c>
      <c r="AI505" s="87">
        <f>SQRT($W$37*VLOOKUP(AI501,$P$34:$W$43,8))*(1-$Z$23)*T493*VLOOKUP(AI501,P490:T499,5)</f>
        <v>1.6278273391572306E-3</v>
      </c>
      <c r="AJ505" s="89">
        <f>$X$37*T493</f>
        <v>1.4862202102495576E-6</v>
      </c>
      <c r="AK505" s="59" t="s">
        <v>568</v>
      </c>
      <c r="AL505" s="60">
        <f>AL503-1</f>
        <v>-0.88912220398054509</v>
      </c>
      <c r="AM505" s="61"/>
      <c r="AN505" s="66"/>
      <c r="AO505" s="61"/>
      <c r="AP505" s="61"/>
      <c r="AQ505" s="50"/>
      <c r="AR505" s="65"/>
      <c r="AS505" s="65"/>
      <c r="AT505" s="65"/>
      <c r="AU505" s="65"/>
      <c r="AV505" s="81"/>
      <c r="AW505" s="59">
        <v>4</v>
      </c>
      <c r="AX505" s="61">
        <f t="shared" si="77"/>
        <v>0.25627106465246752</v>
      </c>
      <c r="AY505" s="61">
        <f>SUMPRODUCT(T490:T499,$BA$34:$BA$43)</f>
        <v>1.006863001220744</v>
      </c>
      <c r="AZ505" s="68">
        <f>IF($AA$10,EXP((AX505/AL503)*(AU507-1)-LN(AU507-AL503)-AL502*(2*AY505/AL502-AX505/AL503)*LN((AU507+2.41421536*AL503)/(AU507-0.41421536*AL503))/(AL503*2.82842713)      ),1)</f>
        <v>0.24687815429324303</v>
      </c>
    </row>
    <row r="506" spans="16:52" x14ac:dyDescent="0.25">
      <c r="P506" s="78">
        <v>5</v>
      </c>
      <c r="Q506" s="60"/>
      <c r="R506" s="60"/>
      <c r="S506" s="60">
        <f>$Z$11*$BJ$38/AZ506</f>
        <v>2.0845438813248112E-2</v>
      </c>
      <c r="T506" s="61">
        <f>S506/S512</f>
        <v>2.0851053090539459E-2</v>
      </c>
      <c r="U506" s="62"/>
      <c r="V506" s="62"/>
      <c r="W506" s="60"/>
      <c r="X506" s="63"/>
      <c r="Y506" s="61"/>
      <c r="Z506" s="86">
        <f>SQRT($W$38*VLOOKUP(Z501,$P$34:$W$43,8))*(1-$Q$24)*T494*VLOOKUP(Z501,P490:T499,5)</f>
        <v>2.3629699906832524E-3</v>
      </c>
      <c r="AA506" s="60">
        <f>SQRT($W$38*VLOOKUP(AA501,$P$34:$W$43,8))*(1-$R$24)*T494*VLOOKUP(AA501,P490:T499,5)</f>
        <v>1.6682420396209048E-3</v>
      </c>
      <c r="AB506" s="60">
        <f>SQRT($W$38*VLOOKUP(AB501,$P$34:$W$43,8))*(1-$S$24)*T494*VLOOKUP(AB501,P490:T499,5)</f>
        <v>1.0754183795412217E-3</v>
      </c>
      <c r="AC506" s="60">
        <f>SQRT($W$38*VLOOKUP(AC501,$P$34:$W$43,8))*(1-$T$24)*T494*VLOOKUP(AC501,P490:T499,5)</f>
        <v>7.6398124272666619E-4</v>
      </c>
      <c r="AD506" s="60">
        <f>SQRT($W$38*VLOOKUP(AD501,$P$34:$W$43,8))*(1-$U$24)*T494*VLOOKUP(AD501,P490:T499,5)</f>
        <v>7.4938525837892197E-4</v>
      </c>
      <c r="AE506" s="60">
        <f>SQRT($W$38*VLOOKUP(AE501,$P$34:$W$43,8))*(1-$V$24)*T494*VLOOKUP(AE501,P490:T499,5)</f>
        <v>4.6756610581762234E-4</v>
      </c>
      <c r="AF506" s="60">
        <f>SQRT($W$38*VLOOKUP(AF501,$P$34:$W$43,8))*(1-$W$24)*T494*VLOOKUP(AF501,P490:T499,5)</f>
        <v>2.6942490666457372E-3</v>
      </c>
      <c r="AG506" s="60">
        <f>SQRT($W$38*VLOOKUP(AG501,$P$34:$W$43,8))*(1-$X$24)*T494*VLOOKUP(AG501,P490:T499,5)</f>
        <v>1.754685905120999E-3</v>
      </c>
      <c r="AH506" s="60">
        <f>SQRT($W$38*VLOOKUP(AH501,$P$34:$W$43,8))*(1-$Y$24)*T494*VLOOKUP(AH501,P490:T499,5)</f>
        <v>1.1454865658756203E-3</v>
      </c>
      <c r="AI506" s="87">
        <f>SQRT($W$38*VLOOKUP(AI501,$P$34:$W$43,8))*(1-$Z$24)*T494*VLOOKUP(AI501,P490:T499,5)</f>
        <v>1.7596013740545002E-3</v>
      </c>
      <c r="AJ506" s="89">
        <f>$X$38*T494</f>
        <v>1.5090014020902815E-6</v>
      </c>
      <c r="AK506" s="59" t="s">
        <v>569</v>
      </c>
      <c r="AL506" s="60">
        <f>AL502-3*AL503*AL503-2*AL503</f>
        <v>0.15521998741440754</v>
      </c>
      <c r="AM506" s="61" t="s">
        <v>582</v>
      </c>
      <c r="AN506" s="66" t="s">
        <v>583</v>
      </c>
      <c r="AO506" s="61">
        <f>AL509^2/AL510^3</f>
        <v>7.7936913533315382</v>
      </c>
      <c r="AP506" s="61"/>
      <c r="AQ506" s="50"/>
      <c r="AR506" s="65"/>
      <c r="AS506" s="65"/>
      <c r="AT506" s="65"/>
      <c r="AU506" s="65"/>
      <c r="AV506" s="81"/>
      <c r="AW506" s="59">
        <v>5</v>
      </c>
      <c r="AX506" s="61">
        <f t="shared" si="77"/>
        <v>0.25621330522075891</v>
      </c>
      <c r="AY506" s="61">
        <f>SUMPRODUCT(T490:T499,$BB$34:$BB$43)</f>
        <v>0.98992439429062518</v>
      </c>
      <c r="AZ506" s="68">
        <f>IF($AA$11,EXP((AX506/AL503)*(AU507-1)-LN(AU507-AL503)-AL502*(2*AY506/AL502-AX506/AL503)*LN((AU507+2.41421536*AL503)/(AU507-0.41421536*AL503))/(AL503*2.82842713)      ),1)</f>
        <v>0.25701838799663196</v>
      </c>
    </row>
    <row r="507" spans="16:52" x14ac:dyDescent="0.25">
      <c r="P507" s="78">
        <v>6</v>
      </c>
      <c r="Q507" s="60"/>
      <c r="R507" s="60"/>
      <c r="S507" s="60">
        <f>$Z$12*$BJ$39/AZ507</f>
        <v>1.0316492458093842E-2</v>
      </c>
      <c r="T507" s="61">
        <f>S507/S512</f>
        <v>1.0319270986761563E-2</v>
      </c>
      <c r="U507" s="62"/>
      <c r="V507" s="62"/>
      <c r="W507" s="60"/>
      <c r="X507" s="63"/>
      <c r="Y507" s="61"/>
      <c r="Z507" s="86">
        <f>SQRT($W$39*VLOOKUP(Z501,$P$34:$W$43,8))*(1-$Q$25)*T495*VLOOKUP(Z501,P490:T499,5)</f>
        <v>1.4782686621967352E-3</v>
      </c>
      <c r="AA507" s="60">
        <f>SQRT($W$39*VLOOKUP(AA501,$P$34:$W$43,8))*(1-$R$25)*T495*VLOOKUP(AA501,P490:T499,5)</f>
        <v>1.0258788848688529E-3</v>
      </c>
      <c r="AB507" s="60">
        <f>SQRT($W$39*VLOOKUP(AB501,$P$34:$W$43,8))*(1-$S$25)*T495*VLOOKUP(AB501,P490:T499,5)</f>
        <v>6.480189403887676E-4</v>
      </c>
      <c r="AC507" s="60">
        <f>SQRT($W$39*VLOOKUP(AC501,$P$34:$W$43,8))*(1-$T$25)*T495*VLOOKUP(AC501,P490:T499,5)</f>
        <v>4.4122272782978929E-4</v>
      </c>
      <c r="AD507" s="60">
        <f>SQRT($W$39*VLOOKUP(AD501,$P$34:$W$43,8))*(1-$U$25)*T495*VLOOKUP(AD501,P490:T499,5)</f>
        <v>4.6756610581762239E-4</v>
      </c>
      <c r="AE507" s="60">
        <f>SQRT($W$39*VLOOKUP(AE501,$P$34:$W$43,8))*(1-$V$25)*T495*VLOOKUP(AE501,P490:T499,5)</f>
        <v>2.9172986906944625E-4</v>
      </c>
      <c r="AF507" s="60">
        <f>SQRT($W$39*VLOOKUP(AF501,$P$34:$W$43,8))*(1-$W$25)*T495*VLOOKUP(AF501,P490:T499,5)</f>
        <v>1.855938759493836E-3</v>
      </c>
      <c r="AG507" s="60">
        <f>SQRT($W$39*VLOOKUP(AG501,$P$34:$W$43,8))*(1-$X$25)*T495*VLOOKUP(AG501,P490:T499,5)</f>
        <v>1.09206922247423E-3</v>
      </c>
      <c r="AH507" s="60">
        <f>SQRT($W$39*VLOOKUP(AH501,$P$34:$W$43,8))*(1-$Y$25)*T495*VLOOKUP(AH501,P490:T499,5)</f>
        <v>7.0300253274747134E-4</v>
      </c>
      <c r="AI507" s="87">
        <f>SQRT($W$39*VLOOKUP(AI501,$P$34:$W$43,8))*(1-$Z$25)*T495*VLOOKUP(AI501,P490:T499,5)</f>
        <v>1.097873160779461E-3</v>
      </c>
      <c r="AJ507" s="89">
        <f>$X$39*T495</f>
        <v>9.2903147366803418E-7</v>
      </c>
      <c r="AK507" s="59" t="s">
        <v>570</v>
      </c>
      <c r="AL507" s="60">
        <f>-1*AL502*AL503+AL503^2+AL503^3</f>
        <v>-3.223057364361253E-2</v>
      </c>
      <c r="AM507" s="61"/>
      <c r="AN507" s="66" t="s">
        <v>584</v>
      </c>
      <c r="AO507" s="61" t="e">
        <f>SQRT(1-AO506)/SQRT(AO506)*AL509/ABS(AL509)</f>
        <v>#NUM!</v>
      </c>
      <c r="AP507" s="61"/>
      <c r="AQ507" s="50"/>
      <c r="AR507" s="65"/>
      <c r="AS507" s="65"/>
      <c r="AT507" s="65" t="s">
        <v>587</v>
      </c>
      <c r="AU507" s="61">
        <f>AU502</f>
        <v>0.7379706872512537</v>
      </c>
      <c r="AV507" s="81"/>
      <c r="AW507" s="59">
        <v>6</v>
      </c>
      <c r="AX507" s="61">
        <f t="shared" si="77"/>
        <v>0.31872889694939199</v>
      </c>
      <c r="AY507" s="61">
        <f>SUMPRODUCT(T490:T499,$BC$34:$BC$43)</f>
        <v>1.2606147202468068</v>
      </c>
      <c r="AZ507" s="68">
        <f>IF($AA$12,EXP((AX507/AL503)*(AU507-1)-LN(AU507-AL503)-AL502*(2*AY507/AL502-AX507/AL503)*LN((AU507+2.41421536*AL503)/(AU507-0.41421536*AL503))/(AL503*2.82842713)      ),1)</f>
        <v>0.1535928336372519</v>
      </c>
    </row>
    <row r="508" spans="16:52" x14ac:dyDescent="0.25">
      <c r="P508" s="78">
        <v>7</v>
      </c>
      <c r="Q508" s="60"/>
      <c r="R508" s="60"/>
      <c r="S508" s="60">
        <f>$Z$13*$BJ$40/AZ508</f>
        <v>0.37188820683629392</v>
      </c>
      <c r="T508" s="61">
        <f>S508/S512</f>
        <v>0.37198836704559751</v>
      </c>
      <c r="U508" s="62"/>
      <c r="V508" s="62"/>
      <c r="W508" s="60"/>
      <c r="X508" s="63"/>
      <c r="Y508" s="61"/>
      <c r="Z508" s="86">
        <f>SQRT($W$40*VLOOKUP(Z501,$P$34:$W$43,8))*(1-$Q$26)*T496*VLOOKUP(Z501,P490:T499,5)</f>
        <v>9.4207463897783544E-3</v>
      </c>
      <c r="AA508" s="60">
        <f>SQRT($W$40*VLOOKUP(AA501,$P$34:$W$43,8))*(1-$R$26)*T496*VLOOKUP(AA501,P490:T499,5)</f>
        <v>6.3020486802554928E-3</v>
      </c>
      <c r="AB508" s="60">
        <f>SQRT($W$40*VLOOKUP(AB501,$P$34:$W$43,8))*(1-$S$26)*T496*VLOOKUP(AB501,P490:T499,5)</f>
        <v>3.9139446728934544E-3</v>
      </c>
      <c r="AC508" s="60">
        <f>SQRT($W$40*VLOOKUP(AC501,$P$34:$W$43,8))*(1-$T$26)*T496*VLOOKUP(AC501,P490:T499,5)</f>
        <v>2.816970285780521E-3</v>
      </c>
      <c r="AD508" s="60">
        <f>SQRT($W$40*VLOOKUP(AD501,$P$34:$W$43,8))*(1-$U$26)*T496*VLOOKUP(AD501,P490:T499,5)</f>
        <v>2.6942490666457372E-3</v>
      </c>
      <c r="AE508" s="60">
        <f>SQRT($W$40*VLOOKUP(AE501,$P$34:$W$43,8))*(1-$V$26)*T496*VLOOKUP(AE501,P490:T499,5)</f>
        <v>1.8559387594938358E-3</v>
      </c>
      <c r="AF508" s="60">
        <f>SQRT($W$40*VLOOKUP(AF501,$P$34:$W$43,8))*(1-$W$26)*T496*VLOOKUP(AF501,P490:T499,5)</f>
        <v>1.2046919188414263E-2</v>
      </c>
      <c r="AG508" s="60">
        <f>SQRT($W$40*VLOOKUP(AG501,$P$34:$W$43,8))*(1-$X$26)*T496*VLOOKUP(AG501,P490:T499,5)</f>
        <v>8.1306093307093267E-3</v>
      </c>
      <c r="AH508" s="60">
        <f>SQRT($W$40*VLOOKUP(AH501,$P$34:$W$43,8))*(1-$Y$26)*T496*VLOOKUP(AH501,P490:T499,5)</f>
        <v>3.9693826236241563E-3</v>
      </c>
      <c r="AI508" s="87">
        <f>SQRT($W$40*VLOOKUP(AI501,$P$34:$W$43,8))*(1-$Z$26)*T496*VLOOKUP(AI501,P490:T499,5)</f>
        <v>6.4511321079812793E-3</v>
      </c>
      <c r="AJ508" s="89">
        <f>$X$40*T496</f>
        <v>8.9462588897100563E-6</v>
      </c>
      <c r="AK508" s="82"/>
      <c r="AL508" s="65"/>
      <c r="AM508" s="61"/>
      <c r="AN508" s="66" t="s">
        <v>585</v>
      </c>
      <c r="AO508" s="61" t="e">
        <f>IF(ATAN(AO507)&lt;0,ATAN(AO507)+PI(),ATAN(AO507))</f>
        <v>#NUM!</v>
      </c>
      <c r="AP508" s="61"/>
      <c r="AQ508" s="50"/>
      <c r="AR508" s="65"/>
      <c r="AS508" s="65"/>
      <c r="AT508" s="65"/>
      <c r="AU508" s="65"/>
      <c r="AV508" s="81"/>
      <c r="AW508" s="59">
        <v>7</v>
      </c>
      <c r="AX508" s="61">
        <f t="shared" si="77"/>
        <v>8.5143624315005592E-2</v>
      </c>
      <c r="AY508" s="61">
        <f>SUMPRODUCT(T490:T499,$BD$34:$BD$43)</f>
        <v>0.22132113667921255</v>
      </c>
      <c r="AZ508" s="68">
        <f>IF($AA$13,EXP((AX508/AL503)*(AU507-1)-LN(AU507-AL503)-AL502*(2*AY508/AL502-AX508/AL503)*LN((AU507+2.41421536*AL503)/(AU507-0.41421536*AL503))/(AL503*2.82842713)      ),1)</f>
        <v>1.1237484409579384</v>
      </c>
    </row>
    <row r="509" spans="16:52" x14ac:dyDescent="0.25">
      <c r="P509" s="78">
        <v>8</v>
      </c>
      <c r="Q509" s="60"/>
      <c r="R509" s="60"/>
      <c r="S509" s="60">
        <f>$Z$14*$BJ$41/AZ509</f>
        <v>0.11479510588022941</v>
      </c>
      <c r="T509" s="61">
        <f>S509/S512</f>
        <v>0.11482602350983054</v>
      </c>
      <c r="U509" s="62"/>
      <c r="V509" s="62"/>
      <c r="W509" s="60"/>
      <c r="X509" s="63"/>
      <c r="Y509" s="61"/>
      <c r="Z509" s="86">
        <f>SQRT($W$41*VLOOKUP(Z501,$P$34:$W$43,8))*(1-$Q$27)*T497*VLOOKUP(Z501,P490:T499,5)</f>
        <v>5.8595757960313863E-3</v>
      </c>
      <c r="AA509" s="60">
        <f>SQRT($W$41*VLOOKUP(AA501,$P$34:$W$43,8))*(1-$R$27)*T497*VLOOKUP(AA501,P490:T499,5)</f>
        <v>3.8263985932547001E-3</v>
      </c>
      <c r="AB509" s="60">
        <f>SQRT($W$41*VLOOKUP(AB501,$P$34:$W$43,8))*(1-$S$27)*T497*VLOOKUP(AB501,P490:T499,5)</f>
        <v>2.4869622706411251E-3</v>
      </c>
      <c r="AC509" s="60">
        <f>SQRT($W$41*VLOOKUP(AC501,$P$34:$W$43,8))*(1-$T$27)*T497*VLOOKUP(AC501,P490:T499,5)</f>
        <v>1.7611217441069861E-3</v>
      </c>
      <c r="AD509" s="60">
        <f>SQRT($W$41*VLOOKUP(AD501,$P$34:$W$43,8))*(1-$U$27)*T497*VLOOKUP(AD501,P490:T499,5)</f>
        <v>1.7546859051209987E-3</v>
      </c>
      <c r="AE509" s="60">
        <f>SQRT($W$41*VLOOKUP(AE501,$P$34:$W$43,8))*(1-$V$27)*T497*VLOOKUP(AE501,P490:T499,5)</f>
        <v>1.09206922247423E-3</v>
      </c>
      <c r="AF509" s="60">
        <f>SQRT($W$41*VLOOKUP(AF501,$P$34:$W$43,8))*(1-$W$27)*T497*VLOOKUP(AF501,P490:T499,5)</f>
        <v>8.1306093307093284E-3</v>
      </c>
      <c r="AG509" s="60">
        <f>SQRT($W$41*VLOOKUP(AG501,$P$34:$W$43,8))*(1-$X$27)*T497*VLOOKUP(AG501,P490:T499,5)</f>
        <v>5.3055240215282799E-3</v>
      </c>
      <c r="AH509" s="60">
        <f>SQRT($W$41*VLOOKUP(AH501,$P$34:$W$43,8))*(1-$Y$27)*T497*VLOOKUP(AH501,P490:T499,5)</f>
        <v>2.8879277377058025E-3</v>
      </c>
      <c r="AI509" s="87">
        <f>SQRT($W$41*VLOOKUP(AI501,$P$34:$W$43,8))*(1-$Z$27)*T497*VLOOKUP(AI501,P490:T499,5)</f>
        <v>4.4234970997741796E-3</v>
      </c>
      <c r="AJ509" s="89">
        <f>$X$41*T497</f>
        <v>3.0631319895552452E-6</v>
      </c>
      <c r="AK509" s="59" t="s">
        <v>580</v>
      </c>
      <c r="AL509" s="61">
        <f>AL505*AL506/6-AL507/2-AL505^3/27</f>
        <v>1.9146480601207813E-2</v>
      </c>
      <c r="AM509" s="61"/>
      <c r="AN509" s="66" t="s">
        <v>571</v>
      </c>
      <c r="AO509" s="61" t="e">
        <f>2*SQRT(AL510)*COS(AO508/3)-AL505/3</f>
        <v>#NUM!</v>
      </c>
      <c r="AP509" s="69" t="e">
        <f>AO509^3+AL505*AO509^2+AL506*AO509+AL507</f>
        <v>#NUM!</v>
      </c>
      <c r="AQ509" s="50"/>
      <c r="AR509" s="65"/>
      <c r="AS509" s="65"/>
      <c r="AT509" s="65"/>
      <c r="AU509" s="65"/>
      <c r="AV509" s="81"/>
      <c r="AW509" s="59">
        <v>8</v>
      </c>
      <c r="AX509" s="61">
        <f t="shared" si="77"/>
        <v>9.4442052157195047E-2</v>
      </c>
      <c r="AY509" s="61">
        <f>SUMPRODUCT(T490:T499,$BE$34:$BE$43)</f>
        <v>0.46712652468247906</v>
      </c>
      <c r="AZ509" s="68">
        <f>IF($AA$14,EXP((AX509/AL503)*(AU507-1)-LN(AU507-AL503)-AL502*(2*AY509/AL502-AX509/AL503)*LN((AU507+2.41421536*AL503)/(AU507-0.41421536*AL503))/(AL503*2.82842713)      ),1)</f>
        <v>0.63774336822871436</v>
      </c>
    </row>
    <row r="510" spans="16:52" x14ac:dyDescent="0.25">
      <c r="P510" s="78">
        <v>9</v>
      </c>
      <c r="Q510" s="60"/>
      <c r="R510" s="60"/>
      <c r="S510" s="60">
        <f>$Z$15*$BJ$42/AZ510</f>
        <v>5.9246970471395738E-2</v>
      </c>
      <c r="T510" s="61">
        <f>S510/S512</f>
        <v>5.9262927387624682E-2</v>
      </c>
      <c r="U510" s="62"/>
      <c r="V510" s="62" t="s">
        <v>590</v>
      </c>
      <c r="W510" s="60"/>
      <c r="X510" s="63"/>
      <c r="Y510" s="61"/>
      <c r="Z510" s="86">
        <f>SQRT($W$42*VLOOKUP(Z501,$P$34:$W$43,8))*(1-$Q$28)*T498*VLOOKUP(Z501,P490:T499,5)</f>
        <v>3.5644348570975743E-3</v>
      </c>
      <c r="AA510" s="60">
        <f>SQRT($W$42*VLOOKUP(AA501,$P$34:$W$43,8))*(1-$R$28)*T498*VLOOKUP(AA501,P490:T499,5)</f>
        <v>2.4375891122552862E-3</v>
      </c>
      <c r="AB510" s="60">
        <f>SQRT($W$42*VLOOKUP(AB501,$P$34:$W$43,8))*(1-$S$28)*T498*VLOOKUP(AB501,P490:T499,5)</f>
        <v>1.5619511453349884E-3</v>
      </c>
      <c r="AC510" s="60">
        <f>SQRT($W$42*VLOOKUP(AC501,$P$34:$W$43,8))*(1-$T$28)*T498*VLOOKUP(AC501,P490:T499,5)</f>
        <v>1.2254152770525407E-3</v>
      </c>
      <c r="AD510" s="60">
        <f>SQRT($W$42*VLOOKUP(AD501,$P$34:$W$43,8))*(1-$U$28)*T498*VLOOKUP(AD501,P490:T499,5)</f>
        <v>1.1454865658756203E-3</v>
      </c>
      <c r="AE510" s="60">
        <f>SQRT($W$42*VLOOKUP(AE501,$P$34:$W$43,8))*(1-$V$28)*T498*VLOOKUP(AE501,P490:T499,5)</f>
        <v>7.0300253274747124E-4</v>
      </c>
      <c r="AF510" s="60">
        <f>SQRT($W$42*VLOOKUP(AF501,$P$34:$W$43,8))*(1-$W$28)*T498*VLOOKUP(AF501,P490:T499,5)</f>
        <v>3.9693826236241563E-3</v>
      </c>
      <c r="AG510" s="60">
        <f>SQRT($W$42*VLOOKUP(AG501,$P$34:$W$43,8))*(1-$X$28)*T498*VLOOKUP(AG501,P490:T499,5)</f>
        <v>2.8879277377058025E-3</v>
      </c>
      <c r="AH510" s="60">
        <f>SQRT($W$42*VLOOKUP(AH501,$P$34:$W$43,8))*(1-$Y$28)*T498*VLOOKUP(AH501,P490:T499,5)</f>
        <v>1.9295396197784528E-3</v>
      </c>
      <c r="AI510" s="87">
        <f>SQRT($W$42*VLOOKUP(AI501,$P$34:$W$43,8))*(1-$Z$28)*T498*VLOOKUP(AI501,P490:T499,5)</f>
        <v>2.8235050569466688E-3</v>
      </c>
      <c r="AJ510" s="89">
        <f>$X$42*T498</f>
        <v>1.6008612985586345E-6</v>
      </c>
      <c r="AK510" s="59" t="s">
        <v>556</v>
      </c>
      <c r="AL510" s="61">
        <f>AL505^2/9-AL506/3</f>
        <v>3.6097592374222165E-2</v>
      </c>
      <c r="AM510" s="61"/>
      <c r="AN510" s="66" t="s">
        <v>572</v>
      </c>
      <c r="AO510" s="61" t="e">
        <f>2*SQRT(AL510)*COS((AO508+2*PI())/3)-AL505/3</f>
        <v>#NUM!</v>
      </c>
      <c r="AP510" s="69" t="e">
        <f>AO510^3+AO510^2*AL505+AO510*AL506+AL507</f>
        <v>#NUM!</v>
      </c>
      <c r="AQ510" s="50"/>
      <c r="AR510" s="65"/>
      <c r="AS510" s="50"/>
      <c r="AT510" s="65"/>
      <c r="AU510" s="65"/>
      <c r="AV510" s="81"/>
      <c r="AW510" s="59">
        <v>9</v>
      </c>
      <c r="AX510" s="61">
        <f t="shared" si="77"/>
        <v>9.5633628720838929E-2</v>
      </c>
      <c r="AY510" s="61">
        <f>SUMPRODUCT(T490:T499,$BF$34:$BF$43)</f>
        <v>0.53657148041638325</v>
      </c>
      <c r="AZ510" s="68">
        <f>IF($AA$15,EXP((AX510/AL503)*(AU507-1)-LN(AU507-AL503)-AL502*(2*AY510/AL502-AX510/AL503)*LN((AU507+2.41421536*AL503)/(AU507-0.41421536*AL503))/(AL503*2.82842713)      ),1)</f>
        <v>0.54180083784059019</v>
      </c>
    </row>
    <row r="511" spans="16:52" x14ac:dyDescent="0.25">
      <c r="P511" s="78">
        <v>10</v>
      </c>
      <c r="Q511" s="60"/>
      <c r="R511" s="60"/>
      <c r="S511" s="60">
        <f>$Z$16*$BJ$43/AZ511</f>
        <v>9.2083112558264318E-2</v>
      </c>
      <c r="T511" s="61">
        <f>S511/S512</f>
        <v>9.2107913193663932E-2</v>
      </c>
      <c r="U511" s="62"/>
      <c r="V511" s="96">
        <f>ABS(S500-S512)</f>
        <v>4.4408920985006262E-16</v>
      </c>
      <c r="W511" s="60"/>
      <c r="X511" s="63"/>
      <c r="Y511" s="61"/>
      <c r="Z511" s="86">
        <f>SQRT($W$43*VLOOKUP(Z501,$P$34:$W$43,8))*(1-$Q$29)*T499*VLOOKUP(Z501,P490:T499,5)</f>
        <v>5.571740840320057E-3</v>
      </c>
      <c r="AA511" s="60">
        <f>SQRT($W$43*VLOOKUP(AA501,$P$34:$W$43,8))*(1-$R$29)*T499*VLOOKUP(AA501,P490:T499,5)</f>
        <v>3.8564314467379145E-3</v>
      </c>
      <c r="AB511" s="60">
        <f>SQRT($W$43*VLOOKUP(AB501,$P$34:$W$43,8))*(1-$S$29)*T499*VLOOKUP(AB501,P490:T499,5)</f>
        <v>2.505602925257392E-3</v>
      </c>
      <c r="AC511" s="60">
        <f>SQRT($W$43*VLOOKUP(AC501,$P$34:$W$43,8))*(1-$T$29)*T499*VLOOKUP(AC501,P490:T499,5)</f>
        <v>1.6278273391572308E-3</v>
      </c>
      <c r="AD511" s="60">
        <f>SQRT($W$43*VLOOKUP(AD501,$P$34:$W$43,8))*(1-$U$29)*T499*VLOOKUP(AD501,P490:T499,5)</f>
        <v>1.7596013740545004E-3</v>
      </c>
      <c r="AE511" s="60">
        <f>SQRT($W$43*VLOOKUP(AE501,$P$34:$W$43,8))*(1-$V$29)*T499*VLOOKUP(AE501,P490:T499,5)</f>
        <v>1.097873160779461E-3</v>
      </c>
      <c r="AF511" s="60">
        <f>SQRT($W$43*VLOOKUP(AF501,$P$34:$W$43,8))*(1-$W$29)*T499*VLOOKUP(AF501,P490:T499,5)</f>
        <v>6.4511321079812793E-3</v>
      </c>
      <c r="AG511" s="60">
        <f>SQRT($W$43*VLOOKUP(AG501,$P$34:$W$43,8))*(1-$X$29)*T499*VLOOKUP(AG501,P490:T499,5)</f>
        <v>4.4234970997741796E-3</v>
      </c>
      <c r="AH511" s="60">
        <f>SQRT($W$43*VLOOKUP(AH501,$P$34:$W$43,8))*(1-$Y$29)*T499*VLOOKUP(AH501,P490:T499,5)</f>
        <v>2.8235050569466688E-3</v>
      </c>
      <c r="AI511" s="87">
        <f>SQRT($W$43*VLOOKUP(AI501,$P$34:$W$43,8))*(1-$Z$29)*T499*VLOOKUP(AI501,P490:T499,5)</f>
        <v>4.131649189726804E-3</v>
      </c>
      <c r="AJ511" s="89">
        <f>$X$43*T499</f>
        <v>3.3412025321085136E-6</v>
      </c>
      <c r="AK511" s="59" t="s">
        <v>72</v>
      </c>
      <c r="AL511" s="63">
        <f>AL509^2-AL510^3</f>
        <v>3.1955125071063238E-4</v>
      </c>
      <c r="AM511" s="61"/>
      <c r="AN511" s="66" t="s">
        <v>573</v>
      </c>
      <c r="AO511" s="61" t="e">
        <f>2*SQRT(AL510)*COS((AO508+4*PI())/3)-AL505/3</f>
        <v>#NUM!</v>
      </c>
      <c r="AP511" s="69" t="e">
        <f>AO511^3+AO511^2*AL505+AL506*AO511+AL507</f>
        <v>#NUM!</v>
      </c>
      <c r="AQ511" s="50"/>
      <c r="AR511" s="65"/>
      <c r="AS511" s="50"/>
      <c r="AT511" s="65"/>
      <c r="AU511" s="65"/>
      <c r="AV511" s="81"/>
      <c r="AW511" s="59">
        <v>10</v>
      </c>
      <c r="AX511" s="61">
        <f t="shared" si="77"/>
        <v>0.1284239100960245</v>
      </c>
      <c r="AY511" s="61">
        <f>SUMPRODUCT(T490:T499,$BG$34:$BG$43)</f>
        <v>0.53145233072170672</v>
      </c>
      <c r="AZ511" s="68">
        <f>IF($AA$16,EXP((AX511/AL503)*(AU507-1)-LN(AU507-AL503)-AL502*(2*AY511/AL502-AX511/AL503)*LN((AU507+2.41421536*AL503)/(AU507-0.41421536*AL503))/(AL503*2.82842713)      ),1)</f>
        <v>0.58726082636113697</v>
      </c>
    </row>
    <row r="512" spans="16:52" x14ac:dyDescent="0.25">
      <c r="P512" s="79"/>
      <c r="Q512" s="71"/>
      <c r="R512" s="71"/>
      <c r="S512" s="94">
        <f>SUM(S502:S511)</f>
        <v>0.99973074370551129</v>
      </c>
      <c r="T512" s="72">
        <f>SUM(T502:T511)</f>
        <v>1</v>
      </c>
      <c r="U512" s="73"/>
      <c r="V512" s="73"/>
      <c r="W512" s="73"/>
      <c r="X512" s="73"/>
      <c r="Y512" s="73"/>
      <c r="Z512" s="70"/>
      <c r="AA512" s="73"/>
      <c r="AB512" s="73"/>
      <c r="AC512" s="73"/>
      <c r="AD512" s="73"/>
      <c r="AE512" s="73"/>
      <c r="AF512" s="73"/>
      <c r="AG512" s="73"/>
      <c r="AH512" s="73"/>
      <c r="AI512" s="88">
        <f>SUM(Z502:AI511)</f>
        <v>0.28955790210612325</v>
      </c>
      <c r="AJ512" s="91">
        <f>SUM(AJ502:AJ511)</f>
        <v>3.1318759718181459E-5</v>
      </c>
      <c r="AK512" s="70"/>
      <c r="AL512" s="73"/>
      <c r="AM512" s="74"/>
      <c r="AN512" s="75"/>
      <c r="AO512" s="74"/>
      <c r="AP512" s="74"/>
      <c r="AQ512" s="76"/>
      <c r="AR512" s="73"/>
      <c r="AS512" s="76"/>
      <c r="AT512" s="73"/>
      <c r="AU512" s="73"/>
      <c r="AV512" s="80"/>
      <c r="AW512" s="70"/>
      <c r="AX512" s="73"/>
      <c r="AY512" s="73"/>
      <c r="AZ512" s="80"/>
    </row>
    <row r="513" spans="16:52" x14ac:dyDescent="0.25">
      <c r="P513" s="92">
        <f>P501+1</f>
        <v>40</v>
      </c>
      <c r="Q513" s="55"/>
      <c r="R513" s="55"/>
      <c r="S513" s="55"/>
      <c r="T513" s="55" t="s">
        <v>558</v>
      </c>
      <c r="U513" s="56"/>
      <c r="V513" s="56"/>
      <c r="W513" s="57"/>
      <c r="X513" s="57"/>
      <c r="Y513" s="57"/>
      <c r="Z513" s="54">
        <v>1</v>
      </c>
      <c r="AA513" s="55">
        <v>2</v>
      </c>
      <c r="AB513" s="55">
        <v>3</v>
      </c>
      <c r="AC513" s="55">
        <v>4</v>
      </c>
      <c r="AD513" s="55">
        <v>5</v>
      </c>
      <c r="AE513" s="55">
        <v>6</v>
      </c>
      <c r="AF513" s="55">
        <v>7</v>
      </c>
      <c r="AG513" s="55">
        <v>8</v>
      </c>
      <c r="AH513" s="55">
        <v>9</v>
      </c>
      <c r="AI513" s="58">
        <v>10</v>
      </c>
      <c r="AJ513" s="90"/>
      <c r="AK513" s="54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8"/>
      <c r="AW513" s="54"/>
      <c r="AX513" s="55" t="s">
        <v>563</v>
      </c>
      <c r="AY513" s="55" t="s">
        <v>575</v>
      </c>
      <c r="AZ513" s="58" t="s">
        <v>588</v>
      </c>
    </row>
    <row r="514" spans="16:52" x14ac:dyDescent="0.25">
      <c r="P514" s="78">
        <v>1</v>
      </c>
      <c r="Q514" s="60"/>
      <c r="R514" s="60"/>
      <c r="S514" s="60">
        <f>$Z$7*$BJ$34/AZ514</f>
        <v>0.19626138314243249</v>
      </c>
      <c r="T514" s="61">
        <f>S514/S524</f>
        <v>0.19631424198778541</v>
      </c>
      <c r="U514" s="62"/>
      <c r="V514" s="62"/>
      <c r="W514" s="60"/>
      <c r="X514" s="63"/>
      <c r="Y514" s="61"/>
      <c r="Z514" s="86">
        <f>SQRT($W$34*VLOOKUP(Z513,$P$34:$W$43,8))*(1-$Q$20)*T502*VLOOKUP(Z513,P502:T511,5)</f>
        <v>7.8475974294989689E-3</v>
      </c>
      <c r="AA514" s="60">
        <f>SQRT($W$34*VLOOKUP(AA513,$P$34:$W$43,8))*(1-$R$20)*T502*VLOOKUP(AA513,P502:T511,5)</f>
        <v>5.3765350111901495E-3</v>
      </c>
      <c r="AB514" s="60">
        <f>SQRT($W$34*VLOOKUP(AB513,$P$34:$W$43,8))*(1-$S$20)*T502*VLOOKUP(AB513,P502:T511,5)</f>
        <v>3.4048328847268894E-3</v>
      </c>
      <c r="AC514" s="60">
        <f>SQRT($W$34*VLOOKUP(AC513,$P$34:$W$43,8))*(1-$T$20)*T502*VLOOKUP(AC513,P502:T511,5)</f>
        <v>2.4384279426573879E-3</v>
      </c>
      <c r="AD514" s="60">
        <f>SQRT($W$34*VLOOKUP(AD513,$P$34:$W$43,8))*(1-$U$20)*T502*VLOOKUP(AD513,P502:T511,5)</f>
        <v>2.3629699906833092E-3</v>
      </c>
      <c r="AE514" s="60">
        <f>SQRT($W$34*VLOOKUP(AE513,$P$34:$W$43,8))*(1-$V$20)*T502*VLOOKUP(AE513,P502:T511,5)</f>
        <v>1.4782686621967855E-3</v>
      </c>
      <c r="AF514" s="60">
        <f>SQRT($W$34*VLOOKUP(AF513,$P$34:$W$43,8))*(1-$W$20)*T502*VLOOKUP(AF513,P502:T511,5)</f>
        <v>9.4207463897782312E-3</v>
      </c>
      <c r="AG514" s="60">
        <f>SQRT($W$34*VLOOKUP(AG513,$P$34:$W$43,8))*(1-$X$20)*T502*VLOOKUP(AG513,P502:T511,5)</f>
        <v>5.8595757960313776E-3</v>
      </c>
      <c r="AH514" s="60">
        <f>SQRT($W$34*VLOOKUP(AH513,$P$34:$W$43,8))*(1-$Y$20)*T502*VLOOKUP(AH513,P502:T511,5)</f>
        <v>3.564434857097593E-3</v>
      </c>
      <c r="AI514" s="87">
        <f>SQRT($W$34*VLOOKUP(AI513,$P$34:$W$43,8))*(1-$Z$20)*T502*VLOOKUP(AI513,P502:T511,5)</f>
        <v>5.5717408403200734E-3</v>
      </c>
      <c r="AJ514" s="89">
        <f>$X$34*T502</f>
        <v>5.2615827632630571E-6</v>
      </c>
      <c r="AK514" s="59" t="s">
        <v>69</v>
      </c>
      <c r="AL514" s="60">
        <f>$Q$44*AI524*100000/($T$3*$AE$9)^2</f>
        <v>0.41385723640371724</v>
      </c>
      <c r="AM514" s="65" t="s">
        <v>581</v>
      </c>
      <c r="AN514" s="66" t="s">
        <v>571</v>
      </c>
      <c r="AO514" s="61">
        <f>(AL521+SQRT(AL523))^(1/3)+(AL521-SQRT(AL523))^(1/3)-AL517/3</f>
        <v>0.73797068725124948</v>
      </c>
      <c r="AP514" s="63">
        <f>AO514^3+AL517*AO514^2+AL518*AO514+AL519</f>
        <v>8.3266726846886741E-17</v>
      </c>
      <c r="AQ514" s="65" t="s">
        <v>571</v>
      </c>
      <c r="AR514" s="61">
        <f>IF(AL523&gt;=0,AO514,AO521)</f>
        <v>0.73797068725124948</v>
      </c>
      <c r="AS514" s="61">
        <f>IF(AR514&lt;AR515,AR515,AR514)</f>
        <v>0.73797068725124948</v>
      </c>
      <c r="AT514" s="61">
        <f>AS514</f>
        <v>0.73797068725124948</v>
      </c>
      <c r="AU514" s="67">
        <f>IF(AT514&lt;AT515,AT515,AT514)</f>
        <v>0.73797068725124948</v>
      </c>
      <c r="AV514" s="81"/>
      <c r="AW514" s="59">
        <v>1</v>
      </c>
      <c r="AX514" s="61">
        <f>AX502</f>
        <v>9.4886543912142504E-2</v>
      </c>
      <c r="AY514" s="61">
        <f>SUMPRODUCT(T502:T511,$AX$34:$AX$43)</f>
        <v>0.34455228807852128</v>
      </c>
      <c r="AZ514" s="68">
        <f>IF($AA$7,EXP((AX514/AL515)*(AU519-1)-LN(AU519-AL515)-AL514*(2*AY514/AL514-AX514/AL515)*LN((AU519+2.41421536*AL515)/(AU519-0.41421536*AL515))/(AL515*2.82842713)      ),1)</f>
        <v>0.85492888326273364</v>
      </c>
    </row>
    <row r="515" spans="16:52" x14ac:dyDescent="0.25">
      <c r="P515" s="78">
        <v>2</v>
      </c>
      <c r="Q515" s="60"/>
      <c r="R515" s="60"/>
      <c r="S515" s="60">
        <f>$Z$8*$BJ$35/AZ515</f>
        <v>7.7393120047929934E-2</v>
      </c>
      <c r="T515" s="61">
        <f>S515/S524</f>
        <v>7.7413964245084219E-2</v>
      </c>
      <c r="U515" s="62"/>
      <c r="V515" s="62"/>
      <c r="W515" s="60"/>
      <c r="X515" s="63"/>
      <c r="Y515" s="61"/>
      <c r="Z515" s="86">
        <f>SQRT($W$35*VLOOKUP(Z513,$P$34:$W$43,8))*(1-$Q$21)*T503*VLOOKUP(Z513,P502:T511,5)</f>
        <v>5.3765350111901495E-3</v>
      </c>
      <c r="AA515" s="60">
        <f>SQRT($W$35*VLOOKUP(AA513,$P$34:$W$43,8))*(1-$R$21)*T503*VLOOKUP(AA513,P502:T511,5)</f>
        <v>3.6644840827263986E-3</v>
      </c>
      <c r="AB515" s="60">
        <f>SQRT($W$35*VLOOKUP(AB513,$P$34:$W$43,8))*(1-$S$21)*T503*VLOOKUP(AB513,P502:T511,5)</f>
        <v>2.3571051713650315E-3</v>
      </c>
      <c r="AC515" s="60">
        <f>SQRT($W$35*VLOOKUP(AC513,$P$34:$W$43,8))*(1-$T$21)*T503*VLOOKUP(AC513,P502:T511,5)</f>
        <v>1.5266212044304612E-3</v>
      </c>
      <c r="AD515" s="60">
        <f>SQRT($W$35*VLOOKUP(AD513,$P$34:$W$43,8))*(1-$U$21)*T503*VLOOKUP(AD513,P502:T511,5)</f>
        <v>1.6682420396209659E-3</v>
      </c>
      <c r="AE515" s="60">
        <f>SQRT($W$35*VLOOKUP(AE513,$P$34:$W$43,8))*(1-$V$21)*T503*VLOOKUP(AE513,P502:T511,5)</f>
        <v>1.0258788848689008E-3</v>
      </c>
      <c r="AF515" s="60">
        <f>SQRT($W$35*VLOOKUP(AF513,$P$34:$W$43,8))*(1-$W$21)*T503*VLOOKUP(AF513,P502:T511,5)</f>
        <v>6.3020486802554893E-3</v>
      </c>
      <c r="AG515" s="60">
        <f>SQRT($W$35*VLOOKUP(AG513,$P$34:$W$43,8))*(1-$X$21)*T503*VLOOKUP(AG513,P502:T511,5)</f>
        <v>3.826398593254743E-3</v>
      </c>
      <c r="AH515" s="60">
        <f>SQRT($W$35*VLOOKUP(AH513,$P$34:$W$43,8))*(1-$Y$21)*T503*VLOOKUP(AH513,P502:T511,5)</f>
        <v>2.4375891122553292E-3</v>
      </c>
      <c r="AI515" s="87">
        <f>SQRT($W$35*VLOOKUP(AI513,$P$34:$W$43,8))*(1-$Z$21)*T503*VLOOKUP(AI513,P502:T511,5)</f>
        <v>3.8564314467379739E-3</v>
      </c>
      <c r="AJ515" s="89">
        <f>$X$35*T503</f>
        <v>3.1314022352916211E-6</v>
      </c>
      <c r="AK515" s="59" t="s">
        <v>65</v>
      </c>
      <c r="AL515" s="60">
        <f>AJ524*$Q$44*100000/($T$3*$AE$9)</f>
        <v>0.1108777960194553</v>
      </c>
      <c r="AM515" s="61"/>
      <c r="AN515" s="66" t="s">
        <v>572</v>
      </c>
      <c r="AO515" s="66" t="e">
        <f>1/0</f>
        <v>#DIV/0!</v>
      </c>
      <c r="AP515" s="61"/>
      <c r="AQ515" s="65" t="s">
        <v>572</v>
      </c>
      <c r="AR515" s="66">
        <f>IF(AL523&gt;=0,0,AO522)</f>
        <v>0</v>
      </c>
      <c r="AS515" s="61">
        <f>IF(AR514&lt;AR515,AR514,AR515)</f>
        <v>0</v>
      </c>
      <c r="AT515" s="61">
        <f>IF(AS515&lt;AS516,AS516,AS515)</f>
        <v>0</v>
      </c>
      <c r="AU515" s="67">
        <f>IF(AT514&lt;AT515,AT514,AT515)</f>
        <v>0</v>
      </c>
      <c r="AV515" s="81"/>
      <c r="AW515" s="59">
        <v>2</v>
      </c>
      <c r="AX515" s="61">
        <f t="shared" ref="AX515:AX523" si="78">AX503</f>
        <v>0.14320546093673198</v>
      </c>
      <c r="AY515" s="61">
        <f>SUMPRODUCT(T502:T511,$AY$34:$AY$43)</f>
        <v>0.59157037432777237</v>
      </c>
      <c r="AZ515" s="68">
        <f>IF($AA$8,EXP((AX515/AL515)*(AU519-1)-LN(AU519-AL515)-AL514*(2*AY515/AL514-AX515/AL515)*LN((AU519+2.41421536*AL515)/(AU519-0.41421536*AL515))/(AL515*2.82842713)      ),1)</f>
        <v>0.52478986241882419</v>
      </c>
    </row>
    <row r="516" spans="16:52" x14ac:dyDescent="0.25">
      <c r="P516" s="78">
        <v>3</v>
      </c>
      <c r="Q516" s="60"/>
      <c r="R516" s="60"/>
      <c r="S516" s="60">
        <f>$Z$9*$BJ$36/AZ516</f>
        <v>3.6374802781774108E-2</v>
      </c>
      <c r="T516" s="61">
        <f>S516/S524</f>
        <v>3.6384599564229216E-2</v>
      </c>
      <c r="U516" s="62"/>
      <c r="V516" s="62"/>
      <c r="W516" s="60"/>
      <c r="X516" s="63"/>
      <c r="Y516" s="61"/>
      <c r="Z516" s="86">
        <f>SQRT($W$36*VLOOKUP(Z513,$P$34:$W$43,8))*(1-$Q$22)*T504*VLOOKUP(Z513,P502:T511,5)</f>
        <v>3.4048328847268894E-3</v>
      </c>
      <c r="AA516" s="60">
        <f>SQRT($W$36*VLOOKUP(AA513,$P$34:$W$43,8))*(1-$R$22)*T504*VLOOKUP(AA513,P502:T511,5)</f>
        <v>2.3571051713650311E-3</v>
      </c>
      <c r="AB516" s="60">
        <f>SQRT($W$36*VLOOKUP(AB513,$P$34:$W$43,8))*(1-$S$22)*T504*VLOOKUP(AB513,P502:T511,5)</f>
        <v>1.5195012283881154E-3</v>
      </c>
      <c r="AC516" s="60">
        <f>SQRT($W$36*VLOOKUP(AC513,$P$34:$W$43,8))*(1-$T$22)*T504*VLOOKUP(AC513,P502:T511,5)</f>
        <v>1.0838556006016475E-3</v>
      </c>
      <c r="AD516" s="60">
        <f>SQRT($W$36*VLOOKUP(AD513,$P$34:$W$43,8))*(1-$U$22)*T504*VLOOKUP(AD513,P502:T511,5)</f>
        <v>1.075418379541272E-3</v>
      </c>
      <c r="AE516" s="60">
        <f>SQRT($W$36*VLOOKUP(AE513,$P$34:$W$43,8))*(1-$V$22)*T504*VLOOKUP(AE513,P502:T511,5)</f>
        <v>6.4801894038880436E-4</v>
      </c>
      <c r="AF516" s="60">
        <f>SQRT($W$36*VLOOKUP(AF513,$P$34:$W$43,8))*(1-$W$22)*T504*VLOOKUP(AF513,P502:T511,5)</f>
        <v>3.9139446728934917E-3</v>
      </c>
      <c r="AG516" s="60">
        <f>SQRT($W$36*VLOOKUP(AG513,$P$34:$W$43,8))*(1-$X$22)*T504*VLOOKUP(AG513,P502:T511,5)</f>
        <v>2.4869622706411776E-3</v>
      </c>
      <c r="AH516" s="60">
        <f>SQRT($W$36*VLOOKUP(AH513,$P$34:$W$43,8))*(1-$Y$22)*T504*VLOOKUP(AH513,P502:T511,5)</f>
        <v>1.561951145335032E-3</v>
      </c>
      <c r="AI516" s="87">
        <f>SQRT($W$36*VLOOKUP(AI513,$P$34:$W$43,8))*(1-$Z$22)*T504*VLOOKUP(AI513,P502:T511,5)</f>
        <v>2.5056029252574562E-3</v>
      </c>
      <c r="AJ516" s="89">
        <f>$X$36*T504</f>
        <v>2.0500669236864991E-6</v>
      </c>
      <c r="AK516" s="82"/>
      <c r="AL516" s="65"/>
      <c r="AM516" s="61"/>
      <c r="AN516" s="66" t="s">
        <v>573</v>
      </c>
      <c r="AO516" s="66" t="e">
        <f>1/0</f>
        <v>#DIV/0!</v>
      </c>
      <c r="AP516" s="61"/>
      <c r="AQ516" s="65" t="s">
        <v>573</v>
      </c>
      <c r="AR516" s="66">
        <f>IF(AL523&gt;=0,0,AO523)</f>
        <v>0</v>
      </c>
      <c r="AS516" s="61">
        <f>AR516</f>
        <v>0</v>
      </c>
      <c r="AT516" s="61">
        <f>IF(AS515&lt;AS516,AS515,AS516)</f>
        <v>0</v>
      </c>
      <c r="AU516" s="67">
        <f>AT516</f>
        <v>0</v>
      </c>
      <c r="AV516" s="81"/>
      <c r="AW516" s="59">
        <v>3</v>
      </c>
      <c r="AX516" s="61">
        <f t="shared" si="78"/>
        <v>0.19947591637730461</v>
      </c>
      <c r="AY516" s="61">
        <f>SUMPRODUCT(T502:T511,$AZ$34:$AZ$43)</f>
        <v>0.80753499200568446</v>
      </c>
      <c r="AZ516" s="68">
        <f>IF($AA$9,EXP((AX516/AL515)*(AU519-1)-LN(AU519-AL515)-AL514*(2*AY516/AL514-AX516/AL515)*LN((AU519+2.41421536*AL515)/(AU519-0.41421536*AL515))/(AL515*2.82842713)      ),1)</f>
        <v>0.35268409636487158</v>
      </c>
    </row>
    <row r="517" spans="16:52" x14ac:dyDescent="0.25">
      <c r="P517" s="78">
        <v>4</v>
      </c>
      <c r="Q517" s="60"/>
      <c r="R517" s="60"/>
      <c r="S517" s="60">
        <f>$Z$10*$BJ$37/AZ517</f>
        <v>2.052611071585014E-2</v>
      </c>
      <c r="T517" s="61">
        <f>S517/S524</f>
        <v>2.0531638988884056E-2</v>
      </c>
      <c r="U517" s="62"/>
      <c r="V517" s="62"/>
      <c r="W517" s="60"/>
      <c r="X517" s="63"/>
      <c r="Y517" s="61"/>
      <c r="Z517" s="86">
        <f>SQRT($W$37*VLOOKUP(Z513,$P$34:$W$43,8))*(1-$Q$23)*T505*VLOOKUP(Z513,P502:T511,5)</f>
        <v>2.4384279426573879E-3</v>
      </c>
      <c r="AA517" s="60">
        <f>SQRT($W$37*VLOOKUP(AA513,$P$34:$W$43,8))*(1-$R$23)*T505*VLOOKUP(AA513,P502:T511,5)</f>
        <v>1.5266212044304612E-3</v>
      </c>
      <c r="AB517" s="60">
        <f>SQRT($W$37*VLOOKUP(AB513,$P$34:$W$43,8))*(1-$S$23)*T505*VLOOKUP(AB513,P502:T511,5)</f>
        <v>1.0838556006016473E-3</v>
      </c>
      <c r="AC517" s="60">
        <f>SQRT($W$37*VLOOKUP(AC513,$P$34:$W$43,8))*(1-$T$23)*T505*VLOOKUP(AC513,P502:T511,5)</f>
        <v>7.7823880154699978E-4</v>
      </c>
      <c r="AD517" s="60">
        <f>SQRT($W$37*VLOOKUP(AD513,$P$34:$W$43,8))*(1-$U$23)*T505*VLOOKUP(AD513,P502:T511,5)</f>
        <v>7.6398124272670771E-4</v>
      </c>
      <c r="AE517" s="60">
        <f>SQRT($W$37*VLOOKUP(AE513,$P$34:$W$43,8))*(1-$V$23)*T505*VLOOKUP(AE513,P502:T511,5)</f>
        <v>4.412227278298178E-4</v>
      </c>
      <c r="AF517" s="60">
        <f>SQRT($W$37*VLOOKUP(AF513,$P$34:$W$43,8))*(1-$W$23)*T505*VLOOKUP(AF513,P502:T511,5)</f>
        <v>2.81697028578057E-3</v>
      </c>
      <c r="AG517" s="60">
        <f>SQRT($W$37*VLOOKUP(AG513,$P$34:$W$43,8))*(1-$X$23)*T505*VLOOKUP(AG513,P502:T511,5)</f>
        <v>1.7611217441070371E-3</v>
      </c>
      <c r="AH517" s="60">
        <f>SQRT($W$37*VLOOKUP(AH513,$P$34:$W$43,8))*(1-$Y$23)*T505*VLOOKUP(AH513,P502:T511,5)</f>
        <v>1.2254152770525845E-3</v>
      </c>
      <c r="AI517" s="87">
        <f>SQRT($W$37*VLOOKUP(AI513,$P$34:$W$43,8))*(1-$Z$23)*T505*VLOOKUP(AI513,P502:T511,5)</f>
        <v>1.627827339157285E-3</v>
      </c>
      <c r="AJ517" s="89">
        <f>$X$37*T505</f>
        <v>1.4862202102495978E-6</v>
      </c>
      <c r="AK517" s="59" t="s">
        <v>568</v>
      </c>
      <c r="AL517" s="60">
        <f>AL515-1</f>
        <v>-0.88912220398054465</v>
      </c>
      <c r="AM517" s="61"/>
      <c r="AN517" s="66"/>
      <c r="AO517" s="61"/>
      <c r="AP517" s="61"/>
      <c r="AQ517" s="50"/>
      <c r="AR517" s="65"/>
      <c r="AS517" s="65"/>
      <c r="AT517" s="65"/>
      <c r="AU517" s="65"/>
      <c r="AV517" s="81"/>
      <c r="AW517" s="59">
        <v>4</v>
      </c>
      <c r="AX517" s="61">
        <f t="shared" si="78"/>
        <v>0.25627106465246752</v>
      </c>
      <c r="AY517" s="61">
        <f>SUMPRODUCT(T502:T511,$BA$34:$BA$43)</f>
        <v>1.0068630012207496</v>
      </c>
      <c r="AZ517" s="68">
        <f>IF($AA$10,EXP((AX517/AL515)*(AU519-1)-LN(AU519-AL515)-AL514*(2*AY517/AL514-AX517/AL515)*LN((AU519+2.41421536*AL515)/(AU519-0.41421536*AL515))/(AL515*2.82842713)      ),1)</f>
        <v>0.24687815429324003</v>
      </c>
    </row>
    <row r="518" spans="16:52" x14ac:dyDescent="0.25">
      <c r="P518" s="78">
        <v>5</v>
      </c>
      <c r="Q518" s="60"/>
      <c r="R518" s="60"/>
      <c r="S518" s="60">
        <f>$Z$11*$BJ$38/AZ518</f>
        <v>2.0845438813248365E-2</v>
      </c>
      <c r="T518" s="61">
        <f>S518/S524</f>
        <v>2.0851053090539702E-2</v>
      </c>
      <c r="U518" s="62"/>
      <c r="V518" s="62"/>
      <c r="W518" s="60"/>
      <c r="X518" s="63"/>
      <c r="Y518" s="61"/>
      <c r="Z518" s="86">
        <f>SQRT($W$38*VLOOKUP(Z513,$P$34:$W$43,8))*(1-$Q$24)*T506*VLOOKUP(Z513,P502:T511,5)</f>
        <v>2.3629699906833096E-3</v>
      </c>
      <c r="AA518" s="60">
        <f>SQRT($W$38*VLOOKUP(AA513,$P$34:$W$43,8))*(1-$R$24)*T506*VLOOKUP(AA513,P502:T511,5)</f>
        <v>1.6682420396209659E-3</v>
      </c>
      <c r="AB518" s="60">
        <f>SQRT($W$38*VLOOKUP(AB513,$P$34:$W$43,8))*(1-$S$24)*T506*VLOOKUP(AB513,P502:T511,5)</f>
        <v>1.0754183795412718E-3</v>
      </c>
      <c r="AC518" s="60">
        <f>SQRT($W$38*VLOOKUP(AC513,$P$34:$W$43,8))*(1-$T$24)*T506*VLOOKUP(AC513,P502:T511,5)</f>
        <v>7.6398124272670782E-4</v>
      </c>
      <c r="AD518" s="60">
        <f>SQRT($W$38*VLOOKUP(AD513,$P$34:$W$43,8))*(1-$U$24)*T506*VLOOKUP(AD513,P502:T511,5)</f>
        <v>7.4938525837896317E-4</v>
      </c>
      <c r="AE518" s="60">
        <f>SQRT($W$38*VLOOKUP(AE513,$P$34:$W$43,8))*(1-$V$24)*T506*VLOOKUP(AE513,P502:T511,5)</f>
        <v>4.6756610581765275E-4</v>
      </c>
      <c r="AF518" s="60">
        <f>SQRT($W$38*VLOOKUP(AF513,$P$34:$W$43,8))*(1-$W$24)*T506*VLOOKUP(AF513,P502:T511,5)</f>
        <v>2.6942490666457854E-3</v>
      </c>
      <c r="AG518" s="60">
        <f>SQRT($W$38*VLOOKUP(AG513,$P$34:$W$43,8))*(1-$X$24)*T506*VLOOKUP(AG513,P502:T511,5)</f>
        <v>1.7546859051210506E-3</v>
      </c>
      <c r="AH518" s="60">
        <f>SQRT($W$38*VLOOKUP(AH513,$P$34:$W$43,8))*(1-$Y$24)*T506*VLOOKUP(AH513,P502:T511,5)</f>
        <v>1.1454865658756617E-3</v>
      </c>
      <c r="AI518" s="87">
        <f>SQRT($W$38*VLOOKUP(AI513,$P$34:$W$43,8))*(1-$Z$24)*T506*VLOOKUP(AI513,P502:T511,5)</f>
        <v>1.7596013740545596E-3</v>
      </c>
      <c r="AJ518" s="89">
        <f>$X$38*T506</f>
        <v>1.5090014020903228E-6</v>
      </c>
      <c r="AK518" s="59" t="s">
        <v>569</v>
      </c>
      <c r="AL518" s="60">
        <f>AL514-3*AL515*AL515-2*AL515</f>
        <v>0.15521998741441084</v>
      </c>
      <c r="AM518" s="61" t="s">
        <v>582</v>
      </c>
      <c r="AN518" s="66" t="s">
        <v>583</v>
      </c>
      <c r="AO518" s="61">
        <f>AL521^2/AL522^3</f>
        <v>7.7936913533321128</v>
      </c>
      <c r="AP518" s="61"/>
      <c r="AQ518" s="50"/>
      <c r="AR518" s="65"/>
      <c r="AS518" s="65"/>
      <c r="AT518" s="65"/>
      <c r="AU518" s="65"/>
      <c r="AV518" s="81"/>
      <c r="AW518" s="59">
        <v>5</v>
      </c>
      <c r="AX518" s="61">
        <f t="shared" si="78"/>
        <v>0.25621330522075891</v>
      </c>
      <c r="AY518" s="61">
        <f>SUMPRODUCT(T502:T511,$BB$34:$BB$43)</f>
        <v>0.98992439429063095</v>
      </c>
      <c r="AZ518" s="68">
        <f>IF($AA$11,EXP((AX518/AL515)*(AU519-1)-LN(AU519-AL515)-AL514*(2*AY518/AL514-AX518/AL515)*LN((AU519+2.41421536*AL515)/(AU519-0.41421536*AL515))/(AL515*2.82842713)      ),1)</f>
        <v>0.25701838799662885</v>
      </c>
    </row>
    <row r="519" spans="16:52" x14ac:dyDescent="0.25">
      <c r="P519" s="78">
        <v>6</v>
      </c>
      <c r="Q519" s="60"/>
      <c r="R519" s="60"/>
      <c r="S519" s="60">
        <f>$Z$12*$BJ$39/AZ519</f>
        <v>1.0316492458094007E-2</v>
      </c>
      <c r="T519" s="61">
        <f>S519/S524</f>
        <v>1.0319270986761723E-2</v>
      </c>
      <c r="U519" s="62"/>
      <c r="V519" s="62"/>
      <c r="W519" s="60"/>
      <c r="X519" s="63"/>
      <c r="Y519" s="61"/>
      <c r="Z519" s="86">
        <f>SQRT($W$39*VLOOKUP(Z513,$P$34:$W$43,8))*(1-$Q$25)*T507*VLOOKUP(Z513,P502:T511,5)</f>
        <v>1.4782686621967857E-3</v>
      </c>
      <c r="AA519" s="60">
        <f>SQRT($W$39*VLOOKUP(AA513,$P$34:$W$43,8))*(1-$R$25)*T507*VLOOKUP(AA513,P502:T511,5)</f>
        <v>1.0258788848689008E-3</v>
      </c>
      <c r="AB519" s="60">
        <f>SQRT($W$39*VLOOKUP(AB513,$P$34:$W$43,8))*(1-$S$25)*T507*VLOOKUP(AB513,P502:T511,5)</f>
        <v>6.4801894038880425E-4</v>
      </c>
      <c r="AC519" s="60">
        <f>SQRT($W$39*VLOOKUP(AC513,$P$34:$W$43,8))*(1-$T$25)*T507*VLOOKUP(AC513,P502:T511,5)</f>
        <v>4.412227278298178E-4</v>
      </c>
      <c r="AD519" s="60">
        <f>SQRT($W$39*VLOOKUP(AD513,$P$34:$W$43,8))*(1-$U$25)*T507*VLOOKUP(AD513,P502:T511,5)</f>
        <v>4.6756610581765275E-4</v>
      </c>
      <c r="AE519" s="60">
        <f>SQRT($W$39*VLOOKUP(AE513,$P$34:$W$43,8))*(1-$V$25)*T507*VLOOKUP(AE513,P502:T511,5)</f>
        <v>2.9172986906946809E-4</v>
      </c>
      <c r="AF519" s="60">
        <f>SQRT($W$39*VLOOKUP(AF513,$P$34:$W$43,8))*(1-$W$25)*T507*VLOOKUP(AF513,P502:T511,5)</f>
        <v>1.8559387594938874E-3</v>
      </c>
      <c r="AG519" s="60">
        <f>SQRT($W$39*VLOOKUP(AG513,$P$34:$W$43,8))*(1-$X$25)*T507*VLOOKUP(AG513,P502:T511,5)</f>
        <v>1.0920692224742731E-3</v>
      </c>
      <c r="AH519" s="60">
        <f>SQRT($W$39*VLOOKUP(AH513,$P$34:$W$43,8))*(1-$Y$25)*T507*VLOOKUP(AH513,P502:T511,5)</f>
        <v>7.0300253274750376E-4</v>
      </c>
      <c r="AI519" s="87">
        <f>SQRT($W$39*VLOOKUP(AI513,$P$34:$W$43,8))*(1-$Z$25)*T507*VLOOKUP(AI513,P502:T511,5)</f>
        <v>1.0978731607795091E-3</v>
      </c>
      <c r="AJ519" s="89">
        <f>$X$39*T507</f>
        <v>9.2903147366806902E-7</v>
      </c>
      <c r="AK519" s="59" t="s">
        <v>570</v>
      </c>
      <c r="AL519" s="60">
        <f>-1*AL514*AL515+AL515^2+AL515^3</f>
        <v>-3.2230573643613078E-2</v>
      </c>
      <c r="AM519" s="61"/>
      <c r="AN519" s="66" t="s">
        <v>584</v>
      </c>
      <c r="AO519" s="61" t="e">
        <f>SQRT(1-AO518)/SQRT(AO518)*AL521/ABS(AL521)</f>
        <v>#NUM!</v>
      </c>
      <c r="AP519" s="61"/>
      <c r="AQ519" s="50"/>
      <c r="AR519" s="65"/>
      <c r="AS519" s="65"/>
      <c r="AT519" s="65" t="s">
        <v>587</v>
      </c>
      <c r="AU519" s="61">
        <f>AU514</f>
        <v>0.73797068725124948</v>
      </c>
      <c r="AV519" s="81"/>
      <c r="AW519" s="59">
        <v>6</v>
      </c>
      <c r="AX519" s="61">
        <f t="shared" si="78"/>
        <v>0.31872889694939199</v>
      </c>
      <c r="AY519" s="61">
        <f>SUMPRODUCT(T502:T511,$BC$34:$BC$43)</f>
        <v>1.2606147202468134</v>
      </c>
      <c r="AZ519" s="68">
        <f>IF($AA$12,EXP((AX519/AL515)*(AU519-1)-LN(AU519-AL515)-AL514*(2*AY519/AL514-AX519/AL515)*LN((AU519+2.41421536*AL515)/(AU519-0.41421536*AL515))/(AL515*2.82842713)      ),1)</f>
        <v>0.15359283363724943</v>
      </c>
    </row>
    <row r="520" spans="16:52" x14ac:dyDescent="0.25">
      <c r="P520" s="78">
        <v>7</v>
      </c>
      <c r="Q520" s="60"/>
      <c r="R520" s="60"/>
      <c r="S520" s="60">
        <f>$Z$13*$BJ$40/AZ520</f>
        <v>0.37188820683629242</v>
      </c>
      <c r="T520" s="61">
        <f>S520/S524</f>
        <v>0.37198836704559585</v>
      </c>
      <c r="U520" s="62"/>
      <c r="V520" s="62"/>
      <c r="W520" s="60"/>
      <c r="X520" s="63"/>
      <c r="Y520" s="61"/>
      <c r="Z520" s="86">
        <f>SQRT($W$40*VLOOKUP(Z513,$P$34:$W$43,8))*(1-$Q$26)*T508*VLOOKUP(Z513,P502:T511,5)</f>
        <v>9.4207463897782312E-3</v>
      </c>
      <c r="AA520" s="60">
        <f>SQRT($W$40*VLOOKUP(AA513,$P$34:$W$43,8))*(1-$R$26)*T508*VLOOKUP(AA513,P502:T511,5)</f>
        <v>6.3020486802554902E-3</v>
      </c>
      <c r="AB520" s="60">
        <f>SQRT($W$40*VLOOKUP(AB513,$P$34:$W$43,8))*(1-$S$26)*T508*VLOOKUP(AB513,P502:T511,5)</f>
        <v>3.9139446728934917E-3</v>
      </c>
      <c r="AC520" s="60">
        <f>SQRT($W$40*VLOOKUP(AC513,$P$34:$W$43,8))*(1-$T$26)*T508*VLOOKUP(AC513,P502:T511,5)</f>
        <v>2.81697028578057E-3</v>
      </c>
      <c r="AD520" s="60">
        <f>SQRT($W$40*VLOOKUP(AD513,$P$34:$W$43,8))*(1-$U$26)*T508*VLOOKUP(AD513,P502:T511,5)</f>
        <v>2.6942490666457854E-3</v>
      </c>
      <c r="AE520" s="60">
        <f>SQRT($W$40*VLOOKUP(AE513,$P$34:$W$43,8))*(1-$V$26)*T508*VLOOKUP(AE513,P502:T511,5)</f>
        <v>1.8559387594938874E-3</v>
      </c>
      <c r="AF520" s="60">
        <f>SQRT($W$40*VLOOKUP(AF513,$P$34:$W$43,8))*(1-$W$26)*T508*VLOOKUP(AF513,P502:T511,5)</f>
        <v>1.2046919188414027E-2</v>
      </c>
      <c r="AG520" s="60">
        <f>SQRT($W$40*VLOOKUP(AG513,$P$34:$W$43,8))*(1-$X$26)*T508*VLOOKUP(AG513,P502:T511,5)</f>
        <v>8.1306093307092642E-3</v>
      </c>
      <c r="AH520" s="60">
        <f>SQRT($W$40*VLOOKUP(AH513,$P$34:$W$43,8))*(1-$Y$26)*T508*VLOOKUP(AH513,P502:T511,5)</f>
        <v>3.9693826236241519E-3</v>
      </c>
      <c r="AI520" s="87">
        <f>SQRT($W$40*VLOOKUP(AI513,$P$34:$W$43,8))*(1-$Z$26)*T508*VLOOKUP(AI513,P502:T511,5)</f>
        <v>6.4511321079812577E-3</v>
      </c>
      <c r="AJ520" s="89">
        <f>$X$40*T508</f>
        <v>8.9462588897099699E-6</v>
      </c>
      <c r="AK520" s="82"/>
      <c r="AL520" s="65"/>
      <c r="AM520" s="61"/>
      <c r="AN520" s="66" t="s">
        <v>585</v>
      </c>
      <c r="AO520" s="61" t="e">
        <f>IF(ATAN(AO519)&lt;0,ATAN(AO519)+PI(),ATAN(AO519))</f>
        <v>#NUM!</v>
      </c>
      <c r="AP520" s="61"/>
      <c r="AQ520" s="50"/>
      <c r="AR520" s="65"/>
      <c r="AS520" s="65"/>
      <c r="AT520" s="65"/>
      <c r="AU520" s="65"/>
      <c r="AV520" s="81"/>
      <c r="AW520" s="59">
        <v>7</v>
      </c>
      <c r="AX520" s="61">
        <f t="shared" si="78"/>
        <v>8.5143624315005592E-2</v>
      </c>
      <c r="AY520" s="61">
        <f>SUMPRODUCT(T502:T511,$BD$34:$BD$43)</f>
        <v>0.22132113667921369</v>
      </c>
      <c r="AZ520" s="68">
        <f>IF($AA$13,EXP((AX520/AL515)*(AU519-1)-LN(AU519-AL515)-AL514*(2*AY520/AL514-AX520/AL515)*LN((AU519+2.41421536*AL515)/(AU519-0.41421536*AL515))/(AL515*2.82842713)      ),1)</f>
        <v>1.123748440957943</v>
      </c>
    </row>
    <row r="521" spans="16:52" x14ac:dyDescent="0.25">
      <c r="P521" s="78">
        <v>8</v>
      </c>
      <c r="Q521" s="60"/>
      <c r="R521" s="60"/>
      <c r="S521" s="60">
        <f>$Z$14*$BJ$41/AZ521</f>
        <v>0.11479510588022956</v>
      </c>
      <c r="T521" s="61">
        <f>S521/S524</f>
        <v>0.11482602350983065</v>
      </c>
      <c r="U521" s="62"/>
      <c r="V521" s="62"/>
      <c r="W521" s="60"/>
      <c r="X521" s="63"/>
      <c r="Y521" s="61"/>
      <c r="Z521" s="86">
        <f>SQRT($W$41*VLOOKUP(Z513,$P$34:$W$43,8))*(1-$Q$27)*T509*VLOOKUP(Z513,P502:T511,5)</f>
        <v>5.8595757960313776E-3</v>
      </c>
      <c r="AA521" s="60">
        <f>SQRT($W$41*VLOOKUP(AA513,$P$34:$W$43,8))*(1-$R$27)*T509*VLOOKUP(AA513,P502:T511,5)</f>
        <v>3.8263985932547426E-3</v>
      </c>
      <c r="AB521" s="60">
        <f>SQRT($W$41*VLOOKUP(AB513,$P$34:$W$43,8))*(1-$S$27)*T509*VLOOKUP(AB513,P502:T511,5)</f>
        <v>2.4869622706411776E-3</v>
      </c>
      <c r="AC521" s="60">
        <f>SQRT($W$41*VLOOKUP(AC513,$P$34:$W$43,8))*(1-$T$27)*T509*VLOOKUP(AC513,P502:T511,5)</f>
        <v>1.7611217441070371E-3</v>
      </c>
      <c r="AD521" s="60">
        <f>SQRT($W$41*VLOOKUP(AD513,$P$34:$W$43,8))*(1-$U$27)*T509*VLOOKUP(AD513,P502:T511,5)</f>
        <v>1.7546859051210503E-3</v>
      </c>
      <c r="AE521" s="60">
        <f>SQRT($W$41*VLOOKUP(AE513,$P$34:$W$43,8))*(1-$V$27)*T509*VLOOKUP(AE513,P502:T511,5)</f>
        <v>1.0920692224742731E-3</v>
      </c>
      <c r="AF521" s="60">
        <f>SQRT($W$41*VLOOKUP(AF513,$P$34:$W$43,8))*(1-$W$27)*T509*VLOOKUP(AF513,P502:T511,5)</f>
        <v>8.1306093307092642E-3</v>
      </c>
      <c r="AG521" s="60">
        <f>SQRT($W$41*VLOOKUP(AG513,$P$34:$W$43,8))*(1-$X$27)*T509*VLOOKUP(AG513,P502:T511,5)</f>
        <v>5.3055240215283007E-3</v>
      </c>
      <c r="AH521" s="60">
        <f>SQRT($W$41*VLOOKUP(AH513,$P$34:$W$43,8))*(1-$Y$27)*T509*VLOOKUP(AH513,P502:T511,5)</f>
        <v>2.8879277377058333E-3</v>
      </c>
      <c r="AI521" s="87">
        <f>SQRT($W$41*VLOOKUP(AI513,$P$34:$W$43,8))*(1-$Z$27)*T509*VLOOKUP(AI513,P502:T511,5)</f>
        <v>4.423497099774216E-3</v>
      </c>
      <c r="AJ521" s="89">
        <f>$X$41*T509</f>
        <v>3.0631319895552511E-6</v>
      </c>
      <c r="AK521" s="59" t="s">
        <v>580</v>
      </c>
      <c r="AL521" s="61">
        <f>AL517*AL518/6-AL519/2-AL517^3/27</f>
        <v>1.9146480601207563E-2</v>
      </c>
      <c r="AM521" s="61"/>
      <c r="AN521" s="66" t="s">
        <v>571</v>
      </c>
      <c r="AO521" s="61" t="e">
        <f>2*SQRT(AL522)*COS(AO520/3)-AL517/3</f>
        <v>#NUM!</v>
      </c>
      <c r="AP521" s="69" t="e">
        <f>AO521^3+AL517*AO521^2+AL518*AO521+AL519</f>
        <v>#NUM!</v>
      </c>
      <c r="AQ521" s="50"/>
      <c r="AR521" s="65"/>
      <c r="AS521" s="65"/>
      <c r="AT521" s="65"/>
      <c r="AU521" s="65"/>
      <c r="AV521" s="81"/>
      <c r="AW521" s="59">
        <v>8</v>
      </c>
      <c r="AX521" s="61">
        <f t="shared" si="78"/>
        <v>9.4442052157195047E-2</v>
      </c>
      <c r="AY521" s="61">
        <f>SUMPRODUCT(T502:T511,$BE$34:$BE$43)</f>
        <v>0.46712652468248134</v>
      </c>
      <c r="AZ521" s="68">
        <f>IF($AA$14,EXP((AX521/AL515)*(AU519-1)-LN(AU519-AL515)-AL514*(2*AY521/AL514-AX521/AL515)*LN((AU519+2.41421536*AL515)/(AU519-0.41421536*AL515))/(AL515*2.82842713)      ),1)</f>
        <v>0.63774336822871347</v>
      </c>
    </row>
    <row r="522" spans="16:52" x14ac:dyDescent="0.25">
      <c r="P522" s="78">
        <v>9</v>
      </c>
      <c r="Q522" s="60"/>
      <c r="R522" s="60"/>
      <c r="S522" s="60">
        <f>$Z$15*$BJ$42/AZ522</f>
        <v>5.9246970471395995E-2</v>
      </c>
      <c r="T522" s="61">
        <f>S522/S524</f>
        <v>5.9262927387624911E-2</v>
      </c>
      <c r="U522" s="62"/>
      <c r="V522" s="62" t="s">
        <v>590</v>
      </c>
      <c r="W522" s="60"/>
      <c r="X522" s="63"/>
      <c r="Y522" s="61"/>
      <c r="Z522" s="86">
        <f>SQRT($W$42*VLOOKUP(Z513,$P$34:$W$43,8))*(1-$Q$28)*T510*VLOOKUP(Z513,P502:T511,5)</f>
        <v>3.564434857097593E-3</v>
      </c>
      <c r="AA522" s="60">
        <f>SQRT($W$42*VLOOKUP(AA513,$P$34:$W$43,8))*(1-$R$28)*T510*VLOOKUP(AA513,P502:T511,5)</f>
        <v>2.4375891122553292E-3</v>
      </c>
      <c r="AB522" s="60">
        <f>SQRT($W$42*VLOOKUP(AB513,$P$34:$W$43,8))*(1-$S$28)*T510*VLOOKUP(AB513,P502:T511,5)</f>
        <v>1.5619511453350322E-3</v>
      </c>
      <c r="AC522" s="60">
        <f>SQRT($W$42*VLOOKUP(AC513,$P$34:$W$43,8))*(1-$T$28)*T510*VLOOKUP(AC513,P502:T511,5)</f>
        <v>1.2254152770525845E-3</v>
      </c>
      <c r="AD522" s="60">
        <f>SQRT($W$42*VLOOKUP(AD513,$P$34:$W$43,8))*(1-$U$28)*T510*VLOOKUP(AD513,P502:T511,5)</f>
        <v>1.1454865658756619E-3</v>
      </c>
      <c r="AE522" s="60">
        <f>SQRT($W$42*VLOOKUP(AE513,$P$34:$W$43,8))*(1-$V$28)*T510*VLOOKUP(AE513,P502:T511,5)</f>
        <v>7.0300253274750376E-4</v>
      </c>
      <c r="AF522" s="60">
        <f>SQRT($W$42*VLOOKUP(AF513,$P$34:$W$43,8))*(1-$W$28)*T510*VLOOKUP(AF513,P502:T511,5)</f>
        <v>3.9693826236241519E-3</v>
      </c>
      <c r="AG522" s="60">
        <f>SQRT($W$42*VLOOKUP(AG513,$P$34:$W$43,8))*(1-$X$28)*T510*VLOOKUP(AG513,P502:T511,5)</f>
        <v>2.8879277377058328E-3</v>
      </c>
      <c r="AH522" s="60">
        <f>SQRT($W$42*VLOOKUP(AH513,$P$34:$W$43,8))*(1-$Y$28)*T510*VLOOKUP(AH513,P502:T511,5)</f>
        <v>1.9295396197784864E-3</v>
      </c>
      <c r="AI522" s="87">
        <f>SQRT($W$42*VLOOKUP(AI513,$P$34:$W$43,8))*(1-$Z$28)*T510*VLOOKUP(AI513,P502:T511,5)</f>
        <v>2.8235050569467113E-3</v>
      </c>
      <c r="AJ522" s="89">
        <f>$X$42*T510</f>
        <v>1.6008612985586483E-6</v>
      </c>
      <c r="AK522" s="59" t="s">
        <v>556</v>
      </c>
      <c r="AL522" s="61">
        <f>AL517^2/9-AL518/3</f>
        <v>3.6097592374220965E-2</v>
      </c>
      <c r="AM522" s="61"/>
      <c r="AN522" s="66" t="s">
        <v>572</v>
      </c>
      <c r="AO522" s="61" t="e">
        <f>2*SQRT(AL522)*COS((AO520+2*PI())/3)-AL517/3</f>
        <v>#NUM!</v>
      </c>
      <c r="AP522" s="69" t="e">
        <f>AO522^3+AO522^2*AL517+AO522*AL518+AL519</f>
        <v>#NUM!</v>
      </c>
      <c r="AQ522" s="50"/>
      <c r="AR522" s="65"/>
      <c r="AS522" s="50"/>
      <c r="AT522" s="65"/>
      <c r="AU522" s="65"/>
      <c r="AV522" s="81"/>
      <c r="AW522" s="59">
        <v>9</v>
      </c>
      <c r="AX522" s="61">
        <f t="shared" si="78"/>
        <v>9.5633628720838929E-2</v>
      </c>
      <c r="AY522" s="61">
        <f>SUMPRODUCT(T502:T511,$BF$34:$BF$43)</f>
        <v>0.53657148041638647</v>
      </c>
      <c r="AZ522" s="68">
        <f>IF($AA$15,EXP((AX522/AL515)*(AU519-1)-LN(AU519-AL515)-AL514*(2*AY522/AL514-AX522/AL515)*LN((AU519+2.41421536*AL515)/(AU519-0.41421536*AL515))/(AL515*2.82842713)      ),1)</f>
        <v>0.54180083784058786</v>
      </c>
    </row>
    <row r="523" spans="16:52" x14ac:dyDescent="0.25">
      <c r="P523" s="78">
        <v>10</v>
      </c>
      <c r="Q523" s="60"/>
      <c r="R523" s="60"/>
      <c r="S523" s="60">
        <f>$Z$16*$BJ$43/AZ523</f>
        <v>9.2083112558264582E-2</v>
      </c>
      <c r="T523" s="61">
        <f>S523/S524</f>
        <v>9.2107913193664154E-2</v>
      </c>
      <c r="U523" s="62"/>
      <c r="V523" s="96">
        <f>ABS(S512-S524)</f>
        <v>4.4408920985006262E-16</v>
      </c>
      <c r="W523" s="60"/>
      <c r="X523" s="63"/>
      <c r="Y523" s="61"/>
      <c r="Z523" s="86">
        <f>SQRT($W$43*VLOOKUP(Z513,$P$34:$W$43,8))*(1-$Q$29)*T511*VLOOKUP(Z513,P502:T511,5)</f>
        <v>5.5717408403200734E-3</v>
      </c>
      <c r="AA523" s="60">
        <f>SQRT($W$43*VLOOKUP(AA513,$P$34:$W$43,8))*(1-$R$29)*T511*VLOOKUP(AA513,P502:T511,5)</f>
        <v>3.8564314467379743E-3</v>
      </c>
      <c r="AB523" s="60">
        <f>SQRT($W$43*VLOOKUP(AB513,$P$34:$W$43,8))*(1-$S$29)*T511*VLOOKUP(AB513,P502:T511,5)</f>
        <v>2.5056029252574566E-3</v>
      </c>
      <c r="AC523" s="60">
        <f>SQRT($W$43*VLOOKUP(AC513,$P$34:$W$43,8))*(1-$T$29)*T511*VLOOKUP(AC513,P502:T511,5)</f>
        <v>1.627827339157285E-3</v>
      </c>
      <c r="AD523" s="60">
        <f>SQRT($W$43*VLOOKUP(AD513,$P$34:$W$43,8))*(1-$U$29)*T511*VLOOKUP(AD513,P502:T511,5)</f>
        <v>1.7596013740545596E-3</v>
      </c>
      <c r="AE523" s="60">
        <f>SQRT($W$43*VLOOKUP(AE513,$P$34:$W$43,8))*(1-$V$29)*T511*VLOOKUP(AE513,P502:T511,5)</f>
        <v>1.0978731607795091E-3</v>
      </c>
      <c r="AF523" s="60">
        <f>SQRT($W$43*VLOOKUP(AF513,$P$34:$W$43,8))*(1-$W$29)*T511*VLOOKUP(AF513,P502:T511,5)</f>
        <v>6.4511321079812577E-3</v>
      </c>
      <c r="AG523" s="60">
        <f>SQRT($W$43*VLOOKUP(AG513,$P$34:$W$43,8))*(1-$X$29)*T511*VLOOKUP(AG513,P502:T511,5)</f>
        <v>4.423497099774216E-3</v>
      </c>
      <c r="AH523" s="60">
        <f>SQRT($W$43*VLOOKUP(AH513,$P$34:$W$43,8))*(1-$Y$29)*T511*VLOOKUP(AH513,P502:T511,5)</f>
        <v>2.8235050569467113E-3</v>
      </c>
      <c r="AI523" s="87">
        <f>SQRT($W$43*VLOOKUP(AI513,$P$34:$W$43,8))*(1-$Z$29)*T511*VLOOKUP(AI513,P502:T511,5)</f>
        <v>4.1316491897268569E-3</v>
      </c>
      <c r="AJ523" s="89">
        <f>$X$43*T511</f>
        <v>3.3412025321085347E-6</v>
      </c>
      <c r="AK523" s="59" t="s">
        <v>72</v>
      </c>
      <c r="AL523" s="63">
        <f>AL521^2-AL522^3</f>
        <v>3.195512507106275E-4</v>
      </c>
      <c r="AM523" s="61"/>
      <c r="AN523" s="66" t="s">
        <v>573</v>
      </c>
      <c r="AO523" s="61" t="e">
        <f>2*SQRT(AL522)*COS((AO520+4*PI())/3)-AL517/3</f>
        <v>#NUM!</v>
      </c>
      <c r="AP523" s="69" t="e">
        <f>AO523^3+AO523^2*AL517+AL518*AO523+AL519</f>
        <v>#NUM!</v>
      </c>
      <c r="AQ523" s="50"/>
      <c r="AR523" s="65"/>
      <c r="AS523" s="50"/>
      <c r="AT523" s="65"/>
      <c r="AU523" s="65"/>
      <c r="AV523" s="81"/>
      <c r="AW523" s="59">
        <v>10</v>
      </c>
      <c r="AX523" s="61">
        <f t="shared" si="78"/>
        <v>0.1284239100960245</v>
      </c>
      <c r="AY523" s="61">
        <f>SUMPRODUCT(T502:T511,$BG$34:$BG$43)</f>
        <v>0.53145233072170972</v>
      </c>
      <c r="AZ523" s="68">
        <f>IF($AA$16,EXP((AX523/AL515)*(AU519-1)-LN(AU519-AL515)-AL514*(2*AY523/AL514-AX523/AL515)*LN((AU519+2.41421536*AL515)/(AU519-0.41421536*AL515))/(AL515*2.82842713)      ),1)</f>
        <v>0.5872608263611353</v>
      </c>
    </row>
    <row r="524" spans="16:52" x14ac:dyDescent="0.25">
      <c r="P524" s="79"/>
      <c r="Q524" s="71"/>
      <c r="R524" s="71"/>
      <c r="S524" s="94">
        <f>SUM(S514:S523)</f>
        <v>0.99973074370551174</v>
      </c>
      <c r="T524" s="72">
        <f>SUM(T514:T523)</f>
        <v>0.99999999999999989</v>
      </c>
      <c r="U524" s="73"/>
      <c r="V524" s="73"/>
      <c r="W524" s="73"/>
      <c r="X524" s="73"/>
      <c r="Y524" s="73"/>
      <c r="Z524" s="70"/>
      <c r="AA524" s="73"/>
      <c r="AB524" s="73"/>
      <c r="AC524" s="73"/>
      <c r="AD524" s="73"/>
      <c r="AE524" s="73"/>
      <c r="AF524" s="73"/>
      <c r="AG524" s="73"/>
      <c r="AH524" s="73"/>
      <c r="AI524" s="88">
        <f>SUM(Z514:AI523)</f>
        <v>0.28955790210612636</v>
      </c>
      <c r="AJ524" s="91">
        <f>SUM(AJ514:AJ523)</f>
        <v>3.1318759718181574E-5</v>
      </c>
      <c r="AK524" s="70"/>
      <c r="AL524" s="73"/>
      <c r="AM524" s="74"/>
      <c r="AN524" s="75"/>
      <c r="AO524" s="74"/>
      <c r="AP524" s="74"/>
      <c r="AQ524" s="76"/>
      <c r="AR524" s="73"/>
      <c r="AS524" s="76"/>
      <c r="AT524" s="73"/>
      <c r="AU524" s="73"/>
      <c r="AV524" s="80"/>
      <c r="AW524" s="70"/>
      <c r="AX524" s="73"/>
      <c r="AY524" s="73"/>
      <c r="AZ524" s="80"/>
    </row>
    <row r="525" spans="16:52" x14ac:dyDescent="0.25">
      <c r="P525" s="92">
        <f>P513+1</f>
        <v>41</v>
      </c>
      <c r="Q525" s="55"/>
      <c r="R525" s="55"/>
      <c r="S525" s="55"/>
      <c r="T525" s="55" t="s">
        <v>558</v>
      </c>
      <c r="U525" s="56"/>
      <c r="V525" s="56"/>
      <c r="W525" s="57"/>
      <c r="X525" s="57"/>
      <c r="Y525" s="57"/>
      <c r="Z525" s="54">
        <v>1</v>
      </c>
      <c r="AA525" s="55">
        <v>2</v>
      </c>
      <c r="AB525" s="55">
        <v>3</v>
      </c>
      <c r="AC525" s="55">
        <v>4</v>
      </c>
      <c r="AD525" s="55">
        <v>5</v>
      </c>
      <c r="AE525" s="55">
        <v>6</v>
      </c>
      <c r="AF525" s="55">
        <v>7</v>
      </c>
      <c r="AG525" s="55">
        <v>8</v>
      </c>
      <c r="AH525" s="55">
        <v>9</v>
      </c>
      <c r="AI525" s="58">
        <v>10</v>
      </c>
      <c r="AJ525" s="90"/>
      <c r="AK525" s="54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8"/>
      <c r="AW525" s="54"/>
      <c r="AX525" s="55" t="s">
        <v>563</v>
      </c>
      <c r="AY525" s="55" t="s">
        <v>575</v>
      </c>
      <c r="AZ525" s="58" t="s">
        <v>588</v>
      </c>
    </row>
    <row r="526" spans="16:52" x14ac:dyDescent="0.25">
      <c r="P526" s="78">
        <v>1</v>
      </c>
      <c r="Q526" s="60"/>
      <c r="R526" s="60"/>
      <c r="S526" s="60">
        <f>$Z$7*$BJ$34/AZ526</f>
        <v>0.1962613831424323</v>
      </c>
      <c r="T526" s="61">
        <f>S526/S536</f>
        <v>0.1963142419877853</v>
      </c>
      <c r="U526" s="62"/>
      <c r="V526" s="62"/>
      <c r="W526" s="60"/>
      <c r="X526" s="63"/>
      <c r="Y526" s="61"/>
      <c r="Z526" s="86">
        <f>SQRT($W$34*VLOOKUP(Z525,$P$34:$W$43,8))*(1-$Q$20)*T514*VLOOKUP(Z525,P514:T523,5)</f>
        <v>7.8475974294989499E-3</v>
      </c>
      <c r="AA526" s="60">
        <f>SQRT($W$34*VLOOKUP(AA525,$P$34:$W$43,8))*(1-$R$20)*T514*VLOOKUP(AA525,P514:T523,5)</f>
        <v>5.3765350111901616E-3</v>
      </c>
      <c r="AB526" s="60">
        <f>SQRT($W$34*VLOOKUP(AB525,$P$34:$W$43,8))*(1-$S$20)*T514*VLOOKUP(AB525,P514:T523,5)</f>
        <v>3.4048328847269124E-3</v>
      </c>
      <c r="AC526" s="60">
        <f>SQRT($W$34*VLOOKUP(AC525,$P$34:$W$43,8))*(1-$T$20)*T514*VLOOKUP(AC525,P514:T523,5)</f>
        <v>2.4384279426574135E-3</v>
      </c>
      <c r="AD526" s="60">
        <f>SQRT($W$34*VLOOKUP(AD525,$P$34:$W$43,8))*(1-$U$20)*T514*VLOOKUP(AD525,P514:T523,5)</f>
        <v>2.3629699906833343E-3</v>
      </c>
      <c r="AE526" s="60">
        <f>SQRT($W$34*VLOOKUP(AE525,$P$34:$W$43,8))*(1-$V$20)*T514*VLOOKUP(AE525,P514:T523,5)</f>
        <v>1.478268662196807E-3</v>
      </c>
      <c r="AF526" s="60">
        <f>SQRT($W$34*VLOOKUP(AF525,$P$34:$W$43,8))*(1-$W$20)*T514*VLOOKUP(AF525,P514:T523,5)</f>
        <v>9.4207463897781792E-3</v>
      </c>
      <c r="AG526" s="60">
        <f>SQRT($W$34*VLOOKUP(AG525,$P$34:$W$43,8))*(1-$X$20)*T514*VLOOKUP(AG525,P514:T523,5)</f>
        <v>5.8595757960313768E-3</v>
      </c>
      <c r="AH526" s="60">
        <f>SQRT($W$34*VLOOKUP(AH525,$P$34:$W$43,8))*(1-$Y$20)*T514*VLOOKUP(AH525,P514:T523,5)</f>
        <v>3.564434857097603E-3</v>
      </c>
      <c r="AI526" s="87">
        <f>SQRT($W$34*VLOOKUP(AI525,$P$34:$W$43,8))*(1-$Z$20)*T514*VLOOKUP(AI525,P514:T523,5)</f>
        <v>5.5717408403200813E-3</v>
      </c>
      <c r="AJ526" s="89">
        <f>$X$34*T514</f>
        <v>5.2615827632630512E-6</v>
      </c>
      <c r="AK526" s="59" t="s">
        <v>69</v>
      </c>
      <c r="AL526" s="60">
        <f>$Q$44*AI536*100000/($T$3*$AE$9)^2</f>
        <v>0.41385723640371924</v>
      </c>
      <c r="AM526" s="65" t="s">
        <v>581</v>
      </c>
      <c r="AN526" s="66" t="s">
        <v>571</v>
      </c>
      <c r="AO526" s="61">
        <f>(AL533+SQRT(AL535))^(1/3)+(AL533-SQRT(AL535))^(1/3)-AL529/3</f>
        <v>0.73797068725124726</v>
      </c>
      <c r="AP526" s="63">
        <f>AO526^3+AL529*AO526^2+AL530*AO526+AL531</f>
        <v>0</v>
      </c>
      <c r="AQ526" s="65" t="s">
        <v>571</v>
      </c>
      <c r="AR526" s="61">
        <f>IF(AL535&gt;=0,AO526,AO533)</f>
        <v>0.73797068725124726</v>
      </c>
      <c r="AS526" s="61">
        <f>IF(AR526&lt;AR527,AR527,AR526)</f>
        <v>0.73797068725124726</v>
      </c>
      <c r="AT526" s="61">
        <f>AS526</f>
        <v>0.73797068725124726</v>
      </c>
      <c r="AU526" s="67">
        <f>IF(AT526&lt;AT527,AT527,AT526)</f>
        <v>0.73797068725124726</v>
      </c>
      <c r="AV526" s="81"/>
      <c r="AW526" s="59">
        <v>1</v>
      </c>
      <c r="AX526" s="61">
        <f>AX514</f>
        <v>9.4886543912142504E-2</v>
      </c>
      <c r="AY526" s="61">
        <f>SUMPRODUCT(T514:T523,$AX$34:$AX$43)</f>
        <v>0.34455228807852201</v>
      </c>
      <c r="AZ526" s="68">
        <f>IF($AA$7,EXP((AX526/AL527)*(AU531-1)-LN(AU531-AL527)-AL526*(2*AY526/AL526-AX526/AL527)*LN((AU531+2.41421536*AL527)/(AU531-0.41421536*AL527))/(AL527*2.82842713)      ),1)</f>
        <v>0.85492888326273453</v>
      </c>
    </row>
    <row r="527" spans="16:52" x14ac:dyDescent="0.25">
      <c r="P527" s="78">
        <v>2</v>
      </c>
      <c r="Q527" s="60"/>
      <c r="R527" s="60"/>
      <c r="S527" s="60">
        <f>$Z$8*$BJ$35/AZ527</f>
        <v>7.7393120047930072E-2</v>
      </c>
      <c r="T527" s="61">
        <f>S527/S536</f>
        <v>7.7413964245084385E-2</v>
      </c>
      <c r="U527" s="62"/>
      <c r="V527" s="62"/>
      <c r="W527" s="60"/>
      <c r="X527" s="63"/>
      <c r="Y527" s="61"/>
      <c r="Z527" s="86">
        <f>SQRT($W$35*VLOOKUP(Z525,$P$34:$W$43,8))*(1-$Q$21)*T515*VLOOKUP(Z525,P514:T523,5)</f>
        <v>5.3765350111901616E-3</v>
      </c>
      <c r="AA527" s="60">
        <f>SQRT($W$35*VLOOKUP(AA525,$P$34:$W$43,8))*(1-$R$21)*T515*VLOOKUP(AA525,P514:T523,5)</f>
        <v>3.6644840827264233E-3</v>
      </c>
      <c r="AB527" s="60">
        <f>SQRT($W$35*VLOOKUP(AB525,$P$34:$W$43,8))*(1-$S$21)*T515*VLOOKUP(AB525,P514:T523,5)</f>
        <v>2.357105171365058E-3</v>
      </c>
      <c r="AC527" s="60">
        <f>SQRT($W$35*VLOOKUP(AC525,$P$34:$W$43,8))*(1-$T$21)*T515*VLOOKUP(AC525,P514:T523,5)</f>
        <v>1.526621204430484E-3</v>
      </c>
      <c r="AD527" s="60">
        <f>SQRT($W$35*VLOOKUP(AD525,$P$34:$W$43,8))*(1-$U$21)*T515*VLOOKUP(AD525,P514:T523,5)</f>
        <v>1.6682420396209909E-3</v>
      </c>
      <c r="AE527" s="60">
        <f>SQRT($W$35*VLOOKUP(AE525,$P$34:$W$43,8))*(1-$V$21)*T515*VLOOKUP(AE525,P514:T523,5)</f>
        <v>1.0258788848689201E-3</v>
      </c>
      <c r="AF527" s="60">
        <f>SQRT($W$35*VLOOKUP(AF525,$P$34:$W$43,8))*(1-$W$21)*T515*VLOOKUP(AF525,P514:T523,5)</f>
        <v>6.3020486802554832E-3</v>
      </c>
      <c r="AG527" s="60">
        <f>SQRT($W$35*VLOOKUP(AG525,$P$34:$W$43,8))*(1-$X$21)*T515*VLOOKUP(AG525,P514:T523,5)</f>
        <v>3.8263985932547595E-3</v>
      </c>
      <c r="AH527" s="60">
        <f>SQRT($W$35*VLOOKUP(AH525,$P$34:$W$43,8))*(1-$Y$21)*T515*VLOOKUP(AH525,P514:T523,5)</f>
        <v>2.4375891122553474E-3</v>
      </c>
      <c r="AI527" s="87">
        <f>SQRT($W$35*VLOOKUP(AI525,$P$34:$W$43,8))*(1-$Z$21)*T515*VLOOKUP(AI525,P514:T523,5)</f>
        <v>3.8564314467379969E-3</v>
      </c>
      <c r="AJ527" s="89">
        <f>$X$35*T515</f>
        <v>3.1314022352916317E-6</v>
      </c>
      <c r="AK527" s="59" t="s">
        <v>65</v>
      </c>
      <c r="AL527" s="60">
        <f>AJ536*$Q$44*100000/($T$3*$AE$9)</f>
        <v>0.11087779601945542</v>
      </c>
      <c r="AM527" s="61"/>
      <c r="AN527" s="66" t="s">
        <v>572</v>
      </c>
      <c r="AO527" s="66" t="e">
        <f>1/0</f>
        <v>#DIV/0!</v>
      </c>
      <c r="AP527" s="61"/>
      <c r="AQ527" s="65" t="s">
        <v>572</v>
      </c>
      <c r="AR527" s="66">
        <f>IF(AL535&gt;=0,0,AO534)</f>
        <v>0</v>
      </c>
      <c r="AS527" s="61">
        <f>IF(AR526&lt;AR527,AR526,AR527)</f>
        <v>0</v>
      </c>
      <c r="AT527" s="61">
        <f>IF(AS527&lt;AS528,AS528,AS527)</f>
        <v>0</v>
      </c>
      <c r="AU527" s="67">
        <f>IF(AT526&lt;AT527,AT526,AT527)</f>
        <v>0</v>
      </c>
      <c r="AV527" s="81"/>
      <c r="AW527" s="59">
        <v>2</v>
      </c>
      <c r="AX527" s="61">
        <f t="shared" ref="AX527:AX535" si="79">AX515</f>
        <v>0.14320546093673198</v>
      </c>
      <c r="AY527" s="61">
        <f>SUMPRODUCT(T514:T523,$AY$34:$AY$43)</f>
        <v>0.59157037432777371</v>
      </c>
      <c r="AZ527" s="68">
        <f>IF($AA$8,EXP((AX527/AL527)*(AU531-1)-LN(AU531-AL527)-AL526*(2*AY527/AL526-AX527/AL527)*LN((AU531+2.41421536*AL527)/(AU531-0.41421536*AL527))/(AL527*2.82842713)      ),1)</f>
        <v>0.52478986241882331</v>
      </c>
    </row>
    <row r="528" spans="16:52" x14ac:dyDescent="0.25">
      <c r="P528" s="78">
        <v>3</v>
      </c>
      <c r="Q528" s="60"/>
      <c r="R528" s="60"/>
      <c r="S528" s="60">
        <f>$Z$9*$BJ$36/AZ528</f>
        <v>3.637480278177424E-2</v>
      </c>
      <c r="T528" s="61">
        <f>S528/S536</f>
        <v>3.6384599564229361E-2</v>
      </c>
      <c r="U528" s="62"/>
      <c r="V528" s="62"/>
      <c r="W528" s="60"/>
      <c r="X528" s="63"/>
      <c r="Y528" s="61"/>
      <c r="Z528" s="86">
        <f>SQRT($W$36*VLOOKUP(Z525,$P$34:$W$43,8))*(1-$Q$22)*T516*VLOOKUP(Z525,P514:T523,5)</f>
        <v>3.404832884726912E-3</v>
      </c>
      <c r="AA528" s="60">
        <f>SQRT($W$36*VLOOKUP(AA525,$P$34:$W$43,8))*(1-$R$22)*T516*VLOOKUP(AA525,P514:T523,5)</f>
        <v>2.357105171365058E-3</v>
      </c>
      <c r="AB528" s="60">
        <f>SQRT($W$36*VLOOKUP(AB525,$P$34:$W$43,8))*(1-$S$22)*T516*VLOOKUP(AB525,P514:T523,5)</f>
        <v>1.5195012283881393E-3</v>
      </c>
      <c r="AC528" s="60">
        <f>SQRT($W$36*VLOOKUP(AC525,$P$34:$W$43,8))*(1-$T$22)*T516*VLOOKUP(AC525,P514:T523,5)</f>
        <v>1.0838556006016685E-3</v>
      </c>
      <c r="AD528" s="60">
        <f>SQRT($W$36*VLOOKUP(AD525,$P$34:$W$43,8))*(1-$U$22)*T516*VLOOKUP(AD525,P514:T523,5)</f>
        <v>1.0754183795412928E-3</v>
      </c>
      <c r="AE528" s="60">
        <f>SQRT($W$36*VLOOKUP(AE525,$P$34:$W$43,8))*(1-$V$22)*T516*VLOOKUP(AE525,P514:T523,5)</f>
        <v>6.4801894038881943E-4</v>
      </c>
      <c r="AF528" s="60">
        <f>SQRT($W$36*VLOOKUP(AF525,$P$34:$W$43,8))*(1-$W$22)*T516*VLOOKUP(AF525,P514:T523,5)</f>
        <v>3.9139446728935047E-3</v>
      </c>
      <c r="AG528" s="60">
        <f>SQRT($W$36*VLOOKUP(AG525,$P$34:$W$43,8))*(1-$X$22)*T516*VLOOKUP(AG525,P514:T523,5)</f>
        <v>2.4869622706411997E-3</v>
      </c>
      <c r="AH528" s="60">
        <f>SQRT($W$36*VLOOKUP(AH525,$P$34:$W$43,8))*(1-$Y$22)*T516*VLOOKUP(AH525,P514:T523,5)</f>
        <v>1.5619511453350504E-3</v>
      </c>
      <c r="AI528" s="87">
        <f>SQRT($W$36*VLOOKUP(AI525,$P$34:$W$43,8))*(1-$Z$22)*T516*VLOOKUP(AI525,P514:T523,5)</f>
        <v>2.5056029252574817E-3</v>
      </c>
      <c r="AJ528" s="89">
        <f>$X$36*T516</f>
        <v>2.0500669236865147E-6</v>
      </c>
      <c r="AK528" s="82"/>
      <c r="AL528" s="65"/>
      <c r="AM528" s="61"/>
      <c r="AN528" s="66" t="s">
        <v>573</v>
      </c>
      <c r="AO528" s="66" t="e">
        <f>1/0</f>
        <v>#DIV/0!</v>
      </c>
      <c r="AP528" s="61"/>
      <c r="AQ528" s="65" t="s">
        <v>573</v>
      </c>
      <c r="AR528" s="66">
        <f>IF(AL535&gt;=0,0,AO535)</f>
        <v>0</v>
      </c>
      <c r="AS528" s="61">
        <f>AR528</f>
        <v>0</v>
      </c>
      <c r="AT528" s="61">
        <f>IF(AS527&lt;AS528,AS527,AS528)</f>
        <v>0</v>
      </c>
      <c r="AU528" s="67">
        <f>AT528</f>
        <v>0</v>
      </c>
      <c r="AV528" s="81"/>
      <c r="AW528" s="59">
        <v>3</v>
      </c>
      <c r="AX528" s="61">
        <f t="shared" si="79"/>
        <v>0.19947591637730461</v>
      </c>
      <c r="AY528" s="61">
        <f>SUMPRODUCT(T514:T523,$AZ$34:$AZ$43)</f>
        <v>0.80753499200568635</v>
      </c>
      <c r="AZ528" s="68">
        <f>IF($AA$9,EXP((AX528/AL527)*(AU531-1)-LN(AU531-AL527)-AL526*(2*AY528/AL526-AX528/AL527)*LN((AU531+2.41421536*AL527)/(AU531-0.41421536*AL527))/(AL527*2.82842713)      ),1)</f>
        <v>0.3526840963648703</v>
      </c>
    </row>
    <row r="529" spans="16:52" x14ac:dyDescent="0.25">
      <c r="P529" s="78">
        <v>4</v>
      </c>
      <c r="Q529" s="60"/>
      <c r="R529" s="60"/>
      <c r="S529" s="60">
        <f>$Z$10*$BJ$37/AZ529</f>
        <v>2.0526110715850244E-2</v>
      </c>
      <c r="T529" s="61">
        <f>S529/S536</f>
        <v>2.053163898888417E-2</v>
      </c>
      <c r="U529" s="62"/>
      <c r="V529" s="62"/>
      <c r="W529" s="60"/>
      <c r="X529" s="63"/>
      <c r="Y529" s="61"/>
      <c r="Z529" s="86">
        <f>SQRT($W$37*VLOOKUP(Z525,$P$34:$W$43,8))*(1-$Q$23)*T517*VLOOKUP(Z525,P514:T523,5)</f>
        <v>2.4384279426574135E-3</v>
      </c>
      <c r="AA529" s="60">
        <f>SQRT($W$37*VLOOKUP(AA525,$P$34:$W$43,8))*(1-$R$23)*T517*VLOOKUP(AA525,P514:T523,5)</f>
        <v>1.526621204430484E-3</v>
      </c>
      <c r="AB529" s="60">
        <f>SQRT($W$37*VLOOKUP(AB525,$P$34:$W$43,8))*(1-$S$23)*T517*VLOOKUP(AB525,P514:T523,5)</f>
        <v>1.0838556006016685E-3</v>
      </c>
      <c r="AC529" s="60">
        <f>SQRT($W$37*VLOOKUP(AC525,$P$34:$W$43,8))*(1-$T$23)*T517*VLOOKUP(AC525,P514:T523,5)</f>
        <v>7.7823880154701788E-4</v>
      </c>
      <c r="AD529" s="60">
        <f>SQRT($W$37*VLOOKUP(AD525,$P$34:$W$43,8))*(1-$U$23)*T517*VLOOKUP(AD525,P514:T523,5)</f>
        <v>7.639812427267256E-4</v>
      </c>
      <c r="AE529" s="60">
        <f>SQRT($W$37*VLOOKUP(AE525,$P$34:$W$43,8))*(1-$V$23)*T517*VLOOKUP(AE525,P514:T523,5)</f>
        <v>4.4122272782982978E-4</v>
      </c>
      <c r="AF529" s="60">
        <f>SQRT($W$37*VLOOKUP(AF525,$P$34:$W$43,8))*(1-$W$23)*T517*VLOOKUP(AF525,P514:T523,5)</f>
        <v>2.8169702857805904E-3</v>
      </c>
      <c r="AG529" s="60">
        <f>SQRT($W$37*VLOOKUP(AG525,$P$34:$W$43,8))*(1-$X$23)*T517*VLOOKUP(AG525,P514:T523,5)</f>
        <v>1.7611217441070594E-3</v>
      </c>
      <c r="AH529" s="60">
        <f>SQRT($W$37*VLOOKUP(AH525,$P$34:$W$43,8))*(1-$Y$23)*T517*VLOOKUP(AH525,P514:T523,5)</f>
        <v>1.2254152770526036E-3</v>
      </c>
      <c r="AI529" s="87">
        <f>SQRT($W$37*VLOOKUP(AI525,$P$34:$W$43,8))*(1-$Z$23)*T517*VLOOKUP(AI525,P514:T523,5)</f>
        <v>1.6278273391573078E-3</v>
      </c>
      <c r="AJ529" s="89">
        <f>$X$37*T517</f>
        <v>1.486220210249615E-6</v>
      </c>
      <c r="AK529" s="59" t="s">
        <v>568</v>
      </c>
      <c r="AL529" s="60">
        <f>AL527-1</f>
        <v>-0.88912220398054453</v>
      </c>
      <c r="AM529" s="61"/>
      <c r="AN529" s="66"/>
      <c r="AO529" s="61"/>
      <c r="AP529" s="61"/>
      <c r="AQ529" s="50"/>
      <c r="AR529" s="65"/>
      <c r="AS529" s="65"/>
      <c r="AT529" s="65"/>
      <c r="AU529" s="65"/>
      <c r="AV529" s="81"/>
      <c r="AW529" s="59">
        <v>4</v>
      </c>
      <c r="AX529" s="61">
        <f t="shared" si="79"/>
        <v>0.25627106465246752</v>
      </c>
      <c r="AY529" s="61">
        <f>SUMPRODUCT(T514:T523,$BA$34:$BA$43)</f>
        <v>1.006863001220752</v>
      </c>
      <c r="AZ529" s="68">
        <f>IF($AA$10,EXP((AX529/AL527)*(AU531-1)-LN(AU531-AL527)-AL526*(2*AY529/AL526-AX529/AL527)*LN((AU531+2.41421536*AL527)/(AU531-0.41421536*AL527))/(AL527*2.82842713)      ),1)</f>
        <v>0.24687815429323876</v>
      </c>
    </row>
    <row r="530" spans="16:52" x14ac:dyDescent="0.25">
      <c r="P530" s="78">
        <v>5</v>
      </c>
      <c r="Q530" s="60"/>
      <c r="R530" s="60"/>
      <c r="S530" s="60">
        <f>$Z$11*$BJ$38/AZ530</f>
        <v>2.084543881324848E-2</v>
      </c>
      <c r="T530" s="61">
        <f>S530/S536</f>
        <v>2.0851053090539827E-2</v>
      </c>
      <c r="U530" s="62"/>
      <c r="V530" s="62"/>
      <c r="W530" s="60"/>
      <c r="X530" s="63"/>
      <c r="Y530" s="61"/>
      <c r="Z530" s="86">
        <f>SQRT($W$38*VLOOKUP(Z525,$P$34:$W$43,8))*(1-$Q$24)*T518*VLOOKUP(Z525,P514:T523,5)</f>
        <v>2.3629699906833339E-3</v>
      </c>
      <c r="AA530" s="60">
        <f>SQRT($W$38*VLOOKUP(AA525,$P$34:$W$43,8))*(1-$R$24)*T518*VLOOKUP(AA525,P514:T523,5)</f>
        <v>1.6682420396209909E-3</v>
      </c>
      <c r="AB530" s="60">
        <f>SQRT($W$38*VLOOKUP(AB525,$P$34:$W$43,8))*(1-$S$24)*T518*VLOOKUP(AB525,P514:T523,5)</f>
        <v>1.0754183795412928E-3</v>
      </c>
      <c r="AC530" s="60">
        <f>SQRT($W$38*VLOOKUP(AC525,$P$34:$W$43,8))*(1-$T$24)*T518*VLOOKUP(AC525,P514:T523,5)</f>
        <v>7.6398124272672549E-4</v>
      </c>
      <c r="AD530" s="60">
        <f>SQRT($W$38*VLOOKUP(AD525,$P$34:$W$43,8))*(1-$U$24)*T518*VLOOKUP(AD525,P514:T523,5)</f>
        <v>7.4938525837898052E-4</v>
      </c>
      <c r="AE530" s="60">
        <f>SQRT($W$38*VLOOKUP(AE525,$P$34:$W$43,8))*(1-$V$24)*T518*VLOOKUP(AE525,P514:T523,5)</f>
        <v>4.6756610581766544E-4</v>
      </c>
      <c r="AF530" s="60">
        <f>SQRT($W$38*VLOOKUP(AF525,$P$34:$W$43,8))*(1-$W$24)*T518*VLOOKUP(AF525,P514:T523,5)</f>
        <v>2.6942490666458044E-3</v>
      </c>
      <c r="AG530" s="60">
        <f>SQRT($W$38*VLOOKUP(AG525,$P$34:$W$43,8))*(1-$X$24)*T518*VLOOKUP(AG525,P514:T523,5)</f>
        <v>1.7546859051210727E-3</v>
      </c>
      <c r="AH530" s="60">
        <f>SQRT($W$38*VLOOKUP(AH525,$P$34:$W$43,8))*(1-$Y$24)*T518*VLOOKUP(AH525,P514:T523,5)</f>
        <v>1.1454865658756795E-3</v>
      </c>
      <c r="AI530" s="87">
        <f>SQRT($W$38*VLOOKUP(AI525,$P$34:$W$43,8))*(1-$Z$24)*T518*VLOOKUP(AI525,P514:T523,5)</f>
        <v>1.7596013740545844E-3</v>
      </c>
      <c r="AJ530" s="89">
        <f>$X$38*T518</f>
        <v>1.5090014020903404E-6</v>
      </c>
      <c r="AK530" s="59" t="s">
        <v>569</v>
      </c>
      <c r="AL530" s="60">
        <f>AL526-3*AL527*AL527-2*AL527</f>
        <v>0.15521998741441248</v>
      </c>
      <c r="AM530" s="61" t="s">
        <v>582</v>
      </c>
      <c r="AN530" s="66" t="s">
        <v>583</v>
      </c>
      <c r="AO530" s="61">
        <f>AL533^2/AL534^3</f>
        <v>7.7936913533323704</v>
      </c>
      <c r="AP530" s="61"/>
      <c r="AQ530" s="50"/>
      <c r="AR530" s="65"/>
      <c r="AS530" s="65"/>
      <c r="AT530" s="65"/>
      <c r="AU530" s="65"/>
      <c r="AV530" s="81"/>
      <c r="AW530" s="59">
        <v>5</v>
      </c>
      <c r="AX530" s="61">
        <f t="shared" si="79"/>
        <v>0.25621330522075891</v>
      </c>
      <c r="AY530" s="61">
        <f>SUMPRODUCT(T514:T523,$BB$34:$BB$43)</f>
        <v>0.98992439429063339</v>
      </c>
      <c r="AZ530" s="68">
        <f>IF($AA$11,EXP((AX530/AL527)*(AU531-1)-LN(AU531-AL527)-AL526*(2*AY530/AL526-AX530/AL527)*LN((AU531+2.41421536*AL527)/(AU531-0.41421536*AL527))/(AL527*2.82842713)      ),1)</f>
        <v>0.25701838799662741</v>
      </c>
    </row>
    <row r="531" spans="16:52" x14ac:dyDescent="0.25">
      <c r="P531" s="78">
        <v>6</v>
      </c>
      <c r="Q531" s="60"/>
      <c r="R531" s="60"/>
      <c r="S531" s="60">
        <f>$Z$12*$BJ$39/AZ531</f>
        <v>1.0316492458094085E-2</v>
      </c>
      <c r="T531" s="61">
        <f>S531/S536</f>
        <v>1.0319270986761806E-2</v>
      </c>
      <c r="U531" s="62"/>
      <c r="V531" s="62"/>
      <c r="W531" s="60"/>
      <c r="X531" s="63"/>
      <c r="Y531" s="61"/>
      <c r="Z531" s="86">
        <f>SQRT($W$39*VLOOKUP(Z525,$P$34:$W$43,8))*(1-$Q$25)*T519*VLOOKUP(Z525,P514:T523,5)</f>
        <v>1.4782686621968068E-3</v>
      </c>
      <c r="AA531" s="60">
        <f>SQRT($W$39*VLOOKUP(AA525,$P$34:$W$43,8))*(1-$R$25)*T519*VLOOKUP(AA525,P514:T523,5)</f>
        <v>1.0258788848689201E-3</v>
      </c>
      <c r="AB531" s="60">
        <f>SQRT($W$39*VLOOKUP(AB525,$P$34:$W$43,8))*(1-$S$25)*T519*VLOOKUP(AB525,P514:T523,5)</f>
        <v>6.4801894038881943E-4</v>
      </c>
      <c r="AC531" s="60">
        <f>SQRT($W$39*VLOOKUP(AC525,$P$34:$W$43,8))*(1-$T$25)*T519*VLOOKUP(AC525,P514:T523,5)</f>
        <v>4.4122272782982973E-4</v>
      </c>
      <c r="AD531" s="60">
        <f>SQRT($W$39*VLOOKUP(AD525,$P$34:$W$43,8))*(1-$U$25)*T519*VLOOKUP(AD525,P514:T523,5)</f>
        <v>4.6756610581766544E-4</v>
      </c>
      <c r="AE531" s="60">
        <f>SQRT($W$39*VLOOKUP(AE525,$P$34:$W$43,8))*(1-$V$25)*T519*VLOOKUP(AE525,P514:T523,5)</f>
        <v>2.9172986906947715E-4</v>
      </c>
      <c r="AF531" s="60">
        <f>SQRT($W$39*VLOOKUP(AF525,$P$34:$W$43,8))*(1-$W$25)*T519*VLOOKUP(AF525,P514:T523,5)</f>
        <v>1.8559387594939078E-3</v>
      </c>
      <c r="AG531" s="60">
        <f>SQRT($W$39*VLOOKUP(AG525,$P$34:$W$43,8))*(1-$X$25)*T519*VLOOKUP(AG525,P514:T523,5)</f>
        <v>1.0920692224742911E-3</v>
      </c>
      <c r="AH531" s="60">
        <f>SQRT($W$39*VLOOKUP(AH525,$P$34:$W$43,8))*(1-$Y$25)*T519*VLOOKUP(AH525,P514:T523,5)</f>
        <v>7.0300253274751731E-4</v>
      </c>
      <c r="AI531" s="87">
        <f>SQRT($W$39*VLOOKUP(AI525,$P$34:$W$43,8))*(1-$Z$25)*T519*VLOOKUP(AI525,P514:T523,5)</f>
        <v>1.0978731607795289E-3</v>
      </c>
      <c r="AJ531" s="89">
        <f>$X$39*T519</f>
        <v>9.2903147366808342E-7</v>
      </c>
      <c r="AK531" s="59" t="s">
        <v>570</v>
      </c>
      <c r="AL531" s="60">
        <f>-1*AL526*AL527+AL527^2+AL527^3</f>
        <v>-3.2230573643613314E-2</v>
      </c>
      <c r="AM531" s="61"/>
      <c r="AN531" s="66" t="s">
        <v>584</v>
      </c>
      <c r="AO531" s="61" t="e">
        <f>SQRT(1-AO530)/SQRT(AO530)*AL533/ABS(AL533)</f>
        <v>#NUM!</v>
      </c>
      <c r="AP531" s="61"/>
      <c r="AQ531" s="50"/>
      <c r="AR531" s="65"/>
      <c r="AS531" s="65"/>
      <c r="AT531" s="65" t="s">
        <v>587</v>
      </c>
      <c r="AU531" s="61">
        <f>AU526</f>
        <v>0.73797068725124726</v>
      </c>
      <c r="AV531" s="81"/>
      <c r="AW531" s="59">
        <v>6</v>
      </c>
      <c r="AX531" s="61">
        <f t="shared" si="79"/>
        <v>0.31872889694939199</v>
      </c>
      <c r="AY531" s="61">
        <f>SUMPRODUCT(T514:T523,$BC$34:$BC$43)</f>
        <v>1.2606147202468165</v>
      </c>
      <c r="AZ531" s="68">
        <f>IF($AA$12,EXP((AX531/AL527)*(AU531-1)-LN(AU531-AL527)-AL526*(2*AY531/AL526-AX531/AL527)*LN((AU531+2.41421536*AL527)/(AU531-0.41421536*AL527))/(AL527*2.82842713)      ),1)</f>
        <v>0.15359283363724827</v>
      </c>
    </row>
    <row r="532" spans="16:52" x14ac:dyDescent="0.25">
      <c r="P532" s="78">
        <v>7</v>
      </c>
      <c r="Q532" s="60"/>
      <c r="R532" s="60"/>
      <c r="S532" s="60">
        <f>$Z$13*$BJ$40/AZ532</f>
        <v>0.37188820683629153</v>
      </c>
      <c r="T532" s="61">
        <f>S532/S536</f>
        <v>0.37198836704559513</v>
      </c>
      <c r="U532" s="62"/>
      <c r="V532" s="62"/>
      <c r="W532" s="60"/>
      <c r="X532" s="63"/>
      <c r="Y532" s="61"/>
      <c r="Z532" s="86">
        <f>SQRT($W$40*VLOOKUP(Z525,$P$34:$W$43,8))*(1-$Q$26)*T520*VLOOKUP(Z525,P514:T523,5)</f>
        <v>9.4207463897781774E-3</v>
      </c>
      <c r="AA532" s="60">
        <f>SQRT($W$40*VLOOKUP(AA525,$P$34:$W$43,8))*(1-$R$26)*T520*VLOOKUP(AA525,P514:T523,5)</f>
        <v>6.3020486802554824E-3</v>
      </c>
      <c r="AB532" s="60">
        <f>SQRT($W$40*VLOOKUP(AB525,$P$34:$W$43,8))*(1-$S$26)*T520*VLOOKUP(AB525,P514:T523,5)</f>
        <v>3.9139446728935047E-3</v>
      </c>
      <c r="AC532" s="60">
        <f>SQRT($W$40*VLOOKUP(AC525,$P$34:$W$43,8))*(1-$T$26)*T520*VLOOKUP(AC525,P514:T523,5)</f>
        <v>2.8169702857805904E-3</v>
      </c>
      <c r="AD532" s="60">
        <f>SQRT($W$40*VLOOKUP(AD525,$P$34:$W$43,8))*(1-$U$26)*T520*VLOOKUP(AD525,P514:T523,5)</f>
        <v>2.6942490666458044E-3</v>
      </c>
      <c r="AE532" s="60">
        <f>SQRT($W$40*VLOOKUP(AE525,$P$34:$W$43,8))*(1-$V$26)*T520*VLOOKUP(AE525,P514:T523,5)</f>
        <v>1.8559387594939078E-3</v>
      </c>
      <c r="AF532" s="60">
        <f>SQRT($W$40*VLOOKUP(AF525,$P$34:$W$43,8))*(1-$W$26)*T520*VLOOKUP(AF525,P514:T523,5)</f>
        <v>1.2046919188413921E-2</v>
      </c>
      <c r="AG532" s="60">
        <f>SQRT($W$40*VLOOKUP(AG525,$P$34:$W$43,8))*(1-$X$26)*T520*VLOOKUP(AG525,P514:T523,5)</f>
        <v>8.1306093307092365E-3</v>
      </c>
      <c r="AH532" s="60">
        <f>SQRT($W$40*VLOOKUP(AH525,$P$34:$W$43,8))*(1-$Y$26)*T520*VLOOKUP(AH525,P514:T523,5)</f>
        <v>3.9693826236241502E-3</v>
      </c>
      <c r="AI532" s="87">
        <f>SQRT($W$40*VLOOKUP(AI525,$P$34:$W$43,8))*(1-$Z$26)*T520*VLOOKUP(AI525,P514:T523,5)</f>
        <v>6.4511321079812438E-3</v>
      </c>
      <c r="AJ532" s="89">
        <f>$X$40*T520</f>
        <v>8.9462588897099293E-6</v>
      </c>
      <c r="AK532" s="82"/>
      <c r="AL532" s="65"/>
      <c r="AM532" s="61"/>
      <c r="AN532" s="66" t="s">
        <v>585</v>
      </c>
      <c r="AO532" s="61" t="e">
        <f>IF(ATAN(AO531)&lt;0,ATAN(AO531)+PI(),ATAN(AO531))</f>
        <v>#NUM!</v>
      </c>
      <c r="AP532" s="61"/>
      <c r="AQ532" s="50"/>
      <c r="AR532" s="65"/>
      <c r="AS532" s="65"/>
      <c r="AT532" s="65"/>
      <c r="AU532" s="65"/>
      <c r="AV532" s="81"/>
      <c r="AW532" s="59">
        <v>7</v>
      </c>
      <c r="AX532" s="61">
        <f t="shared" si="79"/>
        <v>8.5143624315005592E-2</v>
      </c>
      <c r="AY532" s="61">
        <f>SUMPRODUCT(T514:T523,$BD$34:$BD$43)</f>
        <v>0.22132113667921413</v>
      </c>
      <c r="AZ532" s="68">
        <f>IF($AA$13,EXP((AX532/AL527)*(AU531-1)-LN(AU531-AL527)-AL526*(2*AY532/AL526-AX532/AL527)*LN((AU531+2.41421536*AL527)/(AU531-0.41421536*AL527))/(AL527*2.82842713)      ),1)</f>
        <v>1.1237484409579457</v>
      </c>
    </row>
    <row r="533" spans="16:52" x14ac:dyDescent="0.25">
      <c r="P533" s="78">
        <v>8</v>
      </c>
      <c r="Q533" s="60"/>
      <c r="R533" s="60"/>
      <c r="S533" s="60">
        <f>$Z$14*$BJ$41/AZ533</f>
        <v>0.11479510588022962</v>
      </c>
      <c r="T533" s="61">
        <f>S533/S536</f>
        <v>0.11482602350983075</v>
      </c>
      <c r="U533" s="62"/>
      <c r="V533" s="62"/>
      <c r="W533" s="60"/>
      <c r="X533" s="63"/>
      <c r="Y533" s="61"/>
      <c r="Z533" s="86">
        <f>SQRT($W$41*VLOOKUP(Z525,$P$34:$W$43,8))*(1-$Q$27)*T521*VLOOKUP(Z525,P514:T523,5)</f>
        <v>5.8595757960313768E-3</v>
      </c>
      <c r="AA533" s="60">
        <f>SQRT($W$41*VLOOKUP(AA525,$P$34:$W$43,8))*(1-$R$27)*T521*VLOOKUP(AA525,P514:T523,5)</f>
        <v>3.8263985932547595E-3</v>
      </c>
      <c r="AB533" s="60">
        <f>SQRT($W$41*VLOOKUP(AB525,$P$34:$W$43,8))*(1-$S$27)*T521*VLOOKUP(AB525,P514:T523,5)</f>
        <v>2.4869622706411997E-3</v>
      </c>
      <c r="AC533" s="60">
        <f>SQRT($W$41*VLOOKUP(AC525,$P$34:$W$43,8))*(1-$T$27)*T521*VLOOKUP(AC525,P514:T523,5)</f>
        <v>1.7611217441070594E-3</v>
      </c>
      <c r="AD533" s="60">
        <f>SQRT($W$41*VLOOKUP(AD525,$P$34:$W$43,8))*(1-$U$27)*T521*VLOOKUP(AD525,P514:T523,5)</f>
        <v>1.7546859051210727E-3</v>
      </c>
      <c r="AE533" s="60">
        <f>SQRT($W$41*VLOOKUP(AE525,$P$34:$W$43,8))*(1-$V$27)*T521*VLOOKUP(AE525,P514:T523,5)</f>
        <v>1.0920692224742911E-3</v>
      </c>
      <c r="AF533" s="60">
        <f>SQRT($W$41*VLOOKUP(AF525,$P$34:$W$43,8))*(1-$W$27)*T521*VLOOKUP(AF525,P514:T523,5)</f>
        <v>8.1306093307092365E-3</v>
      </c>
      <c r="AG533" s="60">
        <f>SQRT($W$41*VLOOKUP(AG525,$P$34:$W$43,8))*(1-$X$27)*T521*VLOOKUP(AG525,P514:T523,5)</f>
        <v>5.3055240215283102E-3</v>
      </c>
      <c r="AH533" s="60">
        <f>SQRT($W$41*VLOOKUP(AH525,$P$34:$W$43,8))*(1-$Y$27)*T521*VLOOKUP(AH525,P514:T523,5)</f>
        <v>2.8879277377058471E-3</v>
      </c>
      <c r="AI533" s="87">
        <f>SQRT($W$41*VLOOKUP(AI525,$P$34:$W$43,8))*(1-$Z$27)*T521*VLOOKUP(AI525,P514:T523,5)</f>
        <v>4.4234970997742316E-3</v>
      </c>
      <c r="AJ533" s="89">
        <f>$X$41*T521</f>
        <v>3.0631319895552541E-6</v>
      </c>
      <c r="AK533" s="59" t="s">
        <v>580</v>
      </c>
      <c r="AL533" s="61">
        <f>AL529*AL530/6-AL531/2-AL529^3/27</f>
        <v>1.9146480601207438E-2</v>
      </c>
      <c r="AM533" s="61"/>
      <c r="AN533" s="66" t="s">
        <v>571</v>
      </c>
      <c r="AO533" s="61" t="e">
        <f>2*SQRT(AL534)*COS(AO532/3)-AL529/3</f>
        <v>#NUM!</v>
      </c>
      <c r="AP533" s="69" t="e">
        <f>AO533^3+AL529*AO533^2+AL530*AO533+AL531</f>
        <v>#NUM!</v>
      </c>
      <c r="AQ533" s="50"/>
      <c r="AR533" s="65"/>
      <c r="AS533" s="65"/>
      <c r="AT533" s="65"/>
      <c r="AU533" s="65"/>
      <c r="AV533" s="81"/>
      <c r="AW533" s="59">
        <v>8</v>
      </c>
      <c r="AX533" s="61">
        <f t="shared" si="79"/>
        <v>9.4442052157195047E-2</v>
      </c>
      <c r="AY533" s="61">
        <f>SUMPRODUCT(T514:T523,$BE$34:$BE$43)</f>
        <v>0.46712652468248239</v>
      </c>
      <c r="AZ533" s="68">
        <f>IF($AA$14,EXP((AX533/AL527)*(AU531-1)-LN(AU531-AL527)-AL526*(2*AY533/AL526-AX533/AL527)*LN((AU531+2.41421536*AL527)/(AU531-0.41421536*AL527))/(AL527*2.82842713)      ),1)</f>
        <v>0.63774336822871314</v>
      </c>
    </row>
    <row r="534" spans="16:52" x14ac:dyDescent="0.25">
      <c r="P534" s="78">
        <v>9</v>
      </c>
      <c r="Q534" s="60"/>
      <c r="R534" s="60"/>
      <c r="S534" s="60">
        <f>$Z$15*$BJ$42/AZ534</f>
        <v>5.9246970471396078E-2</v>
      </c>
      <c r="T534" s="61">
        <f>S534/S536</f>
        <v>5.9262927387625022E-2</v>
      </c>
      <c r="U534" s="62"/>
      <c r="V534" s="62" t="s">
        <v>590</v>
      </c>
      <c r="W534" s="60"/>
      <c r="X534" s="63"/>
      <c r="Y534" s="61"/>
      <c r="Z534" s="86">
        <f>SQRT($W$42*VLOOKUP(Z525,$P$34:$W$43,8))*(1-$Q$28)*T522*VLOOKUP(Z525,P514:T523,5)</f>
        <v>3.5644348570976025E-3</v>
      </c>
      <c r="AA534" s="60">
        <f>SQRT($W$42*VLOOKUP(AA525,$P$34:$W$43,8))*(1-$R$28)*T522*VLOOKUP(AA525,P514:T523,5)</f>
        <v>2.4375891122553474E-3</v>
      </c>
      <c r="AB534" s="60">
        <f>SQRT($W$42*VLOOKUP(AB525,$P$34:$W$43,8))*(1-$S$28)*T522*VLOOKUP(AB525,P514:T523,5)</f>
        <v>1.5619511453350504E-3</v>
      </c>
      <c r="AC534" s="60">
        <f>SQRT($W$42*VLOOKUP(AC525,$P$34:$W$43,8))*(1-$T$28)*T522*VLOOKUP(AC525,P514:T523,5)</f>
        <v>1.2254152770526036E-3</v>
      </c>
      <c r="AD534" s="60">
        <f>SQRT($W$42*VLOOKUP(AD525,$P$34:$W$43,8))*(1-$U$28)*T522*VLOOKUP(AD525,P514:T523,5)</f>
        <v>1.1454865658756795E-3</v>
      </c>
      <c r="AE534" s="60">
        <f>SQRT($W$42*VLOOKUP(AE525,$P$34:$W$43,8))*(1-$V$28)*T522*VLOOKUP(AE525,P514:T523,5)</f>
        <v>7.0300253274751742E-4</v>
      </c>
      <c r="AF534" s="60">
        <f>SQRT($W$42*VLOOKUP(AF525,$P$34:$W$43,8))*(1-$W$28)*T522*VLOOKUP(AF525,P514:T523,5)</f>
        <v>3.9693826236241502E-3</v>
      </c>
      <c r="AG534" s="60">
        <f>SQRT($W$42*VLOOKUP(AG525,$P$34:$W$43,8))*(1-$X$28)*T522*VLOOKUP(AG525,P514:T523,5)</f>
        <v>2.8879277377058467E-3</v>
      </c>
      <c r="AH534" s="60">
        <f>SQRT($W$42*VLOOKUP(AH525,$P$34:$W$43,8))*(1-$Y$28)*T522*VLOOKUP(AH525,P514:T523,5)</f>
        <v>1.9295396197785012E-3</v>
      </c>
      <c r="AI534" s="87">
        <f>SQRT($W$42*VLOOKUP(AI525,$P$34:$W$43,8))*(1-$Z$28)*T522*VLOOKUP(AI525,P514:T523,5)</f>
        <v>2.8235050569467286E-3</v>
      </c>
      <c r="AJ534" s="89">
        <f>$X$42*T522</f>
        <v>1.6008612985586544E-6</v>
      </c>
      <c r="AK534" s="59" t="s">
        <v>556</v>
      </c>
      <c r="AL534" s="61">
        <f>AL529^2/9-AL530/3</f>
        <v>3.6097592374220409E-2</v>
      </c>
      <c r="AM534" s="61"/>
      <c r="AN534" s="66" t="s">
        <v>572</v>
      </c>
      <c r="AO534" s="61" t="e">
        <f>2*SQRT(AL534)*COS((AO532+2*PI())/3)-AL529/3</f>
        <v>#NUM!</v>
      </c>
      <c r="AP534" s="69" t="e">
        <f>AO534^3+AO534^2*AL529+AO534*AL530+AL531</f>
        <v>#NUM!</v>
      </c>
      <c r="AQ534" s="50"/>
      <c r="AR534" s="65"/>
      <c r="AS534" s="50"/>
      <c r="AT534" s="65"/>
      <c r="AU534" s="65"/>
      <c r="AV534" s="81"/>
      <c r="AW534" s="59">
        <v>9</v>
      </c>
      <c r="AX534" s="61">
        <f t="shared" si="79"/>
        <v>9.5633628720838929E-2</v>
      </c>
      <c r="AY534" s="61">
        <f>SUMPRODUCT(T514:T523,$BF$34:$BF$43)</f>
        <v>0.53657148041638769</v>
      </c>
      <c r="AZ534" s="68">
        <f>IF($AA$15,EXP((AX534/AL527)*(AU531-1)-LN(AU531-AL527)-AL526*(2*AY534/AL526-AX534/AL527)*LN((AU531+2.41421536*AL527)/(AU531-0.41421536*AL527))/(AL527*2.82842713)      ),1)</f>
        <v>0.54180083784058708</v>
      </c>
    </row>
    <row r="535" spans="16:52" x14ac:dyDescent="0.25">
      <c r="P535" s="78">
        <v>10</v>
      </c>
      <c r="Q535" s="60"/>
      <c r="R535" s="60"/>
      <c r="S535" s="60">
        <f>$Z$16*$BJ$43/AZ535</f>
        <v>9.2083112558264721E-2</v>
      </c>
      <c r="T535" s="61">
        <f>S535/S536</f>
        <v>9.2107913193664334E-2</v>
      </c>
      <c r="U535" s="62"/>
      <c r="V535" s="96">
        <f>ABS(S524-S536)</f>
        <v>4.4408920985006262E-16</v>
      </c>
      <c r="W535" s="60"/>
      <c r="X535" s="63"/>
      <c r="Y535" s="61"/>
      <c r="Z535" s="86">
        <f>SQRT($W$43*VLOOKUP(Z525,$P$34:$W$43,8))*(1-$Q$29)*T523*VLOOKUP(Z525,P514:T523,5)</f>
        <v>5.5717408403200813E-3</v>
      </c>
      <c r="AA535" s="60">
        <f>SQRT($W$43*VLOOKUP(AA525,$P$34:$W$43,8))*(1-$R$29)*T523*VLOOKUP(AA525,P514:T523,5)</f>
        <v>3.8564314467379964E-3</v>
      </c>
      <c r="AB535" s="60">
        <f>SQRT($W$43*VLOOKUP(AB525,$P$34:$W$43,8))*(1-$S$29)*T523*VLOOKUP(AB525,P514:T523,5)</f>
        <v>2.5056029252574817E-3</v>
      </c>
      <c r="AC535" s="60">
        <f>SQRT($W$43*VLOOKUP(AC525,$P$34:$W$43,8))*(1-$T$29)*T523*VLOOKUP(AC525,P514:T523,5)</f>
        <v>1.627827339157308E-3</v>
      </c>
      <c r="AD535" s="60">
        <f>SQRT($W$43*VLOOKUP(AD525,$P$34:$W$43,8))*(1-$U$29)*T523*VLOOKUP(AD525,P514:T523,5)</f>
        <v>1.7596013740545846E-3</v>
      </c>
      <c r="AE535" s="60">
        <f>SQRT($W$43*VLOOKUP(AE525,$P$34:$W$43,8))*(1-$V$29)*T523*VLOOKUP(AE525,P514:T523,5)</f>
        <v>1.0978731607795289E-3</v>
      </c>
      <c r="AF535" s="60">
        <f>SQRT($W$43*VLOOKUP(AF525,$P$34:$W$43,8))*(1-$W$29)*T523*VLOOKUP(AF525,P514:T523,5)</f>
        <v>6.4511321079812447E-3</v>
      </c>
      <c r="AG535" s="60">
        <f>SQRT($W$43*VLOOKUP(AG525,$P$34:$W$43,8))*(1-$X$29)*T523*VLOOKUP(AG525,P514:T523,5)</f>
        <v>4.4234970997742316E-3</v>
      </c>
      <c r="AH535" s="60">
        <f>SQRT($W$43*VLOOKUP(AH525,$P$34:$W$43,8))*(1-$Y$29)*T523*VLOOKUP(AH525,P514:T523,5)</f>
        <v>2.823505056946729E-3</v>
      </c>
      <c r="AI535" s="87">
        <f>SQRT($W$43*VLOOKUP(AI525,$P$34:$W$43,8))*(1-$Z$29)*T523*VLOOKUP(AI525,P514:T523,5)</f>
        <v>4.1316491897268768E-3</v>
      </c>
      <c r="AJ535" s="89">
        <f>$X$43*T523</f>
        <v>3.3412025321085428E-6</v>
      </c>
      <c r="AK535" s="59" t="s">
        <v>72</v>
      </c>
      <c r="AL535" s="63">
        <f>AL533^2-AL534^3</f>
        <v>3.195512507106249E-4</v>
      </c>
      <c r="AM535" s="61"/>
      <c r="AN535" s="66" t="s">
        <v>573</v>
      </c>
      <c r="AO535" s="61" t="e">
        <f>2*SQRT(AL534)*COS((AO532+4*PI())/3)-AL529/3</f>
        <v>#NUM!</v>
      </c>
      <c r="AP535" s="69" t="e">
        <f>AO535^3+AO535^2*AL529+AL530*AO535+AL531</f>
        <v>#NUM!</v>
      </c>
      <c r="AQ535" s="50"/>
      <c r="AR535" s="65"/>
      <c r="AS535" s="50"/>
      <c r="AT535" s="65"/>
      <c r="AU535" s="65"/>
      <c r="AV535" s="81"/>
      <c r="AW535" s="59">
        <v>10</v>
      </c>
      <c r="AX535" s="61">
        <f t="shared" si="79"/>
        <v>0.1284239100960245</v>
      </c>
      <c r="AY535" s="61">
        <f>SUMPRODUCT(T514:T523,$BG$34:$BG$43)</f>
        <v>0.53145233072171105</v>
      </c>
      <c r="AZ535" s="68">
        <f>IF($AA$16,EXP((AX535/AL527)*(AU531-1)-LN(AU531-AL527)-AL526*(2*AY535/AL526-AX535/AL527)*LN((AU531+2.41421536*AL527)/(AU531-0.41421536*AL527))/(AL527*2.82842713)      ),1)</f>
        <v>0.58726082636113441</v>
      </c>
    </row>
    <row r="536" spans="16:52" x14ac:dyDescent="0.25">
      <c r="P536" s="79"/>
      <c r="Q536" s="71"/>
      <c r="R536" s="71"/>
      <c r="S536" s="94">
        <f>SUM(S526:S535)</f>
        <v>0.99973074370551129</v>
      </c>
      <c r="T536" s="72">
        <f>SUM(T526:T535)</f>
        <v>1</v>
      </c>
      <c r="U536" s="73"/>
      <c r="V536" s="73"/>
      <c r="W536" s="73"/>
      <c r="X536" s="73"/>
      <c r="Y536" s="73"/>
      <c r="Z536" s="70"/>
      <c r="AA536" s="73"/>
      <c r="AB536" s="73"/>
      <c r="AC536" s="73"/>
      <c r="AD536" s="73"/>
      <c r="AE536" s="73"/>
      <c r="AF536" s="73"/>
      <c r="AG536" s="73"/>
      <c r="AH536" s="73"/>
      <c r="AI536" s="88">
        <f>SUM(Z526:AI535)</f>
        <v>0.2895579021061277</v>
      </c>
      <c r="AJ536" s="91">
        <f>SUM(AJ526:AJ535)</f>
        <v>3.1318759718181608E-5</v>
      </c>
      <c r="AK536" s="70"/>
      <c r="AL536" s="73"/>
      <c r="AM536" s="74"/>
      <c r="AN536" s="75"/>
      <c r="AO536" s="74"/>
      <c r="AP536" s="74"/>
      <c r="AQ536" s="76"/>
      <c r="AR536" s="73"/>
      <c r="AS536" s="76"/>
      <c r="AT536" s="73"/>
      <c r="AU536" s="73"/>
      <c r="AV536" s="80"/>
      <c r="AW536" s="70"/>
      <c r="AX536" s="73"/>
      <c r="AY536" s="73"/>
      <c r="AZ536" s="80"/>
    </row>
    <row r="537" spans="16:52" x14ac:dyDescent="0.25">
      <c r="P537" s="92">
        <f>P525+1</f>
        <v>42</v>
      </c>
      <c r="Q537" s="55"/>
      <c r="R537" s="55"/>
      <c r="S537" s="55"/>
      <c r="T537" s="55" t="s">
        <v>558</v>
      </c>
      <c r="U537" s="56"/>
      <c r="V537" s="56"/>
      <c r="W537" s="57"/>
      <c r="X537" s="57"/>
      <c r="Y537" s="57"/>
      <c r="Z537" s="54">
        <v>1</v>
      </c>
      <c r="AA537" s="55">
        <v>2</v>
      </c>
      <c r="AB537" s="55">
        <v>3</v>
      </c>
      <c r="AC537" s="55">
        <v>4</v>
      </c>
      <c r="AD537" s="55">
        <v>5</v>
      </c>
      <c r="AE537" s="55">
        <v>6</v>
      </c>
      <c r="AF537" s="55">
        <v>7</v>
      </c>
      <c r="AG537" s="55">
        <v>8</v>
      </c>
      <c r="AH537" s="55">
        <v>9</v>
      </c>
      <c r="AI537" s="58">
        <v>10</v>
      </c>
      <c r="AJ537" s="90"/>
      <c r="AK537" s="54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8"/>
      <c r="AW537" s="54"/>
      <c r="AX537" s="55" t="s">
        <v>563</v>
      </c>
      <c r="AY537" s="55" t="s">
        <v>575</v>
      </c>
      <c r="AZ537" s="58" t="s">
        <v>588</v>
      </c>
    </row>
    <row r="538" spans="16:52" x14ac:dyDescent="0.25">
      <c r="P538" s="78">
        <v>1</v>
      </c>
      <c r="Q538" s="60"/>
      <c r="R538" s="60"/>
      <c r="S538" s="60">
        <f>$Z$7*$BJ$34/AZ538</f>
        <v>0.1962613831424323</v>
      </c>
      <c r="T538" s="61">
        <f>S538/S548</f>
        <v>0.19631424198778522</v>
      </c>
      <c r="U538" s="62"/>
      <c r="V538" s="62"/>
      <c r="W538" s="60"/>
      <c r="X538" s="63"/>
      <c r="Y538" s="61"/>
      <c r="Z538" s="86">
        <f>SQRT($W$34*VLOOKUP(Z537,$P$34:$W$43,8))*(1-$Q$20)*T526*VLOOKUP(Z537,P526:T535,5)</f>
        <v>7.8475974294989412E-3</v>
      </c>
      <c r="AA538" s="60">
        <f>SQRT($W$34*VLOOKUP(AA537,$P$34:$W$43,8))*(1-$R$20)*T526*VLOOKUP(AA537,P526:T535,5)</f>
        <v>5.3765350111901694E-3</v>
      </c>
      <c r="AB538" s="60">
        <f>SQRT($W$34*VLOOKUP(AB537,$P$34:$W$43,8))*(1-$S$20)*T526*VLOOKUP(AB537,P526:T535,5)</f>
        <v>3.4048328847269241E-3</v>
      </c>
      <c r="AC538" s="60">
        <f>SQRT($W$34*VLOOKUP(AC537,$P$34:$W$43,8))*(1-$T$20)*T526*VLOOKUP(AC537,P526:T535,5)</f>
        <v>2.4384279426574256E-3</v>
      </c>
      <c r="AD538" s="60">
        <f>SQRT($W$34*VLOOKUP(AD537,$P$34:$W$43,8))*(1-$U$20)*T526*VLOOKUP(AD537,P526:T535,5)</f>
        <v>2.3629699906833473E-3</v>
      </c>
      <c r="AE538" s="60">
        <f>SQRT($W$34*VLOOKUP(AE537,$P$34:$W$43,8))*(1-$V$20)*T526*VLOOKUP(AE537,P526:T535,5)</f>
        <v>1.478268662196818E-3</v>
      </c>
      <c r="AF538" s="60">
        <f>SQRT($W$34*VLOOKUP(AF537,$P$34:$W$43,8))*(1-$W$20)*T526*VLOOKUP(AF537,P526:T535,5)</f>
        <v>9.4207463897781549E-3</v>
      </c>
      <c r="AG538" s="60">
        <f>SQRT($W$34*VLOOKUP(AG537,$P$34:$W$43,8))*(1-$X$20)*T526*VLOOKUP(AG537,P526:T535,5)</f>
        <v>5.8595757960313785E-3</v>
      </c>
      <c r="AH538" s="60">
        <f>SQRT($W$34*VLOOKUP(AH537,$P$34:$W$43,8))*(1-$Y$20)*T526*VLOOKUP(AH537,P526:T535,5)</f>
        <v>3.5644348570976073E-3</v>
      </c>
      <c r="AI538" s="87">
        <f>SQRT($W$34*VLOOKUP(AI537,$P$34:$W$43,8))*(1-$Z$20)*T526*VLOOKUP(AI537,P526:T535,5)</f>
        <v>5.5717408403200882E-3</v>
      </c>
      <c r="AJ538" s="89">
        <f>$X$34*T526</f>
        <v>5.2615827632630478E-6</v>
      </c>
      <c r="AK538" s="59" t="s">
        <v>69</v>
      </c>
      <c r="AL538" s="60">
        <f>$Q$44*AI548*100000/($T$3*$AE$9)^2</f>
        <v>0.41385723640372019</v>
      </c>
      <c r="AM538" s="65" t="s">
        <v>581</v>
      </c>
      <c r="AN538" s="66" t="s">
        <v>571</v>
      </c>
      <c r="AO538" s="61">
        <f>(AL545+SQRT(AL547))^(1/3)+(AL545-SQRT(AL547))^(1/3)-AL541/3</f>
        <v>0.73797068725124637</v>
      </c>
      <c r="AP538" s="63">
        <f>AO538^3+AL541*AO538^2+AL542*AO538+AL543</f>
        <v>0</v>
      </c>
      <c r="AQ538" s="65" t="s">
        <v>571</v>
      </c>
      <c r="AR538" s="61">
        <f>IF(AL547&gt;=0,AO538,AO545)</f>
        <v>0.73797068725124637</v>
      </c>
      <c r="AS538" s="61">
        <f>IF(AR538&lt;AR539,AR539,AR538)</f>
        <v>0.73797068725124637</v>
      </c>
      <c r="AT538" s="61">
        <f>AS538</f>
        <v>0.73797068725124637</v>
      </c>
      <c r="AU538" s="67">
        <f>IF(AT538&lt;AT539,AT539,AT538)</f>
        <v>0.73797068725124637</v>
      </c>
      <c r="AV538" s="81"/>
      <c r="AW538" s="59">
        <v>1</v>
      </c>
      <c r="AX538" s="61">
        <f>AX526</f>
        <v>9.4886543912142504E-2</v>
      </c>
      <c r="AY538" s="61">
        <f>SUMPRODUCT(T526:T535,$AX$34:$AX$43)</f>
        <v>0.34455228807852245</v>
      </c>
      <c r="AZ538" s="68">
        <f>IF($AA$7,EXP((AX538/AL539)*(AU543-1)-LN(AU543-AL539)-AL538*(2*AY538/AL538-AX538/AL539)*LN((AU543+2.41421536*AL539)/(AU543-0.41421536*AL539))/(AL539*2.82842713)      ),1)</f>
        <v>0.85492888326273453</v>
      </c>
    </row>
    <row r="539" spans="16:52" x14ac:dyDescent="0.25">
      <c r="P539" s="78">
        <v>2</v>
      </c>
      <c r="Q539" s="60"/>
      <c r="R539" s="60"/>
      <c r="S539" s="60">
        <f>$Z$8*$BJ$35/AZ539</f>
        <v>7.7393120047930156E-2</v>
      </c>
      <c r="T539" s="61">
        <f>S539/S548</f>
        <v>7.7413964245084441E-2</v>
      </c>
      <c r="U539" s="62"/>
      <c r="V539" s="62"/>
      <c r="W539" s="60"/>
      <c r="X539" s="63"/>
      <c r="Y539" s="61"/>
      <c r="Z539" s="86">
        <f>SQRT($W$35*VLOOKUP(Z537,$P$34:$W$43,8))*(1-$Q$21)*T527*VLOOKUP(Z537,P526:T535,5)</f>
        <v>5.3765350111901703E-3</v>
      </c>
      <c r="AA539" s="60">
        <f>SQRT($W$35*VLOOKUP(AA537,$P$34:$W$43,8))*(1-$R$21)*T527*VLOOKUP(AA537,P526:T535,5)</f>
        <v>3.6644840827264394E-3</v>
      </c>
      <c r="AB539" s="60">
        <f>SQRT($W$35*VLOOKUP(AB537,$P$34:$W$43,8))*(1-$S$21)*T527*VLOOKUP(AB537,P526:T535,5)</f>
        <v>2.3571051713650723E-3</v>
      </c>
      <c r="AC539" s="60">
        <f>SQRT($W$35*VLOOKUP(AC537,$P$34:$W$43,8))*(1-$T$21)*T527*VLOOKUP(AC537,P526:T535,5)</f>
        <v>1.5266212044304961E-3</v>
      </c>
      <c r="AD539" s="60">
        <f>SQRT($W$35*VLOOKUP(AD537,$P$34:$W$43,8))*(1-$U$21)*T527*VLOOKUP(AD537,P526:T535,5)</f>
        <v>1.6682420396210045E-3</v>
      </c>
      <c r="AE539" s="60">
        <f>SQRT($W$35*VLOOKUP(AE537,$P$34:$W$43,8))*(1-$V$21)*T527*VLOOKUP(AE537,P526:T535,5)</f>
        <v>1.0258788848689305E-3</v>
      </c>
      <c r="AF539" s="60">
        <f>SQRT($W$35*VLOOKUP(AF537,$P$34:$W$43,8))*(1-$W$21)*T527*VLOOKUP(AF537,P526:T535,5)</f>
        <v>6.302048680255485E-3</v>
      </c>
      <c r="AG539" s="60">
        <f>SQRT($W$35*VLOOKUP(AG537,$P$34:$W$43,8))*(1-$X$21)*T527*VLOOKUP(AG537,P526:T535,5)</f>
        <v>3.8263985932547712E-3</v>
      </c>
      <c r="AH539" s="60">
        <f>SQRT($W$35*VLOOKUP(AH537,$P$34:$W$43,8))*(1-$Y$21)*T527*VLOOKUP(AH537,P526:T535,5)</f>
        <v>2.4375891122553569E-3</v>
      </c>
      <c r="AI539" s="87">
        <f>SQRT($W$35*VLOOKUP(AI537,$P$34:$W$43,8))*(1-$Z$21)*T527*VLOOKUP(AI537,P526:T535,5)</f>
        <v>3.8564314467380125E-3</v>
      </c>
      <c r="AJ539" s="89">
        <f>$X$35*T527</f>
        <v>3.1314022352916385E-6</v>
      </c>
      <c r="AK539" s="59" t="s">
        <v>65</v>
      </c>
      <c r="AL539" s="60">
        <f>AJ548*$Q$44*100000/($T$3*$AE$9)</f>
        <v>0.11087779601945554</v>
      </c>
      <c r="AM539" s="61"/>
      <c r="AN539" s="66" t="s">
        <v>572</v>
      </c>
      <c r="AO539" s="66" t="e">
        <f>1/0</f>
        <v>#DIV/0!</v>
      </c>
      <c r="AP539" s="61"/>
      <c r="AQ539" s="65" t="s">
        <v>572</v>
      </c>
      <c r="AR539" s="66">
        <f>IF(AL547&gt;=0,0,AO546)</f>
        <v>0</v>
      </c>
      <c r="AS539" s="61">
        <f>IF(AR538&lt;AR539,AR538,AR539)</f>
        <v>0</v>
      </c>
      <c r="AT539" s="61">
        <f>IF(AS539&lt;AS540,AS540,AS539)</f>
        <v>0</v>
      </c>
      <c r="AU539" s="67">
        <f>IF(AT538&lt;AT539,AT538,AT539)</f>
        <v>0</v>
      </c>
      <c r="AV539" s="81"/>
      <c r="AW539" s="59">
        <v>2</v>
      </c>
      <c r="AX539" s="61">
        <f t="shared" ref="AX539:AX547" si="80">AX527</f>
        <v>0.14320546093673198</v>
      </c>
      <c r="AY539" s="61">
        <f>SUMPRODUCT(T526:T535,$AY$34:$AY$43)</f>
        <v>0.59157037432777448</v>
      </c>
      <c r="AZ539" s="68">
        <f>IF($AA$8,EXP((AX539/AL539)*(AU543-1)-LN(AU543-AL539)-AL538*(2*AY539/AL538-AX539/AL539)*LN((AU543+2.41421536*AL539)/(AU543-0.41421536*AL539))/(AL539*2.82842713)      ),1)</f>
        <v>0.52478986241882275</v>
      </c>
    </row>
    <row r="540" spans="16:52" x14ac:dyDescent="0.25">
      <c r="P540" s="78">
        <v>3</v>
      </c>
      <c r="Q540" s="60"/>
      <c r="R540" s="60"/>
      <c r="S540" s="60">
        <f>$Z$9*$BJ$36/AZ540</f>
        <v>3.6374802781774331E-2</v>
      </c>
      <c r="T540" s="61">
        <f>S540/S548</f>
        <v>3.6384599564229438E-2</v>
      </c>
      <c r="U540" s="62"/>
      <c r="V540" s="62"/>
      <c r="W540" s="60"/>
      <c r="X540" s="63"/>
      <c r="Y540" s="61"/>
      <c r="Z540" s="86">
        <f>SQRT($W$36*VLOOKUP(Z537,$P$34:$W$43,8))*(1-$Q$22)*T528*VLOOKUP(Z537,P526:T535,5)</f>
        <v>3.4048328847269237E-3</v>
      </c>
      <c r="AA540" s="60">
        <f>SQRT($W$36*VLOOKUP(AA537,$P$34:$W$43,8))*(1-$R$22)*T528*VLOOKUP(AA537,P526:T535,5)</f>
        <v>2.3571051713650723E-3</v>
      </c>
      <c r="AB540" s="60">
        <f>SQRT($W$36*VLOOKUP(AB537,$P$34:$W$43,8))*(1-$S$22)*T528*VLOOKUP(AB537,P526:T535,5)</f>
        <v>1.5195012283881516E-3</v>
      </c>
      <c r="AC540" s="60">
        <f>SQRT($W$36*VLOOKUP(AC537,$P$34:$W$43,8))*(1-$T$22)*T528*VLOOKUP(AC537,P526:T535,5)</f>
        <v>1.083855600601679E-3</v>
      </c>
      <c r="AD540" s="60">
        <f>SQRT($W$36*VLOOKUP(AD537,$P$34:$W$43,8))*(1-$U$22)*T528*VLOOKUP(AD537,P526:T535,5)</f>
        <v>1.0754183795413036E-3</v>
      </c>
      <c r="AE540" s="60">
        <f>SQRT($W$36*VLOOKUP(AE537,$P$34:$W$43,8))*(1-$V$22)*T528*VLOOKUP(AE537,P526:T535,5)</f>
        <v>6.4801894038882724E-4</v>
      </c>
      <c r="AF540" s="60">
        <f>SQRT($W$36*VLOOKUP(AF537,$P$34:$W$43,8))*(1-$W$22)*T528*VLOOKUP(AF537,P526:T535,5)</f>
        <v>3.9139446728935134E-3</v>
      </c>
      <c r="AG540" s="60">
        <f>SQRT($W$36*VLOOKUP(AG537,$P$34:$W$43,8))*(1-$X$22)*T528*VLOOKUP(AG537,P526:T535,5)</f>
        <v>2.4869622706412114E-3</v>
      </c>
      <c r="AH540" s="60">
        <f>SQRT($W$36*VLOOKUP(AH537,$P$34:$W$43,8))*(1-$Y$22)*T528*VLOOKUP(AH537,P526:T535,5)</f>
        <v>1.5619511453350595E-3</v>
      </c>
      <c r="AI540" s="87">
        <f>SQRT($W$36*VLOOKUP(AI537,$P$34:$W$43,8))*(1-$Z$22)*T528*VLOOKUP(AI537,P526:T535,5)</f>
        <v>2.5056029252574969E-3</v>
      </c>
      <c r="AJ540" s="89">
        <f>$X$36*T528</f>
        <v>2.0500669236865232E-6</v>
      </c>
      <c r="AK540" s="82"/>
      <c r="AL540" s="65"/>
      <c r="AM540" s="61"/>
      <c r="AN540" s="66" t="s">
        <v>573</v>
      </c>
      <c r="AO540" s="66" t="e">
        <f>1/0</f>
        <v>#DIV/0!</v>
      </c>
      <c r="AP540" s="61"/>
      <c r="AQ540" s="65" t="s">
        <v>573</v>
      </c>
      <c r="AR540" s="66">
        <f>IF(AL547&gt;=0,0,AO547)</f>
        <v>0</v>
      </c>
      <c r="AS540" s="61">
        <f>AR540</f>
        <v>0</v>
      </c>
      <c r="AT540" s="61">
        <f>IF(AS539&lt;AS540,AS539,AS540)</f>
        <v>0</v>
      </c>
      <c r="AU540" s="67">
        <f>AT540</f>
        <v>0</v>
      </c>
      <c r="AV540" s="81"/>
      <c r="AW540" s="59">
        <v>3</v>
      </c>
      <c r="AX540" s="61">
        <f t="shared" si="80"/>
        <v>0.19947591637730461</v>
      </c>
      <c r="AY540" s="61">
        <f>SUMPRODUCT(T526:T535,$AZ$34:$AZ$43)</f>
        <v>0.80753499200568757</v>
      </c>
      <c r="AZ540" s="68">
        <f>IF($AA$9,EXP((AX540/AL539)*(AU543-1)-LN(AU543-AL539)-AL538*(2*AY540/AL538-AX540/AL539)*LN((AU543+2.41421536*AL539)/(AU543-0.41421536*AL539))/(AL539*2.82842713)      ),1)</f>
        <v>0.35268409636486947</v>
      </c>
    </row>
    <row r="541" spans="16:52" x14ac:dyDescent="0.25">
      <c r="P541" s="78">
        <v>4</v>
      </c>
      <c r="Q541" s="60"/>
      <c r="R541" s="60"/>
      <c r="S541" s="60">
        <f>$Z$10*$BJ$37/AZ541</f>
        <v>2.0526110715850303E-2</v>
      </c>
      <c r="T541" s="61">
        <f>S541/S548</f>
        <v>2.0531638988884222E-2</v>
      </c>
      <c r="U541" s="62"/>
      <c r="V541" s="62"/>
      <c r="W541" s="60"/>
      <c r="X541" s="63"/>
      <c r="Y541" s="61"/>
      <c r="Z541" s="86">
        <f>SQRT($W$37*VLOOKUP(Z537,$P$34:$W$43,8))*(1-$Q$23)*T529*VLOOKUP(Z537,P526:T535,5)</f>
        <v>2.4384279426574256E-3</v>
      </c>
      <c r="AA541" s="60">
        <f>SQRT($W$37*VLOOKUP(AA537,$P$34:$W$43,8))*(1-$R$23)*T529*VLOOKUP(AA537,P526:T535,5)</f>
        <v>1.5266212044304959E-3</v>
      </c>
      <c r="AB541" s="60">
        <f>SQRT($W$37*VLOOKUP(AB537,$P$34:$W$43,8))*(1-$S$23)*T529*VLOOKUP(AB537,P526:T535,5)</f>
        <v>1.083855600601679E-3</v>
      </c>
      <c r="AC541" s="60">
        <f>SQRT($W$37*VLOOKUP(AC537,$P$34:$W$43,8))*(1-$T$23)*T529*VLOOKUP(AC537,P526:T535,5)</f>
        <v>7.7823880154702656E-4</v>
      </c>
      <c r="AD541" s="60">
        <f>SQRT($W$37*VLOOKUP(AD537,$P$34:$W$43,8))*(1-$U$23)*T529*VLOOKUP(AD537,P526:T535,5)</f>
        <v>7.6398124272673438E-4</v>
      </c>
      <c r="AE541" s="60">
        <f>SQRT($W$37*VLOOKUP(AE537,$P$34:$W$43,8))*(1-$V$23)*T529*VLOOKUP(AE537,P526:T535,5)</f>
        <v>4.4122272782983575E-4</v>
      </c>
      <c r="AF541" s="60">
        <f>SQRT($W$37*VLOOKUP(AF537,$P$34:$W$43,8))*(1-$W$23)*T529*VLOOKUP(AF537,P526:T535,5)</f>
        <v>2.8169702857806004E-3</v>
      </c>
      <c r="AG541" s="60">
        <f>SQRT($W$37*VLOOKUP(AG537,$P$34:$W$43,8))*(1-$X$23)*T529*VLOOKUP(AG537,P526:T535,5)</f>
        <v>1.7611217441070709E-3</v>
      </c>
      <c r="AH541" s="60">
        <f>SQRT($W$37*VLOOKUP(AH537,$P$34:$W$43,8))*(1-$Y$23)*T529*VLOOKUP(AH537,P526:T535,5)</f>
        <v>1.2254152770526127E-3</v>
      </c>
      <c r="AI541" s="87">
        <f>SQRT($W$37*VLOOKUP(AI537,$P$34:$W$43,8))*(1-$Z$23)*T529*VLOOKUP(AI537,P526:T535,5)</f>
        <v>1.6278273391573199E-3</v>
      </c>
      <c r="AJ541" s="89">
        <f>$X$37*T529</f>
        <v>1.4862202102496235E-6</v>
      </c>
      <c r="AK541" s="59" t="s">
        <v>568</v>
      </c>
      <c r="AL541" s="60">
        <f>AL539-1</f>
        <v>-0.88912220398054442</v>
      </c>
      <c r="AM541" s="61"/>
      <c r="AN541" s="66"/>
      <c r="AO541" s="61"/>
      <c r="AP541" s="61"/>
      <c r="AQ541" s="50"/>
      <c r="AR541" s="65"/>
      <c r="AS541" s="65"/>
      <c r="AT541" s="65"/>
      <c r="AU541" s="65"/>
      <c r="AV541" s="81"/>
      <c r="AW541" s="59">
        <v>4</v>
      </c>
      <c r="AX541" s="61">
        <f t="shared" si="80"/>
        <v>0.25627106465246752</v>
      </c>
      <c r="AY541" s="61">
        <f>SUMPRODUCT(T526:T535,$BA$34:$BA$43)</f>
        <v>1.0068630012207533</v>
      </c>
      <c r="AZ541" s="68">
        <f>IF($AA$10,EXP((AX541/AL539)*(AU543-1)-LN(AU543-AL539)-AL538*(2*AY541/AL538-AX541/AL539)*LN((AU543+2.41421536*AL539)/(AU543-0.41421536*AL539))/(AL539*2.82842713)      ),1)</f>
        <v>0.24687815429323806</v>
      </c>
    </row>
    <row r="542" spans="16:52" x14ac:dyDescent="0.25">
      <c r="P542" s="78">
        <v>5</v>
      </c>
      <c r="Q542" s="60"/>
      <c r="R542" s="60"/>
      <c r="S542" s="60">
        <f>$Z$11*$BJ$38/AZ542</f>
        <v>2.0845438813248535E-2</v>
      </c>
      <c r="T542" s="61">
        <f>S542/S548</f>
        <v>2.0851053090539876E-2</v>
      </c>
      <c r="U542" s="62"/>
      <c r="V542" s="62"/>
      <c r="W542" s="60"/>
      <c r="X542" s="63"/>
      <c r="Y542" s="61"/>
      <c r="Z542" s="86">
        <f>SQRT($W$38*VLOOKUP(Z537,$P$34:$W$43,8))*(1-$Q$24)*T530*VLOOKUP(Z537,P526:T535,5)</f>
        <v>2.3629699906833469E-3</v>
      </c>
      <c r="AA542" s="60">
        <f>SQRT($W$38*VLOOKUP(AA537,$P$34:$W$43,8))*(1-$R$24)*T530*VLOOKUP(AA537,P526:T535,5)</f>
        <v>1.6682420396210043E-3</v>
      </c>
      <c r="AB542" s="60">
        <f>SQRT($W$38*VLOOKUP(AB537,$P$34:$W$43,8))*(1-$S$24)*T530*VLOOKUP(AB537,P526:T535,5)</f>
        <v>1.0754183795413034E-3</v>
      </c>
      <c r="AC542" s="60">
        <f>SQRT($W$38*VLOOKUP(AC537,$P$34:$W$43,8))*(1-$T$24)*T530*VLOOKUP(AC537,P526:T535,5)</f>
        <v>7.6398124272673438E-4</v>
      </c>
      <c r="AD542" s="60">
        <f>SQRT($W$38*VLOOKUP(AD537,$P$34:$W$43,8))*(1-$U$24)*T530*VLOOKUP(AD537,P526:T535,5)</f>
        <v>7.4938525837898952E-4</v>
      </c>
      <c r="AE542" s="60">
        <f>SQRT($W$38*VLOOKUP(AE537,$P$34:$W$43,8))*(1-$V$24)*T530*VLOOKUP(AE537,P526:T535,5)</f>
        <v>4.67566105817672E-4</v>
      </c>
      <c r="AF542" s="60">
        <f>SQRT($W$38*VLOOKUP(AF537,$P$34:$W$43,8))*(1-$W$24)*T530*VLOOKUP(AF537,P526:T535,5)</f>
        <v>2.6942490666458153E-3</v>
      </c>
      <c r="AG542" s="60">
        <f>SQRT($W$38*VLOOKUP(AG537,$P$34:$W$43,8))*(1-$X$24)*T530*VLOOKUP(AG537,P526:T535,5)</f>
        <v>1.7546859051210846E-3</v>
      </c>
      <c r="AH542" s="60">
        <f>SQRT($W$38*VLOOKUP(AH537,$P$34:$W$43,8))*(1-$Y$24)*T530*VLOOKUP(AH537,P526:T535,5)</f>
        <v>1.1454865658756886E-3</v>
      </c>
      <c r="AI542" s="87">
        <f>SQRT($W$38*VLOOKUP(AI537,$P$34:$W$43,8))*(1-$Z$24)*T530*VLOOKUP(AI537,P526:T535,5)</f>
        <v>1.7596013740545982E-3</v>
      </c>
      <c r="AJ542" s="89">
        <f>$X$38*T530</f>
        <v>1.5090014020903495E-6</v>
      </c>
      <c r="AK542" s="59" t="s">
        <v>569</v>
      </c>
      <c r="AL542" s="60">
        <f>AL538-3*AL539*AL539-2*AL539</f>
        <v>0.15521998741441315</v>
      </c>
      <c r="AM542" s="61" t="s">
        <v>582</v>
      </c>
      <c r="AN542" s="66" t="s">
        <v>583</v>
      </c>
      <c r="AO542" s="61">
        <f>AL545^2/AL546^3</f>
        <v>7.7936913533324983</v>
      </c>
      <c r="AP542" s="61"/>
      <c r="AQ542" s="50"/>
      <c r="AR542" s="65"/>
      <c r="AS542" s="65"/>
      <c r="AT542" s="65"/>
      <c r="AU542" s="65"/>
      <c r="AV542" s="81"/>
      <c r="AW542" s="59">
        <v>5</v>
      </c>
      <c r="AX542" s="61">
        <f t="shared" si="80"/>
        <v>0.25621330522075891</v>
      </c>
      <c r="AY542" s="61">
        <f>SUMPRODUCT(T526:T535,$BB$34:$BB$43)</f>
        <v>0.98992439429063472</v>
      </c>
      <c r="AZ542" s="68">
        <f>IF($AA$11,EXP((AX542/AL539)*(AU543-1)-LN(AU543-AL539)-AL538*(2*AY542/AL538-AX542/AL539)*LN((AU543+2.41421536*AL539)/(AU543-0.41421536*AL539))/(AL539*2.82842713)      ),1)</f>
        <v>0.25701838799662674</v>
      </c>
    </row>
    <row r="543" spans="16:52" x14ac:dyDescent="0.25">
      <c r="P543" s="78">
        <v>6</v>
      </c>
      <c r="Q543" s="60"/>
      <c r="R543" s="60"/>
      <c r="S543" s="60">
        <f>$Z$12*$BJ$39/AZ543</f>
        <v>1.0316492458094127E-2</v>
      </c>
      <c r="T543" s="61">
        <f>S543/S548</f>
        <v>1.0319270986761844E-2</v>
      </c>
      <c r="U543" s="62"/>
      <c r="V543" s="62"/>
      <c r="W543" s="60"/>
      <c r="X543" s="63"/>
      <c r="Y543" s="61"/>
      <c r="Z543" s="86">
        <f>SQRT($W$39*VLOOKUP(Z537,$P$34:$W$43,8))*(1-$Q$25)*T531*VLOOKUP(Z537,P526:T535,5)</f>
        <v>1.4782686621968178E-3</v>
      </c>
      <c r="AA543" s="60">
        <f>SQRT($W$39*VLOOKUP(AA537,$P$34:$W$43,8))*(1-$R$25)*T531*VLOOKUP(AA537,P526:T535,5)</f>
        <v>1.0258788848689305E-3</v>
      </c>
      <c r="AB543" s="60">
        <f>SQRT($W$39*VLOOKUP(AB537,$P$34:$W$43,8))*(1-$S$25)*T531*VLOOKUP(AB537,P526:T535,5)</f>
        <v>6.4801894038882724E-4</v>
      </c>
      <c r="AC543" s="60">
        <f>SQRT($W$39*VLOOKUP(AC537,$P$34:$W$43,8))*(1-$T$25)*T531*VLOOKUP(AC537,P526:T535,5)</f>
        <v>4.4122272782983575E-4</v>
      </c>
      <c r="AD543" s="60">
        <f>SQRT($W$39*VLOOKUP(AD537,$P$34:$W$43,8))*(1-$U$25)*T531*VLOOKUP(AD537,P526:T535,5)</f>
        <v>4.67566105817672E-4</v>
      </c>
      <c r="AE543" s="60">
        <f>SQRT($W$39*VLOOKUP(AE537,$P$34:$W$43,8))*(1-$V$25)*T531*VLOOKUP(AE537,P526:T535,5)</f>
        <v>2.9172986906948186E-4</v>
      </c>
      <c r="AF543" s="60">
        <f>SQRT($W$39*VLOOKUP(AF537,$P$34:$W$43,8))*(1-$W$25)*T531*VLOOKUP(AF537,P526:T535,5)</f>
        <v>1.8559387594939193E-3</v>
      </c>
      <c r="AG543" s="60">
        <f>SQRT($W$39*VLOOKUP(AG537,$P$34:$W$43,8))*(1-$X$25)*T531*VLOOKUP(AG537,P526:T535,5)</f>
        <v>1.0920692224743009E-3</v>
      </c>
      <c r="AH543" s="60">
        <f>SQRT($W$39*VLOOKUP(AH537,$P$34:$W$43,8))*(1-$Y$25)*T531*VLOOKUP(AH537,P526:T535,5)</f>
        <v>7.0300253274752436E-4</v>
      </c>
      <c r="AI543" s="87">
        <f>SQRT($W$39*VLOOKUP(AI537,$P$34:$W$43,8))*(1-$Z$25)*T531*VLOOKUP(AI537,P526:T535,5)</f>
        <v>1.0978731607795397E-3</v>
      </c>
      <c r="AJ543" s="89">
        <f>$X$39*T531</f>
        <v>9.2903147366809083E-7</v>
      </c>
      <c r="AK543" s="59" t="s">
        <v>570</v>
      </c>
      <c r="AL543" s="60">
        <f>-1*AL538*AL539+AL539^2+AL539^3</f>
        <v>-3.2230573643613446E-2</v>
      </c>
      <c r="AM543" s="61"/>
      <c r="AN543" s="66" t="s">
        <v>584</v>
      </c>
      <c r="AO543" s="61" t="e">
        <f>SQRT(1-AO542)/SQRT(AO542)*AL545/ABS(AL545)</f>
        <v>#NUM!</v>
      </c>
      <c r="AP543" s="61"/>
      <c r="AQ543" s="50"/>
      <c r="AR543" s="65"/>
      <c r="AS543" s="65"/>
      <c r="AT543" s="65" t="s">
        <v>587</v>
      </c>
      <c r="AU543" s="61">
        <f>AU538</f>
        <v>0.73797068725124637</v>
      </c>
      <c r="AV543" s="81"/>
      <c r="AW543" s="59">
        <v>6</v>
      </c>
      <c r="AX543" s="61">
        <f t="shared" si="80"/>
        <v>0.31872889694939199</v>
      </c>
      <c r="AY543" s="61">
        <f>SUMPRODUCT(T526:T535,$BC$34:$BC$43)</f>
        <v>1.2606147202468181</v>
      </c>
      <c r="AZ543" s="68">
        <f>IF($AA$12,EXP((AX543/AL539)*(AU543-1)-LN(AU543-AL539)-AL538*(2*AY543/AL538-AX543/AL539)*LN((AU543+2.41421536*AL539)/(AU543-0.41421536*AL539))/(AL539*2.82842713)      ),1)</f>
        <v>0.15359283363724766</v>
      </c>
    </row>
    <row r="544" spans="16:52" x14ac:dyDescent="0.25">
      <c r="P544" s="78">
        <v>7</v>
      </c>
      <c r="Q544" s="60"/>
      <c r="R544" s="60"/>
      <c r="S544" s="60">
        <f>$Z$13*$BJ$40/AZ544</f>
        <v>0.37188820683629131</v>
      </c>
      <c r="T544" s="61">
        <f>S544/S548</f>
        <v>0.37198836704559479</v>
      </c>
      <c r="U544" s="62"/>
      <c r="V544" s="62"/>
      <c r="W544" s="60"/>
      <c r="X544" s="63"/>
      <c r="Y544" s="61"/>
      <c r="Z544" s="86">
        <f>SQRT($W$40*VLOOKUP(Z537,$P$34:$W$43,8))*(1-$Q$26)*T532*VLOOKUP(Z537,P526:T535,5)</f>
        <v>9.4207463897781549E-3</v>
      </c>
      <c r="AA544" s="60">
        <f>SQRT($W$40*VLOOKUP(AA537,$P$34:$W$43,8))*(1-$R$26)*T532*VLOOKUP(AA537,P526:T535,5)</f>
        <v>6.3020486802554841E-3</v>
      </c>
      <c r="AB544" s="60">
        <f>SQRT($W$40*VLOOKUP(AB537,$P$34:$W$43,8))*(1-$S$26)*T532*VLOOKUP(AB537,P526:T535,5)</f>
        <v>3.9139446728935125E-3</v>
      </c>
      <c r="AC544" s="60">
        <f>SQRT($W$40*VLOOKUP(AC537,$P$34:$W$43,8))*(1-$T$26)*T532*VLOOKUP(AC537,P526:T535,5)</f>
        <v>2.8169702857806004E-3</v>
      </c>
      <c r="AD544" s="60">
        <f>SQRT($W$40*VLOOKUP(AD537,$P$34:$W$43,8))*(1-$U$26)*T532*VLOOKUP(AD537,P526:T535,5)</f>
        <v>2.6942490666458153E-3</v>
      </c>
      <c r="AE544" s="60">
        <f>SQRT($W$40*VLOOKUP(AE537,$P$34:$W$43,8))*(1-$V$26)*T532*VLOOKUP(AE537,P526:T535,5)</f>
        <v>1.8559387594939193E-3</v>
      </c>
      <c r="AF544" s="60">
        <f>SQRT($W$40*VLOOKUP(AF537,$P$34:$W$43,8))*(1-$W$26)*T532*VLOOKUP(AF537,P526:T535,5)</f>
        <v>1.2046919188413874E-2</v>
      </c>
      <c r="AG544" s="60">
        <f>SQRT($W$40*VLOOKUP(AG537,$P$34:$W$43,8))*(1-$X$26)*T532*VLOOKUP(AG537,P526:T535,5)</f>
        <v>8.1306093307092278E-3</v>
      </c>
      <c r="AH544" s="60">
        <f>SQRT($W$40*VLOOKUP(AH537,$P$34:$W$43,8))*(1-$Y$26)*T532*VLOOKUP(AH537,P526:T535,5)</f>
        <v>3.9693826236241493E-3</v>
      </c>
      <c r="AI544" s="87">
        <f>SQRT($W$40*VLOOKUP(AI537,$P$34:$W$43,8))*(1-$Z$26)*T532*VLOOKUP(AI537,P526:T535,5)</f>
        <v>6.4511321079812455E-3</v>
      </c>
      <c r="AJ544" s="89">
        <f>$X$40*T532</f>
        <v>8.9462588897099123E-6</v>
      </c>
      <c r="AK544" s="82"/>
      <c r="AL544" s="65"/>
      <c r="AM544" s="61"/>
      <c r="AN544" s="66" t="s">
        <v>585</v>
      </c>
      <c r="AO544" s="61" t="e">
        <f>IF(ATAN(AO543)&lt;0,ATAN(AO543)+PI(),ATAN(AO543))</f>
        <v>#NUM!</v>
      </c>
      <c r="AP544" s="61"/>
      <c r="AQ544" s="50"/>
      <c r="AR544" s="65"/>
      <c r="AS544" s="65"/>
      <c r="AT544" s="65"/>
      <c r="AU544" s="65"/>
      <c r="AV544" s="81"/>
      <c r="AW544" s="59">
        <v>7</v>
      </c>
      <c r="AX544" s="61">
        <f t="shared" si="80"/>
        <v>8.5143624315005592E-2</v>
      </c>
      <c r="AY544" s="61">
        <f>SUMPRODUCT(T526:T535,$BD$34:$BD$43)</f>
        <v>0.22132113667921438</v>
      </c>
      <c r="AZ544" s="68">
        <f>IF($AA$13,EXP((AX544/AL539)*(AU543-1)-LN(AU543-AL539)-AL538*(2*AY544/AL538-AX544/AL539)*LN((AU543+2.41421536*AL539)/(AU543-0.41421536*AL539))/(AL539*2.82842713)      ),1)</f>
        <v>1.1237484409579463</v>
      </c>
    </row>
    <row r="545" spans="16:52" x14ac:dyDescent="0.25">
      <c r="P545" s="78">
        <v>8</v>
      </c>
      <c r="Q545" s="60"/>
      <c r="R545" s="60"/>
      <c r="S545" s="60">
        <f>$Z$14*$BJ$41/AZ545</f>
        <v>0.11479510588022966</v>
      </c>
      <c r="T545" s="61">
        <f>S545/S548</f>
        <v>0.11482602350983076</v>
      </c>
      <c r="U545" s="62"/>
      <c r="V545" s="62"/>
      <c r="W545" s="60"/>
      <c r="X545" s="63"/>
      <c r="Y545" s="61"/>
      <c r="Z545" s="86">
        <f>SQRT($W$41*VLOOKUP(Z537,$P$34:$W$43,8))*(1-$Q$27)*T533*VLOOKUP(Z537,P526:T535,5)</f>
        <v>5.8595757960313785E-3</v>
      </c>
      <c r="AA545" s="60">
        <f>SQRT($W$41*VLOOKUP(AA537,$P$34:$W$43,8))*(1-$R$27)*T533*VLOOKUP(AA537,P526:T535,5)</f>
        <v>3.8263985932547712E-3</v>
      </c>
      <c r="AB545" s="60">
        <f>SQRT($W$41*VLOOKUP(AB537,$P$34:$W$43,8))*(1-$S$27)*T533*VLOOKUP(AB537,P526:T535,5)</f>
        <v>2.4869622706412114E-3</v>
      </c>
      <c r="AC545" s="60">
        <f>SQRT($W$41*VLOOKUP(AC537,$P$34:$W$43,8))*(1-$T$27)*T533*VLOOKUP(AC537,P526:T535,5)</f>
        <v>1.7611217441070707E-3</v>
      </c>
      <c r="AD545" s="60">
        <f>SQRT($W$41*VLOOKUP(AD537,$P$34:$W$43,8))*(1-$U$27)*T533*VLOOKUP(AD537,P526:T535,5)</f>
        <v>1.7546859051210846E-3</v>
      </c>
      <c r="AE545" s="60">
        <f>SQRT($W$41*VLOOKUP(AE537,$P$34:$W$43,8))*(1-$V$27)*T533*VLOOKUP(AE537,P526:T535,5)</f>
        <v>1.0920692224743009E-3</v>
      </c>
      <c r="AF545" s="60">
        <f>SQRT($W$41*VLOOKUP(AF537,$P$34:$W$43,8))*(1-$W$27)*T533*VLOOKUP(AF537,P526:T535,5)</f>
        <v>8.1306093307092278E-3</v>
      </c>
      <c r="AG545" s="60">
        <f>SQRT($W$41*VLOOKUP(AG537,$P$34:$W$43,8))*(1-$X$27)*T533*VLOOKUP(AG537,P526:T535,5)</f>
        <v>5.3055240215283198E-3</v>
      </c>
      <c r="AH545" s="60">
        <f>SQRT($W$41*VLOOKUP(AH537,$P$34:$W$43,8))*(1-$Y$27)*T533*VLOOKUP(AH537,P526:T535,5)</f>
        <v>2.8879277377058549E-3</v>
      </c>
      <c r="AI545" s="87">
        <f>SQRT($W$41*VLOOKUP(AI537,$P$34:$W$43,8))*(1-$Z$27)*T533*VLOOKUP(AI537,P526:T535,5)</f>
        <v>4.4234970997742437E-3</v>
      </c>
      <c r="AJ545" s="89">
        <f>$X$41*T533</f>
        <v>3.0631319895552566E-6</v>
      </c>
      <c r="AK545" s="59" t="s">
        <v>580</v>
      </c>
      <c r="AL545" s="61">
        <f>AL541*AL542/6-AL543/2-AL541^3/27</f>
        <v>1.9146480601207397E-2</v>
      </c>
      <c r="AM545" s="61"/>
      <c r="AN545" s="66" t="s">
        <v>571</v>
      </c>
      <c r="AO545" s="61" t="e">
        <f>2*SQRT(AL546)*COS(AO544/3)-AL541/3</f>
        <v>#NUM!</v>
      </c>
      <c r="AP545" s="69" t="e">
        <f>AO545^3+AL541*AO545^2+AL542*AO545+AL543</f>
        <v>#NUM!</v>
      </c>
      <c r="AQ545" s="50"/>
      <c r="AR545" s="65"/>
      <c r="AS545" s="65"/>
      <c r="AT545" s="65"/>
      <c r="AU545" s="65"/>
      <c r="AV545" s="81"/>
      <c r="AW545" s="59">
        <v>8</v>
      </c>
      <c r="AX545" s="61">
        <f t="shared" si="80"/>
        <v>9.4442052157195047E-2</v>
      </c>
      <c r="AY545" s="61">
        <f>SUMPRODUCT(T526:T535,$BE$34:$BE$43)</f>
        <v>0.46712652468248289</v>
      </c>
      <c r="AZ545" s="68">
        <f>IF($AA$14,EXP((AX545/AL539)*(AU543-1)-LN(AU543-AL539)-AL538*(2*AY545/AL538-AX545/AL539)*LN((AU543+2.41421536*AL539)/(AU543-0.41421536*AL539))/(AL539*2.82842713)      ),1)</f>
        <v>0.63774336822871291</v>
      </c>
    </row>
    <row r="546" spans="16:52" x14ac:dyDescent="0.25">
      <c r="P546" s="78">
        <v>9</v>
      </c>
      <c r="Q546" s="60"/>
      <c r="R546" s="60"/>
      <c r="S546" s="60">
        <f>$Z$15*$BJ$42/AZ546</f>
        <v>5.9246970471396189E-2</v>
      </c>
      <c r="T546" s="61">
        <f>S546/S548</f>
        <v>5.9262927387625113E-2</v>
      </c>
      <c r="U546" s="62"/>
      <c r="V546" s="62" t="s">
        <v>590</v>
      </c>
      <c r="W546" s="60"/>
      <c r="X546" s="63"/>
      <c r="Y546" s="61"/>
      <c r="Z546" s="86">
        <f>SQRT($W$42*VLOOKUP(Z537,$P$34:$W$43,8))*(1-$Q$28)*T534*VLOOKUP(Z537,P526:T535,5)</f>
        <v>3.5644348570976073E-3</v>
      </c>
      <c r="AA546" s="60">
        <f>SQRT($W$42*VLOOKUP(AA537,$P$34:$W$43,8))*(1-$R$28)*T534*VLOOKUP(AA537,P526:T535,5)</f>
        <v>2.4375891122553569E-3</v>
      </c>
      <c r="AB546" s="60">
        <f>SQRT($W$42*VLOOKUP(AB537,$P$34:$W$43,8))*(1-$S$28)*T534*VLOOKUP(AB537,P526:T535,5)</f>
        <v>1.5619511453350595E-3</v>
      </c>
      <c r="AC546" s="60">
        <f>SQRT($W$42*VLOOKUP(AC537,$P$34:$W$43,8))*(1-$T$28)*T534*VLOOKUP(AC537,P526:T535,5)</f>
        <v>1.2254152770526127E-3</v>
      </c>
      <c r="AD546" s="60">
        <f>SQRT($W$42*VLOOKUP(AD537,$P$34:$W$43,8))*(1-$U$28)*T534*VLOOKUP(AD537,P526:T535,5)</f>
        <v>1.1454865658756886E-3</v>
      </c>
      <c r="AE546" s="60">
        <f>SQRT($W$42*VLOOKUP(AE537,$P$34:$W$43,8))*(1-$V$28)*T534*VLOOKUP(AE537,P526:T535,5)</f>
        <v>7.0300253274752436E-4</v>
      </c>
      <c r="AF546" s="60">
        <f>SQRT($W$42*VLOOKUP(AF537,$P$34:$W$43,8))*(1-$W$28)*T534*VLOOKUP(AF537,P526:T535,5)</f>
        <v>3.9693826236241493E-3</v>
      </c>
      <c r="AG546" s="60">
        <f>SQRT($W$42*VLOOKUP(AG537,$P$34:$W$43,8))*(1-$X$28)*T534*VLOOKUP(AG537,P526:T535,5)</f>
        <v>2.8879277377058549E-3</v>
      </c>
      <c r="AH546" s="60">
        <f>SQRT($W$42*VLOOKUP(AH537,$P$34:$W$43,8))*(1-$Y$28)*T534*VLOOKUP(AH537,P526:T535,5)</f>
        <v>1.9295396197785085E-3</v>
      </c>
      <c r="AI546" s="87">
        <f>SQRT($W$42*VLOOKUP(AI537,$P$34:$W$43,8))*(1-$Z$28)*T534*VLOOKUP(AI537,P526:T535,5)</f>
        <v>2.8235050569467394E-3</v>
      </c>
      <c r="AJ546" s="89">
        <f>$X$42*T534</f>
        <v>1.6008612985586574E-6</v>
      </c>
      <c r="AK546" s="59" t="s">
        <v>556</v>
      </c>
      <c r="AL546" s="61">
        <f>AL541^2/9-AL542/3</f>
        <v>3.609759237422016E-2</v>
      </c>
      <c r="AM546" s="61"/>
      <c r="AN546" s="66" t="s">
        <v>572</v>
      </c>
      <c r="AO546" s="61" t="e">
        <f>2*SQRT(AL546)*COS((AO544+2*PI())/3)-AL541/3</f>
        <v>#NUM!</v>
      </c>
      <c r="AP546" s="69" t="e">
        <f>AO546^3+AO546^2*AL541+AO546*AL542+AL543</f>
        <v>#NUM!</v>
      </c>
      <c r="AQ546" s="50"/>
      <c r="AR546" s="65"/>
      <c r="AS546" s="50"/>
      <c r="AT546" s="65"/>
      <c r="AU546" s="65"/>
      <c r="AV546" s="81"/>
      <c r="AW546" s="59">
        <v>9</v>
      </c>
      <c r="AX546" s="61">
        <f t="shared" si="80"/>
        <v>9.5633628720838929E-2</v>
      </c>
      <c r="AY546" s="61">
        <f>SUMPRODUCT(T526:T535,$BF$34:$BF$43)</f>
        <v>0.53657148041638869</v>
      </c>
      <c r="AZ546" s="68">
        <f>IF($AA$15,EXP((AX546/AL539)*(AU543-1)-LN(AU543-AL539)-AL538*(2*AY546/AL538-AX546/AL539)*LN((AU543+2.41421536*AL539)/(AU543-0.41421536*AL539))/(AL539*2.82842713)      ),1)</f>
        <v>0.54180083784058608</v>
      </c>
    </row>
    <row r="547" spans="16:52" x14ac:dyDescent="0.25">
      <c r="P547" s="78">
        <v>10</v>
      </c>
      <c r="Q547" s="60"/>
      <c r="R547" s="60"/>
      <c r="S547" s="60">
        <f>$Z$16*$BJ$43/AZ547</f>
        <v>9.2083112558264776E-2</v>
      </c>
      <c r="T547" s="61">
        <f>S547/S548</f>
        <v>9.2107913193664362E-2</v>
      </c>
      <c r="U547" s="62"/>
      <c r="V547" s="96">
        <f>ABS(S536-S548)</f>
        <v>3.3306690738754696E-16</v>
      </c>
      <c r="W547" s="60"/>
      <c r="X547" s="63"/>
      <c r="Y547" s="61"/>
      <c r="Z547" s="86">
        <f>SQRT($W$43*VLOOKUP(Z537,$P$34:$W$43,8))*(1-$Q$29)*T535*VLOOKUP(Z537,P526:T535,5)</f>
        <v>5.5717408403200891E-3</v>
      </c>
      <c r="AA547" s="60">
        <f>SQRT($W$43*VLOOKUP(AA537,$P$34:$W$43,8))*(1-$R$29)*T535*VLOOKUP(AA537,P526:T535,5)</f>
        <v>3.8564314467380125E-3</v>
      </c>
      <c r="AB547" s="60">
        <f>SQRT($W$43*VLOOKUP(AB537,$P$34:$W$43,8))*(1-$S$29)*T535*VLOOKUP(AB537,P526:T535,5)</f>
        <v>2.5056029252574969E-3</v>
      </c>
      <c r="AC547" s="60">
        <f>SQRT($W$43*VLOOKUP(AC537,$P$34:$W$43,8))*(1-$T$29)*T535*VLOOKUP(AC537,P526:T535,5)</f>
        <v>1.6278273391573202E-3</v>
      </c>
      <c r="AD547" s="60">
        <f>SQRT($W$43*VLOOKUP(AD537,$P$34:$W$43,8))*(1-$U$29)*T535*VLOOKUP(AD537,P526:T535,5)</f>
        <v>1.7596013740545985E-3</v>
      </c>
      <c r="AE547" s="60">
        <f>SQRT($W$43*VLOOKUP(AE537,$P$34:$W$43,8))*(1-$V$29)*T535*VLOOKUP(AE537,P526:T535,5)</f>
        <v>1.0978731607795397E-3</v>
      </c>
      <c r="AF547" s="60">
        <f>SQRT($W$43*VLOOKUP(AF537,$P$34:$W$43,8))*(1-$W$29)*T535*VLOOKUP(AF537,P526:T535,5)</f>
        <v>6.4511321079812447E-3</v>
      </c>
      <c r="AG547" s="60">
        <f>SQRT($W$43*VLOOKUP(AG537,$P$34:$W$43,8))*(1-$X$29)*T535*VLOOKUP(AG537,P526:T535,5)</f>
        <v>4.4234970997742437E-3</v>
      </c>
      <c r="AH547" s="60">
        <f>SQRT($W$43*VLOOKUP(AH537,$P$34:$W$43,8))*(1-$Y$29)*T535*VLOOKUP(AH537,P526:T535,5)</f>
        <v>2.8235050569467394E-3</v>
      </c>
      <c r="AI547" s="87">
        <f>SQRT($W$43*VLOOKUP(AI537,$P$34:$W$43,8))*(1-$Z$29)*T535*VLOOKUP(AI537,P526:T535,5)</f>
        <v>4.1316491897268924E-3</v>
      </c>
      <c r="AJ547" s="89">
        <f>$X$43*T535</f>
        <v>3.3412025321085491E-6</v>
      </c>
      <c r="AK547" s="59" t="s">
        <v>72</v>
      </c>
      <c r="AL547" s="63">
        <f>AL545^2-AL546^3</f>
        <v>3.195512507106243E-4</v>
      </c>
      <c r="AM547" s="61"/>
      <c r="AN547" s="66" t="s">
        <v>573</v>
      </c>
      <c r="AO547" s="61" t="e">
        <f>2*SQRT(AL546)*COS((AO544+4*PI())/3)-AL541/3</f>
        <v>#NUM!</v>
      </c>
      <c r="AP547" s="69" t="e">
        <f>AO547^3+AO547^2*AL541+AL542*AO547+AL543</f>
        <v>#NUM!</v>
      </c>
      <c r="AQ547" s="50"/>
      <c r="AR547" s="65"/>
      <c r="AS547" s="50"/>
      <c r="AT547" s="65"/>
      <c r="AU547" s="65"/>
      <c r="AV547" s="81"/>
      <c r="AW547" s="59">
        <v>10</v>
      </c>
      <c r="AX547" s="61">
        <f t="shared" si="80"/>
        <v>0.1284239100960245</v>
      </c>
      <c r="AY547" s="61">
        <f>SUMPRODUCT(T526:T535,$BG$34:$BG$43)</f>
        <v>0.53145233072171172</v>
      </c>
      <c r="AZ547" s="68">
        <f>IF($AA$16,EXP((AX547/AL539)*(AU543-1)-LN(AU543-AL539)-AL538*(2*AY547/AL538-AX547/AL539)*LN((AU543+2.41421536*AL539)/(AU543-0.41421536*AL539))/(AL539*2.82842713)      ),1)</f>
        <v>0.58726082636113408</v>
      </c>
    </row>
    <row r="548" spans="16:52" x14ac:dyDescent="0.25">
      <c r="P548" s="79"/>
      <c r="Q548" s="71"/>
      <c r="R548" s="71"/>
      <c r="S548" s="94">
        <f>SUM(S538:S547)</f>
        <v>0.99973074370551163</v>
      </c>
      <c r="T548" s="72">
        <f>SUM(T538:T547)</f>
        <v>1</v>
      </c>
      <c r="U548" s="73"/>
      <c r="V548" s="73"/>
      <c r="W548" s="73"/>
      <c r="X548" s="73"/>
      <c r="Y548" s="73"/>
      <c r="Z548" s="70"/>
      <c r="AA548" s="73"/>
      <c r="AB548" s="73"/>
      <c r="AC548" s="73"/>
      <c r="AD548" s="73"/>
      <c r="AE548" s="73"/>
      <c r="AF548" s="73"/>
      <c r="AG548" s="73"/>
      <c r="AH548" s="73"/>
      <c r="AI548" s="88">
        <f>SUM(Z538:AI547)</f>
        <v>0.28955790210612836</v>
      </c>
      <c r="AJ548" s="91">
        <f>SUM(AJ538:AJ547)</f>
        <v>3.1318759718181642E-5</v>
      </c>
      <c r="AK548" s="70"/>
      <c r="AL548" s="73"/>
      <c r="AM548" s="74"/>
      <c r="AN548" s="75"/>
      <c r="AO548" s="74"/>
      <c r="AP548" s="74"/>
      <c r="AQ548" s="76"/>
      <c r="AR548" s="73"/>
      <c r="AS548" s="76"/>
      <c r="AT548" s="73"/>
      <c r="AU548" s="73"/>
      <c r="AV548" s="80"/>
      <c r="AW548" s="70"/>
      <c r="AX548" s="73"/>
      <c r="AY548" s="73"/>
      <c r="AZ548" s="80"/>
    </row>
    <row r="549" spans="16:52" x14ac:dyDescent="0.25">
      <c r="P549" s="92">
        <f>P537+1</f>
        <v>43</v>
      </c>
      <c r="Q549" s="55"/>
      <c r="R549" s="55"/>
      <c r="S549" s="55"/>
      <c r="T549" s="55" t="s">
        <v>558</v>
      </c>
      <c r="U549" s="56"/>
      <c r="V549" s="56"/>
      <c r="W549" s="57"/>
      <c r="X549" s="57"/>
      <c r="Y549" s="57"/>
      <c r="Z549" s="54">
        <v>1</v>
      </c>
      <c r="AA549" s="55">
        <v>2</v>
      </c>
      <c r="AB549" s="55">
        <v>3</v>
      </c>
      <c r="AC549" s="55">
        <v>4</v>
      </c>
      <c r="AD549" s="55">
        <v>5</v>
      </c>
      <c r="AE549" s="55">
        <v>6</v>
      </c>
      <c r="AF549" s="55">
        <v>7</v>
      </c>
      <c r="AG549" s="55">
        <v>8</v>
      </c>
      <c r="AH549" s="55">
        <v>9</v>
      </c>
      <c r="AI549" s="58">
        <v>10</v>
      </c>
      <c r="AJ549" s="90"/>
      <c r="AK549" s="54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8"/>
      <c r="AW549" s="54"/>
      <c r="AX549" s="55" t="s">
        <v>563</v>
      </c>
      <c r="AY549" s="55" t="s">
        <v>575</v>
      </c>
      <c r="AZ549" s="58" t="s">
        <v>588</v>
      </c>
    </row>
    <row r="550" spans="16:52" x14ac:dyDescent="0.25">
      <c r="P550" s="78">
        <v>1</v>
      </c>
      <c r="Q550" s="60"/>
      <c r="R550" s="60"/>
      <c r="S550" s="60">
        <f>$Z$7*$BJ$34/AZ550</f>
        <v>0.19626138314243227</v>
      </c>
      <c r="T550" s="61">
        <f>S550/S560</f>
        <v>0.19631424198778519</v>
      </c>
      <c r="U550" s="62"/>
      <c r="V550" s="62"/>
      <c r="W550" s="60"/>
      <c r="X550" s="63"/>
      <c r="Y550" s="61"/>
      <c r="Z550" s="86">
        <f>SQRT($W$34*VLOOKUP(Z549,$P$34:$W$43,8))*(1-$Q$20)*T538*VLOOKUP(Z549,P538:T547,5)</f>
        <v>7.8475974294989342E-3</v>
      </c>
      <c r="AA550" s="60">
        <f>SQRT($W$34*VLOOKUP(AA549,$P$34:$W$43,8))*(1-$R$20)*T538*VLOOKUP(AA549,P538:T547,5)</f>
        <v>5.3765350111901712E-3</v>
      </c>
      <c r="AB550" s="60">
        <f>SQRT($W$34*VLOOKUP(AB549,$P$34:$W$43,8))*(1-$S$20)*T538*VLOOKUP(AB549,P538:T547,5)</f>
        <v>3.4048328847269297E-3</v>
      </c>
      <c r="AC550" s="60">
        <f>SQRT($W$34*VLOOKUP(AC549,$P$34:$W$43,8))*(1-$T$20)*T538*VLOOKUP(AC549,P538:T547,5)</f>
        <v>2.4384279426574308E-3</v>
      </c>
      <c r="AD550" s="60">
        <f>SQRT($W$34*VLOOKUP(AD549,$P$34:$W$43,8))*(1-$U$20)*T538*VLOOKUP(AD549,P538:T547,5)</f>
        <v>2.3629699906833517E-3</v>
      </c>
      <c r="AE550" s="60">
        <f>SQRT($W$34*VLOOKUP(AE549,$P$34:$W$43,8))*(1-$V$20)*T538*VLOOKUP(AE549,P538:T547,5)</f>
        <v>1.4782686621968226E-3</v>
      </c>
      <c r="AF550" s="60">
        <f>SQRT($W$34*VLOOKUP(AF549,$P$34:$W$43,8))*(1-$W$20)*T538*VLOOKUP(AF549,P538:T547,5)</f>
        <v>9.4207463897781427E-3</v>
      </c>
      <c r="AG550" s="60">
        <f>SQRT($W$34*VLOOKUP(AG549,$P$34:$W$43,8))*(1-$X$20)*T538*VLOOKUP(AG549,P538:T547,5)</f>
        <v>5.8595757960313768E-3</v>
      </c>
      <c r="AH550" s="60">
        <f>SQRT($W$34*VLOOKUP(AH549,$P$34:$W$43,8))*(1-$Y$20)*T538*VLOOKUP(AH549,P538:T547,5)</f>
        <v>3.5644348570976116E-3</v>
      </c>
      <c r="AI550" s="87">
        <f>SQRT($W$34*VLOOKUP(AI549,$P$34:$W$43,8))*(1-$Z$20)*T538*VLOOKUP(AI549,P538:T547,5)</f>
        <v>5.5717408403200873E-3</v>
      </c>
      <c r="AJ550" s="89">
        <f>$X$34*T538</f>
        <v>5.2615827632630461E-6</v>
      </c>
      <c r="AK550" s="59" t="s">
        <v>69</v>
      </c>
      <c r="AL550" s="60">
        <f>$Q$44*AI560*100000/($T$3*$AE$9)^2</f>
        <v>0.41385723640372069</v>
      </c>
      <c r="AM550" s="65" t="s">
        <v>581</v>
      </c>
      <c r="AN550" s="66" t="s">
        <v>571</v>
      </c>
      <c r="AO550" s="61">
        <f>(AL557+SQRT(AL559))^(1/3)+(AL557-SQRT(AL559))^(1/3)-AL553/3</f>
        <v>0.73797068725124615</v>
      </c>
      <c r="AP550" s="63">
        <f>AO550^3+AL553*AO550^2+AL554*AO550+AL555</f>
        <v>6.9388939039072284E-17</v>
      </c>
      <c r="AQ550" s="65" t="s">
        <v>571</v>
      </c>
      <c r="AR550" s="61">
        <f>IF(AL559&gt;=0,AO550,AO557)</f>
        <v>0.73797068725124615</v>
      </c>
      <c r="AS550" s="61">
        <f>IF(AR550&lt;AR551,AR551,AR550)</f>
        <v>0.73797068725124615</v>
      </c>
      <c r="AT550" s="61">
        <f>AS550</f>
        <v>0.73797068725124615</v>
      </c>
      <c r="AU550" s="67">
        <f>IF(AT550&lt;AT551,AT551,AT550)</f>
        <v>0.73797068725124615</v>
      </c>
      <c r="AV550" s="81"/>
      <c r="AW550" s="59">
        <v>1</v>
      </c>
      <c r="AX550" s="61">
        <f>AX538</f>
        <v>9.4886543912142504E-2</v>
      </c>
      <c r="AY550" s="61">
        <f>SUMPRODUCT(T538:T547,$AX$34:$AX$43)</f>
        <v>0.34455228807852262</v>
      </c>
      <c r="AZ550" s="68">
        <f>IF($AA$7,EXP((AX550/AL551)*(AU555-1)-LN(AU555-AL551)-AL550*(2*AY550/AL550-AX550/AL551)*LN((AU555+2.41421536*AL551)/(AU555-0.41421536*AL551))/(AL551*2.82842713)      ),1)</f>
        <v>0.85492888326273464</v>
      </c>
    </row>
    <row r="551" spans="16:52" x14ac:dyDescent="0.25">
      <c r="P551" s="78">
        <v>2</v>
      </c>
      <c r="Q551" s="60"/>
      <c r="R551" s="60"/>
      <c r="S551" s="60">
        <f>$Z$8*$BJ$35/AZ551</f>
        <v>7.739312004793017E-2</v>
      </c>
      <c r="T551" s="61">
        <f>S551/S560</f>
        <v>7.7413964245084455E-2</v>
      </c>
      <c r="U551" s="62"/>
      <c r="V551" s="62"/>
      <c r="W551" s="60"/>
      <c r="X551" s="63"/>
      <c r="Y551" s="61"/>
      <c r="Z551" s="86">
        <f>SQRT($W$35*VLOOKUP(Z549,$P$34:$W$43,8))*(1-$Q$21)*T539*VLOOKUP(Z549,P538:T547,5)</f>
        <v>5.3765350111901712E-3</v>
      </c>
      <c r="AA551" s="60">
        <f>SQRT($W$35*VLOOKUP(AA549,$P$34:$W$43,8))*(1-$R$21)*T539*VLOOKUP(AA549,P538:T547,5)</f>
        <v>3.6644840827264442E-3</v>
      </c>
      <c r="AB551" s="60">
        <f>SQRT($W$35*VLOOKUP(AB549,$P$34:$W$43,8))*(1-$S$21)*T539*VLOOKUP(AB549,P538:T547,5)</f>
        <v>2.3571051713650788E-3</v>
      </c>
      <c r="AC551" s="60">
        <f>SQRT($W$35*VLOOKUP(AC549,$P$34:$W$43,8))*(1-$T$21)*T539*VLOOKUP(AC549,P538:T547,5)</f>
        <v>1.5266212044305011E-3</v>
      </c>
      <c r="AD551" s="60">
        <f>SQRT($W$35*VLOOKUP(AD549,$P$34:$W$43,8))*(1-$U$21)*T539*VLOOKUP(AD549,P538:T547,5)</f>
        <v>1.6682420396210095E-3</v>
      </c>
      <c r="AE551" s="60">
        <f>SQRT($W$35*VLOOKUP(AE549,$P$34:$W$43,8))*(1-$V$21)*T539*VLOOKUP(AE549,P538:T547,5)</f>
        <v>1.0258788848689351E-3</v>
      </c>
      <c r="AF551" s="60">
        <f>SQRT($W$35*VLOOKUP(AF549,$P$34:$W$43,8))*(1-$W$21)*T539*VLOOKUP(AF549,P538:T547,5)</f>
        <v>6.3020486802554832E-3</v>
      </c>
      <c r="AG551" s="60">
        <f>SQRT($W$35*VLOOKUP(AG549,$P$34:$W$43,8))*(1-$X$21)*T539*VLOOKUP(AG549,P538:T547,5)</f>
        <v>3.8263985932547743E-3</v>
      </c>
      <c r="AH551" s="60">
        <f>SQRT($W$35*VLOOKUP(AH549,$P$34:$W$43,8))*(1-$Y$21)*T539*VLOOKUP(AH549,P538:T547,5)</f>
        <v>2.4375891122553625E-3</v>
      </c>
      <c r="AI551" s="87">
        <f>SQRT($W$35*VLOOKUP(AI549,$P$34:$W$43,8))*(1-$Z$21)*T539*VLOOKUP(AI549,P538:T547,5)</f>
        <v>3.8564314467380164E-3</v>
      </c>
      <c r="AJ551" s="89">
        <f>$X$35*T539</f>
        <v>3.131402235291641E-6</v>
      </c>
      <c r="AK551" s="59" t="s">
        <v>65</v>
      </c>
      <c r="AL551" s="60">
        <f>AJ560*$Q$44*100000/($T$3*$AE$9)</f>
        <v>0.11087779601945563</v>
      </c>
      <c r="AM551" s="61"/>
      <c r="AN551" s="66" t="s">
        <v>572</v>
      </c>
      <c r="AO551" s="66" t="e">
        <f>1/0</f>
        <v>#DIV/0!</v>
      </c>
      <c r="AP551" s="61"/>
      <c r="AQ551" s="65" t="s">
        <v>572</v>
      </c>
      <c r="AR551" s="66">
        <f>IF(AL559&gt;=0,0,AO558)</f>
        <v>0</v>
      </c>
      <c r="AS551" s="61">
        <f>IF(AR550&lt;AR551,AR550,AR551)</f>
        <v>0</v>
      </c>
      <c r="AT551" s="61">
        <f>IF(AS551&lt;AS552,AS552,AS551)</f>
        <v>0</v>
      </c>
      <c r="AU551" s="67">
        <f>IF(AT550&lt;AT551,AT550,AT551)</f>
        <v>0</v>
      </c>
      <c r="AV551" s="81"/>
      <c r="AW551" s="59">
        <v>2</v>
      </c>
      <c r="AX551" s="61">
        <f t="shared" ref="AX551:AX559" si="81">AX539</f>
        <v>0.14320546093673198</v>
      </c>
      <c r="AY551" s="61">
        <f>SUMPRODUCT(T538:T547,$AY$34:$AY$43)</f>
        <v>0.59157037432777493</v>
      </c>
      <c r="AZ551" s="68">
        <f>IF($AA$8,EXP((AX551/AL551)*(AU555-1)-LN(AU555-AL551)-AL550*(2*AY551/AL550-AX551/AL551)*LN((AU555+2.41421536*AL551)/(AU555-0.41421536*AL551))/(AL551*2.82842713)      ),1)</f>
        <v>0.52478986241882264</v>
      </c>
    </row>
    <row r="552" spans="16:52" x14ac:dyDescent="0.25">
      <c r="P552" s="78">
        <v>3</v>
      </c>
      <c r="Q552" s="60"/>
      <c r="R552" s="60"/>
      <c r="S552" s="60">
        <f>$Z$9*$BJ$36/AZ552</f>
        <v>3.6374802781774331E-2</v>
      </c>
      <c r="T552" s="61">
        <f>S552/S560</f>
        <v>3.6384599564229438E-2</v>
      </c>
      <c r="U552" s="62"/>
      <c r="V552" s="62"/>
      <c r="W552" s="60"/>
      <c r="X552" s="63"/>
      <c r="Y552" s="61"/>
      <c r="Z552" s="86">
        <f>SQRT($W$36*VLOOKUP(Z549,$P$34:$W$43,8))*(1-$Q$22)*T540*VLOOKUP(Z549,P538:T547,5)</f>
        <v>3.4048328847269297E-3</v>
      </c>
      <c r="AA552" s="60">
        <f>SQRT($W$36*VLOOKUP(AA549,$P$34:$W$43,8))*(1-$R$22)*T540*VLOOKUP(AA549,P538:T547,5)</f>
        <v>2.3571051713650788E-3</v>
      </c>
      <c r="AB552" s="60">
        <f>SQRT($W$36*VLOOKUP(AB549,$P$34:$W$43,8))*(1-$S$22)*T540*VLOOKUP(AB549,P538:T547,5)</f>
        <v>1.5195012283881579E-3</v>
      </c>
      <c r="AC552" s="60">
        <f>SQRT($W$36*VLOOKUP(AC549,$P$34:$W$43,8))*(1-$T$22)*T540*VLOOKUP(AC549,P538:T547,5)</f>
        <v>1.0838556006016839E-3</v>
      </c>
      <c r="AD552" s="60">
        <f>SQRT($W$36*VLOOKUP(AD549,$P$34:$W$43,8))*(1-$U$22)*T540*VLOOKUP(AD549,P538:T547,5)</f>
        <v>1.0754183795413082E-3</v>
      </c>
      <c r="AE552" s="60">
        <f>SQRT($W$36*VLOOKUP(AE549,$P$34:$W$43,8))*(1-$V$22)*T540*VLOOKUP(AE549,P538:T547,5)</f>
        <v>6.4801894038883103E-4</v>
      </c>
      <c r="AF552" s="60">
        <f>SQRT($W$36*VLOOKUP(AF549,$P$34:$W$43,8))*(1-$W$22)*T540*VLOOKUP(AF549,P538:T547,5)</f>
        <v>3.9139446728935177E-3</v>
      </c>
      <c r="AG552" s="60">
        <f>SQRT($W$36*VLOOKUP(AG549,$P$34:$W$43,8))*(1-$X$22)*T540*VLOOKUP(AG549,P538:T547,5)</f>
        <v>2.486962270641217E-3</v>
      </c>
      <c r="AH552" s="60">
        <f>SQRT($W$36*VLOOKUP(AH549,$P$34:$W$43,8))*(1-$Y$22)*T540*VLOOKUP(AH549,P538:T547,5)</f>
        <v>1.5619511453350652E-3</v>
      </c>
      <c r="AI552" s="87">
        <f>SQRT($W$36*VLOOKUP(AI549,$P$34:$W$43,8))*(1-$Z$22)*T540*VLOOKUP(AI549,P538:T547,5)</f>
        <v>2.505602925257503E-3</v>
      </c>
      <c r="AJ552" s="89">
        <f>$X$36*T540</f>
        <v>2.0500669236865275E-6</v>
      </c>
      <c r="AK552" s="82"/>
      <c r="AL552" s="65"/>
      <c r="AM552" s="61"/>
      <c r="AN552" s="66" t="s">
        <v>573</v>
      </c>
      <c r="AO552" s="66" t="e">
        <f>1/0</f>
        <v>#DIV/0!</v>
      </c>
      <c r="AP552" s="61"/>
      <c r="AQ552" s="65" t="s">
        <v>573</v>
      </c>
      <c r="AR552" s="66">
        <f>IF(AL559&gt;=0,0,AO559)</f>
        <v>0</v>
      </c>
      <c r="AS552" s="61">
        <f>AR552</f>
        <v>0</v>
      </c>
      <c r="AT552" s="61">
        <f>IF(AS551&lt;AS552,AS551,AS552)</f>
        <v>0</v>
      </c>
      <c r="AU552" s="67">
        <f>AT552</f>
        <v>0</v>
      </c>
      <c r="AV552" s="81"/>
      <c r="AW552" s="59">
        <v>3</v>
      </c>
      <c r="AX552" s="61">
        <f t="shared" si="81"/>
        <v>0.19947591637730461</v>
      </c>
      <c r="AY552" s="61">
        <f>SUMPRODUCT(T538:T547,$AZ$34:$AZ$43)</f>
        <v>0.8075349920056879</v>
      </c>
      <c r="AZ552" s="68">
        <f>IF($AA$9,EXP((AX552/AL551)*(AU555-1)-LN(AU555-AL551)-AL550*(2*AY552/AL550-AX552/AL551)*LN((AU555+2.41421536*AL551)/(AU555-0.41421536*AL551))/(AL551*2.82842713)      ),1)</f>
        <v>0.35268409636486947</v>
      </c>
    </row>
    <row r="553" spans="16:52" x14ac:dyDescent="0.25">
      <c r="P553" s="78">
        <v>4</v>
      </c>
      <c r="Q553" s="60"/>
      <c r="R553" s="60"/>
      <c r="S553" s="60">
        <f>$Z$10*$BJ$37/AZ553</f>
        <v>2.0526110715850327E-2</v>
      </c>
      <c r="T553" s="61">
        <f>S553/S560</f>
        <v>2.0531638988884247E-2</v>
      </c>
      <c r="U553" s="62"/>
      <c r="V553" s="62"/>
      <c r="W553" s="60"/>
      <c r="X553" s="63"/>
      <c r="Y553" s="61"/>
      <c r="Z553" s="86">
        <f>SQRT($W$37*VLOOKUP(Z549,$P$34:$W$43,8))*(1-$Q$23)*T541*VLOOKUP(Z549,P538:T547,5)</f>
        <v>2.4384279426574308E-3</v>
      </c>
      <c r="AA553" s="60">
        <f>SQRT($W$37*VLOOKUP(AA549,$P$34:$W$43,8))*(1-$R$23)*T541*VLOOKUP(AA549,P538:T547,5)</f>
        <v>1.5266212044305007E-3</v>
      </c>
      <c r="AB553" s="60">
        <f>SQRT($W$37*VLOOKUP(AB549,$P$34:$W$43,8))*(1-$S$23)*T541*VLOOKUP(AB549,P538:T547,5)</f>
        <v>1.0838556006016839E-3</v>
      </c>
      <c r="AC553" s="60">
        <f>SQRT($W$37*VLOOKUP(AC549,$P$34:$W$43,8))*(1-$T$23)*T541*VLOOKUP(AC549,P538:T547,5)</f>
        <v>7.7823880154703046E-4</v>
      </c>
      <c r="AD553" s="60">
        <f>SQRT($W$37*VLOOKUP(AD549,$P$34:$W$43,8))*(1-$U$23)*T541*VLOOKUP(AD549,P538:T547,5)</f>
        <v>7.6398124272673818E-4</v>
      </c>
      <c r="AE553" s="60">
        <f>SQRT($W$37*VLOOKUP(AE549,$P$34:$W$43,8))*(1-$V$23)*T541*VLOOKUP(AE549,P538:T547,5)</f>
        <v>4.4122272782983856E-4</v>
      </c>
      <c r="AF553" s="60">
        <f>SQRT($W$37*VLOOKUP(AF549,$P$34:$W$43,8))*(1-$W$23)*T541*VLOOKUP(AF549,P538:T547,5)</f>
        <v>2.8169702857806051E-3</v>
      </c>
      <c r="AG553" s="60">
        <f>SQRT($W$37*VLOOKUP(AG549,$P$34:$W$43,8))*(1-$X$23)*T541*VLOOKUP(AG549,P538:T547,5)</f>
        <v>1.7611217441070755E-3</v>
      </c>
      <c r="AH553" s="60">
        <f>SQRT($W$37*VLOOKUP(AH549,$P$34:$W$43,8))*(1-$Y$23)*T541*VLOOKUP(AH549,P538:T547,5)</f>
        <v>1.2254152770526177E-3</v>
      </c>
      <c r="AI553" s="87">
        <f>SQRT($W$37*VLOOKUP(AI549,$P$34:$W$43,8))*(1-$Z$23)*T541*VLOOKUP(AI549,P538:T547,5)</f>
        <v>1.6278273391573247E-3</v>
      </c>
      <c r="AJ553" s="89">
        <f>$X$37*T541</f>
        <v>1.4862202102496271E-6</v>
      </c>
      <c r="AK553" s="59" t="s">
        <v>568</v>
      </c>
      <c r="AL553" s="60">
        <f>AL551-1</f>
        <v>-0.88912220398054442</v>
      </c>
      <c r="AM553" s="61"/>
      <c r="AN553" s="66"/>
      <c r="AO553" s="61"/>
      <c r="AP553" s="61"/>
      <c r="AQ553" s="50"/>
      <c r="AR553" s="65"/>
      <c r="AS553" s="65"/>
      <c r="AT553" s="65"/>
      <c r="AU553" s="65"/>
      <c r="AV553" s="81"/>
      <c r="AW553" s="59">
        <v>4</v>
      </c>
      <c r="AX553" s="61">
        <f t="shared" si="81"/>
        <v>0.25627106465246752</v>
      </c>
      <c r="AY553" s="61">
        <f>SUMPRODUCT(T538:T547,$BA$34:$BA$43)</f>
        <v>1.006863001220754</v>
      </c>
      <c r="AZ553" s="68">
        <f>IF($AA$10,EXP((AX553/AL551)*(AU555-1)-LN(AU555-AL551)-AL550*(2*AY553/AL550-AX553/AL551)*LN((AU555+2.41421536*AL551)/(AU555-0.41421536*AL551))/(AL551*2.82842713)      ),1)</f>
        <v>0.24687815429323778</v>
      </c>
    </row>
    <row r="554" spans="16:52" x14ac:dyDescent="0.25">
      <c r="P554" s="78">
        <v>5</v>
      </c>
      <c r="Q554" s="60"/>
      <c r="R554" s="60"/>
      <c r="S554" s="60">
        <f>$Z$11*$BJ$38/AZ554</f>
        <v>2.0845438813248539E-2</v>
      </c>
      <c r="T554" s="61">
        <f>S554/S560</f>
        <v>2.0851053090539879E-2</v>
      </c>
      <c r="U554" s="62"/>
      <c r="V554" s="62"/>
      <c r="W554" s="60"/>
      <c r="X554" s="63"/>
      <c r="Y554" s="61"/>
      <c r="Z554" s="86">
        <f>SQRT($W$38*VLOOKUP(Z549,$P$34:$W$43,8))*(1-$Q$24)*T542*VLOOKUP(Z549,P538:T547,5)</f>
        <v>2.3629699906833517E-3</v>
      </c>
      <c r="AA554" s="60">
        <f>SQRT($W$38*VLOOKUP(AA549,$P$34:$W$43,8))*(1-$R$24)*T542*VLOOKUP(AA549,P538:T547,5)</f>
        <v>1.6682420396210097E-3</v>
      </c>
      <c r="AB554" s="60">
        <f>SQRT($W$38*VLOOKUP(AB549,$P$34:$W$43,8))*(1-$S$24)*T542*VLOOKUP(AB549,P538:T547,5)</f>
        <v>1.0754183795413082E-3</v>
      </c>
      <c r="AC554" s="60">
        <f>SQRT($W$38*VLOOKUP(AC549,$P$34:$W$43,8))*(1-$T$24)*T542*VLOOKUP(AC549,P538:T547,5)</f>
        <v>7.6398124272673818E-4</v>
      </c>
      <c r="AD554" s="60">
        <f>SQRT($W$38*VLOOKUP(AD549,$P$34:$W$43,8))*(1-$U$24)*T542*VLOOKUP(AD549,P538:T547,5)</f>
        <v>7.493852583789932E-4</v>
      </c>
      <c r="AE554" s="60">
        <f>SQRT($W$38*VLOOKUP(AE549,$P$34:$W$43,8))*(1-$V$24)*T542*VLOOKUP(AE549,P538:T547,5)</f>
        <v>4.6756610581767482E-4</v>
      </c>
      <c r="AF554" s="60">
        <f>SQRT($W$38*VLOOKUP(AF549,$P$34:$W$43,8))*(1-$W$24)*T542*VLOOKUP(AF549,P538:T547,5)</f>
        <v>2.6942490666458192E-3</v>
      </c>
      <c r="AG554" s="60">
        <f>SQRT($W$38*VLOOKUP(AG549,$P$34:$W$43,8))*(1-$X$24)*T542*VLOOKUP(AG549,P538:T547,5)</f>
        <v>1.7546859051210889E-3</v>
      </c>
      <c r="AH554" s="60">
        <f>SQRT($W$38*VLOOKUP(AH549,$P$34:$W$43,8))*(1-$Y$24)*T542*VLOOKUP(AH549,P538:T547,5)</f>
        <v>1.1454865658756929E-3</v>
      </c>
      <c r="AI554" s="87">
        <f>SQRT($W$38*VLOOKUP(AI549,$P$34:$W$43,8))*(1-$Z$24)*T542*VLOOKUP(AI549,P538:T547,5)</f>
        <v>1.759601374054603E-3</v>
      </c>
      <c r="AJ554" s="89">
        <f>$X$38*T542</f>
        <v>1.5090014020903531E-6</v>
      </c>
      <c r="AK554" s="59" t="s">
        <v>569</v>
      </c>
      <c r="AL554" s="60">
        <f>AL550-3*AL551*AL551-2*AL551</f>
        <v>0.1552199874144134</v>
      </c>
      <c r="AM554" s="61" t="s">
        <v>582</v>
      </c>
      <c r="AN554" s="66" t="s">
        <v>583</v>
      </c>
      <c r="AO554" s="61">
        <f>AL557^2/AL558^3</f>
        <v>7.7936913533325489</v>
      </c>
      <c r="AP554" s="61"/>
      <c r="AQ554" s="50"/>
      <c r="AR554" s="65"/>
      <c r="AS554" s="65"/>
      <c r="AT554" s="65"/>
      <c r="AU554" s="65"/>
      <c r="AV554" s="81"/>
      <c r="AW554" s="59">
        <v>5</v>
      </c>
      <c r="AX554" s="61">
        <f t="shared" si="81"/>
        <v>0.25621330522075891</v>
      </c>
      <c r="AY554" s="61">
        <f>SUMPRODUCT(T538:T547,$BB$34:$BB$43)</f>
        <v>0.98992439429063528</v>
      </c>
      <c r="AZ554" s="68">
        <f>IF($AA$11,EXP((AX554/AL551)*(AU555-1)-LN(AU555-AL551)-AL550*(2*AY554/AL550-AX554/AL551)*LN((AU555+2.41421536*AL551)/(AU555-0.41421536*AL551))/(AL551*2.82842713)      ),1)</f>
        <v>0.25701838799662668</v>
      </c>
    </row>
    <row r="555" spans="16:52" x14ac:dyDescent="0.25">
      <c r="P555" s="78">
        <v>6</v>
      </c>
      <c r="Q555" s="60"/>
      <c r="R555" s="60"/>
      <c r="S555" s="60">
        <f>$Z$12*$BJ$39/AZ555</f>
        <v>1.0316492458094127E-2</v>
      </c>
      <c r="T555" s="61">
        <f>S555/S560</f>
        <v>1.0319270986761844E-2</v>
      </c>
      <c r="U555" s="62"/>
      <c r="V555" s="62"/>
      <c r="W555" s="60"/>
      <c r="X555" s="63"/>
      <c r="Y555" s="61"/>
      <c r="Z555" s="86">
        <f>SQRT($W$39*VLOOKUP(Z549,$P$34:$W$43,8))*(1-$Q$25)*T543*VLOOKUP(Z549,P538:T547,5)</f>
        <v>1.4782686621968228E-3</v>
      </c>
      <c r="AA555" s="60">
        <f>SQRT($W$39*VLOOKUP(AA549,$P$34:$W$43,8))*(1-$R$25)*T543*VLOOKUP(AA549,P538:T547,5)</f>
        <v>1.0258788848689351E-3</v>
      </c>
      <c r="AB555" s="60">
        <f>SQRT($W$39*VLOOKUP(AB549,$P$34:$W$43,8))*(1-$S$25)*T543*VLOOKUP(AB549,P538:T547,5)</f>
        <v>6.4801894038883092E-4</v>
      </c>
      <c r="AC555" s="60">
        <f>SQRT($W$39*VLOOKUP(AC549,$P$34:$W$43,8))*(1-$T$25)*T543*VLOOKUP(AC549,P538:T547,5)</f>
        <v>4.4122272782983851E-4</v>
      </c>
      <c r="AD555" s="60">
        <f>SQRT($W$39*VLOOKUP(AD549,$P$34:$W$43,8))*(1-$U$25)*T543*VLOOKUP(AD549,P538:T547,5)</f>
        <v>4.6756610581767482E-4</v>
      </c>
      <c r="AE555" s="60">
        <f>SQRT($W$39*VLOOKUP(AE549,$P$34:$W$43,8))*(1-$V$25)*T543*VLOOKUP(AE549,P538:T547,5)</f>
        <v>2.9172986906948403E-4</v>
      </c>
      <c r="AF555" s="60">
        <f>SQRT($W$39*VLOOKUP(AF549,$P$34:$W$43,8))*(1-$W$25)*T543*VLOOKUP(AF549,P538:T547,5)</f>
        <v>1.8559387594939245E-3</v>
      </c>
      <c r="AG555" s="60">
        <f>SQRT($W$39*VLOOKUP(AG549,$P$34:$W$43,8))*(1-$X$25)*T543*VLOOKUP(AG549,P538:T547,5)</f>
        <v>1.092069222474305E-3</v>
      </c>
      <c r="AH555" s="60">
        <f>SQRT($W$39*VLOOKUP(AH549,$P$34:$W$43,8))*(1-$Y$25)*T543*VLOOKUP(AH549,P538:T547,5)</f>
        <v>7.0300253274752794E-4</v>
      </c>
      <c r="AI555" s="87">
        <f>SQRT($W$39*VLOOKUP(AI549,$P$34:$W$43,8))*(1-$Z$25)*T543*VLOOKUP(AI549,P538:T547,5)</f>
        <v>1.0978731607795443E-3</v>
      </c>
      <c r="AJ555" s="89">
        <f>$X$39*T543</f>
        <v>9.2903147366809432E-7</v>
      </c>
      <c r="AK555" s="59" t="s">
        <v>570</v>
      </c>
      <c r="AL555" s="60">
        <f>-1*AL550*AL551+AL551^2+AL551^3</f>
        <v>-3.2230573643613508E-2</v>
      </c>
      <c r="AM555" s="61"/>
      <c r="AN555" s="66" t="s">
        <v>584</v>
      </c>
      <c r="AO555" s="61" t="e">
        <f>SQRT(1-AO554)/SQRT(AO554)*AL557/ABS(AL557)</f>
        <v>#NUM!</v>
      </c>
      <c r="AP555" s="61"/>
      <c r="AQ555" s="50"/>
      <c r="AR555" s="65"/>
      <c r="AS555" s="65"/>
      <c r="AT555" s="65" t="s">
        <v>587</v>
      </c>
      <c r="AU555" s="61">
        <f>AU550</f>
        <v>0.73797068725124615</v>
      </c>
      <c r="AV555" s="81"/>
      <c r="AW555" s="59">
        <v>6</v>
      </c>
      <c r="AX555" s="61">
        <f t="shared" si="81"/>
        <v>0.31872889694939199</v>
      </c>
      <c r="AY555" s="61">
        <f>SUMPRODUCT(T538:T547,$BC$34:$BC$43)</f>
        <v>1.2606147202468185</v>
      </c>
      <c r="AZ555" s="68">
        <f>IF($AA$12,EXP((AX555/AL551)*(AU555-1)-LN(AU555-AL551)-AL550*(2*AY555/AL550-AX555/AL551)*LN((AU555+2.41421536*AL551)/(AU555-0.41421536*AL551))/(AL551*2.82842713)      ),1)</f>
        <v>0.15359283363724766</v>
      </c>
    </row>
    <row r="556" spans="16:52" x14ac:dyDescent="0.25">
      <c r="P556" s="78">
        <v>7</v>
      </c>
      <c r="Q556" s="60"/>
      <c r="R556" s="60"/>
      <c r="S556" s="60">
        <f>$Z$13*$BJ$40/AZ556</f>
        <v>0.3718882068362912</v>
      </c>
      <c r="T556" s="61">
        <f>S556/S560</f>
        <v>0.37198836704559468</v>
      </c>
      <c r="U556" s="62"/>
      <c r="V556" s="62"/>
      <c r="W556" s="60"/>
      <c r="X556" s="63"/>
      <c r="Y556" s="61"/>
      <c r="Z556" s="86">
        <f>SQRT($W$40*VLOOKUP(Z549,$P$34:$W$43,8))*(1-$Q$26)*T544*VLOOKUP(Z549,P538:T547,5)</f>
        <v>9.4207463897781427E-3</v>
      </c>
      <c r="AA556" s="60">
        <f>SQRT($W$40*VLOOKUP(AA549,$P$34:$W$43,8))*(1-$R$26)*T544*VLOOKUP(AA549,P538:T547,5)</f>
        <v>6.3020486802554832E-3</v>
      </c>
      <c r="AB556" s="60">
        <f>SQRT($W$40*VLOOKUP(AB549,$P$34:$W$43,8))*(1-$S$26)*T544*VLOOKUP(AB549,P538:T547,5)</f>
        <v>3.9139446728935177E-3</v>
      </c>
      <c r="AC556" s="60">
        <f>SQRT($W$40*VLOOKUP(AC549,$P$34:$W$43,8))*(1-$T$26)*T544*VLOOKUP(AC549,P538:T547,5)</f>
        <v>2.8169702857806051E-3</v>
      </c>
      <c r="AD556" s="60">
        <f>SQRT($W$40*VLOOKUP(AD549,$P$34:$W$43,8))*(1-$U$26)*T544*VLOOKUP(AD549,P538:T547,5)</f>
        <v>2.6942490666458196E-3</v>
      </c>
      <c r="AE556" s="60">
        <f>SQRT($W$40*VLOOKUP(AE549,$P$34:$W$43,8))*(1-$V$26)*T544*VLOOKUP(AE549,P538:T547,5)</f>
        <v>1.8559387594939245E-3</v>
      </c>
      <c r="AF556" s="60">
        <f>SQRT($W$40*VLOOKUP(AF549,$P$34:$W$43,8))*(1-$W$26)*T544*VLOOKUP(AF549,P538:T547,5)</f>
        <v>1.204691918841385E-2</v>
      </c>
      <c r="AG556" s="60">
        <f>SQRT($W$40*VLOOKUP(AG549,$P$34:$W$43,8))*(1-$X$26)*T544*VLOOKUP(AG549,P538:T547,5)</f>
        <v>8.1306093307092209E-3</v>
      </c>
      <c r="AH556" s="60">
        <f>SQRT($W$40*VLOOKUP(AH549,$P$34:$W$43,8))*(1-$Y$26)*T544*VLOOKUP(AH549,P538:T547,5)</f>
        <v>3.9693826236241519E-3</v>
      </c>
      <c r="AI556" s="87">
        <f>SQRT($W$40*VLOOKUP(AI549,$P$34:$W$43,8))*(1-$Z$26)*T544*VLOOKUP(AI549,P538:T547,5)</f>
        <v>6.4511321079812403E-3</v>
      </c>
      <c r="AJ556" s="89">
        <f>$X$40*T544</f>
        <v>8.9462588897099039E-6</v>
      </c>
      <c r="AK556" s="82"/>
      <c r="AL556" s="65"/>
      <c r="AM556" s="61"/>
      <c r="AN556" s="66" t="s">
        <v>585</v>
      </c>
      <c r="AO556" s="61" t="e">
        <f>IF(ATAN(AO555)&lt;0,ATAN(AO555)+PI(),ATAN(AO555))</f>
        <v>#NUM!</v>
      </c>
      <c r="AP556" s="61"/>
      <c r="AQ556" s="50"/>
      <c r="AR556" s="65"/>
      <c r="AS556" s="65"/>
      <c r="AT556" s="65"/>
      <c r="AU556" s="65"/>
      <c r="AV556" s="81"/>
      <c r="AW556" s="59">
        <v>7</v>
      </c>
      <c r="AX556" s="61">
        <f t="shared" si="81"/>
        <v>8.5143624315005592E-2</v>
      </c>
      <c r="AY556" s="61">
        <f>SUMPRODUCT(T538:T547,$BD$34:$BD$43)</f>
        <v>0.22132113667921455</v>
      </c>
      <c r="AZ556" s="68">
        <f>IF($AA$13,EXP((AX556/AL551)*(AU555-1)-LN(AU555-AL551)-AL550*(2*AY556/AL550-AX556/AL551)*LN((AU555+2.41421536*AL551)/(AU555-0.41421536*AL551))/(AL551*2.82842713)      ),1)</f>
        <v>1.1237484409579466</v>
      </c>
    </row>
    <row r="557" spans="16:52" x14ac:dyDescent="0.25">
      <c r="P557" s="78">
        <v>8</v>
      </c>
      <c r="Q557" s="60"/>
      <c r="R557" s="60"/>
      <c r="S557" s="60">
        <f>$Z$14*$BJ$41/AZ557</f>
        <v>0.11479510588022966</v>
      </c>
      <c r="T557" s="61">
        <f>S557/S560</f>
        <v>0.11482602350983076</v>
      </c>
      <c r="U557" s="62"/>
      <c r="V557" s="62"/>
      <c r="W557" s="60"/>
      <c r="X557" s="63"/>
      <c r="Y557" s="61"/>
      <c r="Z557" s="86">
        <f>SQRT($W$41*VLOOKUP(Z549,$P$34:$W$43,8))*(1-$Q$27)*T545*VLOOKUP(Z549,P538:T547,5)</f>
        <v>5.8595757960313768E-3</v>
      </c>
      <c r="AA557" s="60">
        <f>SQRT($W$41*VLOOKUP(AA549,$P$34:$W$43,8))*(1-$R$27)*T545*VLOOKUP(AA549,P538:T547,5)</f>
        <v>3.8263985932547743E-3</v>
      </c>
      <c r="AB557" s="60">
        <f>SQRT($W$41*VLOOKUP(AB549,$P$34:$W$43,8))*(1-$S$27)*T545*VLOOKUP(AB549,P538:T547,5)</f>
        <v>2.486962270641217E-3</v>
      </c>
      <c r="AC557" s="60">
        <f>SQRT($W$41*VLOOKUP(AC549,$P$34:$W$43,8))*(1-$T$27)*T545*VLOOKUP(AC549,P538:T547,5)</f>
        <v>1.7611217441070755E-3</v>
      </c>
      <c r="AD557" s="60">
        <f>SQRT($W$41*VLOOKUP(AD549,$P$34:$W$43,8))*(1-$U$27)*T545*VLOOKUP(AD549,P538:T547,5)</f>
        <v>1.7546859051210889E-3</v>
      </c>
      <c r="AE557" s="60">
        <f>SQRT($W$41*VLOOKUP(AE549,$P$34:$W$43,8))*(1-$V$27)*T545*VLOOKUP(AE549,P538:T547,5)</f>
        <v>1.092069222474305E-3</v>
      </c>
      <c r="AF557" s="60">
        <f>SQRT($W$41*VLOOKUP(AF549,$P$34:$W$43,8))*(1-$W$27)*T545*VLOOKUP(AF549,P538:T547,5)</f>
        <v>8.1306093307092209E-3</v>
      </c>
      <c r="AG557" s="60">
        <f>SQRT($W$41*VLOOKUP(AG549,$P$34:$W$43,8))*(1-$X$27)*T545*VLOOKUP(AG549,P538:T547,5)</f>
        <v>5.3055240215283215E-3</v>
      </c>
      <c r="AH557" s="60">
        <f>SQRT($W$41*VLOOKUP(AH549,$P$34:$W$43,8))*(1-$Y$27)*T545*VLOOKUP(AH549,P538:T547,5)</f>
        <v>2.8879277377058597E-3</v>
      </c>
      <c r="AI557" s="87">
        <f>SQRT($W$41*VLOOKUP(AI549,$P$34:$W$43,8))*(1-$Z$27)*T545*VLOOKUP(AI549,P538:T547,5)</f>
        <v>4.4234970997742455E-3</v>
      </c>
      <c r="AJ557" s="89">
        <f>$X$41*T545</f>
        <v>3.063131989555257E-6</v>
      </c>
      <c r="AK557" s="59" t="s">
        <v>580</v>
      </c>
      <c r="AL557" s="61">
        <f>AL553*AL554/6-AL555/2-AL553^3/27</f>
        <v>1.9146480601207393E-2</v>
      </c>
      <c r="AM557" s="61"/>
      <c r="AN557" s="66" t="s">
        <v>571</v>
      </c>
      <c r="AO557" s="61" t="e">
        <f>2*SQRT(AL558)*COS(AO556/3)-AL553/3</f>
        <v>#NUM!</v>
      </c>
      <c r="AP557" s="69" t="e">
        <f>AO557^3+AL553*AO557^2+AL554*AO557+AL555</f>
        <v>#NUM!</v>
      </c>
      <c r="AQ557" s="50"/>
      <c r="AR557" s="65"/>
      <c r="AS557" s="65"/>
      <c r="AT557" s="65"/>
      <c r="AU557" s="65"/>
      <c r="AV557" s="81"/>
      <c r="AW557" s="59">
        <v>8</v>
      </c>
      <c r="AX557" s="61">
        <f t="shared" si="81"/>
        <v>9.4442052157195047E-2</v>
      </c>
      <c r="AY557" s="61">
        <f>SUMPRODUCT(T538:T547,$BE$34:$BE$43)</f>
        <v>0.46712652468248311</v>
      </c>
      <c r="AZ557" s="68">
        <f>IF($AA$14,EXP((AX557/AL551)*(AU555-1)-LN(AU555-AL551)-AL550*(2*AY557/AL550-AX557/AL551)*LN((AU555+2.41421536*AL551)/(AU555-0.41421536*AL551))/(AL551*2.82842713)      ),1)</f>
        <v>0.63774336822871291</v>
      </c>
    </row>
    <row r="558" spans="16:52" x14ac:dyDescent="0.25">
      <c r="P558" s="78">
        <v>9</v>
      </c>
      <c r="Q558" s="60"/>
      <c r="R558" s="60"/>
      <c r="S558" s="60">
        <f>$Z$15*$BJ$42/AZ558</f>
        <v>5.9246970471396189E-2</v>
      </c>
      <c r="T558" s="61">
        <f>S558/S560</f>
        <v>5.9262927387625113E-2</v>
      </c>
      <c r="U558" s="62"/>
      <c r="V558" s="62" t="s">
        <v>590</v>
      </c>
      <c r="W558" s="60"/>
      <c r="X558" s="63"/>
      <c r="Y558" s="61"/>
      <c r="Z558" s="86">
        <f>SQRT($W$42*VLOOKUP(Z549,$P$34:$W$43,8))*(1-$Q$28)*T546*VLOOKUP(Z549,P538:T547,5)</f>
        <v>3.5644348570976112E-3</v>
      </c>
      <c r="AA558" s="60">
        <f>SQRT($W$42*VLOOKUP(AA549,$P$34:$W$43,8))*(1-$R$28)*T546*VLOOKUP(AA549,P538:T547,5)</f>
        <v>2.4375891122553621E-3</v>
      </c>
      <c r="AB558" s="60">
        <f>SQRT($W$42*VLOOKUP(AB549,$P$34:$W$43,8))*(1-$S$28)*T546*VLOOKUP(AB549,P538:T547,5)</f>
        <v>1.5619511453350654E-3</v>
      </c>
      <c r="AC558" s="60">
        <f>SQRT($W$42*VLOOKUP(AC549,$P$34:$W$43,8))*(1-$T$28)*T546*VLOOKUP(AC549,P538:T547,5)</f>
        <v>1.2254152770526175E-3</v>
      </c>
      <c r="AD558" s="60">
        <f>SQRT($W$42*VLOOKUP(AD549,$P$34:$W$43,8))*(1-$U$28)*T546*VLOOKUP(AD549,P538:T547,5)</f>
        <v>1.1454865658756929E-3</v>
      </c>
      <c r="AE558" s="60">
        <f>SQRT($W$42*VLOOKUP(AE549,$P$34:$W$43,8))*(1-$V$28)*T546*VLOOKUP(AE549,P538:T547,5)</f>
        <v>7.0300253274752805E-4</v>
      </c>
      <c r="AF558" s="60">
        <f>SQRT($W$42*VLOOKUP(AF549,$P$34:$W$43,8))*(1-$W$28)*T546*VLOOKUP(AF549,P538:T547,5)</f>
        <v>3.9693826236241519E-3</v>
      </c>
      <c r="AG558" s="60">
        <f>SQRT($W$42*VLOOKUP(AG549,$P$34:$W$43,8))*(1-$X$28)*T546*VLOOKUP(AG549,P538:T547,5)</f>
        <v>2.8879277377058597E-3</v>
      </c>
      <c r="AH558" s="60">
        <f>SQRT($W$42*VLOOKUP(AH549,$P$34:$W$43,8))*(1-$Y$28)*T546*VLOOKUP(AH549,P538:T547,5)</f>
        <v>1.9295396197785144E-3</v>
      </c>
      <c r="AI558" s="87">
        <f>SQRT($W$42*VLOOKUP(AI549,$P$34:$W$43,8))*(1-$Z$28)*T546*VLOOKUP(AI549,P538:T547,5)</f>
        <v>2.8235050569467447E-3</v>
      </c>
      <c r="AJ558" s="89">
        <f>$X$42*T546</f>
        <v>1.6008612985586599E-6</v>
      </c>
      <c r="AK558" s="59" t="s">
        <v>556</v>
      </c>
      <c r="AL558" s="61">
        <f>AL553^2/9-AL554/3</f>
        <v>3.6097592374220076E-2</v>
      </c>
      <c r="AM558" s="61"/>
      <c r="AN558" s="66" t="s">
        <v>572</v>
      </c>
      <c r="AO558" s="61" t="e">
        <f>2*SQRT(AL558)*COS((AO556+2*PI())/3)-AL553/3</f>
        <v>#NUM!</v>
      </c>
      <c r="AP558" s="69" t="e">
        <f>AO558^3+AO558^2*AL553+AO558*AL554+AL555</f>
        <v>#NUM!</v>
      </c>
      <c r="AQ558" s="50"/>
      <c r="AR558" s="65"/>
      <c r="AS558" s="50"/>
      <c r="AT558" s="65"/>
      <c r="AU558" s="65"/>
      <c r="AV558" s="81"/>
      <c r="AW558" s="59">
        <v>9</v>
      </c>
      <c r="AX558" s="61">
        <f t="shared" si="81"/>
        <v>9.5633628720838929E-2</v>
      </c>
      <c r="AY558" s="61">
        <f>SUMPRODUCT(T538:T547,$BF$34:$BF$43)</f>
        <v>0.53657148041638891</v>
      </c>
      <c r="AZ558" s="68">
        <f>IF($AA$15,EXP((AX558/AL551)*(AU555-1)-LN(AU555-AL551)-AL550*(2*AY558/AL550-AX558/AL551)*LN((AU555+2.41421536*AL551)/(AU555-0.41421536*AL551))/(AL551*2.82842713)      ),1)</f>
        <v>0.54180083784058608</v>
      </c>
    </row>
    <row r="559" spans="16:52" x14ac:dyDescent="0.25">
      <c r="P559" s="78">
        <v>10</v>
      </c>
      <c r="Q559" s="60"/>
      <c r="R559" s="60"/>
      <c r="S559" s="60">
        <f>$Z$16*$BJ$43/AZ559</f>
        <v>9.208311255826479E-2</v>
      </c>
      <c r="T559" s="61">
        <f>S559/S560</f>
        <v>9.2107913193664376E-2</v>
      </c>
      <c r="U559" s="62"/>
      <c r="V559" s="96">
        <f>ABS(S548-S560)</f>
        <v>0</v>
      </c>
      <c r="W559" s="60"/>
      <c r="X559" s="63"/>
      <c r="Y559" s="61"/>
      <c r="Z559" s="86">
        <f>SQRT($W$43*VLOOKUP(Z549,$P$34:$W$43,8))*(1-$Q$29)*T547*VLOOKUP(Z549,P538:T547,5)</f>
        <v>5.5717408403200882E-3</v>
      </c>
      <c r="AA559" s="60">
        <f>SQRT($W$43*VLOOKUP(AA549,$P$34:$W$43,8))*(1-$R$29)*T547*VLOOKUP(AA549,P538:T547,5)</f>
        <v>3.8564314467380164E-3</v>
      </c>
      <c r="AB559" s="60">
        <f>SQRT($W$43*VLOOKUP(AB549,$P$34:$W$43,8))*(1-$S$29)*T547*VLOOKUP(AB549,P538:T547,5)</f>
        <v>2.505602925257503E-3</v>
      </c>
      <c r="AC559" s="60">
        <f>SQRT($W$43*VLOOKUP(AC549,$P$34:$W$43,8))*(1-$T$29)*T547*VLOOKUP(AC549,P538:T547,5)</f>
        <v>1.6278273391573247E-3</v>
      </c>
      <c r="AD559" s="60">
        <f>SQRT($W$43*VLOOKUP(AD549,$P$34:$W$43,8))*(1-$U$29)*T547*VLOOKUP(AD549,P538:T547,5)</f>
        <v>1.759601374054603E-3</v>
      </c>
      <c r="AE559" s="60">
        <f>SQRT($W$43*VLOOKUP(AE549,$P$34:$W$43,8))*(1-$V$29)*T547*VLOOKUP(AE549,P538:T547,5)</f>
        <v>1.0978731607795441E-3</v>
      </c>
      <c r="AF559" s="60">
        <f>SQRT($W$43*VLOOKUP(AF549,$P$34:$W$43,8))*(1-$W$29)*T547*VLOOKUP(AF549,P538:T547,5)</f>
        <v>6.4511321079812403E-3</v>
      </c>
      <c r="AG559" s="60">
        <f>SQRT($W$43*VLOOKUP(AG549,$P$34:$W$43,8))*(1-$X$29)*T547*VLOOKUP(AG549,P538:T547,5)</f>
        <v>4.4234970997742455E-3</v>
      </c>
      <c r="AH559" s="60">
        <f>SQRT($W$43*VLOOKUP(AH549,$P$34:$W$43,8))*(1-$Y$29)*T547*VLOOKUP(AH549,P538:T547,5)</f>
        <v>2.8235050569467447E-3</v>
      </c>
      <c r="AI559" s="87">
        <f>SQRT($W$43*VLOOKUP(AI549,$P$34:$W$43,8))*(1-$Z$29)*T547*VLOOKUP(AI549,P538:T547,5)</f>
        <v>4.131649189726895E-3</v>
      </c>
      <c r="AJ559" s="89">
        <f>$X$43*T547</f>
        <v>3.3412025321085504E-6</v>
      </c>
      <c r="AK559" s="59" t="s">
        <v>72</v>
      </c>
      <c r="AL559" s="63">
        <f>AL557^2-AL558^3</f>
        <v>3.1955125071062447E-4</v>
      </c>
      <c r="AM559" s="61"/>
      <c r="AN559" s="66" t="s">
        <v>573</v>
      </c>
      <c r="AO559" s="61" t="e">
        <f>2*SQRT(AL558)*COS((AO556+4*PI())/3)-AL553/3</f>
        <v>#NUM!</v>
      </c>
      <c r="AP559" s="69" t="e">
        <f>AO559^3+AO559^2*AL553+AL554*AO559+AL555</f>
        <v>#NUM!</v>
      </c>
      <c r="AQ559" s="50"/>
      <c r="AR559" s="65"/>
      <c r="AS559" s="50"/>
      <c r="AT559" s="65"/>
      <c r="AU559" s="65"/>
      <c r="AV559" s="81"/>
      <c r="AW559" s="59">
        <v>10</v>
      </c>
      <c r="AX559" s="61">
        <f t="shared" si="81"/>
        <v>0.1284239100960245</v>
      </c>
      <c r="AY559" s="61">
        <f>SUMPRODUCT(T538:T547,$BG$34:$BG$43)</f>
        <v>0.53145233072171205</v>
      </c>
      <c r="AZ559" s="68">
        <f>IF($AA$16,EXP((AX559/AL551)*(AU555-1)-LN(AU555-AL551)-AL550*(2*AY559/AL550-AX559/AL551)*LN((AU555+2.41421536*AL551)/(AU555-0.41421536*AL551))/(AL551*2.82842713)      ),1)</f>
        <v>0.58726082636113397</v>
      </c>
    </row>
    <row r="560" spans="16:52" x14ac:dyDescent="0.25">
      <c r="P560" s="79"/>
      <c r="Q560" s="71"/>
      <c r="R560" s="71"/>
      <c r="S560" s="94">
        <f>SUM(S550:S559)</f>
        <v>0.99973074370551163</v>
      </c>
      <c r="T560" s="72">
        <f>SUM(T550:T559)</f>
        <v>0.99999999999999989</v>
      </c>
      <c r="U560" s="73"/>
      <c r="V560" s="73"/>
      <c r="W560" s="73"/>
      <c r="X560" s="73"/>
      <c r="Y560" s="73"/>
      <c r="Z560" s="70"/>
      <c r="AA560" s="73"/>
      <c r="AB560" s="73"/>
      <c r="AC560" s="73"/>
      <c r="AD560" s="73"/>
      <c r="AE560" s="73"/>
      <c r="AF560" s="73"/>
      <c r="AG560" s="73"/>
      <c r="AH560" s="73"/>
      <c r="AI560" s="88">
        <f>SUM(Z550:AI559)</f>
        <v>0.28955790210612875</v>
      </c>
      <c r="AJ560" s="91">
        <f>SUM(AJ550:AJ559)</f>
        <v>3.1318759718181662E-5</v>
      </c>
      <c r="AK560" s="70"/>
      <c r="AL560" s="73"/>
      <c r="AM560" s="74"/>
      <c r="AN560" s="75"/>
      <c r="AO560" s="74"/>
      <c r="AP560" s="74"/>
      <c r="AQ560" s="76"/>
      <c r="AR560" s="73"/>
      <c r="AS560" s="76"/>
      <c r="AT560" s="73"/>
      <c r="AU560" s="73"/>
      <c r="AV560" s="80"/>
      <c r="AW560" s="70"/>
      <c r="AX560" s="73"/>
      <c r="AY560" s="73"/>
      <c r="AZ560" s="80"/>
    </row>
    <row r="561" spans="16:52" x14ac:dyDescent="0.25">
      <c r="P561" s="92">
        <f>P549+1</f>
        <v>44</v>
      </c>
      <c r="Q561" s="55"/>
      <c r="R561" s="55"/>
      <c r="S561" s="55"/>
      <c r="T561" s="55" t="s">
        <v>558</v>
      </c>
      <c r="U561" s="56"/>
      <c r="V561" s="56"/>
      <c r="W561" s="57"/>
      <c r="X561" s="57"/>
      <c r="Y561" s="57"/>
      <c r="Z561" s="54">
        <v>1</v>
      </c>
      <c r="AA561" s="55">
        <v>2</v>
      </c>
      <c r="AB561" s="55">
        <v>3</v>
      </c>
      <c r="AC561" s="55">
        <v>4</v>
      </c>
      <c r="AD561" s="55">
        <v>5</v>
      </c>
      <c r="AE561" s="55">
        <v>6</v>
      </c>
      <c r="AF561" s="55">
        <v>7</v>
      </c>
      <c r="AG561" s="55">
        <v>8</v>
      </c>
      <c r="AH561" s="55">
        <v>9</v>
      </c>
      <c r="AI561" s="58">
        <v>10</v>
      </c>
      <c r="AJ561" s="90"/>
      <c r="AK561" s="54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8"/>
      <c r="AW561" s="54"/>
      <c r="AX561" s="55" t="s">
        <v>563</v>
      </c>
      <c r="AY561" s="55" t="s">
        <v>575</v>
      </c>
      <c r="AZ561" s="58" t="s">
        <v>588</v>
      </c>
    </row>
    <row r="562" spans="16:52" x14ac:dyDescent="0.25">
      <c r="P562" s="78">
        <v>1</v>
      </c>
      <c r="Q562" s="60"/>
      <c r="R562" s="60"/>
      <c r="S562" s="60">
        <f>$Z$7*$BJ$34/AZ562</f>
        <v>0.19626138314243227</v>
      </c>
      <c r="T562" s="61">
        <f>S562/S572</f>
        <v>0.19631424198778519</v>
      </c>
      <c r="U562" s="62"/>
      <c r="V562" s="62"/>
      <c r="W562" s="60"/>
      <c r="X562" s="63"/>
      <c r="Y562" s="61"/>
      <c r="Z562" s="86">
        <f>SQRT($W$34*VLOOKUP(Z561,$P$34:$W$43,8))*(1-$Q$20)*T550*VLOOKUP(Z561,P550:T559,5)</f>
        <v>7.8475974294989325E-3</v>
      </c>
      <c r="AA562" s="60">
        <f>SQRT($W$34*VLOOKUP(AA561,$P$34:$W$43,8))*(1-$R$20)*T550*VLOOKUP(AA561,P550:T559,5)</f>
        <v>5.376535011190172E-3</v>
      </c>
      <c r="AB562" s="60">
        <f>SQRT($W$34*VLOOKUP(AB561,$P$34:$W$43,8))*(1-$S$20)*T550*VLOOKUP(AB561,P550:T559,5)</f>
        <v>3.4048328847269289E-3</v>
      </c>
      <c r="AC562" s="60">
        <f>SQRT($W$34*VLOOKUP(AC561,$P$34:$W$43,8))*(1-$T$20)*T550*VLOOKUP(AC561,P550:T559,5)</f>
        <v>2.4384279426574334E-3</v>
      </c>
      <c r="AD562" s="60">
        <f>SQRT($W$34*VLOOKUP(AD561,$P$34:$W$43,8))*(1-$U$20)*T550*VLOOKUP(AD561,P550:T559,5)</f>
        <v>2.3629699906833517E-3</v>
      </c>
      <c r="AE562" s="60">
        <f>SQRT($W$34*VLOOKUP(AE561,$P$34:$W$43,8))*(1-$V$20)*T550*VLOOKUP(AE561,P550:T559,5)</f>
        <v>1.4782686621968226E-3</v>
      </c>
      <c r="AF562" s="60">
        <f>SQRT($W$34*VLOOKUP(AF561,$P$34:$W$43,8))*(1-$W$20)*T550*VLOOKUP(AF561,P550:T559,5)</f>
        <v>9.4207463897781375E-3</v>
      </c>
      <c r="AG562" s="60">
        <f>SQRT($W$34*VLOOKUP(AG561,$P$34:$W$43,8))*(1-$X$20)*T550*VLOOKUP(AG561,P550:T559,5)</f>
        <v>5.8595757960313759E-3</v>
      </c>
      <c r="AH562" s="60">
        <f>SQRT($W$34*VLOOKUP(AH561,$P$34:$W$43,8))*(1-$Y$20)*T550*VLOOKUP(AH561,P550:T559,5)</f>
        <v>3.5644348570976108E-3</v>
      </c>
      <c r="AI562" s="87">
        <f>SQRT($W$34*VLOOKUP(AI561,$P$34:$W$43,8))*(1-$Z$20)*T550*VLOOKUP(AI561,P550:T559,5)</f>
        <v>5.5717408403200882E-3</v>
      </c>
      <c r="AJ562" s="89">
        <f>$X$34*T550</f>
        <v>5.2615827632630452E-6</v>
      </c>
      <c r="AK562" s="59" t="s">
        <v>69</v>
      </c>
      <c r="AL562" s="60">
        <f>$Q$44*AI572*100000/($T$3*$AE$9)^2</f>
        <v>0.41385723640372069</v>
      </c>
      <c r="AM562" s="65" t="s">
        <v>581</v>
      </c>
      <c r="AN562" s="66" t="s">
        <v>571</v>
      </c>
      <c r="AO562" s="61">
        <f>(AL569+SQRT(AL571))^(1/3)+(AL569-SQRT(AL571))^(1/3)-AL565/3</f>
        <v>0.73797068725124604</v>
      </c>
      <c r="AP562" s="63">
        <f>AO562^3+AL565*AO562^2+AL566*AO562+AL567</f>
        <v>0</v>
      </c>
      <c r="AQ562" s="65" t="s">
        <v>571</v>
      </c>
      <c r="AR562" s="61">
        <f>IF(AL571&gt;=0,AO562,AO569)</f>
        <v>0.73797068725124604</v>
      </c>
      <c r="AS562" s="61">
        <f>IF(AR562&lt;AR563,AR563,AR562)</f>
        <v>0.73797068725124604</v>
      </c>
      <c r="AT562" s="61">
        <f>AS562</f>
        <v>0.73797068725124604</v>
      </c>
      <c r="AU562" s="67">
        <f>IF(AT562&lt;AT563,AT563,AT562)</f>
        <v>0.73797068725124604</v>
      </c>
      <c r="AV562" s="81"/>
      <c r="AW562" s="59">
        <v>1</v>
      </c>
      <c r="AX562" s="61">
        <f>AX550</f>
        <v>9.4886543912142504E-2</v>
      </c>
      <c r="AY562" s="61">
        <f>SUMPRODUCT(T550:T559,$AX$34:$AX$43)</f>
        <v>0.34455228807852262</v>
      </c>
      <c r="AZ562" s="68">
        <f>IF($AA$7,EXP((AX562/AL563)*(AU567-1)-LN(AU567-AL563)-AL562*(2*AY562/AL562-AX562/AL563)*LN((AU567+2.41421536*AL563)/(AU567-0.41421536*AL563))/(AL563*2.82842713)      ),1)</f>
        <v>0.85492888326273464</v>
      </c>
    </row>
    <row r="563" spans="16:52" x14ac:dyDescent="0.25">
      <c r="P563" s="78">
        <v>2</v>
      </c>
      <c r="Q563" s="60"/>
      <c r="R563" s="60"/>
      <c r="S563" s="60">
        <f>$Z$8*$BJ$35/AZ563</f>
        <v>7.7393120047930183E-2</v>
      </c>
      <c r="T563" s="61">
        <f>S563/S572</f>
        <v>7.7413964245084468E-2</v>
      </c>
      <c r="U563" s="62"/>
      <c r="V563" s="62"/>
      <c r="W563" s="60"/>
      <c r="X563" s="63"/>
      <c r="Y563" s="61"/>
      <c r="Z563" s="86">
        <f>SQRT($W$35*VLOOKUP(Z561,$P$34:$W$43,8))*(1-$Q$21)*T551*VLOOKUP(Z561,P550:T559,5)</f>
        <v>5.376535011190172E-3</v>
      </c>
      <c r="AA563" s="60">
        <f>SQRT($W$35*VLOOKUP(AA561,$P$34:$W$43,8))*(1-$R$21)*T551*VLOOKUP(AA561,P550:T559,5)</f>
        <v>3.6644840827264459E-3</v>
      </c>
      <c r="AB563" s="60">
        <f>SQRT($W$35*VLOOKUP(AB561,$P$34:$W$43,8))*(1-$S$21)*T551*VLOOKUP(AB561,P550:T559,5)</f>
        <v>2.3571051713650792E-3</v>
      </c>
      <c r="AC563" s="60">
        <f>SQRT($W$35*VLOOKUP(AC561,$P$34:$W$43,8))*(1-$T$21)*T551*VLOOKUP(AC561,P550:T559,5)</f>
        <v>1.5266212044305028E-3</v>
      </c>
      <c r="AD563" s="60">
        <f>SQRT($W$35*VLOOKUP(AD561,$P$34:$W$43,8))*(1-$U$21)*T551*VLOOKUP(AD561,P550:T559,5)</f>
        <v>1.6682420396210102E-3</v>
      </c>
      <c r="AE563" s="60">
        <f>SQRT($W$35*VLOOKUP(AE561,$P$34:$W$43,8))*(1-$V$21)*T551*VLOOKUP(AE561,P550:T559,5)</f>
        <v>1.0258788848689353E-3</v>
      </c>
      <c r="AF563" s="60">
        <f>SQRT($W$35*VLOOKUP(AF561,$P$34:$W$43,8))*(1-$W$21)*T551*VLOOKUP(AF561,P550:T559,5)</f>
        <v>6.3020486802554824E-3</v>
      </c>
      <c r="AG563" s="60">
        <f>SQRT($W$35*VLOOKUP(AG561,$P$34:$W$43,8))*(1-$X$21)*T551*VLOOKUP(AG561,P550:T559,5)</f>
        <v>3.8263985932547751E-3</v>
      </c>
      <c r="AH563" s="60">
        <f>SQRT($W$35*VLOOKUP(AH561,$P$34:$W$43,8))*(1-$Y$21)*T551*VLOOKUP(AH561,P550:T559,5)</f>
        <v>2.437589112255363E-3</v>
      </c>
      <c r="AI563" s="87">
        <f>SQRT($W$35*VLOOKUP(AI561,$P$34:$W$43,8))*(1-$Z$21)*T551*VLOOKUP(AI561,P550:T559,5)</f>
        <v>3.8564314467380177E-3</v>
      </c>
      <c r="AJ563" s="89">
        <f>$X$35*T551</f>
        <v>3.1314022352916414E-6</v>
      </c>
      <c r="AK563" s="59" t="s">
        <v>65</v>
      </c>
      <c r="AL563" s="60">
        <f>AJ572*$Q$44*100000/($T$3*$AE$9)</f>
        <v>0.1108777960194556</v>
      </c>
      <c r="AM563" s="61"/>
      <c r="AN563" s="66" t="s">
        <v>572</v>
      </c>
      <c r="AO563" s="66" t="e">
        <f>1/0</f>
        <v>#DIV/0!</v>
      </c>
      <c r="AP563" s="61"/>
      <c r="AQ563" s="65" t="s">
        <v>572</v>
      </c>
      <c r="AR563" s="66">
        <f>IF(AL571&gt;=0,0,AO570)</f>
        <v>0</v>
      </c>
      <c r="AS563" s="61">
        <f>IF(AR562&lt;AR563,AR562,AR563)</f>
        <v>0</v>
      </c>
      <c r="AT563" s="61">
        <f>IF(AS563&lt;AS564,AS564,AS563)</f>
        <v>0</v>
      </c>
      <c r="AU563" s="67">
        <f>IF(AT562&lt;AT563,AT562,AT563)</f>
        <v>0</v>
      </c>
      <c r="AV563" s="81"/>
      <c r="AW563" s="59">
        <v>2</v>
      </c>
      <c r="AX563" s="61">
        <f t="shared" ref="AX563:AX571" si="82">AX551</f>
        <v>0.14320546093673198</v>
      </c>
      <c r="AY563" s="61">
        <f>SUMPRODUCT(T550:T559,$AY$34:$AY$43)</f>
        <v>0.59157037432777493</v>
      </c>
      <c r="AZ563" s="68">
        <f>IF($AA$8,EXP((AX563/AL563)*(AU567-1)-LN(AU567-AL563)-AL562*(2*AY563/AL562-AX563/AL563)*LN((AU567+2.41421536*AL563)/(AU567-0.41421536*AL563))/(AL563*2.82842713)      ),1)</f>
        <v>0.52478986241882253</v>
      </c>
    </row>
    <row r="564" spans="16:52" x14ac:dyDescent="0.25">
      <c r="P564" s="78">
        <v>3</v>
      </c>
      <c r="Q564" s="60"/>
      <c r="R564" s="60"/>
      <c r="S564" s="60">
        <f>$Z$9*$BJ$36/AZ564</f>
        <v>3.6374802781774344E-2</v>
      </c>
      <c r="T564" s="61">
        <f>S564/S572</f>
        <v>3.6384599564229451E-2</v>
      </c>
      <c r="U564" s="62"/>
      <c r="V564" s="62"/>
      <c r="W564" s="60"/>
      <c r="X564" s="63"/>
      <c r="Y564" s="61"/>
      <c r="Z564" s="86">
        <f>SQRT($W$36*VLOOKUP(Z561,$P$34:$W$43,8))*(1-$Q$22)*T552*VLOOKUP(Z561,P550:T559,5)</f>
        <v>3.4048328847269293E-3</v>
      </c>
      <c r="AA564" s="60">
        <f>SQRT($W$36*VLOOKUP(AA561,$P$34:$W$43,8))*(1-$R$22)*T552*VLOOKUP(AA561,P550:T559,5)</f>
        <v>2.3571051713650792E-3</v>
      </c>
      <c r="AB564" s="60">
        <f>SQRT($W$36*VLOOKUP(AB561,$P$34:$W$43,8))*(1-$S$22)*T552*VLOOKUP(AB561,P550:T559,5)</f>
        <v>1.5195012283881579E-3</v>
      </c>
      <c r="AC564" s="60">
        <f>SQRT($W$36*VLOOKUP(AC561,$P$34:$W$43,8))*(1-$T$22)*T552*VLOOKUP(AC561,P550:T559,5)</f>
        <v>1.0838556006016852E-3</v>
      </c>
      <c r="AD564" s="60">
        <f>SQRT($W$36*VLOOKUP(AD561,$P$34:$W$43,8))*(1-$U$22)*T552*VLOOKUP(AD561,P550:T559,5)</f>
        <v>1.0754183795413084E-3</v>
      </c>
      <c r="AE564" s="60">
        <f>SQRT($W$36*VLOOKUP(AE561,$P$34:$W$43,8))*(1-$V$22)*T552*VLOOKUP(AE561,P550:T559,5)</f>
        <v>6.4801894038883103E-4</v>
      </c>
      <c r="AF564" s="60">
        <f>SQRT($W$36*VLOOKUP(AF561,$P$34:$W$43,8))*(1-$W$22)*T552*VLOOKUP(AF561,P550:T559,5)</f>
        <v>3.913944672893516E-3</v>
      </c>
      <c r="AG564" s="60">
        <f>SQRT($W$36*VLOOKUP(AG561,$P$34:$W$43,8))*(1-$X$22)*T552*VLOOKUP(AG561,P550:T559,5)</f>
        <v>2.486962270641217E-3</v>
      </c>
      <c r="AH564" s="60">
        <f>SQRT($W$36*VLOOKUP(AH561,$P$34:$W$43,8))*(1-$Y$22)*T552*VLOOKUP(AH561,P550:T559,5)</f>
        <v>1.5619511453350652E-3</v>
      </c>
      <c r="AI564" s="87">
        <f>SQRT($W$36*VLOOKUP(AI561,$P$34:$W$43,8))*(1-$Z$22)*T552*VLOOKUP(AI561,P550:T559,5)</f>
        <v>2.505602925257503E-3</v>
      </c>
      <c r="AJ564" s="89">
        <f>$X$36*T552</f>
        <v>2.0500669236865275E-6</v>
      </c>
      <c r="AK564" s="82"/>
      <c r="AL564" s="65"/>
      <c r="AM564" s="61"/>
      <c r="AN564" s="66" t="s">
        <v>573</v>
      </c>
      <c r="AO564" s="66" t="e">
        <f>1/0</f>
        <v>#DIV/0!</v>
      </c>
      <c r="AP564" s="61"/>
      <c r="AQ564" s="65" t="s">
        <v>573</v>
      </c>
      <c r="AR564" s="66">
        <f>IF(AL571&gt;=0,0,AO571)</f>
        <v>0</v>
      </c>
      <c r="AS564" s="61">
        <f>AR564</f>
        <v>0</v>
      </c>
      <c r="AT564" s="61">
        <f>IF(AS563&lt;AS564,AS563,AS564)</f>
        <v>0</v>
      </c>
      <c r="AU564" s="67">
        <f>AT564</f>
        <v>0</v>
      </c>
      <c r="AV564" s="81"/>
      <c r="AW564" s="59">
        <v>3</v>
      </c>
      <c r="AX564" s="61">
        <f t="shared" si="82"/>
        <v>0.19947591637730461</v>
      </c>
      <c r="AY564" s="61">
        <f>SUMPRODUCT(T550:T559,$AZ$34:$AZ$43)</f>
        <v>0.80753499200568801</v>
      </c>
      <c r="AZ564" s="68">
        <f>IF($AA$9,EXP((AX564/AL563)*(AU567-1)-LN(AU567-AL563)-AL562*(2*AY564/AL562-AX564/AL563)*LN((AU567+2.41421536*AL563)/(AU567-0.41421536*AL563))/(AL563*2.82842713)      ),1)</f>
        <v>0.3526840963648693</v>
      </c>
    </row>
    <row r="565" spans="16:52" x14ac:dyDescent="0.25">
      <c r="P565" s="78">
        <v>4</v>
      </c>
      <c r="Q565" s="60"/>
      <c r="R565" s="60"/>
      <c r="S565" s="60">
        <f>$Z$10*$BJ$37/AZ565</f>
        <v>2.0526110715850327E-2</v>
      </c>
      <c r="T565" s="61">
        <f>S565/S572</f>
        <v>2.0531638988884247E-2</v>
      </c>
      <c r="U565" s="62"/>
      <c r="V565" s="62"/>
      <c r="W565" s="60"/>
      <c r="X565" s="63"/>
      <c r="Y565" s="61"/>
      <c r="Z565" s="86">
        <f>SQRT($W$37*VLOOKUP(Z561,$P$34:$W$43,8))*(1-$Q$23)*T553*VLOOKUP(Z561,P550:T559,5)</f>
        <v>2.4384279426574334E-3</v>
      </c>
      <c r="AA565" s="60">
        <f>SQRT($W$37*VLOOKUP(AA561,$P$34:$W$43,8))*(1-$R$23)*T553*VLOOKUP(AA561,P550:T559,5)</f>
        <v>1.5266212044305028E-3</v>
      </c>
      <c r="AB565" s="60">
        <f>SQRT($W$37*VLOOKUP(AB561,$P$34:$W$43,8))*(1-$S$23)*T553*VLOOKUP(AB561,P550:T559,5)</f>
        <v>1.0838556006016852E-3</v>
      </c>
      <c r="AC565" s="60">
        <f>SQRT($W$37*VLOOKUP(AC561,$P$34:$W$43,8))*(1-$T$23)*T553*VLOOKUP(AC561,P550:T559,5)</f>
        <v>7.782388015470323E-4</v>
      </c>
      <c r="AD565" s="60">
        <f>SQRT($W$37*VLOOKUP(AD561,$P$34:$W$43,8))*(1-$U$23)*T553*VLOOKUP(AD561,P550:T559,5)</f>
        <v>7.6398124272673916E-4</v>
      </c>
      <c r="AE565" s="60">
        <f>SQRT($W$37*VLOOKUP(AE561,$P$34:$W$43,8))*(1-$V$23)*T553*VLOOKUP(AE561,P550:T559,5)</f>
        <v>4.4122272782983905E-4</v>
      </c>
      <c r="AF565" s="60">
        <f>SQRT($W$37*VLOOKUP(AF561,$P$34:$W$43,8))*(1-$W$23)*T553*VLOOKUP(AF561,P550:T559,5)</f>
        <v>2.8169702857806073E-3</v>
      </c>
      <c r="AG565" s="60">
        <f>SQRT($W$37*VLOOKUP(AG561,$P$34:$W$43,8))*(1-$X$23)*T553*VLOOKUP(AG561,P550:T559,5)</f>
        <v>1.7611217441070776E-3</v>
      </c>
      <c r="AH565" s="60">
        <f>SQRT($W$37*VLOOKUP(AH561,$P$34:$W$43,8))*(1-$Y$23)*T553*VLOOKUP(AH561,P550:T559,5)</f>
        <v>1.225415277052619E-3</v>
      </c>
      <c r="AI565" s="87">
        <f>SQRT($W$37*VLOOKUP(AI561,$P$34:$W$43,8))*(1-$Z$23)*T553*VLOOKUP(AI561,P550:T559,5)</f>
        <v>1.6278273391573269E-3</v>
      </c>
      <c r="AJ565" s="89">
        <f>$X$37*T553</f>
        <v>1.486220210249629E-6</v>
      </c>
      <c r="AK565" s="59" t="s">
        <v>568</v>
      </c>
      <c r="AL565" s="60">
        <f>AL563-1</f>
        <v>-0.88912220398054442</v>
      </c>
      <c r="AM565" s="61"/>
      <c r="AN565" s="66"/>
      <c r="AO565" s="61"/>
      <c r="AP565" s="61"/>
      <c r="AQ565" s="50"/>
      <c r="AR565" s="65"/>
      <c r="AS565" s="65"/>
      <c r="AT565" s="65"/>
      <c r="AU565" s="65"/>
      <c r="AV565" s="81"/>
      <c r="AW565" s="59">
        <v>4</v>
      </c>
      <c r="AX565" s="61">
        <f t="shared" si="82"/>
        <v>0.25627106465246752</v>
      </c>
      <c r="AY565" s="61">
        <f>SUMPRODUCT(T550:T559,$BA$34:$BA$43)</f>
        <v>1.006863001220754</v>
      </c>
      <c r="AZ565" s="68">
        <f>IF($AA$10,EXP((AX565/AL563)*(AU567-1)-LN(AU567-AL563)-AL562*(2*AY565/AL562-AX565/AL563)*LN((AU567+2.41421536*AL563)/(AU567-0.41421536*AL563))/(AL563*2.82842713)      ),1)</f>
        <v>0.24687815429323778</v>
      </c>
    </row>
    <row r="566" spans="16:52" x14ac:dyDescent="0.25">
      <c r="P566" s="78">
        <v>5</v>
      </c>
      <c r="Q566" s="60"/>
      <c r="R566" s="60"/>
      <c r="S566" s="60">
        <f>$Z$11*$BJ$38/AZ566</f>
        <v>2.0845438813248553E-2</v>
      </c>
      <c r="T566" s="61">
        <f>S566/S572</f>
        <v>2.0851053090539893E-2</v>
      </c>
      <c r="U566" s="62"/>
      <c r="V566" s="62"/>
      <c r="W566" s="60"/>
      <c r="X566" s="63"/>
      <c r="Y566" s="61"/>
      <c r="Z566" s="86">
        <f>SQRT($W$38*VLOOKUP(Z561,$P$34:$W$43,8))*(1-$Q$24)*T554*VLOOKUP(Z561,P550:T559,5)</f>
        <v>2.3629699906833517E-3</v>
      </c>
      <c r="AA566" s="60">
        <f>SQRT($W$38*VLOOKUP(AA561,$P$34:$W$43,8))*(1-$R$24)*T554*VLOOKUP(AA561,P550:T559,5)</f>
        <v>1.6682420396210102E-3</v>
      </c>
      <c r="AB566" s="60">
        <f>SQRT($W$38*VLOOKUP(AB561,$P$34:$W$43,8))*(1-$S$24)*T554*VLOOKUP(AB561,P550:T559,5)</f>
        <v>1.0754183795413086E-3</v>
      </c>
      <c r="AC566" s="60">
        <f>SQRT($W$38*VLOOKUP(AC561,$P$34:$W$43,8))*(1-$T$24)*T554*VLOOKUP(AC561,P550:T559,5)</f>
        <v>7.6398124272673916E-4</v>
      </c>
      <c r="AD566" s="60">
        <f>SQRT($W$38*VLOOKUP(AD561,$P$34:$W$43,8))*(1-$U$24)*T554*VLOOKUP(AD561,P550:T559,5)</f>
        <v>7.4938525837899331E-4</v>
      </c>
      <c r="AE566" s="60">
        <f>SQRT($W$38*VLOOKUP(AE561,$P$34:$W$43,8))*(1-$V$24)*T554*VLOOKUP(AE561,P550:T559,5)</f>
        <v>4.6756610581767487E-4</v>
      </c>
      <c r="AF566" s="60">
        <f>SQRT($W$38*VLOOKUP(AF561,$P$34:$W$43,8))*(1-$W$24)*T554*VLOOKUP(AF561,P550:T559,5)</f>
        <v>2.6942490666458192E-3</v>
      </c>
      <c r="AG566" s="60">
        <f>SQRT($W$38*VLOOKUP(AG561,$P$34:$W$43,8))*(1-$X$24)*T554*VLOOKUP(AG561,P550:T559,5)</f>
        <v>1.7546859051210892E-3</v>
      </c>
      <c r="AH566" s="60">
        <f>SQRT($W$38*VLOOKUP(AH561,$P$34:$W$43,8))*(1-$Y$24)*T554*VLOOKUP(AH561,P550:T559,5)</f>
        <v>1.1454865658756931E-3</v>
      </c>
      <c r="AI566" s="87">
        <f>SQRT($W$38*VLOOKUP(AI561,$P$34:$W$43,8))*(1-$Z$24)*T554*VLOOKUP(AI561,P550:T559,5)</f>
        <v>1.7596013740546037E-3</v>
      </c>
      <c r="AJ566" s="89">
        <f>$X$38*T554</f>
        <v>1.5090014020903533E-6</v>
      </c>
      <c r="AK566" s="59" t="s">
        <v>569</v>
      </c>
      <c r="AL566" s="60">
        <f>AL562-3*AL563*AL563-2*AL563</f>
        <v>0.15521998741441345</v>
      </c>
      <c r="AM566" s="61" t="s">
        <v>582</v>
      </c>
      <c r="AN566" s="66" t="s">
        <v>583</v>
      </c>
      <c r="AO566" s="61">
        <f>AL569^2/AL570^3</f>
        <v>7.7936913533325543</v>
      </c>
      <c r="AP566" s="61"/>
      <c r="AQ566" s="50"/>
      <c r="AR566" s="65"/>
      <c r="AS566" s="65"/>
      <c r="AT566" s="65"/>
      <c r="AU566" s="65"/>
      <c r="AV566" s="81"/>
      <c r="AW566" s="59">
        <v>5</v>
      </c>
      <c r="AX566" s="61">
        <f t="shared" si="82"/>
        <v>0.25621330522075891</v>
      </c>
      <c r="AY566" s="61">
        <f>SUMPRODUCT(T550:T559,$BB$34:$BB$43)</f>
        <v>0.98992439429063539</v>
      </c>
      <c r="AZ566" s="68">
        <f>IF($AA$11,EXP((AX566/AL563)*(AU567-1)-LN(AU567-AL563)-AL562*(2*AY566/AL562-AX566/AL563)*LN((AU567+2.41421536*AL563)/(AU567-0.41421536*AL563))/(AL563*2.82842713)      ),1)</f>
        <v>0.25701838799662652</v>
      </c>
    </row>
    <row r="567" spans="16:52" x14ac:dyDescent="0.25">
      <c r="P567" s="78">
        <v>6</v>
      </c>
      <c r="Q567" s="60"/>
      <c r="R567" s="60"/>
      <c r="S567" s="60">
        <f>$Z$12*$BJ$39/AZ567</f>
        <v>1.0316492458094129E-2</v>
      </c>
      <c r="T567" s="61">
        <f>S567/S572</f>
        <v>1.0319270986761846E-2</v>
      </c>
      <c r="U567" s="62"/>
      <c r="V567" s="62"/>
      <c r="W567" s="60"/>
      <c r="X567" s="63"/>
      <c r="Y567" s="61"/>
      <c r="Z567" s="86">
        <f>SQRT($W$39*VLOOKUP(Z561,$P$34:$W$43,8))*(1-$Q$25)*T555*VLOOKUP(Z561,P550:T559,5)</f>
        <v>1.4782686621968226E-3</v>
      </c>
      <c r="AA567" s="60">
        <f>SQRT($W$39*VLOOKUP(AA561,$P$34:$W$43,8))*(1-$R$25)*T555*VLOOKUP(AA561,P550:T559,5)</f>
        <v>1.0258788848689353E-3</v>
      </c>
      <c r="AB567" s="60">
        <f>SQRT($W$39*VLOOKUP(AB561,$P$34:$W$43,8))*(1-$S$25)*T555*VLOOKUP(AB561,P550:T559,5)</f>
        <v>6.4801894038883092E-4</v>
      </c>
      <c r="AC567" s="60">
        <f>SQRT($W$39*VLOOKUP(AC561,$P$34:$W$43,8))*(1-$T$25)*T555*VLOOKUP(AC561,P550:T559,5)</f>
        <v>4.4122272782983905E-4</v>
      </c>
      <c r="AD567" s="60">
        <f>SQRT($W$39*VLOOKUP(AD561,$P$34:$W$43,8))*(1-$U$25)*T555*VLOOKUP(AD561,P550:T559,5)</f>
        <v>4.6756610581767487E-4</v>
      </c>
      <c r="AE567" s="60">
        <f>SQRT($W$39*VLOOKUP(AE561,$P$34:$W$43,8))*(1-$V$25)*T555*VLOOKUP(AE561,P550:T559,5)</f>
        <v>2.9172986906948403E-4</v>
      </c>
      <c r="AF567" s="60">
        <f>SQRT($W$39*VLOOKUP(AF561,$P$34:$W$43,8))*(1-$W$25)*T555*VLOOKUP(AF561,P550:T559,5)</f>
        <v>1.8559387594939238E-3</v>
      </c>
      <c r="AG567" s="60">
        <f>SQRT($W$39*VLOOKUP(AG561,$P$34:$W$43,8))*(1-$X$25)*T555*VLOOKUP(AG561,P550:T559,5)</f>
        <v>1.092069222474305E-3</v>
      </c>
      <c r="AH567" s="60">
        <f>SQRT($W$39*VLOOKUP(AH561,$P$34:$W$43,8))*(1-$Y$25)*T555*VLOOKUP(AH561,P550:T559,5)</f>
        <v>7.0300253274752794E-4</v>
      </c>
      <c r="AI567" s="87">
        <f>SQRT($W$39*VLOOKUP(AI561,$P$34:$W$43,8))*(1-$Z$25)*T555*VLOOKUP(AI561,P550:T559,5)</f>
        <v>1.0978731607795445E-3</v>
      </c>
      <c r="AJ567" s="89">
        <f>$X$39*T555</f>
        <v>9.2903147366809432E-7</v>
      </c>
      <c r="AK567" s="59" t="s">
        <v>570</v>
      </c>
      <c r="AL567" s="60">
        <f>-1*AL562*AL563+AL563^2+AL563^3</f>
        <v>-3.2230573643613508E-2</v>
      </c>
      <c r="AM567" s="61"/>
      <c r="AN567" s="66" t="s">
        <v>584</v>
      </c>
      <c r="AO567" s="61" t="e">
        <f>SQRT(1-AO566)/SQRT(AO566)*AL569/ABS(AL569)</f>
        <v>#NUM!</v>
      </c>
      <c r="AP567" s="61"/>
      <c r="AQ567" s="50"/>
      <c r="AR567" s="65"/>
      <c r="AS567" s="65"/>
      <c r="AT567" s="65" t="s">
        <v>587</v>
      </c>
      <c r="AU567" s="61">
        <f>AU562</f>
        <v>0.73797068725124604</v>
      </c>
      <c r="AV567" s="81"/>
      <c r="AW567" s="59">
        <v>6</v>
      </c>
      <c r="AX567" s="61">
        <f t="shared" si="82"/>
        <v>0.31872889694939199</v>
      </c>
      <c r="AY567" s="61">
        <f>SUMPRODUCT(T550:T559,$BC$34:$BC$43)</f>
        <v>1.2606147202468185</v>
      </c>
      <c r="AZ567" s="68">
        <f>IF($AA$12,EXP((AX567/AL563)*(AU567-1)-LN(AU567-AL563)-AL562*(2*AY567/AL562-AX567/AL563)*LN((AU567+2.41421536*AL563)/(AU567-0.41421536*AL563))/(AL563*2.82842713)      ),1)</f>
        <v>0.15359283363724763</v>
      </c>
    </row>
    <row r="568" spans="16:52" x14ac:dyDescent="0.25">
      <c r="P568" s="78">
        <v>7</v>
      </c>
      <c r="Q568" s="60"/>
      <c r="R568" s="60"/>
      <c r="S568" s="60">
        <f>$Z$13*$BJ$40/AZ568</f>
        <v>0.37188820683629115</v>
      </c>
      <c r="T568" s="61">
        <f>S568/S572</f>
        <v>0.37198836704559463</v>
      </c>
      <c r="U568" s="62"/>
      <c r="V568" s="62"/>
      <c r="W568" s="60"/>
      <c r="X568" s="63"/>
      <c r="Y568" s="61"/>
      <c r="Z568" s="86">
        <f>SQRT($W$40*VLOOKUP(Z561,$P$34:$W$43,8))*(1-$Q$26)*T556*VLOOKUP(Z561,P550:T559,5)</f>
        <v>9.4207463897781393E-3</v>
      </c>
      <c r="AA568" s="60">
        <f>SQRT($W$40*VLOOKUP(AA561,$P$34:$W$43,8))*(1-$R$26)*T556*VLOOKUP(AA561,P550:T559,5)</f>
        <v>6.3020486802554824E-3</v>
      </c>
      <c r="AB568" s="60">
        <f>SQRT($W$40*VLOOKUP(AB561,$P$34:$W$43,8))*(1-$S$26)*T556*VLOOKUP(AB561,P550:T559,5)</f>
        <v>3.9139446728935169E-3</v>
      </c>
      <c r="AC568" s="60">
        <f>SQRT($W$40*VLOOKUP(AC561,$P$34:$W$43,8))*(1-$T$26)*T556*VLOOKUP(AC561,P550:T559,5)</f>
        <v>2.8169702857806073E-3</v>
      </c>
      <c r="AD568" s="60">
        <f>SQRT($W$40*VLOOKUP(AD561,$P$34:$W$43,8))*(1-$U$26)*T556*VLOOKUP(AD561,P550:T559,5)</f>
        <v>2.6942490666458188E-3</v>
      </c>
      <c r="AE568" s="60">
        <f>SQRT($W$40*VLOOKUP(AE561,$P$34:$W$43,8))*(1-$V$26)*T556*VLOOKUP(AE561,P550:T559,5)</f>
        <v>1.8559387594939238E-3</v>
      </c>
      <c r="AF568" s="60">
        <f>SQRT($W$40*VLOOKUP(AF561,$P$34:$W$43,8))*(1-$W$26)*T556*VLOOKUP(AF561,P550:T559,5)</f>
        <v>1.2046919188413845E-2</v>
      </c>
      <c r="AG568" s="60">
        <f>SQRT($W$40*VLOOKUP(AG561,$P$34:$W$43,8))*(1-$X$26)*T556*VLOOKUP(AG561,P550:T559,5)</f>
        <v>8.1306093307092191E-3</v>
      </c>
      <c r="AH568" s="60">
        <f>SQRT($W$40*VLOOKUP(AH561,$P$34:$W$43,8))*(1-$Y$26)*T556*VLOOKUP(AH561,P550:T559,5)</f>
        <v>3.969382623624151E-3</v>
      </c>
      <c r="AI568" s="87">
        <f>SQRT($W$40*VLOOKUP(AI561,$P$34:$W$43,8))*(1-$Z$26)*T556*VLOOKUP(AI561,P550:T559,5)</f>
        <v>6.4511321079812403E-3</v>
      </c>
      <c r="AJ568" s="89">
        <f>$X$40*T556</f>
        <v>8.9462588897099005E-6</v>
      </c>
      <c r="AK568" s="82"/>
      <c r="AL568" s="65"/>
      <c r="AM568" s="61"/>
      <c r="AN568" s="66" t="s">
        <v>585</v>
      </c>
      <c r="AO568" s="61" t="e">
        <f>IF(ATAN(AO567)&lt;0,ATAN(AO567)+PI(),ATAN(AO567))</f>
        <v>#NUM!</v>
      </c>
      <c r="AP568" s="61"/>
      <c r="AQ568" s="50"/>
      <c r="AR568" s="65"/>
      <c r="AS568" s="65"/>
      <c r="AT568" s="65"/>
      <c r="AU568" s="65"/>
      <c r="AV568" s="81"/>
      <c r="AW568" s="59">
        <v>7</v>
      </c>
      <c r="AX568" s="61">
        <f t="shared" si="82"/>
        <v>8.5143624315005592E-2</v>
      </c>
      <c r="AY568" s="61">
        <f>SUMPRODUCT(T550:T559,$BD$34:$BD$43)</f>
        <v>0.22132113667921455</v>
      </c>
      <c r="AZ568" s="68">
        <f>IF($AA$13,EXP((AX568/AL563)*(AU567-1)-LN(AU567-AL563)-AL562*(2*AY568/AL562-AX568/AL563)*LN((AU567+2.41421536*AL563)/(AU567-0.41421536*AL563))/(AL563*2.82842713)      ),1)</f>
        <v>1.1237484409579468</v>
      </c>
    </row>
    <row r="569" spans="16:52" x14ac:dyDescent="0.25">
      <c r="P569" s="78">
        <v>8</v>
      </c>
      <c r="Q569" s="60"/>
      <c r="R569" s="60"/>
      <c r="S569" s="60">
        <f>$Z$14*$BJ$41/AZ569</f>
        <v>0.11479510588022966</v>
      </c>
      <c r="T569" s="61">
        <f>S569/S572</f>
        <v>0.11482602350983076</v>
      </c>
      <c r="U569" s="62"/>
      <c r="V569" s="62"/>
      <c r="W569" s="60"/>
      <c r="X569" s="63"/>
      <c r="Y569" s="61"/>
      <c r="Z569" s="86">
        <f>SQRT($W$41*VLOOKUP(Z561,$P$34:$W$43,8))*(1-$Q$27)*T557*VLOOKUP(Z561,P550:T559,5)</f>
        <v>5.8595757960313759E-3</v>
      </c>
      <c r="AA569" s="60">
        <f>SQRT($W$41*VLOOKUP(AA561,$P$34:$W$43,8))*(1-$R$27)*T557*VLOOKUP(AA561,P550:T559,5)</f>
        <v>3.8263985932547751E-3</v>
      </c>
      <c r="AB569" s="60">
        <f>SQRT($W$41*VLOOKUP(AB561,$P$34:$W$43,8))*(1-$S$27)*T557*VLOOKUP(AB561,P550:T559,5)</f>
        <v>2.486962270641217E-3</v>
      </c>
      <c r="AC569" s="60">
        <f>SQRT($W$41*VLOOKUP(AC561,$P$34:$W$43,8))*(1-$T$27)*T557*VLOOKUP(AC561,P550:T559,5)</f>
        <v>1.7611217441070774E-3</v>
      </c>
      <c r="AD569" s="60">
        <f>SQRT($W$41*VLOOKUP(AD561,$P$34:$W$43,8))*(1-$U$27)*T557*VLOOKUP(AD561,P550:T559,5)</f>
        <v>1.7546859051210892E-3</v>
      </c>
      <c r="AE569" s="60">
        <f>SQRT($W$41*VLOOKUP(AE561,$P$34:$W$43,8))*(1-$V$27)*T557*VLOOKUP(AE561,P550:T559,5)</f>
        <v>1.092069222474305E-3</v>
      </c>
      <c r="AF569" s="60">
        <f>SQRT($W$41*VLOOKUP(AF561,$P$34:$W$43,8))*(1-$W$27)*T557*VLOOKUP(AF561,P550:T559,5)</f>
        <v>8.1306093307092174E-3</v>
      </c>
      <c r="AG569" s="60">
        <f>SQRT($W$41*VLOOKUP(AG561,$P$34:$W$43,8))*(1-$X$27)*T557*VLOOKUP(AG561,P550:T559,5)</f>
        <v>5.3055240215283215E-3</v>
      </c>
      <c r="AH569" s="60">
        <f>SQRT($W$41*VLOOKUP(AH561,$P$34:$W$43,8))*(1-$Y$27)*T557*VLOOKUP(AH561,P550:T559,5)</f>
        <v>2.8879277377058597E-3</v>
      </c>
      <c r="AI569" s="87">
        <f>SQRT($W$41*VLOOKUP(AI561,$P$34:$W$43,8))*(1-$Z$27)*T557*VLOOKUP(AI561,P550:T559,5)</f>
        <v>4.4234970997742463E-3</v>
      </c>
      <c r="AJ569" s="89">
        <f>$X$41*T557</f>
        <v>3.063131989555257E-6</v>
      </c>
      <c r="AK569" s="59" t="s">
        <v>580</v>
      </c>
      <c r="AL569" s="61">
        <f>AL565*AL566/6-AL567/2-AL565^3/27</f>
        <v>1.9146480601207383E-2</v>
      </c>
      <c r="AM569" s="61"/>
      <c r="AN569" s="66" t="s">
        <v>571</v>
      </c>
      <c r="AO569" s="61" t="e">
        <f>2*SQRT(AL570)*COS(AO568/3)-AL565/3</f>
        <v>#NUM!</v>
      </c>
      <c r="AP569" s="69" t="e">
        <f>AO569^3+AL565*AO569^2+AL566*AO569+AL567</f>
        <v>#NUM!</v>
      </c>
      <c r="AQ569" s="50"/>
      <c r="AR569" s="65"/>
      <c r="AS569" s="65"/>
      <c r="AT569" s="65"/>
      <c r="AU569" s="65"/>
      <c r="AV569" s="81"/>
      <c r="AW569" s="59">
        <v>8</v>
      </c>
      <c r="AX569" s="61">
        <f t="shared" si="82"/>
        <v>9.4442052157195047E-2</v>
      </c>
      <c r="AY569" s="61">
        <f>SUMPRODUCT(T550:T559,$BE$34:$BE$43)</f>
        <v>0.46712652468248311</v>
      </c>
      <c r="AZ569" s="68">
        <f>IF($AA$14,EXP((AX569/AL563)*(AU567-1)-LN(AU567-AL563)-AL562*(2*AY569/AL562-AX569/AL563)*LN((AU567+2.41421536*AL563)/(AU567-0.41421536*AL563))/(AL563*2.82842713)      ),1)</f>
        <v>0.63774336822871291</v>
      </c>
    </row>
    <row r="570" spans="16:52" x14ac:dyDescent="0.25">
      <c r="P570" s="78">
        <v>9</v>
      </c>
      <c r="Q570" s="60"/>
      <c r="R570" s="60"/>
      <c r="S570" s="60">
        <f>$Z$15*$BJ$42/AZ570</f>
        <v>5.9246970471396189E-2</v>
      </c>
      <c r="T570" s="61">
        <f>S570/S572</f>
        <v>5.9262927387625113E-2</v>
      </c>
      <c r="U570" s="62"/>
      <c r="V570" s="62" t="s">
        <v>590</v>
      </c>
      <c r="W570" s="60"/>
      <c r="X570" s="63"/>
      <c r="Y570" s="61"/>
      <c r="Z570" s="86">
        <f>SQRT($W$42*VLOOKUP(Z561,$P$34:$W$43,8))*(1-$Q$28)*T558*VLOOKUP(Z561,P550:T559,5)</f>
        <v>3.5644348570976108E-3</v>
      </c>
      <c r="AA570" s="60">
        <f>SQRT($W$42*VLOOKUP(AA561,$P$34:$W$43,8))*(1-$R$28)*T558*VLOOKUP(AA561,P550:T559,5)</f>
        <v>2.4375891122553625E-3</v>
      </c>
      <c r="AB570" s="60">
        <f>SQRT($W$42*VLOOKUP(AB561,$P$34:$W$43,8))*(1-$S$28)*T558*VLOOKUP(AB561,P550:T559,5)</f>
        <v>1.5619511453350654E-3</v>
      </c>
      <c r="AC570" s="60">
        <f>SQRT($W$42*VLOOKUP(AC561,$P$34:$W$43,8))*(1-$T$28)*T558*VLOOKUP(AC561,P550:T559,5)</f>
        <v>1.225415277052619E-3</v>
      </c>
      <c r="AD570" s="60">
        <f>SQRT($W$42*VLOOKUP(AD561,$P$34:$W$43,8))*(1-$U$28)*T558*VLOOKUP(AD561,P550:T559,5)</f>
        <v>1.1454865658756931E-3</v>
      </c>
      <c r="AE570" s="60">
        <f>SQRT($W$42*VLOOKUP(AE561,$P$34:$W$43,8))*(1-$V$28)*T558*VLOOKUP(AE561,P550:T559,5)</f>
        <v>7.0300253274752805E-4</v>
      </c>
      <c r="AF570" s="60">
        <f>SQRT($W$42*VLOOKUP(AF561,$P$34:$W$43,8))*(1-$W$28)*T558*VLOOKUP(AF561,P550:T559,5)</f>
        <v>3.969382623624151E-3</v>
      </c>
      <c r="AG570" s="60">
        <f>SQRT($W$42*VLOOKUP(AG561,$P$34:$W$43,8))*(1-$X$28)*T558*VLOOKUP(AG561,P550:T559,5)</f>
        <v>2.8879277377058597E-3</v>
      </c>
      <c r="AH570" s="60">
        <f>SQRT($W$42*VLOOKUP(AH561,$P$34:$W$43,8))*(1-$Y$28)*T558*VLOOKUP(AH561,P550:T559,5)</f>
        <v>1.9295396197785144E-3</v>
      </c>
      <c r="AI570" s="87">
        <f>SQRT($W$42*VLOOKUP(AI561,$P$34:$W$43,8))*(1-$Z$28)*T558*VLOOKUP(AI561,P550:T559,5)</f>
        <v>2.8235050569467451E-3</v>
      </c>
      <c r="AJ570" s="89">
        <f>$X$42*T558</f>
        <v>1.6008612985586599E-6</v>
      </c>
      <c r="AK570" s="59" t="s">
        <v>556</v>
      </c>
      <c r="AL570" s="61">
        <f>AL565^2/9-AL566/3</f>
        <v>3.6097592374220056E-2</v>
      </c>
      <c r="AM570" s="61"/>
      <c r="AN570" s="66" t="s">
        <v>572</v>
      </c>
      <c r="AO570" s="61" t="e">
        <f>2*SQRT(AL570)*COS((AO568+2*PI())/3)-AL565/3</f>
        <v>#NUM!</v>
      </c>
      <c r="AP570" s="69" t="e">
        <f>AO570^3+AO570^2*AL565+AO570*AL566+AL567</f>
        <v>#NUM!</v>
      </c>
      <c r="AQ570" s="50"/>
      <c r="AR570" s="65"/>
      <c r="AS570" s="50"/>
      <c r="AT570" s="65"/>
      <c r="AU570" s="65"/>
      <c r="AV570" s="81"/>
      <c r="AW570" s="59">
        <v>9</v>
      </c>
      <c r="AX570" s="61">
        <f t="shared" si="82"/>
        <v>9.5633628720838929E-2</v>
      </c>
      <c r="AY570" s="61">
        <f>SUMPRODUCT(T550:T559,$BF$34:$BF$43)</f>
        <v>0.53657148041638891</v>
      </c>
      <c r="AZ570" s="68">
        <f>IF($AA$15,EXP((AX570/AL563)*(AU567-1)-LN(AU567-AL563)-AL562*(2*AY570/AL562-AX570/AL563)*LN((AU567+2.41421536*AL563)/(AU567-0.41421536*AL563))/(AL563*2.82842713)      ),1)</f>
        <v>0.54180083784058608</v>
      </c>
    </row>
    <row r="571" spans="16:52" x14ac:dyDescent="0.25">
      <c r="P571" s="78">
        <v>10</v>
      </c>
      <c r="Q571" s="60"/>
      <c r="R571" s="60"/>
      <c r="S571" s="60">
        <f>$Z$16*$BJ$43/AZ571</f>
        <v>9.208311255826479E-2</v>
      </c>
      <c r="T571" s="61">
        <f>S571/S572</f>
        <v>9.2107913193664376E-2</v>
      </c>
      <c r="U571" s="62"/>
      <c r="V571" s="96">
        <f>ABS(S560-S572)</f>
        <v>0</v>
      </c>
      <c r="W571" s="60"/>
      <c r="X571" s="63"/>
      <c r="Y571" s="61"/>
      <c r="Z571" s="86">
        <f>SQRT($W$43*VLOOKUP(Z561,$P$34:$W$43,8))*(1-$Q$29)*T559*VLOOKUP(Z561,P550:T559,5)</f>
        <v>5.5717408403200882E-3</v>
      </c>
      <c r="AA571" s="60">
        <f>SQRT($W$43*VLOOKUP(AA561,$P$34:$W$43,8))*(1-$R$29)*T559*VLOOKUP(AA561,P550:T559,5)</f>
        <v>3.8564314467380172E-3</v>
      </c>
      <c r="AB571" s="60">
        <f>SQRT($W$43*VLOOKUP(AB561,$P$34:$W$43,8))*(1-$S$29)*T559*VLOOKUP(AB561,P550:T559,5)</f>
        <v>2.505602925257503E-3</v>
      </c>
      <c r="AC571" s="60">
        <f>SQRT($W$43*VLOOKUP(AC561,$P$34:$W$43,8))*(1-$T$29)*T559*VLOOKUP(AC561,P550:T559,5)</f>
        <v>1.6278273391573269E-3</v>
      </c>
      <c r="AD571" s="60">
        <f>SQRT($W$43*VLOOKUP(AD561,$P$34:$W$43,8))*(1-$U$29)*T559*VLOOKUP(AD561,P550:T559,5)</f>
        <v>1.7596013740546034E-3</v>
      </c>
      <c r="AE571" s="60">
        <f>SQRT($W$43*VLOOKUP(AE561,$P$34:$W$43,8))*(1-$V$29)*T559*VLOOKUP(AE561,P550:T559,5)</f>
        <v>1.0978731607795443E-3</v>
      </c>
      <c r="AF571" s="60">
        <f>SQRT($W$43*VLOOKUP(AF561,$P$34:$W$43,8))*(1-$W$29)*T559*VLOOKUP(AF561,P550:T559,5)</f>
        <v>6.4511321079812394E-3</v>
      </c>
      <c r="AG571" s="60">
        <f>SQRT($W$43*VLOOKUP(AG561,$P$34:$W$43,8))*(1-$X$29)*T559*VLOOKUP(AG561,P550:T559,5)</f>
        <v>4.4234970997742463E-3</v>
      </c>
      <c r="AH571" s="60">
        <f>SQRT($W$43*VLOOKUP(AH561,$P$34:$W$43,8))*(1-$Y$29)*T559*VLOOKUP(AH561,P550:T559,5)</f>
        <v>2.8235050569467451E-3</v>
      </c>
      <c r="AI571" s="87">
        <f>SQRT($W$43*VLOOKUP(AI561,$P$34:$W$43,8))*(1-$Z$29)*T559*VLOOKUP(AI561,P550:T559,5)</f>
        <v>4.1316491897268968E-3</v>
      </c>
      <c r="AJ571" s="89">
        <f>$X$43*T559</f>
        <v>3.3412025321085508E-6</v>
      </c>
      <c r="AK571" s="59" t="s">
        <v>72</v>
      </c>
      <c r="AL571" s="63">
        <f>AL569^2-AL570^3</f>
        <v>3.1955125071062414E-4</v>
      </c>
      <c r="AM571" s="61"/>
      <c r="AN571" s="66" t="s">
        <v>573</v>
      </c>
      <c r="AO571" s="61" t="e">
        <f>2*SQRT(AL570)*COS((AO568+4*PI())/3)-AL565/3</f>
        <v>#NUM!</v>
      </c>
      <c r="AP571" s="69" t="e">
        <f>AO571^3+AO571^2*AL565+AL566*AO571+AL567</f>
        <v>#NUM!</v>
      </c>
      <c r="AQ571" s="50"/>
      <c r="AR571" s="65"/>
      <c r="AS571" s="50"/>
      <c r="AT571" s="65"/>
      <c r="AU571" s="65"/>
      <c r="AV571" s="81"/>
      <c r="AW571" s="59">
        <v>10</v>
      </c>
      <c r="AX571" s="61">
        <f t="shared" si="82"/>
        <v>0.1284239100960245</v>
      </c>
      <c r="AY571" s="61">
        <f>SUMPRODUCT(T550:T559,$BG$34:$BG$43)</f>
        <v>0.53145233072171205</v>
      </c>
      <c r="AZ571" s="68">
        <f>IF($AA$16,EXP((AX571/AL563)*(AU567-1)-LN(AU567-AL563)-AL562*(2*AY571/AL562-AX571/AL563)*LN((AU567+2.41421536*AL563)/(AU567-0.41421536*AL563))/(AL563*2.82842713)      ),1)</f>
        <v>0.58726082636113397</v>
      </c>
    </row>
    <row r="572" spans="16:52" x14ac:dyDescent="0.25">
      <c r="P572" s="79"/>
      <c r="Q572" s="71"/>
      <c r="R572" s="71"/>
      <c r="S572" s="94">
        <f>SUM(S562:S571)</f>
        <v>0.99973074370551163</v>
      </c>
      <c r="T572" s="72">
        <f>SUM(T562:T571)</f>
        <v>0.99999999999999989</v>
      </c>
      <c r="U572" s="73"/>
      <c r="V572" s="73"/>
      <c r="W572" s="73"/>
      <c r="X572" s="73"/>
      <c r="Y572" s="73"/>
      <c r="Z572" s="70"/>
      <c r="AA572" s="73"/>
      <c r="AB572" s="73"/>
      <c r="AC572" s="73"/>
      <c r="AD572" s="73"/>
      <c r="AE572" s="73"/>
      <c r="AF572" s="73"/>
      <c r="AG572" s="73"/>
      <c r="AH572" s="73"/>
      <c r="AI572" s="88">
        <f>SUM(Z562:AI571)</f>
        <v>0.28955790210612875</v>
      </c>
      <c r="AJ572" s="91">
        <f>SUM(AJ562:AJ571)</f>
        <v>3.1318759718181655E-5</v>
      </c>
      <c r="AK572" s="70"/>
      <c r="AL572" s="73"/>
      <c r="AM572" s="74"/>
      <c r="AN572" s="75"/>
      <c r="AO572" s="74"/>
      <c r="AP572" s="74"/>
      <c r="AQ572" s="76"/>
      <c r="AR572" s="73"/>
      <c r="AS572" s="76"/>
      <c r="AT572" s="73"/>
      <c r="AU572" s="73"/>
      <c r="AV572" s="80"/>
      <c r="AW572" s="70"/>
      <c r="AX572" s="73"/>
      <c r="AY572" s="73"/>
      <c r="AZ572" s="80"/>
    </row>
    <row r="573" spans="16:52" x14ac:dyDescent="0.25">
      <c r="P573" s="92">
        <f>P561+1</f>
        <v>45</v>
      </c>
      <c r="Q573" s="55"/>
      <c r="R573" s="55"/>
      <c r="S573" s="55"/>
      <c r="T573" s="55" t="s">
        <v>558</v>
      </c>
      <c r="U573" s="56"/>
      <c r="V573" s="56"/>
      <c r="W573" s="57"/>
      <c r="X573" s="57"/>
      <c r="Y573" s="57"/>
      <c r="Z573" s="54">
        <v>1</v>
      </c>
      <c r="AA573" s="55">
        <v>2</v>
      </c>
      <c r="AB573" s="55">
        <v>3</v>
      </c>
      <c r="AC573" s="55">
        <v>4</v>
      </c>
      <c r="AD573" s="55">
        <v>5</v>
      </c>
      <c r="AE573" s="55">
        <v>6</v>
      </c>
      <c r="AF573" s="55">
        <v>7</v>
      </c>
      <c r="AG573" s="55">
        <v>8</v>
      </c>
      <c r="AH573" s="55">
        <v>9</v>
      </c>
      <c r="AI573" s="58">
        <v>10</v>
      </c>
      <c r="AJ573" s="90"/>
      <c r="AK573" s="54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8"/>
      <c r="AW573" s="54"/>
      <c r="AX573" s="55" t="s">
        <v>563</v>
      </c>
      <c r="AY573" s="55" t="s">
        <v>575</v>
      </c>
      <c r="AZ573" s="58" t="s">
        <v>588</v>
      </c>
    </row>
    <row r="574" spans="16:52" x14ac:dyDescent="0.25">
      <c r="P574" s="78">
        <v>1</v>
      </c>
      <c r="Q574" s="60"/>
      <c r="R574" s="60"/>
      <c r="S574" s="60">
        <f>$Z$7*$BJ$34/AZ574</f>
        <v>0.1962613831424323</v>
      </c>
      <c r="T574" s="61">
        <f>S574/S584</f>
        <v>0.19631424198778522</v>
      </c>
      <c r="U574" s="62"/>
      <c r="V574" s="62"/>
      <c r="W574" s="60"/>
      <c r="X574" s="63"/>
      <c r="Y574" s="61"/>
      <c r="Z574" s="86">
        <f>SQRT($W$34*VLOOKUP(Z573,$P$34:$W$43,8))*(1-$Q$20)*T562*VLOOKUP(Z573,P562:T571,5)</f>
        <v>7.8475974294989325E-3</v>
      </c>
      <c r="AA574" s="60">
        <f>SQRT($W$34*VLOOKUP(AA573,$P$34:$W$43,8))*(1-$R$20)*T562*VLOOKUP(AA573,P562:T571,5)</f>
        <v>5.3765350111901738E-3</v>
      </c>
      <c r="AB574" s="60">
        <f>SQRT($W$34*VLOOKUP(AB573,$P$34:$W$43,8))*(1-$S$20)*T562*VLOOKUP(AB573,P562:T571,5)</f>
        <v>3.4048328847269302E-3</v>
      </c>
      <c r="AC574" s="60">
        <f>SQRT($W$34*VLOOKUP(AC573,$P$34:$W$43,8))*(1-$T$20)*T562*VLOOKUP(AC573,P562:T571,5)</f>
        <v>2.4384279426574334E-3</v>
      </c>
      <c r="AD574" s="60">
        <f>SQRT($W$34*VLOOKUP(AD573,$P$34:$W$43,8))*(1-$U$20)*T562*VLOOKUP(AD573,P562:T571,5)</f>
        <v>2.362969990683353E-3</v>
      </c>
      <c r="AE574" s="60">
        <f>SQRT($W$34*VLOOKUP(AE573,$P$34:$W$43,8))*(1-$V$20)*T562*VLOOKUP(AE573,P562:T571,5)</f>
        <v>1.4782686621968228E-3</v>
      </c>
      <c r="AF574" s="60">
        <f>SQRT($W$34*VLOOKUP(AF573,$P$34:$W$43,8))*(1-$W$20)*T562*VLOOKUP(AF573,P562:T571,5)</f>
        <v>9.4207463897781358E-3</v>
      </c>
      <c r="AG574" s="60">
        <f>SQRT($W$34*VLOOKUP(AG573,$P$34:$W$43,8))*(1-$X$20)*T562*VLOOKUP(AG573,P562:T571,5)</f>
        <v>5.8595757960313759E-3</v>
      </c>
      <c r="AH574" s="60">
        <f>SQRT($W$34*VLOOKUP(AH573,$P$34:$W$43,8))*(1-$Y$20)*T562*VLOOKUP(AH573,P562:T571,5)</f>
        <v>3.5644348570976108E-3</v>
      </c>
      <c r="AI574" s="87">
        <f>SQRT($W$34*VLOOKUP(AI573,$P$34:$W$43,8))*(1-$Z$20)*T562*VLOOKUP(AI573,P562:T571,5)</f>
        <v>5.5717408403200882E-3</v>
      </c>
      <c r="AJ574" s="89">
        <f>$X$34*T562</f>
        <v>5.2615827632630452E-6</v>
      </c>
      <c r="AK574" s="59" t="s">
        <v>69</v>
      </c>
      <c r="AL574" s="60">
        <f>$Q$44*AI584*100000/($T$3*$AE$9)^2</f>
        <v>0.41385723640372069</v>
      </c>
      <c r="AM574" s="65" t="s">
        <v>581</v>
      </c>
      <c r="AN574" s="66" t="s">
        <v>571</v>
      </c>
      <c r="AO574" s="61">
        <f>(AL581+SQRT(AL583))^(1/3)+(AL581-SQRT(AL583))^(1/3)-AL577/3</f>
        <v>0.73797068725124615</v>
      </c>
      <c r="AP574" s="63">
        <f>AO574^3+AL577*AO574^2+AL578*AO574+AL579</f>
        <v>6.9388939039072284E-17</v>
      </c>
      <c r="AQ574" s="65" t="s">
        <v>571</v>
      </c>
      <c r="AR574" s="61">
        <f>IF(AL583&gt;=0,AO574,AO581)</f>
        <v>0.73797068725124615</v>
      </c>
      <c r="AS574" s="61">
        <f>IF(AR574&lt;AR575,AR575,AR574)</f>
        <v>0.73797068725124615</v>
      </c>
      <c r="AT574" s="61">
        <f>AS574</f>
        <v>0.73797068725124615</v>
      </c>
      <c r="AU574" s="67">
        <f>IF(AT574&lt;AT575,AT575,AT574)</f>
        <v>0.73797068725124615</v>
      </c>
      <c r="AV574" s="81"/>
      <c r="AW574" s="59">
        <v>1</v>
      </c>
      <c r="AX574" s="61">
        <f>AX562</f>
        <v>9.4886543912142504E-2</v>
      </c>
      <c r="AY574" s="61">
        <f>SUMPRODUCT(T562:T571,$AX$34:$AX$43)</f>
        <v>0.34455228807852267</v>
      </c>
      <c r="AZ574" s="68">
        <f>IF($AA$7,EXP((AX574/AL575)*(AU579-1)-LN(AU579-AL575)-AL574*(2*AY574/AL574-AX574/AL575)*LN((AU579+2.41421536*AL575)/(AU579-0.41421536*AL575))/(AL575*2.82842713)      ),1)</f>
        <v>0.85492888326273453</v>
      </c>
    </row>
    <row r="575" spans="16:52" x14ac:dyDescent="0.25">
      <c r="P575" s="78">
        <v>2</v>
      </c>
      <c r="Q575" s="60"/>
      <c r="R575" s="60"/>
      <c r="S575" s="60">
        <f>$Z$8*$BJ$35/AZ575</f>
        <v>7.739312004793017E-2</v>
      </c>
      <c r="T575" s="61">
        <f>S575/S584</f>
        <v>7.7413964245084455E-2</v>
      </c>
      <c r="U575" s="62"/>
      <c r="V575" s="62"/>
      <c r="W575" s="60"/>
      <c r="X575" s="63"/>
      <c r="Y575" s="61"/>
      <c r="Z575" s="86">
        <f>SQRT($W$35*VLOOKUP(Z573,$P$34:$W$43,8))*(1-$Q$21)*T563*VLOOKUP(Z573,P562:T571,5)</f>
        <v>5.3765350111901729E-3</v>
      </c>
      <c r="AA575" s="60">
        <f>SQRT($W$35*VLOOKUP(AA573,$P$34:$W$43,8))*(1-$R$21)*T563*VLOOKUP(AA573,P562:T571,5)</f>
        <v>3.6644840827264472E-3</v>
      </c>
      <c r="AB575" s="60">
        <f>SQRT($W$35*VLOOKUP(AB573,$P$34:$W$43,8))*(1-$S$21)*T563*VLOOKUP(AB573,P562:T571,5)</f>
        <v>2.3571051713650805E-3</v>
      </c>
      <c r="AC575" s="60">
        <f>SQRT($W$35*VLOOKUP(AC573,$P$34:$W$43,8))*(1-$T$21)*T563*VLOOKUP(AC573,P562:T571,5)</f>
        <v>1.526621204430503E-3</v>
      </c>
      <c r="AD575" s="60">
        <f>SQRT($W$35*VLOOKUP(AD573,$P$34:$W$43,8))*(1-$U$21)*T563*VLOOKUP(AD573,P562:T571,5)</f>
        <v>1.6682420396210117E-3</v>
      </c>
      <c r="AE575" s="60">
        <f>SQRT($W$35*VLOOKUP(AE573,$P$34:$W$43,8))*(1-$V$21)*T563*VLOOKUP(AE573,P562:T571,5)</f>
        <v>1.0258788848689358E-3</v>
      </c>
      <c r="AF575" s="60">
        <f>SQRT($W$35*VLOOKUP(AF573,$P$34:$W$43,8))*(1-$W$21)*T563*VLOOKUP(AF573,P562:T571,5)</f>
        <v>6.3020486802554832E-3</v>
      </c>
      <c r="AG575" s="60">
        <f>SQRT($W$35*VLOOKUP(AG573,$P$34:$W$43,8))*(1-$X$21)*T563*VLOOKUP(AG573,P562:T571,5)</f>
        <v>3.826398593254776E-3</v>
      </c>
      <c r="AH575" s="60">
        <f>SQRT($W$35*VLOOKUP(AH573,$P$34:$W$43,8))*(1-$Y$21)*T563*VLOOKUP(AH573,P562:T571,5)</f>
        <v>2.4375891122553634E-3</v>
      </c>
      <c r="AI575" s="87">
        <f>SQRT($W$35*VLOOKUP(AI573,$P$34:$W$43,8))*(1-$Z$21)*T563*VLOOKUP(AI573,P562:T571,5)</f>
        <v>3.8564314467380181E-3</v>
      </c>
      <c r="AJ575" s="89">
        <f>$X$35*T563</f>
        <v>3.1314022352916419E-6</v>
      </c>
      <c r="AK575" s="59" t="s">
        <v>65</v>
      </c>
      <c r="AL575" s="60">
        <f>AJ584*$Q$44*100000/($T$3*$AE$9)</f>
        <v>0.11087779601945563</v>
      </c>
      <c r="AM575" s="61"/>
      <c r="AN575" s="66" t="s">
        <v>572</v>
      </c>
      <c r="AO575" s="66" t="e">
        <f>1/0</f>
        <v>#DIV/0!</v>
      </c>
      <c r="AP575" s="61"/>
      <c r="AQ575" s="65" t="s">
        <v>572</v>
      </c>
      <c r="AR575" s="66">
        <f>IF(AL583&gt;=0,0,AO582)</f>
        <v>0</v>
      </c>
      <c r="AS575" s="61">
        <f>IF(AR574&lt;AR575,AR574,AR575)</f>
        <v>0</v>
      </c>
      <c r="AT575" s="61">
        <f>IF(AS575&lt;AS576,AS576,AS575)</f>
        <v>0</v>
      </c>
      <c r="AU575" s="67">
        <f>IF(AT574&lt;AT575,AT574,AT575)</f>
        <v>0</v>
      </c>
      <c r="AV575" s="81"/>
      <c r="AW575" s="59">
        <v>2</v>
      </c>
      <c r="AX575" s="61">
        <f t="shared" ref="AX575:AX583" si="83">AX563</f>
        <v>0.14320546093673198</v>
      </c>
      <c r="AY575" s="61">
        <f>SUMPRODUCT(T562:T571,$AY$34:$AY$43)</f>
        <v>0.59157037432777493</v>
      </c>
      <c r="AZ575" s="68">
        <f>IF($AA$8,EXP((AX575/AL575)*(AU579-1)-LN(AU579-AL575)-AL574*(2*AY575/AL574-AX575/AL575)*LN((AU579+2.41421536*AL575)/(AU579-0.41421536*AL575))/(AL575*2.82842713)      ),1)</f>
        <v>0.52478986241882264</v>
      </c>
    </row>
    <row r="576" spans="16:52" x14ac:dyDescent="0.25">
      <c r="P576" s="78">
        <v>3</v>
      </c>
      <c r="Q576" s="60"/>
      <c r="R576" s="60"/>
      <c r="S576" s="60">
        <f>$Z$9*$BJ$36/AZ576</f>
        <v>3.6374802781774337E-2</v>
      </c>
      <c r="T576" s="61">
        <f>S576/S584</f>
        <v>3.6384599564229445E-2</v>
      </c>
      <c r="U576" s="62"/>
      <c r="V576" s="62"/>
      <c r="W576" s="60"/>
      <c r="X576" s="63"/>
      <c r="Y576" s="61"/>
      <c r="Z576" s="86">
        <f>SQRT($W$36*VLOOKUP(Z573,$P$34:$W$43,8))*(1-$Q$22)*T564*VLOOKUP(Z573,P562:T571,5)</f>
        <v>3.4048328847269306E-3</v>
      </c>
      <c r="AA576" s="60">
        <f>SQRT($W$36*VLOOKUP(AA573,$P$34:$W$43,8))*(1-$R$22)*T564*VLOOKUP(AA573,P562:T571,5)</f>
        <v>2.3571051713650805E-3</v>
      </c>
      <c r="AB576" s="60">
        <f>SQRT($W$36*VLOOKUP(AB573,$P$34:$W$43,8))*(1-$S$22)*T564*VLOOKUP(AB573,P562:T571,5)</f>
        <v>1.519501228388159E-3</v>
      </c>
      <c r="AC576" s="60">
        <f>SQRT($W$36*VLOOKUP(AC573,$P$34:$W$43,8))*(1-$T$22)*T564*VLOOKUP(AC573,P562:T571,5)</f>
        <v>1.0838556006016857E-3</v>
      </c>
      <c r="AD576" s="60">
        <f>SQRT($W$36*VLOOKUP(AD573,$P$34:$W$43,8))*(1-$U$22)*T564*VLOOKUP(AD573,P562:T571,5)</f>
        <v>1.0754183795413095E-3</v>
      </c>
      <c r="AE576" s="60">
        <f>SQRT($W$36*VLOOKUP(AE573,$P$34:$W$43,8))*(1-$V$22)*T564*VLOOKUP(AE573,P562:T571,5)</f>
        <v>6.4801894038883125E-4</v>
      </c>
      <c r="AF576" s="60">
        <f>SQRT($W$36*VLOOKUP(AF573,$P$34:$W$43,8))*(1-$W$22)*T564*VLOOKUP(AF573,P562:T571,5)</f>
        <v>3.9139446728935177E-3</v>
      </c>
      <c r="AG576" s="60">
        <f>SQRT($W$36*VLOOKUP(AG573,$P$34:$W$43,8))*(1-$X$22)*T564*VLOOKUP(AG573,P562:T571,5)</f>
        <v>2.4869622706412179E-3</v>
      </c>
      <c r="AH576" s="60">
        <f>SQRT($W$36*VLOOKUP(AH573,$P$34:$W$43,8))*(1-$Y$22)*T564*VLOOKUP(AH573,P562:T571,5)</f>
        <v>1.5619511453350658E-3</v>
      </c>
      <c r="AI576" s="87">
        <f>SQRT($W$36*VLOOKUP(AI573,$P$34:$W$43,8))*(1-$Z$22)*T564*VLOOKUP(AI573,P562:T571,5)</f>
        <v>2.5056029252575043E-3</v>
      </c>
      <c r="AJ576" s="89">
        <f>$X$36*T564</f>
        <v>2.0500669236865283E-6</v>
      </c>
      <c r="AK576" s="82"/>
      <c r="AL576" s="65"/>
      <c r="AM576" s="61"/>
      <c r="AN576" s="66" t="s">
        <v>573</v>
      </c>
      <c r="AO576" s="66" t="e">
        <f>1/0</f>
        <v>#DIV/0!</v>
      </c>
      <c r="AP576" s="61"/>
      <c r="AQ576" s="65" t="s">
        <v>573</v>
      </c>
      <c r="AR576" s="66">
        <f>IF(AL583&gt;=0,0,AO583)</f>
        <v>0</v>
      </c>
      <c r="AS576" s="61">
        <f>AR576</f>
        <v>0</v>
      </c>
      <c r="AT576" s="61">
        <f>IF(AS575&lt;AS576,AS575,AS576)</f>
        <v>0</v>
      </c>
      <c r="AU576" s="67">
        <f>AT576</f>
        <v>0</v>
      </c>
      <c r="AV576" s="81"/>
      <c r="AW576" s="59">
        <v>3</v>
      </c>
      <c r="AX576" s="61">
        <f t="shared" si="83"/>
        <v>0.19947591637730461</v>
      </c>
      <c r="AY576" s="61">
        <f>SUMPRODUCT(T562:T571,$AZ$34:$AZ$43)</f>
        <v>0.80753499200568801</v>
      </c>
      <c r="AZ576" s="68">
        <f>IF($AA$9,EXP((AX576/AL575)*(AU579-1)-LN(AU579-AL575)-AL574*(2*AY576/AL574-AX576/AL575)*LN((AU579+2.41421536*AL575)/(AU579-0.41421536*AL575))/(AL575*2.82842713)      ),1)</f>
        <v>0.35268409636486936</v>
      </c>
    </row>
    <row r="577" spans="16:52" x14ac:dyDescent="0.25">
      <c r="P577" s="78">
        <v>4</v>
      </c>
      <c r="Q577" s="60"/>
      <c r="R577" s="60"/>
      <c r="S577" s="60">
        <f>$Z$10*$BJ$37/AZ577</f>
        <v>2.0526110715850327E-2</v>
      </c>
      <c r="T577" s="61">
        <f>S577/S584</f>
        <v>2.0531638988884247E-2</v>
      </c>
      <c r="U577" s="62"/>
      <c r="V577" s="62"/>
      <c r="W577" s="60"/>
      <c r="X577" s="63"/>
      <c r="Y577" s="61"/>
      <c r="Z577" s="86">
        <f>SQRT($W$37*VLOOKUP(Z573,$P$34:$W$43,8))*(1-$Q$23)*T565*VLOOKUP(Z573,P562:T571,5)</f>
        <v>2.4384279426574334E-3</v>
      </c>
      <c r="AA577" s="60">
        <f>SQRT($W$37*VLOOKUP(AA573,$P$34:$W$43,8))*(1-$R$23)*T565*VLOOKUP(AA573,P562:T571,5)</f>
        <v>1.5266212044305033E-3</v>
      </c>
      <c r="AB577" s="60">
        <f>SQRT($W$37*VLOOKUP(AB573,$P$34:$W$43,8))*(1-$S$23)*T565*VLOOKUP(AB573,P562:T571,5)</f>
        <v>1.0838556006016857E-3</v>
      </c>
      <c r="AC577" s="60">
        <f>SQRT($W$37*VLOOKUP(AC573,$P$34:$W$43,8))*(1-$T$23)*T565*VLOOKUP(AC573,P562:T571,5)</f>
        <v>7.782388015470323E-4</v>
      </c>
      <c r="AD577" s="60">
        <f>SQRT($W$37*VLOOKUP(AD573,$P$34:$W$43,8))*(1-$U$23)*T565*VLOOKUP(AD573,P562:T571,5)</f>
        <v>7.639812427267397E-4</v>
      </c>
      <c r="AE577" s="60">
        <f>SQRT($W$37*VLOOKUP(AE573,$P$34:$W$43,8))*(1-$V$23)*T565*VLOOKUP(AE573,P562:T571,5)</f>
        <v>4.4122272782983911E-4</v>
      </c>
      <c r="AF577" s="60">
        <f>SQRT($W$37*VLOOKUP(AF573,$P$34:$W$43,8))*(1-$W$23)*T565*VLOOKUP(AF573,P562:T571,5)</f>
        <v>2.8169702857806069E-3</v>
      </c>
      <c r="AG577" s="60">
        <f>SQRT($W$37*VLOOKUP(AG573,$P$34:$W$43,8))*(1-$X$23)*T565*VLOOKUP(AG573,P562:T571,5)</f>
        <v>1.7611217441070776E-3</v>
      </c>
      <c r="AH577" s="60">
        <f>SQRT($W$37*VLOOKUP(AH573,$P$34:$W$43,8))*(1-$Y$23)*T565*VLOOKUP(AH573,P562:T571,5)</f>
        <v>1.225415277052619E-3</v>
      </c>
      <c r="AI577" s="87">
        <f>SQRT($W$37*VLOOKUP(AI573,$P$34:$W$43,8))*(1-$Z$23)*T565*VLOOKUP(AI573,P562:T571,5)</f>
        <v>1.6278273391573269E-3</v>
      </c>
      <c r="AJ577" s="89">
        <f>$X$37*T565</f>
        <v>1.486220210249629E-6</v>
      </c>
      <c r="AK577" s="59" t="s">
        <v>568</v>
      </c>
      <c r="AL577" s="60">
        <f>AL575-1</f>
        <v>-0.88912220398054442</v>
      </c>
      <c r="AM577" s="61"/>
      <c r="AN577" s="66"/>
      <c r="AO577" s="61"/>
      <c r="AP577" s="61"/>
      <c r="AQ577" s="50"/>
      <c r="AR577" s="65"/>
      <c r="AS577" s="65"/>
      <c r="AT577" s="65"/>
      <c r="AU577" s="65"/>
      <c r="AV577" s="81"/>
      <c r="AW577" s="59">
        <v>4</v>
      </c>
      <c r="AX577" s="61">
        <f t="shared" si="83"/>
        <v>0.25627106465246752</v>
      </c>
      <c r="AY577" s="61">
        <f>SUMPRODUCT(T562:T571,$BA$34:$BA$43)</f>
        <v>1.006863001220754</v>
      </c>
      <c r="AZ577" s="68">
        <f>IF($AA$10,EXP((AX577/AL575)*(AU579-1)-LN(AU579-AL575)-AL574*(2*AY577/AL574-AX577/AL575)*LN((AU579+2.41421536*AL575)/(AU579-0.41421536*AL575))/(AL575*2.82842713)      ),1)</f>
        <v>0.24687815429323778</v>
      </c>
    </row>
    <row r="578" spans="16:52" x14ac:dyDescent="0.25">
      <c r="P578" s="78">
        <v>5</v>
      </c>
      <c r="Q578" s="60"/>
      <c r="R578" s="60"/>
      <c r="S578" s="60">
        <f>$Z$11*$BJ$38/AZ578</f>
        <v>2.0845438813248549E-2</v>
      </c>
      <c r="T578" s="61">
        <f>S578/S584</f>
        <v>2.0851053090539889E-2</v>
      </c>
      <c r="U578" s="62"/>
      <c r="V578" s="62"/>
      <c r="W578" s="60"/>
      <c r="X578" s="63"/>
      <c r="Y578" s="61"/>
      <c r="Z578" s="86">
        <f>SQRT($W$38*VLOOKUP(Z573,$P$34:$W$43,8))*(1-$Q$24)*T566*VLOOKUP(Z573,P562:T571,5)</f>
        <v>2.3629699906833534E-3</v>
      </c>
      <c r="AA578" s="60">
        <f>SQRT($W$38*VLOOKUP(AA573,$P$34:$W$43,8))*(1-$R$24)*T566*VLOOKUP(AA573,P562:T571,5)</f>
        <v>1.6682420396210117E-3</v>
      </c>
      <c r="AB578" s="60">
        <f>SQRT($W$38*VLOOKUP(AB573,$P$34:$W$43,8))*(1-$S$24)*T566*VLOOKUP(AB573,P562:T571,5)</f>
        <v>1.0754183795413095E-3</v>
      </c>
      <c r="AC578" s="60">
        <f>SQRT($W$38*VLOOKUP(AC573,$P$34:$W$43,8))*(1-$T$24)*T566*VLOOKUP(AC573,P562:T571,5)</f>
        <v>7.6398124272673959E-4</v>
      </c>
      <c r="AD578" s="60">
        <f>SQRT($W$38*VLOOKUP(AD573,$P$34:$W$43,8))*(1-$U$24)*T566*VLOOKUP(AD573,P562:T571,5)</f>
        <v>7.493852583789944E-4</v>
      </c>
      <c r="AE578" s="60">
        <f>SQRT($W$38*VLOOKUP(AE573,$P$34:$W$43,8))*(1-$V$24)*T566*VLOOKUP(AE573,P562:T571,5)</f>
        <v>4.6756610581767525E-4</v>
      </c>
      <c r="AF578" s="60">
        <f>SQRT($W$38*VLOOKUP(AF573,$P$34:$W$43,8))*(1-$W$24)*T566*VLOOKUP(AF573,P562:T571,5)</f>
        <v>2.6942490666458201E-3</v>
      </c>
      <c r="AG578" s="60">
        <f>SQRT($W$38*VLOOKUP(AG573,$P$34:$W$43,8))*(1-$X$24)*T566*VLOOKUP(AG573,P562:T571,5)</f>
        <v>1.7546859051210905E-3</v>
      </c>
      <c r="AH578" s="60">
        <f>SQRT($W$38*VLOOKUP(AH573,$P$34:$W$43,8))*(1-$Y$24)*T566*VLOOKUP(AH573,P562:T571,5)</f>
        <v>1.145486565875694E-3</v>
      </c>
      <c r="AI578" s="87">
        <f>SQRT($W$38*VLOOKUP(AI573,$P$34:$W$43,8))*(1-$Z$24)*T566*VLOOKUP(AI573,P562:T571,5)</f>
        <v>1.7596013740546047E-3</v>
      </c>
      <c r="AJ578" s="89">
        <f>$X$38*T566</f>
        <v>1.5090014020903544E-6</v>
      </c>
      <c r="AK578" s="59" t="s">
        <v>569</v>
      </c>
      <c r="AL578" s="60">
        <f>AL574-3*AL575*AL575-2*AL575</f>
        <v>0.1552199874144134</v>
      </c>
      <c r="AM578" s="61" t="s">
        <v>582</v>
      </c>
      <c r="AN578" s="66" t="s">
        <v>583</v>
      </c>
      <c r="AO578" s="61">
        <f>AL581^2/AL582^3</f>
        <v>7.7936913533325489</v>
      </c>
      <c r="AP578" s="61"/>
      <c r="AQ578" s="50"/>
      <c r="AR578" s="65"/>
      <c r="AS578" s="65"/>
      <c r="AT578" s="65"/>
      <c r="AU578" s="65"/>
      <c r="AV578" s="81"/>
      <c r="AW578" s="59">
        <v>5</v>
      </c>
      <c r="AX578" s="61">
        <f t="shared" si="83"/>
        <v>0.25621330522075891</v>
      </c>
      <c r="AY578" s="61">
        <f>SUMPRODUCT(T562:T571,$BB$34:$BB$43)</f>
        <v>0.98992439429063539</v>
      </c>
      <c r="AZ578" s="68">
        <f>IF($AA$11,EXP((AX578/AL575)*(AU579-1)-LN(AU579-AL575)-AL574*(2*AY578/AL574-AX578/AL575)*LN((AU579+2.41421536*AL575)/(AU579-0.41421536*AL575))/(AL575*2.82842713)      ),1)</f>
        <v>0.25701838799662657</v>
      </c>
    </row>
    <row r="579" spans="16:52" x14ac:dyDescent="0.25">
      <c r="P579" s="78">
        <v>6</v>
      </c>
      <c r="Q579" s="60"/>
      <c r="R579" s="60"/>
      <c r="S579" s="60">
        <f>$Z$12*$BJ$39/AZ579</f>
        <v>1.0316492458094127E-2</v>
      </c>
      <c r="T579" s="61">
        <f>S579/S584</f>
        <v>1.0319270986761844E-2</v>
      </c>
      <c r="U579" s="62"/>
      <c r="V579" s="62"/>
      <c r="W579" s="60"/>
      <c r="X579" s="63"/>
      <c r="Y579" s="61"/>
      <c r="Z579" s="86">
        <f>SQRT($W$39*VLOOKUP(Z573,$P$34:$W$43,8))*(1-$Q$25)*T567*VLOOKUP(Z573,P562:T571,5)</f>
        <v>1.4782686621968228E-3</v>
      </c>
      <c r="AA579" s="60">
        <f>SQRT($W$39*VLOOKUP(AA573,$P$34:$W$43,8))*(1-$R$25)*T567*VLOOKUP(AA573,P562:T571,5)</f>
        <v>1.0258788848689358E-3</v>
      </c>
      <c r="AB579" s="60">
        <f>SQRT($W$39*VLOOKUP(AB573,$P$34:$W$43,8))*(1-$S$25)*T567*VLOOKUP(AB573,P562:T571,5)</f>
        <v>6.4801894038883136E-4</v>
      </c>
      <c r="AC579" s="60">
        <f>SQRT($W$39*VLOOKUP(AC573,$P$34:$W$43,8))*(1-$T$25)*T567*VLOOKUP(AC573,P562:T571,5)</f>
        <v>4.4122272782983911E-4</v>
      </c>
      <c r="AD579" s="60">
        <f>SQRT($W$39*VLOOKUP(AD573,$P$34:$W$43,8))*(1-$U$25)*T567*VLOOKUP(AD573,P562:T571,5)</f>
        <v>4.6756610581767525E-4</v>
      </c>
      <c r="AE579" s="60">
        <f>SQRT($W$39*VLOOKUP(AE573,$P$34:$W$43,8))*(1-$V$25)*T567*VLOOKUP(AE573,P562:T571,5)</f>
        <v>2.9172986906948409E-4</v>
      </c>
      <c r="AF579" s="60">
        <f>SQRT($W$39*VLOOKUP(AF573,$P$34:$W$43,8))*(1-$W$25)*T567*VLOOKUP(AF573,P562:T571,5)</f>
        <v>1.855938759493924E-3</v>
      </c>
      <c r="AG579" s="60">
        <f>SQRT($W$39*VLOOKUP(AG573,$P$34:$W$43,8))*(1-$X$25)*T567*VLOOKUP(AG573,P562:T571,5)</f>
        <v>1.0920692224743052E-3</v>
      </c>
      <c r="AH579" s="60">
        <f>SQRT($W$39*VLOOKUP(AH573,$P$34:$W$43,8))*(1-$Y$25)*T567*VLOOKUP(AH573,P562:T571,5)</f>
        <v>7.0300253274752816E-4</v>
      </c>
      <c r="AI579" s="87">
        <f>SQRT($W$39*VLOOKUP(AI573,$P$34:$W$43,8))*(1-$Z$25)*T567*VLOOKUP(AI573,P562:T571,5)</f>
        <v>1.0978731607795445E-3</v>
      </c>
      <c r="AJ579" s="89">
        <f>$X$39*T567</f>
        <v>9.2903147366809443E-7</v>
      </c>
      <c r="AK579" s="59" t="s">
        <v>570</v>
      </c>
      <c r="AL579" s="60">
        <f>-1*AL574*AL575+AL575^2+AL575^3</f>
        <v>-3.2230573643613508E-2</v>
      </c>
      <c r="AM579" s="61"/>
      <c r="AN579" s="66" t="s">
        <v>584</v>
      </c>
      <c r="AO579" s="61" t="e">
        <f>SQRT(1-AO578)/SQRT(AO578)*AL581/ABS(AL581)</f>
        <v>#NUM!</v>
      </c>
      <c r="AP579" s="61"/>
      <c r="AQ579" s="50"/>
      <c r="AR579" s="65"/>
      <c r="AS579" s="65"/>
      <c r="AT579" s="65" t="s">
        <v>587</v>
      </c>
      <c r="AU579" s="61">
        <f>AU574</f>
        <v>0.73797068725124615</v>
      </c>
      <c r="AV579" s="81"/>
      <c r="AW579" s="59">
        <v>6</v>
      </c>
      <c r="AX579" s="61">
        <f t="shared" si="83"/>
        <v>0.31872889694939199</v>
      </c>
      <c r="AY579" s="61">
        <f>SUMPRODUCT(T562:T571,$BC$34:$BC$43)</f>
        <v>1.2606147202468185</v>
      </c>
      <c r="AZ579" s="68">
        <f>IF($AA$12,EXP((AX579/AL575)*(AU579-1)-LN(AU579-AL575)-AL574*(2*AY579/AL574-AX579/AL575)*LN((AU579+2.41421536*AL575)/(AU579-0.41421536*AL575))/(AL575*2.82842713)      ),1)</f>
        <v>0.15359283363724766</v>
      </c>
    </row>
    <row r="580" spans="16:52" x14ac:dyDescent="0.25">
      <c r="P580" s="78">
        <v>7</v>
      </c>
      <c r="Q580" s="60"/>
      <c r="R580" s="60"/>
      <c r="S580" s="60">
        <f>$Z$13*$BJ$40/AZ580</f>
        <v>0.3718882068362912</v>
      </c>
      <c r="T580" s="61">
        <f>S580/S584</f>
        <v>0.37198836704559468</v>
      </c>
      <c r="U580" s="62"/>
      <c r="V580" s="62"/>
      <c r="W580" s="60"/>
      <c r="X580" s="63"/>
      <c r="Y580" s="61"/>
      <c r="Z580" s="86">
        <f>SQRT($W$40*VLOOKUP(Z573,$P$34:$W$43,8))*(1-$Q$26)*T568*VLOOKUP(Z573,P562:T571,5)</f>
        <v>9.4207463897781375E-3</v>
      </c>
      <c r="AA580" s="60">
        <f>SQRT($W$40*VLOOKUP(AA573,$P$34:$W$43,8))*(1-$R$26)*T568*VLOOKUP(AA573,P562:T571,5)</f>
        <v>6.3020486802554824E-3</v>
      </c>
      <c r="AB580" s="60">
        <f>SQRT($W$40*VLOOKUP(AB573,$P$34:$W$43,8))*(1-$S$26)*T568*VLOOKUP(AB573,P562:T571,5)</f>
        <v>3.9139446728935177E-3</v>
      </c>
      <c r="AC580" s="60">
        <f>SQRT($W$40*VLOOKUP(AC573,$P$34:$W$43,8))*(1-$T$26)*T568*VLOOKUP(AC573,P562:T571,5)</f>
        <v>2.8169702857806073E-3</v>
      </c>
      <c r="AD580" s="60">
        <f>SQRT($W$40*VLOOKUP(AD573,$P$34:$W$43,8))*(1-$U$26)*T568*VLOOKUP(AD573,P562:T571,5)</f>
        <v>2.6942490666458205E-3</v>
      </c>
      <c r="AE580" s="60">
        <f>SQRT($W$40*VLOOKUP(AE573,$P$34:$W$43,8))*(1-$V$26)*T568*VLOOKUP(AE573,P562:T571,5)</f>
        <v>1.8559387594939238E-3</v>
      </c>
      <c r="AF580" s="60">
        <f>SQRT($W$40*VLOOKUP(AF573,$P$34:$W$43,8))*(1-$W$26)*T568*VLOOKUP(AF573,P562:T571,5)</f>
        <v>1.204691918841384E-2</v>
      </c>
      <c r="AG580" s="60">
        <f>SQRT($W$40*VLOOKUP(AG573,$P$34:$W$43,8))*(1-$X$26)*T568*VLOOKUP(AG573,P562:T571,5)</f>
        <v>8.1306093307092174E-3</v>
      </c>
      <c r="AH580" s="60">
        <f>SQRT($W$40*VLOOKUP(AH573,$P$34:$W$43,8))*(1-$Y$26)*T568*VLOOKUP(AH573,P562:T571,5)</f>
        <v>3.9693826236241502E-3</v>
      </c>
      <c r="AI580" s="87">
        <f>SQRT($W$40*VLOOKUP(AI573,$P$34:$W$43,8))*(1-$Z$26)*T568*VLOOKUP(AI573,P562:T571,5)</f>
        <v>6.4511321079812394E-3</v>
      </c>
      <c r="AJ580" s="89">
        <f>$X$40*T568</f>
        <v>8.9462588897099005E-6</v>
      </c>
      <c r="AK580" s="82"/>
      <c r="AL580" s="65"/>
      <c r="AM580" s="61"/>
      <c r="AN580" s="66" t="s">
        <v>585</v>
      </c>
      <c r="AO580" s="61" t="e">
        <f>IF(ATAN(AO579)&lt;0,ATAN(AO579)+PI(),ATAN(AO579))</f>
        <v>#NUM!</v>
      </c>
      <c r="AP580" s="61"/>
      <c r="AQ580" s="50"/>
      <c r="AR580" s="65"/>
      <c r="AS580" s="65"/>
      <c r="AT580" s="65"/>
      <c r="AU580" s="65"/>
      <c r="AV580" s="81"/>
      <c r="AW580" s="59">
        <v>7</v>
      </c>
      <c r="AX580" s="61">
        <f t="shared" si="83"/>
        <v>8.5143624315005592E-2</v>
      </c>
      <c r="AY580" s="61">
        <f>SUMPRODUCT(T562:T571,$BD$34:$BD$43)</f>
        <v>0.22132113667921452</v>
      </c>
      <c r="AZ580" s="68">
        <f>IF($AA$13,EXP((AX580/AL575)*(AU579-1)-LN(AU579-AL575)-AL574*(2*AY580/AL574-AX580/AL575)*LN((AU579+2.41421536*AL575)/(AU579-0.41421536*AL575))/(AL575*2.82842713)      ),1)</f>
        <v>1.1237484409579466</v>
      </c>
    </row>
    <row r="581" spans="16:52" x14ac:dyDescent="0.25">
      <c r="P581" s="78">
        <v>8</v>
      </c>
      <c r="Q581" s="60"/>
      <c r="R581" s="60"/>
      <c r="S581" s="60">
        <f>$Z$14*$BJ$41/AZ581</f>
        <v>0.11479510588022969</v>
      </c>
      <c r="T581" s="61">
        <f>S581/S584</f>
        <v>0.11482602350983079</v>
      </c>
      <c r="U581" s="62"/>
      <c r="V581" s="62"/>
      <c r="W581" s="60"/>
      <c r="X581" s="63"/>
      <c r="Y581" s="61"/>
      <c r="Z581" s="86">
        <f>SQRT($W$41*VLOOKUP(Z573,$P$34:$W$43,8))*(1-$Q$27)*T569*VLOOKUP(Z573,P562:T571,5)</f>
        <v>5.8595757960313759E-3</v>
      </c>
      <c r="AA581" s="60">
        <f>SQRT($W$41*VLOOKUP(AA573,$P$34:$W$43,8))*(1-$R$27)*T569*VLOOKUP(AA573,P562:T571,5)</f>
        <v>3.8263985932547756E-3</v>
      </c>
      <c r="AB581" s="60">
        <f>SQRT($W$41*VLOOKUP(AB573,$P$34:$W$43,8))*(1-$S$27)*T569*VLOOKUP(AB573,P562:T571,5)</f>
        <v>2.4869622706412183E-3</v>
      </c>
      <c r="AC581" s="60">
        <f>SQRT($W$41*VLOOKUP(AC573,$P$34:$W$43,8))*(1-$T$27)*T569*VLOOKUP(AC573,P562:T571,5)</f>
        <v>1.7611217441070774E-3</v>
      </c>
      <c r="AD581" s="60">
        <f>SQRT($W$41*VLOOKUP(AD573,$P$34:$W$43,8))*(1-$U$27)*T569*VLOOKUP(AD573,P562:T571,5)</f>
        <v>1.7546859051210905E-3</v>
      </c>
      <c r="AE581" s="60">
        <f>SQRT($W$41*VLOOKUP(AE573,$P$34:$W$43,8))*(1-$V$27)*T569*VLOOKUP(AE573,P562:T571,5)</f>
        <v>1.092069222474305E-3</v>
      </c>
      <c r="AF581" s="60">
        <f>SQRT($W$41*VLOOKUP(AF573,$P$34:$W$43,8))*(1-$W$27)*T569*VLOOKUP(AF573,P562:T571,5)</f>
        <v>8.1306093307092174E-3</v>
      </c>
      <c r="AG581" s="60">
        <f>SQRT($W$41*VLOOKUP(AG573,$P$34:$W$43,8))*(1-$X$27)*T569*VLOOKUP(AG573,P562:T571,5)</f>
        <v>5.3055240215283215E-3</v>
      </c>
      <c r="AH581" s="60">
        <f>SQRT($W$41*VLOOKUP(AH573,$P$34:$W$43,8))*(1-$Y$27)*T569*VLOOKUP(AH573,P562:T571,5)</f>
        <v>2.8879277377058597E-3</v>
      </c>
      <c r="AI581" s="87">
        <f>SQRT($W$41*VLOOKUP(AI573,$P$34:$W$43,8))*(1-$Z$27)*T569*VLOOKUP(AI573,P562:T571,5)</f>
        <v>4.4234970997742463E-3</v>
      </c>
      <c r="AJ581" s="89">
        <f>$X$41*T569</f>
        <v>3.063131989555257E-6</v>
      </c>
      <c r="AK581" s="59" t="s">
        <v>580</v>
      </c>
      <c r="AL581" s="61">
        <f>AL577*AL578/6-AL579/2-AL577^3/27</f>
        <v>1.9146480601207393E-2</v>
      </c>
      <c r="AM581" s="61"/>
      <c r="AN581" s="66" t="s">
        <v>571</v>
      </c>
      <c r="AO581" s="61" t="e">
        <f>2*SQRT(AL582)*COS(AO580/3)-AL577/3</f>
        <v>#NUM!</v>
      </c>
      <c r="AP581" s="69" t="e">
        <f>AO581^3+AL577*AO581^2+AL578*AO581+AL579</f>
        <v>#NUM!</v>
      </c>
      <c r="AQ581" s="50"/>
      <c r="AR581" s="65"/>
      <c r="AS581" s="65"/>
      <c r="AT581" s="65"/>
      <c r="AU581" s="65"/>
      <c r="AV581" s="81"/>
      <c r="AW581" s="59">
        <v>8</v>
      </c>
      <c r="AX581" s="61">
        <f t="shared" si="83"/>
        <v>9.4442052157195047E-2</v>
      </c>
      <c r="AY581" s="61">
        <f>SUMPRODUCT(T562:T571,$BE$34:$BE$43)</f>
        <v>0.46712652468248317</v>
      </c>
      <c r="AZ581" s="68">
        <f>IF($AA$14,EXP((AX581/AL575)*(AU579-1)-LN(AU579-AL575)-AL574*(2*AY581/AL574-AX581/AL575)*LN((AU579+2.41421536*AL575)/(AU579-0.41421536*AL575))/(AL575*2.82842713)      ),1)</f>
        <v>0.6377433682287128</v>
      </c>
    </row>
    <row r="582" spans="16:52" x14ac:dyDescent="0.25">
      <c r="P582" s="78">
        <v>9</v>
      </c>
      <c r="Q582" s="60"/>
      <c r="R582" s="60"/>
      <c r="S582" s="60">
        <f>$Z$15*$BJ$42/AZ582</f>
        <v>5.9246970471396189E-2</v>
      </c>
      <c r="T582" s="61">
        <f>S582/S584</f>
        <v>5.9262927387625113E-2</v>
      </c>
      <c r="U582" s="62"/>
      <c r="V582" s="62" t="s">
        <v>590</v>
      </c>
      <c r="W582" s="60"/>
      <c r="X582" s="63"/>
      <c r="Y582" s="61"/>
      <c r="Z582" s="86">
        <f>SQRT($W$42*VLOOKUP(Z573,$P$34:$W$43,8))*(1-$Q$28)*T570*VLOOKUP(Z573,P562:T571,5)</f>
        <v>3.5644348570976108E-3</v>
      </c>
      <c r="AA582" s="60">
        <f>SQRT($W$42*VLOOKUP(AA573,$P$34:$W$43,8))*(1-$R$28)*T570*VLOOKUP(AA573,P562:T571,5)</f>
        <v>2.437589112255363E-3</v>
      </c>
      <c r="AB582" s="60">
        <f>SQRT($W$42*VLOOKUP(AB573,$P$34:$W$43,8))*(1-$S$28)*T570*VLOOKUP(AB573,P562:T571,5)</f>
        <v>1.5619511453350658E-3</v>
      </c>
      <c r="AC582" s="60">
        <f>SQRT($W$42*VLOOKUP(AC573,$P$34:$W$43,8))*(1-$T$28)*T570*VLOOKUP(AC573,P562:T571,5)</f>
        <v>1.225415277052619E-3</v>
      </c>
      <c r="AD582" s="60">
        <f>SQRT($W$42*VLOOKUP(AD573,$P$34:$W$43,8))*(1-$U$28)*T570*VLOOKUP(AD573,P562:T571,5)</f>
        <v>1.1454865658756938E-3</v>
      </c>
      <c r="AE582" s="60">
        <f>SQRT($W$42*VLOOKUP(AE573,$P$34:$W$43,8))*(1-$V$28)*T570*VLOOKUP(AE573,P562:T571,5)</f>
        <v>7.0300253274752816E-4</v>
      </c>
      <c r="AF582" s="60">
        <f>SQRT($W$42*VLOOKUP(AF573,$P$34:$W$43,8))*(1-$W$28)*T570*VLOOKUP(AF573,P562:T571,5)</f>
        <v>3.9693826236241502E-3</v>
      </c>
      <c r="AG582" s="60">
        <f>SQRT($W$42*VLOOKUP(AG573,$P$34:$W$43,8))*(1-$X$28)*T570*VLOOKUP(AG573,P562:T571,5)</f>
        <v>2.8879277377058597E-3</v>
      </c>
      <c r="AH582" s="60">
        <f>SQRT($W$42*VLOOKUP(AH573,$P$34:$W$43,8))*(1-$Y$28)*T570*VLOOKUP(AH573,P562:T571,5)</f>
        <v>1.9295396197785144E-3</v>
      </c>
      <c r="AI582" s="87">
        <f>SQRT($W$42*VLOOKUP(AI573,$P$34:$W$43,8))*(1-$Z$28)*T570*VLOOKUP(AI573,P562:T571,5)</f>
        <v>2.8235050569467451E-3</v>
      </c>
      <c r="AJ582" s="89">
        <f>$X$42*T570</f>
        <v>1.6008612985586599E-6</v>
      </c>
      <c r="AK582" s="59" t="s">
        <v>556</v>
      </c>
      <c r="AL582" s="61">
        <f>AL577^2/9-AL578/3</f>
        <v>3.6097592374220076E-2</v>
      </c>
      <c r="AM582" s="61"/>
      <c r="AN582" s="66" t="s">
        <v>572</v>
      </c>
      <c r="AO582" s="61" t="e">
        <f>2*SQRT(AL582)*COS((AO580+2*PI())/3)-AL577/3</f>
        <v>#NUM!</v>
      </c>
      <c r="AP582" s="69" t="e">
        <f>AO582^3+AO582^2*AL577+AO582*AL578+AL579</f>
        <v>#NUM!</v>
      </c>
      <c r="AQ582" s="50"/>
      <c r="AR582" s="65"/>
      <c r="AS582" s="50"/>
      <c r="AT582" s="65"/>
      <c r="AU582" s="65"/>
      <c r="AV582" s="81"/>
      <c r="AW582" s="59">
        <v>9</v>
      </c>
      <c r="AX582" s="61">
        <f t="shared" si="83"/>
        <v>9.5633628720838929E-2</v>
      </c>
      <c r="AY582" s="61">
        <f>SUMPRODUCT(T562:T571,$BF$34:$BF$43)</f>
        <v>0.53657148041638891</v>
      </c>
      <c r="AZ582" s="68">
        <f>IF($AA$15,EXP((AX582/AL575)*(AU579-1)-LN(AU579-AL575)-AL574*(2*AY582/AL574-AX582/AL575)*LN((AU579+2.41421536*AL575)/(AU579-0.41421536*AL575))/(AL575*2.82842713)      ),1)</f>
        <v>0.54180083784058608</v>
      </c>
    </row>
    <row r="583" spans="16:52" x14ac:dyDescent="0.25">
      <c r="P583" s="78">
        <v>10</v>
      </c>
      <c r="Q583" s="60"/>
      <c r="R583" s="60"/>
      <c r="S583" s="60">
        <f>$Z$16*$BJ$43/AZ583</f>
        <v>9.208311255826479E-2</v>
      </c>
      <c r="T583" s="61">
        <f>S583/S584</f>
        <v>9.2107913193664376E-2</v>
      </c>
      <c r="U583" s="62"/>
      <c r="V583" s="96">
        <f>ABS(S572-S584)</f>
        <v>0</v>
      </c>
      <c r="W583" s="60"/>
      <c r="X583" s="63"/>
      <c r="Y583" s="61"/>
      <c r="Z583" s="86">
        <f>SQRT($W$43*VLOOKUP(Z573,$P$34:$W$43,8))*(1-$Q$29)*T571*VLOOKUP(Z573,P562:T571,5)</f>
        <v>5.5717408403200882E-3</v>
      </c>
      <c r="AA583" s="60">
        <f>SQRT($W$43*VLOOKUP(AA573,$P$34:$W$43,8))*(1-$R$29)*T571*VLOOKUP(AA573,P562:T571,5)</f>
        <v>3.8564314467380181E-3</v>
      </c>
      <c r="AB583" s="60">
        <f>SQRT($W$43*VLOOKUP(AB573,$P$34:$W$43,8))*(1-$S$29)*T571*VLOOKUP(AB573,P562:T571,5)</f>
        <v>2.5056029252575039E-3</v>
      </c>
      <c r="AC583" s="60">
        <f>SQRT($W$43*VLOOKUP(AC573,$P$34:$W$43,8))*(1-$T$29)*T571*VLOOKUP(AC573,P562:T571,5)</f>
        <v>1.6278273391573269E-3</v>
      </c>
      <c r="AD583" s="60">
        <f>SQRT($W$43*VLOOKUP(AD573,$P$34:$W$43,8))*(1-$U$29)*T571*VLOOKUP(AD573,P562:T571,5)</f>
        <v>1.7596013740546047E-3</v>
      </c>
      <c r="AE583" s="60">
        <f>SQRT($W$43*VLOOKUP(AE573,$P$34:$W$43,8))*(1-$V$29)*T571*VLOOKUP(AE573,P562:T571,5)</f>
        <v>1.0978731607795445E-3</v>
      </c>
      <c r="AF583" s="60">
        <f>SQRT($W$43*VLOOKUP(AF573,$P$34:$W$43,8))*(1-$W$29)*T571*VLOOKUP(AF573,P562:T571,5)</f>
        <v>6.4511321079812386E-3</v>
      </c>
      <c r="AG583" s="60">
        <f>SQRT($W$43*VLOOKUP(AG573,$P$34:$W$43,8))*(1-$X$29)*T571*VLOOKUP(AG573,P562:T571,5)</f>
        <v>4.4234970997742463E-3</v>
      </c>
      <c r="AH583" s="60">
        <f>SQRT($W$43*VLOOKUP(AH573,$P$34:$W$43,8))*(1-$Y$29)*T571*VLOOKUP(AH573,P562:T571,5)</f>
        <v>2.8235050569467451E-3</v>
      </c>
      <c r="AI583" s="87">
        <f>SQRT($W$43*VLOOKUP(AI573,$P$34:$W$43,8))*(1-$Z$29)*T571*VLOOKUP(AI573,P562:T571,5)</f>
        <v>4.1316491897268968E-3</v>
      </c>
      <c r="AJ583" s="89">
        <f>$X$43*T571</f>
        <v>3.3412025321085508E-6</v>
      </c>
      <c r="AK583" s="59" t="s">
        <v>72</v>
      </c>
      <c r="AL583" s="63">
        <f>AL581^2-AL582^3</f>
        <v>3.1955125071062447E-4</v>
      </c>
      <c r="AM583" s="61"/>
      <c r="AN583" s="66" t="s">
        <v>573</v>
      </c>
      <c r="AO583" s="61" t="e">
        <f>2*SQRT(AL582)*COS((AO580+4*PI())/3)-AL577/3</f>
        <v>#NUM!</v>
      </c>
      <c r="AP583" s="69" t="e">
        <f>AO583^3+AO583^2*AL577+AL578*AO583+AL579</f>
        <v>#NUM!</v>
      </c>
      <c r="AQ583" s="50"/>
      <c r="AR583" s="65"/>
      <c r="AS583" s="50"/>
      <c r="AT583" s="65"/>
      <c r="AU583" s="65"/>
      <c r="AV583" s="81"/>
      <c r="AW583" s="59">
        <v>10</v>
      </c>
      <c r="AX583" s="61">
        <f t="shared" si="83"/>
        <v>0.1284239100960245</v>
      </c>
      <c r="AY583" s="61">
        <f>SUMPRODUCT(T562:T571,$BG$34:$BG$43)</f>
        <v>0.53145233072171205</v>
      </c>
      <c r="AZ583" s="68">
        <f>IF($AA$16,EXP((AX583/AL575)*(AU579-1)-LN(AU579-AL575)-AL574*(2*AY583/AL574-AX583/AL575)*LN((AU579+2.41421536*AL575)/(AU579-0.41421536*AL575))/(AL575*2.82842713)      ),1)</f>
        <v>0.58726082636113397</v>
      </c>
    </row>
    <row r="584" spans="16:52" x14ac:dyDescent="0.25">
      <c r="P584" s="79"/>
      <c r="Q584" s="71"/>
      <c r="R584" s="71"/>
      <c r="S584" s="94">
        <f>SUM(S574:S583)</f>
        <v>0.99973074370551163</v>
      </c>
      <c r="T584" s="72">
        <f>SUM(T574:T583)</f>
        <v>1</v>
      </c>
      <c r="U584" s="73"/>
      <c r="V584" s="73"/>
      <c r="W584" s="73"/>
      <c r="X584" s="73"/>
      <c r="Y584" s="73"/>
      <c r="Z584" s="70"/>
      <c r="AA584" s="73"/>
      <c r="AB584" s="73"/>
      <c r="AC584" s="73"/>
      <c r="AD584" s="73"/>
      <c r="AE584" s="73"/>
      <c r="AF584" s="73"/>
      <c r="AG584" s="73"/>
      <c r="AH584" s="73"/>
      <c r="AI584" s="88">
        <f>SUM(Z574:AI583)</f>
        <v>0.28955790210612875</v>
      </c>
      <c r="AJ584" s="91">
        <f>SUM(AJ574:AJ583)</f>
        <v>3.1318759718181662E-5</v>
      </c>
      <c r="AK584" s="70"/>
      <c r="AL584" s="73"/>
      <c r="AM584" s="74"/>
      <c r="AN584" s="75"/>
      <c r="AO584" s="74"/>
      <c r="AP584" s="74"/>
      <c r="AQ584" s="76"/>
      <c r="AR584" s="73"/>
      <c r="AS584" s="76"/>
      <c r="AT584" s="73"/>
      <c r="AU584" s="73"/>
      <c r="AV584" s="80"/>
      <c r="AW584" s="70"/>
      <c r="AX584" s="73"/>
      <c r="AY584" s="73"/>
      <c r="AZ584" s="80"/>
    </row>
    <row r="585" spans="16:52" x14ac:dyDescent="0.25">
      <c r="P585" s="92">
        <f>P573+1</f>
        <v>46</v>
      </c>
      <c r="Q585" s="55"/>
      <c r="R585" s="55"/>
      <c r="S585" s="55"/>
      <c r="T585" s="55" t="s">
        <v>558</v>
      </c>
      <c r="U585" s="56"/>
      <c r="V585" s="56"/>
      <c r="W585" s="57"/>
      <c r="X585" s="57"/>
      <c r="Y585" s="57"/>
      <c r="Z585" s="54">
        <v>1</v>
      </c>
      <c r="AA585" s="55">
        <v>2</v>
      </c>
      <c r="AB585" s="55">
        <v>3</v>
      </c>
      <c r="AC585" s="55">
        <v>4</v>
      </c>
      <c r="AD585" s="55">
        <v>5</v>
      </c>
      <c r="AE585" s="55">
        <v>6</v>
      </c>
      <c r="AF585" s="55">
        <v>7</v>
      </c>
      <c r="AG585" s="55">
        <v>8</v>
      </c>
      <c r="AH585" s="55">
        <v>9</v>
      </c>
      <c r="AI585" s="58">
        <v>10</v>
      </c>
      <c r="AJ585" s="90"/>
      <c r="AK585" s="54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8"/>
      <c r="AW585" s="54"/>
      <c r="AX585" s="55" t="s">
        <v>563</v>
      </c>
      <c r="AY585" s="55" t="s">
        <v>575</v>
      </c>
      <c r="AZ585" s="58" t="s">
        <v>588</v>
      </c>
    </row>
    <row r="586" spans="16:52" x14ac:dyDescent="0.25">
      <c r="P586" s="78">
        <v>1</v>
      </c>
      <c r="Q586" s="60"/>
      <c r="R586" s="60"/>
      <c r="S586" s="60">
        <f>$Z$7*$BJ$34/AZ586</f>
        <v>0.19626138314243224</v>
      </c>
      <c r="T586" s="61">
        <f>S586/S596</f>
        <v>0.19631424198778522</v>
      </c>
      <c r="U586" s="62"/>
      <c r="V586" s="62"/>
      <c r="W586" s="60"/>
      <c r="X586" s="63"/>
      <c r="Y586" s="61"/>
      <c r="Z586" s="86">
        <f>SQRT($W$34*VLOOKUP(Z585,$P$34:$W$43,8))*(1-$Q$20)*T574*VLOOKUP(Z585,P574:T583,5)</f>
        <v>7.8475974294989342E-3</v>
      </c>
      <c r="AA586" s="60">
        <f>SQRT($W$34*VLOOKUP(AA585,$P$34:$W$43,8))*(1-$R$20)*T574*VLOOKUP(AA585,P574:T583,5)</f>
        <v>5.376535011190172E-3</v>
      </c>
      <c r="AB586" s="60">
        <f>SQRT($W$34*VLOOKUP(AB585,$P$34:$W$43,8))*(1-$S$20)*T574*VLOOKUP(AB585,P574:T583,5)</f>
        <v>3.4048328847269302E-3</v>
      </c>
      <c r="AC586" s="60">
        <f>SQRT($W$34*VLOOKUP(AC585,$P$34:$W$43,8))*(1-$T$20)*T574*VLOOKUP(AC585,P574:T583,5)</f>
        <v>2.4384279426574338E-3</v>
      </c>
      <c r="AD586" s="60">
        <f>SQRT($W$34*VLOOKUP(AD585,$P$34:$W$43,8))*(1-$U$20)*T574*VLOOKUP(AD585,P574:T583,5)</f>
        <v>2.362969990683353E-3</v>
      </c>
      <c r="AE586" s="60">
        <f>SQRT($W$34*VLOOKUP(AE585,$P$34:$W$43,8))*(1-$V$20)*T574*VLOOKUP(AE585,P574:T583,5)</f>
        <v>1.4782686621968226E-3</v>
      </c>
      <c r="AF586" s="60">
        <f>SQRT($W$34*VLOOKUP(AF585,$P$34:$W$43,8))*(1-$W$20)*T574*VLOOKUP(AF585,P574:T583,5)</f>
        <v>9.4207463897781393E-3</v>
      </c>
      <c r="AG586" s="60">
        <f>SQRT($W$34*VLOOKUP(AG585,$P$34:$W$43,8))*(1-$X$20)*T574*VLOOKUP(AG585,P574:T583,5)</f>
        <v>5.8595757960313776E-3</v>
      </c>
      <c r="AH586" s="60">
        <f>SQRT($W$34*VLOOKUP(AH585,$P$34:$W$43,8))*(1-$Y$20)*T574*VLOOKUP(AH585,P574:T583,5)</f>
        <v>3.5644348570976116E-3</v>
      </c>
      <c r="AI586" s="87">
        <f>SQRT($W$34*VLOOKUP(AI585,$P$34:$W$43,8))*(1-$Z$20)*T574*VLOOKUP(AI585,P574:T583,5)</f>
        <v>5.5717408403200882E-3</v>
      </c>
      <c r="AJ586" s="89">
        <f>$X$34*T574</f>
        <v>5.2615827632630461E-6</v>
      </c>
      <c r="AK586" s="59" t="s">
        <v>69</v>
      </c>
      <c r="AL586" s="60">
        <f>$Q$44*AI596*100000/($T$3*$AE$9)^2</f>
        <v>0.41385723640372069</v>
      </c>
      <c r="AM586" s="65" t="s">
        <v>581</v>
      </c>
      <c r="AN586" s="66" t="s">
        <v>571</v>
      </c>
      <c r="AO586" s="61">
        <f>(AL593+SQRT(AL595))^(1/3)+(AL593-SQRT(AL595))^(1/3)-AL589/3</f>
        <v>0.73797068725124604</v>
      </c>
      <c r="AP586" s="63">
        <f>AO586^3+AL589*AO586^2+AL590*AO586+AL591</f>
        <v>0</v>
      </c>
      <c r="AQ586" s="65" t="s">
        <v>571</v>
      </c>
      <c r="AR586" s="61">
        <f>IF(AL595&gt;=0,AO586,AO593)</f>
        <v>0.73797068725124604</v>
      </c>
      <c r="AS586" s="61">
        <f>IF(AR586&lt;AR587,AR587,AR586)</f>
        <v>0.73797068725124604</v>
      </c>
      <c r="AT586" s="61">
        <f>AS586</f>
        <v>0.73797068725124604</v>
      </c>
      <c r="AU586" s="67">
        <f>IF(AT586&lt;AT587,AT587,AT586)</f>
        <v>0.73797068725124604</v>
      </c>
      <c r="AV586" s="81"/>
      <c r="AW586" s="59">
        <v>1</v>
      </c>
      <c r="AX586" s="61">
        <f>AX574</f>
        <v>9.4886543912142504E-2</v>
      </c>
      <c r="AY586" s="61">
        <f>SUMPRODUCT(T574:T583,$AX$34:$AX$43)</f>
        <v>0.34455228807852267</v>
      </c>
      <c r="AZ586" s="68">
        <f>IF($AA$7,EXP((AX586/AL587)*(AU591-1)-LN(AU591-AL587)-AL586*(2*AY586/AL586-AX586/AL587)*LN((AU591+2.41421536*AL587)/(AU591-0.41421536*AL587))/(AL587*2.82842713)      ),1)</f>
        <v>0.85492888326273475</v>
      </c>
    </row>
    <row r="587" spans="16:52" x14ac:dyDescent="0.25">
      <c r="P587" s="78">
        <v>2</v>
      </c>
      <c r="Q587" s="60"/>
      <c r="R587" s="60"/>
      <c r="S587" s="60">
        <f>$Z$8*$BJ$35/AZ587</f>
        <v>7.7393120047930183E-2</v>
      </c>
      <c r="T587" s="61">
        <f>S587/S596</f>
        <v>7.7413964245084482E-2</v>
      </c>
      <c r="U587" s="62"/>
      <c r="V587" s="62"/>
      <c r="W587" s="60"/>
      <c r="X587" s="63"/>
      <c r="Y587" s="61"/>
      <c r="Z587" s="86">
        <f>SQRT($W$35*VLOOKUP(Z585,$P$34:$W$43,8))*(1-$Q$21)*T575*VLOOKUP(Z585,P574:T583,5)</f>
        <v>5.3765350111901729E-3</v>
      </c>
      <c r="AA587" s="60">
        <f>SQRT($W$35*VLOOKUP(AA585,$P$34:$W$43,8))*(1-$R$21)*T575*VLOOKUP(AA585,P574:T583,5)</f>
        <v>3.6644840827264459E-3</v>
      </c>
      <c r="AB587" s="60">
        <f>SQRT($W$35*VLOOKUP(AB585,$P$34:$W$43,8))*(1-$S$21)*T575*VLOOKUP(AB585,P574:T583,5)</f>
        <v>2.3571051713650796E-3</v>
      </c>
      <c r="AC587" s="60">
        <f>SQRT($W$35*VLOOKUP(AC585,$P$34:$W$43,8))*(1-$T$21)*T575*VLOOKUP(AC585,P574:T583,5)</f>
        <v>1.5266212044305028E-3</v>
      </c>
      <c r="AD587" s="60">
        <f>SQRT($W$35*VLOOKUP(AD585,$P$34:$W$43,8))*(1-$U$21)*T575*VLOOKUP(AD585,P574:T583,5)</f>
        <v>1.668242039621011E-3</v>
      </c>
      <c r="AE587" s="60">
        <f>SQRT($W$35*VLOOKUP(AE585,$P$34:$W$43,8))*(1-$V$21)*T575*VLOOKUP(AE585,P574:T583,5)</f>
        <v>1.0258788848689353E-3</v>
      </c>
      <c r="AF587" s="60">
        <f>SQRT($W$35*VLOOKUP(AF585,$P$34:$W$43,8))*(1-$W$21)*T575*VLOOKUP(AF585,P574:T583,5)</f>
        <v>6.3020486802554824E-3</v>
      </c>
      <c r="AG587" s="60">
        <f>SQRT($W$35*VLOOKUP(AG585,$P$34:$W$43,8))*(1-$X$21)*T575*VLOOKUP(AG585,P574:T583,5)</f>
        <v>3.826398593254776E-3</v>
      </c>
      <c r="AH587" s="60">
        <f>SQRT($W$35*VLOOKUP(AH585,$P$34:$W$43,8))*(1-$Y$21)*T575*VLOOKUP(AH585,P574:T583,5)</f>
        <v>2.437589112255363E-3</v>
      </c>
      <c r="AI587" s="87">
        <f>SQRT($W$35*VLOOKUP(AI585,$P$34:$W$43,8))*(1-$Z$21)*T575*VLOOKUP(AI585,P574:T583,5)</f>
        <v>3.8564314467380177E-3</v>
      </c>
      <c r="AJ587" s="89">
        <f>$X$35*T575</f>
        <v>3.1314022352916414E-6</v>
      </c>
      <c r="AK587" s="59" t="s">
        <v>65</v>
      </c>
      <c r="AL587" s="60">
        <f>AJ596*$Q$44*100000/($T$3*$AE$9)</f>
        <v>0.11087779601945565</v>
      </c>
      <c r="AM587" s="61"/>
      <c r="AN587" s="66" t="s">
        <v>572</v>
      </c>
      <c r="AO587" s="66" t="e">
        <f>1/0</f>
        <v>#DIV/0!</v>
      </c>
      <c r="AP587" s="61"/>
      <c r="AQ587" s="65" t="s">
        <v>572</v>
      </c>
      <c r="AR587" s="66">
        <f>IF(AL595&gt;=0,0,AO594)</f>
        <v>0</v>
      </c>
      <c r="AS587" s="61">
        <f>IF(AR586&lt;AR587,AR586,AR587)</f>
        <v>0</v>
      </c>
      <c r="AT587" s="61">
        <f>IF(AS587&lt;AS588,AS588,AS587)</f>
        <v>0</v>
      </c>
      <c r="AU587" s="67">
        <f>IF(AT586&lt;AT587,AT586,AT587)</f>
        <v>0</v>
      </c>
      <c r="AV587" s="81"/>
      <c r="AW587" s="59">
        <v>2</v>
      </c>
      <c r="AX587" s="61">
        <f t="shared" ref="AX587:AX595" si="84">AX575</f>
        <v>0.14320546093673198</v>
      </c>
      <c r="AY587" s="61">
        <f>SUMPRODUCT(T574:T583,$AY$34:$AY$43)</f>
        <v>0.59157037432777493</v>
      </c>
      <c r="AZ587" s="68">
        <f>IF($AA$8,EXP((AX587/AL587)*(AU591-1)-LN(AU591-AL587)-AL586*(2*AY587/AL586-AX587/AL587)*LN((AU591+2.41421536*AL587)/(AU591-0.41421536*AL587))/(AL587*2.82842713)      ),1)</f>
        <v>0.52478986241882253</v>
      </c>
    </row>
    <row r="588" spans="16:52" x14ac:dyDescent="0.25">
      <c r="P588" s="78">
        <v>3</v>
      </c>
      <c r="Q588" s="60"/>
      <c r="R588" s="60"/>
      <c r="S588" s="60">
        <f>$Z$9*$BJ$36/AZ588</f>
        <v>3.6374802781774337E-2</v>
      </c>
      <c r="T588" s="61">
        <f>S588/S596</f>
        <v>3.6384599564229451E-2</v>
      </c>
      <c r="U588" s="62"/>
      <c r="V588" s="62"/>
      <c r="W588" s="60"/>
      <c r="X588" s="63"/>
      <c r="Y588" s="61"/>
      <c r="Z588" s="86">
        <f>SQRT($W$36*VLOOKUP(Z585,$P$34:$W$43,8))*(1-$Q$22)*T576*VLOOKUP(Z585,P574:T583,5)</f>
        <v>3.4048328847269306E-3</v>
      </c>
      <c r="AA588" s="60">
        <f>SQRT($W$36*VLOOKUP(AA585,$P$34:$W$43,8))*(1-$R$22)*T576*VLOOKUP(AA585,P574:T583,5)</f>
        <v>2.3571051713650796E-3</v>
      </c>
      <c r="AB588" s="60">
        <f>SQRT($W$36*VLOOKUP(AB585,$P$34:$W$43,8))*(1-$S$22)*T576*VLOOKUP(AB585,P574:T583,5)</f>
        <v>1.5195012283881584E-3</v>
      </c>
      <c r="AC588" s="60">
        <f>SQRT($W$36*VLOOKUP(AC585,$P$34:$W$43,8))*(1-$T$22)*T576*VLOOKUP(AC585,P574:T583,5)</f>
        <v>1.0838556006016855E-3</v>
      </c>
      <c r="AD588" s="60">
        <f>SQRT($W$36*VLOOKUP(AD585,$P$34:$W$43,8))*(1-$U$22)*T576*VLOOKUP(AD585,P574:T583,5)</f>
        <v>1.0754183795413093E-3</v>
      </c>
      <c r="AE588" s="60">
        <f>SQRT($W$36*VLOOKUP(AE585,$P$34:$W$43,8))*(1-$V$22)*T576*VLOOKUP(AE585,P574:T583,5)</f>
        <v>6.4801894038883114E-4</v>
      </c>
      <c r="AF588" s="60">
        <f>SQRT($W$36*VLOOKUP(AF585,$P$34:$W$43,8))*(1-$W$22)*T576*VLOOKUP(AF585,P574:T583,5)</f>
        <v>3.9139446728935169E-3</v>
      </c>
      <c r="AG588" s="60">
        <f>SQRT($W$36*VLOOKUP(AG585,$P$34:$W$43,8))*(1-$X$22)*T576*VLOOKUP(AG585,P574:T583,5)</f>
        <v>2.4869622706412179E-3</v>
      </c>
      <c r="AH588" s="60">
        <f>SQRT($W$36*VLOOKUP(AH585,$P$34:$W$43,8))*(1-$Y$22)*T576*VLOOKUP(AH585,P574:T583,5)</f>
        <v>1.5619511453350654E-3</v>
      </c>
      <c r="AI588" s="87">
        <f>SQRT($W$36*VLOOKUP(AI585,$P$34:$W$43,8))*(1-$Z$22)*T576*VLOOKUP(AI585,P574:T583,5)</f>
        <v>2.5056029252575039E-3</v>
      </c>
      <c r="AJ588" s="89">
        <f>$X$36*T576</f>
        <v>2.0500669236865279E-6</v>
      </c>
      <c r="AK588" s="82"/>
      <c r="AL588" s="65"/>
      <c r="AM588" s="61"/>
      <c r="AN588" s="66" t="s">
        <v>573</v>
      </c>
      <c r="AO588" s="66" t="e">
        <f>1/0</f>
        <v>#DIV/0!</v>
      </c>
      <c r="AP588" s="61"/>
      <c r="AQ588" s="65" t="s">
        <v>573</v>
      </c>
      <c r="AR588" s="66">
        <f>IF(AL595&gt;=0,0,AO595)</f>
        <v>0</v>
      </c>
      <c r="AS588" s="61">
        <f>AR588</f>
        <v>0</v>
      </c>
      <c r="AT588" s="61">
        <f>IF(AS587&lt;AS588,AS587,AS588)</f>
        <v>0</v>
      </c>
      <c r="AU588" s="67">
        <f>AT588</f>
        <v>0</v>
      </c>
      <c r="AV588" s="81"/>
      <c r="AW588" s="59">
        <v>3</v>
      </c>
      <c r="AX588" s="61">
        <f t="shared" si="84"/>
        <v>0.19947591637730461</v>
      </c>
      <c r="AY588" s="61">
        <f>SUMPRODUCT(T574:T583,$AZ$34:$AZ$43)</f>
        <v>0.80753499200568812</v>
      </c>
      <c r="AZ588" s="68">
        <f>IF($AA$9,EXP((AX588/AL587)*(AU591-1)-LN(AU591-AL587)-AL586*(2*AY588/AL586-AX588/AL587)*LN((AU591+2.41421536*AL587)/(AU591-0.41421536*AL587))/(AL587*2.82842713)      ),1)</f>
        <v>0.35268409636486936</v>
      </c>
    </row>
    <row r="589" spans="16:52" x14ac:dyDescent="0.25">
      <c r="P589" s="78">
        <v>4</v>
      </c>
      <c r="Q589" s="60"/>
      <c r="R589" s="60"/>
      <c r="S589" s="60">
        <f>$Z$10*$BJ$37/AZ589</f>
        <v>2.052611071585032E-2</v>
      </c>
      <c r="T589" s="61">
        <f>S589/S596</f>
        <v>2.0531638988884243E-2</v>
      </c>
      <c r="U589" s="62"/>
      <c r="V589" s="62"/>
      <c r="W589" s="60"/>
      <c r="X589" s="63"/>
      <c r="Y589" s="61"/>
      <c r="Z589" s="86">
        <f>SQRT($W$37*VLOOKUP(Z585,$P$34:$W$43,8))*(1-$Q$23)*T577*VLOOKUP(Z585,P574:T583,5)</f>
        <v>2.4384279426574334E-3</v>
      </c>
      <c r="AA589" s="60">
        <f>SQRT($W$37*VLOOKUP(AA585,$P$34:$W$43,8))*(1-$R$23)*T577*VLOOKUP(AA585,P574:T583,5)</f>
        <v>1.5266212044305028E-3</v>
      </c>
      <c r="AB589" s="60">
        <f>SQRT($W$37*VLOOKUP(AB585,$P$34:$W$43,8))*(1-$S$23)*T577*VLOOKUP(AB585,P574:T583,5)</f>
        <v>1.0838556006016855E-3</v>
      </c>
      <c r="AC589" s="60">
        <f>SQRT($W$37*VLOOKUP(AC585,$P$34:$W$43,8))*(1-$T$23)*T577*VLOOKUP(AC585,P574:T583,5)</f>
        <v>7.782388015470323E-4</v>
      </c>
      <c r="AD589" s="60">
        <f>SQRT($W$37*VLOOKUP(AD585,$P$34:$W$43,8))*(1-$U$23)*T577*VLOOKUP(AD585,P574:T583,5)</f>
        <v>7.6398124272673959E-4</v>
      </c>
      <c r="AE589" s="60">
        <f>SQRT($W$37*VLOOKUP(AE585,$P$34:$W$43,8))*(1-$V$23)*T577*VLOOKUP(AE585,P574:T583,5)</f>
        <v>4.4122272782983905E-4</v>
      </c>
      <c r="AF589" s="60">
        <f>SQRT($W$37*VLOOKUP(AF585,$P$34:$W$43,8))*(1-$W$23)*T577*VLOOKUP(AF585,P574:T583,5)</f>
        <v>2.8169702857806073E-3</v>
      </c>
      <c r="AG589" s="60">
        <f>SQRT($W$37*VLOOKUP(AG585,$P$34:$W$43,8))*(1-$X$23)*T577*VLOOKUP(AG585,P574:T583,5)</f>
        <v>1.7611217441070781E-3</v>
      </c>
      <c r="AH589" s="60">
        <f>SQRT($W$37*VLOOKUP(AH585,$P$34:$W$43,8))*(1-$Y$23)*T577*VLOOKUP(AH585,P574:T583,5)</f>
        <v>1.225415277052619E-3</v>
      </c>
      <c r="AI589" s="87">
        <f>SQRT($W$37*VLOOKUP(AI585,$P$34:$W$43,8))*(1-$Z$23)*T577*VLOOKUP(AI585,P574:T583,5)</f>
        <v>1.6278273391573269E-3</v>
      </c>
      <c r="AJ589" s="89">
        <f>$X$37*T577</f>
        <v>1.486220210249629E-6</v>
      </c>
      <c r="AK589" s="59" t="s">
        <v>568</v>
      </c>
      <c r="AL589" s="60">
        <f>AL587-1</f>
        <v>-0.88912220398054431</v>
      </c>
      <c r="AM589" s="61"/>
      <c r="AN589" s="66"/>
      <c r="AO589" s="61"/>
      <c r="AP589" s="61"/>
      <c r="AQ589" s="50"/>
      <c r="AR589" s="65"/>
      <c r="AS589" s="65"/>
      <c r="AT589" s="65"/>
      <c r="AU589" s="65"/>
      <c r="AV589" s="81"/>
      <c r="AW589" s="59">
        <v>4</v>
      </c>
      <c r="AX589" s="61">
        <f t="shared" si="84"/>
        <v>0.25627106465246752</v>
      </c>
      <c r="AY589" s="61">
        <f>SUMPRODUCT(T574:T583,$BA$34:$BA$43)</f>
        <v>1.006863001220754</v>
      </c>
      <c r="AZ589" s="68">
        <f>IF($AA$10,EXP((AX589/AL587)*(AU591-1)-LN(AU591-AL587)-AL586*(2*AY589/AL586-AX589/AL587)*LN((AU591+2.41421536*AL587)/(AU591-0.41421536*AL587))/(AL587*2.82842713)      ),1)</f>
        <v>0.24687815429323784</v>
      </c>
    </row>
    <row r="590" spans="16:52" x14ac:dyDescent="0.25">
      <c r="P590" s="78">
        <v>5</v>
      </c>
      <c r="Q590" s="60"/>
      <c r="R590" s="60"/>
      <c r="S590" s="60">
        <f>$Z$11*$BJ$38/AZ590</f>
        <v>2.084543881324857E-2</v>
      </c>
      <c r="T590" s="61">
        <f>S590/S596</f>
        <v>2.0851053090539914E-2</v>
      </c>
      <c r="U590" s="62"/>
      <c r="V590" s="62"/>
      <c r="W590" s="60"/>
      <c r="X590" s="63"/>
      <c r="Y590" s="61"/>
      <c r="Z590" s="86">
        <f>SQRT($W$38*VLOOKUP(Z585,$P$34:$W$43,8))*(1-$Q$24)*T578*VLOOKUP(Z585,P574:T583,5)</f>
        <v>2.3629699906833534E-3</v>
      </c>
      <c r="AA590" s="60">
        <f>SQRT($W$38*VLOOKUP(AA585,$P$34:$W$43,8))*(1-$R$24)*T578*VLOOKUP(AA585,P574:T583,5)</f>
        <v>1.668242039621011E-3</v>
      </c>
      <c r="AB590" s="60">
        <f>SQRT($W$38*VLOOKUP(AB585,$P$34:$W$43,8))*(1-$S$24)*T578*VLOOKUP(AB585,P574:T583,5)</f>
        <v>1.0754183795413093E-3</v>
      </c>
      <c r="AC590" s="60">
        <f>SQRT($W$38*VLOOKUP(AC585,$P$34:$W$43,8))*(1-$T$24)*T578*VLOOKUP(AC585,P574:T583,5)</f>
        <v>7.6398124272673959E-4</v>
      </c>
      <c r="AD590" s="60">
        <f>SQRT($W$38*VLOOKUP(AD585,$P$34:$W$43,8))*(1-$U$24)*T578*VLOOKUP(AD585,P574:T583,5)</f>
        <v>7.4938525837899407E-4</v>
      </c>
      <c r="AE590" s="60">
        <f>SQRT($W$38*VLOOKUP(AE585,$P$34:$W$43,8))*(1-$V$24)*T578*VLOOKUP(AE585,P574:T583,5)</f>
        <v>4.6756610581767509E-4</v>
      </c>
      <c r="AF590" s="60">
        <f>SQRT($W$38*VLOOKUP(AF585,$P$34:$W$43,8))*(1-$W$24)*T578*VLOOKUP(AF585,P574:T583,5)</f>
        <v>2.6942490666458205E-3</v>
      </c>
      <c r="AG590" s="60">
        <f>SQRT($W$38*VLOOKUP(AG585,$P$34:$W$43,8))*(1-$X$24)*T578*VLOOKUP(AG585,P574:T583,5)</f>
        <v>1.7546859051210905E-3</v>
      </c>
      <c r="AH590" s="60">
        <f>SQRT($W$38*VLOOKUP(AH585,$P$34:$W$43,8))*(1-$Y$24)*T578*VLOOKUP(AH585,P574:T583,5)</f>
        <v>1.1454865658756938E-3</v>
      </c>
      <c r="AI590" s="87">
        <f>SQRT($W$38*VLOOKUP(AI585,$P$34:$W$43,8))*(1-$Z$24)*T578*VLOOKUP(AI585,P574:T583,5)</f>
        <v>1.7596013740546045E-3</v>
      </c>
      <c r="AJ590" s="89">
        <f>$X$38*T578</f>
        <v>1.5090014020903541E-6</v>
      </c>
      <c r="AK590" s="59" t="s">
        <v>569</v>
      </c>
      <c r="AL590" s="60">
        <f>AL586-3*AL587*AL587-2*AL587</f>
        <v>0.15521998741441337</v>
      </c>
      <c r="AM590" s="61" t="s">
        <v>582</v>
      </c>
      <c r="AN590" s="66" t="s">
        <v>583</v>
      </c>
      <c r="AO590" s="61">
        <f>AL593^2/AL594^3</f>
        <v>7.7936913533325569</v>
      </c>
      <c r="AP590" s="61"/>
      <c r="AQ590" s="50"/>
      <c r="AR590" s="65"/>
      <c r="AS590" s="65"/>
      <c r="AT590" s="65"/>
      <c r="AU590" s="65"/>
      <c r="AV590" s="81"/>
      <c r="AW590" s="59">
        <v>5</v>
      </c>
      <c r="AX590" s="61">
        <f t="shared" si="84"/>
        <v>0.25621330522075891</v>
      </c>
      <c r="AY590" s="61">
        <f>SUMPRODUCT(T574:T583,$BB$34:$BB$43)</f>
        <v>0.9899243942906355</v>
      </c>
      <c r="AZ590" s="68">
        <f>IF($AA$11,EXP((AX590/AL587)*(AU591-1)-LN(AU591-AL587)-AL586*(2*AY590/AL586-AX590/AL587)*LN((AU591+2.41421536*AL587)/(AU591-0.41421536*AL587))/(AL587*2.82842713)      ),1)</f>
        <v>0.2570183879966263</v>
      </c>
    </row>
    <row r="591" spans="16:52" x14ac:dyDescent="0.25">
      <c r="P591" s="78">
        <v>6</v>
      </c>
      <c r="Q591" s="60"/>
      <c r="R591" s="60"/>
      <c r="S591" s="60">
        <f>$Z$12*$BJ$39/AZ591</f>
        <v>1.0316492458094139E-2</v>
      </c>
      <c r="T591" s="61">
        <f>S591/S596</f>
        <v>1.0319270986761858E-2</v>
      </c>
      <c r="U591" s="62"/>
      <c r="V591" s="62"/>
      <c r="W591" s="60"/>
      <c r="X591" s="63"/>
      <c r="Y591" s="61"/>
      <c r="Z591" s="86">
        <f>SQRT($W$39*VLOOKUP(Z585,$P$34:$W$43,8))*(1-$Q$25)*T579*VLOOKUP(Z585,P574:T583,5)</f>
        <v>1.4782686621968228E-3</v>
      </c>
      <c r="AA591" s="60">
        <f>SQRT($W$39*VLOOKUP(AA585,$P$34:$W$43,8))*(1-$R$25)*T579*VLOOKUP(AA585,P574:T583,5)</f>
        <v>1.0258788848689353E-3</v>
      </c>
      <c r="AB591" s="60">
        <f>SQRT($W$39*VLOOKUP(AB585,$P$34:$W$43,8))*(1-$S$25)*T579*VLOOKUP(AB585,P574:T583,5)</f>
        <v>6.4801894038883114E-4</v>
      </c>
      <c r="AC591" s="60">
        <f>SQRT($W$39*VLOOKUP(AC585,$P$34:$W$43,8))*(1-$T$25)*T579*VLOOKUP(AC585,P574:T583,5)</f>
        <v>4.4122272782983905E-4</v>
      </c>
      <c r="AD591" s="60">
        <f>SQRT($W$39*VLOOKUP(AD585,$P$34:$W$43,8))*(1-$U$25)*T579*VLOOKUP(AD585,P574:T583,5)</f>
        <v>4.6756610581767514E-4</v>
      </c>
      <c r="AE591" s="60">
        <f>SQRT($W$39*VLOOKUP(AE585,$P$34:$W$43,8))*(1-$V$25)*T579*VLOOKUP(AE585,P574:T583,5)</f>
        <v>2.9172986906948403E-4</v>
      </c>
      <c r="AF591" s="60">
        <f>SQRT($W$39*VLOOKUP(AF585,$P$34:$W$43,8))*(1-$W$25)*T579*VLOOKUP(AF585,P574:T583,5)</f>
        <v>1.8559387594939238E-3</v>
      </c>
      <c r="AG591" s="60">
        <f>SQRT($W$39*VLOOKUP(AG585,$P$34:$W$43,8))*(1-$X$25)*T579*VLOOKUP(AG585,P574:T583,5)</f>
        <v>1.0920692224743052E-3</v>
      </c>
      <c r="AH591" s="60">
        <f>SQRT($W$39*VLOOKUP(AH585,$P$34:$W$43,8))*(1-$Y$25)*T579*VLOOKUP(AH585,P574:T583,5)</f>
        <v>7.0300253274752794E-4</v>
      </c>
      <c r="AI591" s="87">
        <f>SQRT($W$39*VLOOKUP(AI585,$P$34:$W$43,8))*(1-$Z$25)*T579*VLOOKUP(AI585,P574:T583,5)</f>
        <v>1.0978731607795445E-3</v>
      </c>
      <c r="AJ591" s="89">
        <f>$X$39*T579</f>
        <v>9.2903147366809432E-7</v>
      </c>
      <c r="AK591" s="59" t="s">
        <v>570</v>
      </c>
      <c r="AL591" s="60">
        <f>-1*AL586*AL587+AL587^2+AL587^3</f>
        <v>-3.2230573643613508E-2</v>
      </c>
      <c r="AM591" s="61"/>
      <c r="AN591" s="66" t="s">
        <v>584</v>
      </c>
      <c r="AO591" s="61" t="e">
        <f>SQRT(1-AO590)/SQRT(AO590)*AL593/ABS(AL593)</f>
        <v>#NUM!</v>
      </c>
      <c r="AP591" s="61"/>
      <c r="AQ591" s="50"/>
      <c r="AR591" s="65"/>
      <c r="AS591" s="65"/>
      <c r="AT591" s="65" t="s">
        <v>587</v>
      </c>
      <c r="AU591" s="61">
        <f>AU586</f>
        <v>0.73797068725124604</v>
      </c>
      <c r="AV591" s="81"/>
      <c r="AW591" s="59">
        <v>6</v>
      </c>
      <c r="AX591" s="61">
        <f t="shared" si="84"/>
        <v>0.31872889694939199</v>
      </c>
      <c r="AY591" s="61">
        <f>SUMPRODUCT(T574:T583,$BC$34:$BC$43)</f>
        <v>1.2606147202468188</v>
      </c>
      <c r="AZ591" s="68">
        <f>IF($AA$12,EXP((AX591/AL587)*(AU591-1)-LN(AU591-AL587)-AL586*(2*AY591/AL586-AX591/AL587)*LN((AU591+2.41421536*AL587)/(AU591-0.41421536*AL587))/(AL587*2.82842713)      ),1)</f>
        <v>0.15359283363724749</v>
      </c>
    </row>
    <row r="592" spans="16:52" x14ac:dyDescent="0.25">
      <c r="P592" s="78">
        <v>7</v>
      </c>
      <c r="Q592" s="60"/>
      <c r="R592" s="60"/>
      <c r="S592" s="60">
        <f>$Z$13*$BJ$40/AZ592</f>
        <v>0.37188820683629109</v>
      </c>
      <c r="T592" s="61">
        <f>S592/S596</f>
        <v>0.37198836704559463</v>
      </c>
      <c r="U592" s="62"/>
      <c r="V592" s="62"/>
      <c r="W592" s="60"/>
      <c r="X592" s="63"/>
      <c r="Y592" s="61"/>
      <c r="Z592" s="86">
        <f>SQRT($W$40*VLOOKUP(Z585,$P$34:$W$43,8))*(1-$Q$26)*T580*VLOOKUP(Z585,P574:T583,5)</f>
        <v>9.420746389778141E-3</v>
      </c>
      <c r="AA592" s="60">
        <f>SQRT($W$40*VLOOKUP(AA585,$P$34:$W$43,8))*(1-$R$26)*T580*VLOOKUP(AA585,P574:T583,5)</f>
        <v>6.3020486802554824E-3</v>
      </c>
      <c r="AB592" s="60">
        <f>SQRT($W$40*VLOOKUP(AB585,$P$34:$W$43,8))*(1-$S$26)*T580*VLOOKUP(AB585,P574:T583,5)</f>
        <v>3.9139446728935169E-3</v>
      </c>
      <c r="AC592" s="60">
        <f>SQRT($W$40*VLOOKUP(AC585,$P$34:$W$43,8))*(1-$T$26)*T580*VLOOKUP(AC585,P574:T583,5)</f>
        <v>2.8169702857806073E-3</v>
      </c>
      <c r="AD592" s="60">
        <f>SQRT($W$40*VLOOKUP(AD585,$P$34:$W$43,8))*(1-$U$26)*T580*VLOOKUP(AD585,P574:T583,5)</f>
        <v>2.6942490666458201E-3</v>
      </c>
      <c r="AE592" s="60">
        <f>SQRT($W$40*VLOOKUP(AE585,$P$34:$W$43,8))*(1-$V$26)*T580*VLOOKUP(AE585,P574:T583,5)</f>
        <v>1.8559387594939238E-3</v>
      </c>
      <c r="AF592" s="60">
        <f>SQRT($W$40*VLOOKUP(AF585,$P$34:$W$43,8))*(1-$W$26)*T580*VLOOKUP(AF585,P574:T583,5)</f>
        <v>1.2046919188413845E-2</v>
      </c>
      <c r="AG592" s="60">
        <f>SQRT($W$40*VLOOKUP(AG585,$P$34:$W$43,8))*(1-$X$26)*T580*VLOOKUP(AG585,P574:T583,5)</f>
        <v>8.1306093307092209E-3</v>
      </c>
      <c r="AH592" s="60">
        <f>SQRT($W$40*VLOOKUP(AH585,$P$34:$W$43,8))*(1-$Y$26)*T580*VLOOKUP(AH585,P574:T583,5)</f>
        <v>3.969382623624151E-3</v>
      </c>
      <c r="AI592" s="87">
        <f>SQRT($W$40*VLOOKUP(AI585,$P$34:$W$43,8))*(1-$Z$26)*T580*VLOOKUP(AI585,P574:T583,5)</f>
        <v>6.4511321079812403E-3</v>
      </c>
      <c r="AJ592" s="89">
        <f>$X$40*T580</f>
        <v>8.9462588897099005E-6</v>
      </c>
      <c r="AK592" s="82"/>
      <c r="AL592" s="65"/>
      <c r="AM592" s="61"/>
      <c r="AN592" s="66" t="s">
        <v>585</v>
      </c>
      <c r="AO592" s="61" t="e">
        <f>IF(ATAN(AO591)&lt;0,ATAN(AO591)+PI(),ATAN(AO591))</f>
        <v>#NUM!</v>
      </c>
      <c r="AP592" s="61"/>
      <c r="AQ592" s="50"/>
      <c r="AR592" s="65"/>
      <c r="AS592" s="65"/>
      <c r="AT592" s="65"/>
      <c r="AU592" s="65"/>
      <c r="AV592" s="81"/>
      <c r="AW592" s="59">
        <v>7</v>
      </c>
      <c r="AX592" s="61">
        <f t="shared" si="84"/>
        <v>8.5143624315005592E-2</v>
      </c>
      <c r="AY592" s="61">
        <f>SUMPRODUCT(T574:T583,$BD$34:$BD$43)</f>
        <v>0.22132113667921455</v>
      </c>
      <c r="AZ592" s="68">
        <f>IF($AA$13,EXP((AX592/AL587)*(AU591-1)-LN(AU591-AL587)-AL586*(2*AY592/AL586-AX592/AL587)*LN((AU591+2.41421536*AL587)/(AU591-0.41421536*AL587))/(AL587*2.82842713)      ),1)</f>
        <v>1.123748440957947</v>
      </c>
    </row>
    <row r="593" spans="16:52" x14ac:dyDescent="0.25">
      <c r="P593" s="78">
        <v>8</v>
      </c>
      <c r="Q593" s="60"/>
      <c r="R593" s="60"/>
      <c r="S593" s="60">
        <f>$Z$14*$BJ$41/AZ593</f>
        <v>0.11479510588022966</v>
      </c>
      <c r="T593" s="61">
        <f>S593/S596</f>
        <v>0.11482602350983077</v>
      </c>
      <c r="U593" s="62"/>
      <c r="V593" s="62"/>
      <c r="W593" s="60"/>
      <c r="X593" s="63"/>
      <c r="Y593" s="61"/>
      <c r="Z593" s="86">
        <f>SQRT($W$41*VLOOKUP(Z585,$P$34:$W$43,8))*(1-$Q$27)*T581*VLOOKUP(Z585,P574:T583,5)</f>
        <v>5.8595757960313776E-3</v>
      </c>
      <c r="AA593" s="60">
        <f>SQRT($W$41*VLOOKUP(AA585,$P$34:$W$43,8))*(1-$R$27)*T581*VLOOKUP(AA585,P574:T583,5)</f>
        <v>3.826398593254776E-3</v>
      </c>
      <c r="AB593" s="60">
        <f>SQRT($W$41*VLOOKUP(AB585,$P$34:$W$43,8))*(1-$S$27)*T581*VLOOKUP(AB585,P574:T583,5)</f>
        <v>2.4869622706412183E-3</v>
      </c>
      <c r="AC593" s="60">
        <f>SQRT($W$41*VLOOKUP(AC585,$P$34:$W$43,8))*(1-$T$27)*T581*VLOOKUP(AC585,P574:T583,5)</f>
        <v>1.7611217441070781E-3</v>
      </c>
      <c r="AD593" s="60">
        <f>SQRT($W$41*VLOOKUP(AD585,$P$34:$W$43,8))*(1-$U$27)*T581*VLOOKUP(AD585,P574:T583,5)</f>
        <v>1.7546859051210905E-3</v>
      </c>
      <c r="AE593" s="60">
        <f>SQRT($W$41*VLOOKUP(AE585,$P$34:$W$43,8))*(1-$V$27)*T581*VLOOKUP(AE585,P574:T583,5)</f>
        <v>1.0920692224743052E-3</v>
      </c>
      <c r="AF593" s="60">
        <f>SQRT($W$41*VLOOKUP(AF585,$P$34:$W$43,8))*(1-$W$27)*T581*VLOOKUP(AF585,P574:T583,5)</f>
        <v>8.1306093307092209E-3</v>
      </c>
      <c r="AG593" s="60">
        <f>SQRT($W$41*VLOOKUP(AG585,$P$34:$W$43,8))*(1-$X$27)*T581*VLOOKUP(AG585,P574:T583,5)</f>
        <v>5.3055240215283232E-3</v>
      </c>
      <c r="AH593" s="60">
        <f>SQRT($W$41*VLOOKUP(AH585,$P$34:$W$43,8))*(1-$Y$27)*T581*VLOOKUP(AH585,P574:T583,5)</f>
        <v>2.8879277377058606E-3</v>
      </c>
      <c r="AI593" s="87">
        <f>SQRT($W$41*VLOOKUP(AI585,$P$34:$W$43,8))*(1-$Z$27)*T581*VLOOKUP(AI585,P574:T583,5)</f>
        <v>4.4234970997742472E-3</v>
      </c>
      <c r="AJ593" s="89">
        <f>$X$41*T581</f>
        <v>3.0631319895552579E-6</v>
      </c>
      <c r="AK593" s="59" t="s">
        <v>580</v>
      </c>
      <c r="AL593" s="61">
        <f>AL589*AL590/6-AL591/2-AL589^3/27</f>
        <v>1.9146480601207386E-2</v>
      </c>
      <c r="AM593" s="61"/>
      <c r="AN593" s="66" t="s">
        <v>571</v>
      </c>
      <c r="AO593" s="61" t="e">
        <f>2*SQRT(AL594)*COS(AO592/3)-AL589/3</f>
        <v>#NUM!</v>
      </c>
      <c r="AP593" s="69" t="e">
        <f>AO593^3+AL589*AO593^2+AL590*AO593+AL591</f>
        <v>#NUM!</v>
      </c>
      <c r="AQ593" s="50"/>
      <c r="AR593" s="65"/>
      <c r="AS593" s="65"/>
      <c r="AT593" s="65"/>
      <c r="AU593" s="65"/>
      <c r="AV593" s="81"/>
      <c r="AW593" s="59">
        <v>8</v>
      </c>
      <c r="AX593" s="61">
        <f t="shared" si="84"/>
        <v>9.4442052157195047E-2</v>
      </c>
      <c r="AY593" s="61">
        <f>SUMPRODUCT(T574:T583,$BE$34:$BE$43)</f>
        <v>0.46712652468248317</v>
      </c>
      <c r="AZ593" s="68">
        <f>IF($AA$14,EXP((AX593/AL587)*(AU591-1)-LN(AU591-AL587)-AL586*(2*AY593/AL586-AX593/AL587)*LN((AU591+2.41421536*AL587)/(AU591-0.41421536*AL587))/(AL587*2.82842713)      ),1)</f>
        <v>0.63774336822871291</v>
      </c>
    </row>
    <row r="594" spans="16:52" x14ac:dyDescent="0.25">
      <c r="P594" s="78">
        <v>9</v>
      </c>
      <c r="Q594" s="60"/>
      <c r="R594" s="60"/>
      <c r="S594" s="60">
        <f>$Z$15*$BJ$42/AZ594</f>
        <v>5.9246970471396189E-2</v>
      </c>
      <c r="T594" s="61">
        <f>S594/S596</f>
        <v>5.9262927387625126E-2</v>
      </c>
      <c r="U594" s="62"/>
      <c r="V594" s="62" t="s">
        <v>590</v>
      </c>
      <c r="W594" s="60"/>
      <c r="X594" s="63"/>
      <c r="Y594" s="61"/>
      <c r="Z594" s="86">
        <f>SQRT($W$42*VLOOKUP(Z585,$P$34:$W$43,8))*(1-$Q$28)*T582*VLOOKUP(Z585,P574:T583,5)</f>
        <v>3.5644348570976112E-3</v>
      </c>
      <c r="AA594" s="60">
        <f>SQRT($W$42*VLOOKUP(AA585,$P$34:$W$43,8))*(1-$R$28)*T582*VLOOKUP(AA585,P574:T583,5)</f>
        <v>2.4375891122553625E-3</v>
      </c>
      <c r="AB594" s="60">
        <f>SQRT($W$42*VLOOKUP(AB585,$P$34:$W$43,8))*(1-$S$28)*T582*VLOOKUP(AB585,P574:T583,5)</f>
        <v>1.5619511453350656E-3</v>
      </c>
      <c r="AC594" s="60">
        <f>SQRT($W$42*VLOOKUP(AC585,$P$34:$W$43,8))*(1-$T$28)*T582*VLOOKUP(AC585,P574:T583,5)</f>
        <v>1.225415277052619E-3</v>
      </c>
      <c r="AD594" s="60">
        <f>SQRT($W$42*VLOOKUP(AD585,$P$34:$W$43,8))*(1-$U$28)*T582*VLOOKUP(AD585,P574:T583,5)</f>
        <v>1.1454865658756938E-3</v>
      </c>
      <c r="AE594" s="60">
        <f>SQRT($W$42*VLOOKUP(AE585,$P$34:$W$43,8))*(1-$V$28)*T582*VLOOKUP(AE585,P574:T583,5)</f>
        <v>7.0300253274752805E-4</v>
      </c>
      <c r="AF594" s="60">
        <f>SQRT($W$42*VLOOKUP(AF585,$P$34:$W$43,8))*(1-$W$28)*T582*VLOOKUP(AF585,P574:T583,5)</f>
        <v>3.969382623624151E-3</v>
      </c>
      <c r="AG594" s="60">
        <f>SQRT($W$42*VLOOKUP(AG585,$P$34:$W$43,8))*(1-$X$28)*T582*VLOOKUP(AG585,P574:T583,5)</f>
        <v>2.8879277377058601E-3</v>
      </c>
      <c r="AH594" s="60">
        <f>SQRT($W$42*VLOOKUP(AH585,$P$34:$W$43,8))*(1-$Y$28)*T582*VLOOKUP(AH585,P574:T583,5)</f>
        <v>1.9295396197785144E-3</v>
      </c>
      <c r="AI594" s="87">
        <f>SQRT($W$42*VLOOKUP(AI585,$P$34:$W$43,8))*(1-$Z$28)*T582*VLOOKUP(AI585,P574:T583,5)</f>
        <v>2.8235050569467451E-3</v>
      </c>
      <c r="AJ594" s="89">
        <f>$X$42*T582</f>
        <v>1.6008612985586599E-6</v>
      </c>
      <c r="AK594" s="59" t="s">
        <v>556</v>
      </c>
      <c r="AL594" s="61">
        <f>AL589^2/9-AL590/3</f>
        <v>3.6097592374220056E-2</v>
      </c>
      <c r="AM594" s="61"/>
      <c r="AN594" s="66" t="s">
        <v>572</v>
      </c>
      <c r="AO594" s="61" t="e">
        <f>2*SQRT(AL594)*COS((AO592+2*PI())/3)-AL589/3</f>
        <v>#NUM!</v>
      </c>
      <c r="AP594" s="69" t="e">
        <f>AO594^3+AO594^2*AL589+AO594*AL590+AL591</f>
        <v>#NUM!</v>
      </c>
      <c r="AQ594" s="50"/>
      <c r="AR594" s="65"/>
      <c r="AS594" s="50"/>
      <c r="AT594" s="65"/>
      <c r="AU594" s="65"/>
      <c r="AV594" s="81"/>
      <c r="AW594" s="59">
        <v>9</v>
      </c>
      <c r="AX594" s="61">
        <f t="shared" si="84"/>
        <v>9.5633628720838929E-2</v>
      </c>
      <c r="AY594" s="61">
        <f>SUMPRODUCT(T574:T583,$BF$34:$BF$43)</f>
        <v>0.53657148041638902</v>
      </c>
      <c r="AZ594" s="68">
        <f>IF($AA$15,EXP((AX594/AL587)*(AU591-1)-LN(AU591-AL587)-AL586*(2*AY594/AL586-AX594/AL587)*LN((AU591+2.41421536*AL587)/(AU591-0.41421536*AL587))/(AL587*2.82842713)      ),1)</f>
        <v>0.54180083784058608</v>
      </c>
    </row>
    <row r="595" spans="16:52" x14ac:dyDescent="0.25">
      <c r="P595" s="78">
        <v>10</v>
      </c>
      <c r="Q595" s="60"/>
      <c r="R595" s="60"/>
      <c r="S595" s="60">
        <f>$Z$16*$BJ$43/AZ595</f>
        <v>9.2083112558264776E-2</v>
      </c>
      <c r="T595" s="61">
        <f>S595/S596</f>
        <v>9.2107913193664376E-2</v>
      </c>
      <c r="U595" s="62"/>
      <c r="V595" s="96">
        <f>ABS(S584-S596)</f>
        <v>2.2204460492503131E-16</v>
      </c>
      <c r="W595" s="60"/>
      <c r="X595" s="63"/>
      <c r="Y595" s="61"/>
      <c r="Z595" s="86">
        <f>SQRT($W$43*VLOOKUP(Z585,$P$34:$W$43,8))*(1-$Q$29)*T583*VLOOKUP(Z585,P574:T583,5)</f>
        <v>5.5717408403200882E-3</v>
      </c>
      <c r="AA595" s="60">
        <f>SQRT($W$43*VLOOKUP(AA585,$P$34:$W$43,8))*(1-$R$29)*T583*VLOOKUP(AA585,P574:T583,5)</f>
        <v>3.8564314467380172E-3</v>
      </c>
      <c r="AB595" s="60">
        <f>SQRT($W$43*VLOOKUP(AB585,$P$34:$W$43,8))*(1-$S$29)*T583*VLOOKUP(AB585,P574:T583,5)</f>
        <v>2.5056029252575034E-3</v>
      </c>
      <c r="AC595" s="60">
        <f>SQRT($W$43*VLOOKUP(AC585,$P$34:$W$43,8))*(1-$T$29)*T583*VLOOKUP(AC585,P574:T583,5)</f>
        <v>1.6278273391573269E-3</v>
      </c>
      <c r="AD595" s="60">
        <f>SQRT($W$43*VLOOKUP(AD585,$P$34:$W$43,8))*(1-$U$29)*T583*VLOOKUP(AD585,P574:T583,5)</f>
        <v>1.7596013740546043E-3</v>
      </c>
      <c r="AE595" s="60">
        <f>SQRT($W$43*VLOOKUP(AE585,$P$34:$W$43,8))*(1-$V$29)*T583*VLOOKUP(AE585,P574:T583,5)</f>
        <v>1.0978731607795443E-3</v>
      </c>
      <c r="AF595" s="60">
        <f>SQRT($W$43*VLOOKUP(AF585,$P$34:$W$43,8))*(1-$W$29)*T583*VLOOKUP(AF585,P574:T583,5)</f>
        <v>6.4511321079812394E-3</v>
      </c>
      <c r="AG595" s="60">
        <f>SQRT($W$43*VLOOKUP(AG585,$P$34:$W$43,8))*(1-$X$29)*T583*VLOOKUP(AG585,P574:T583,5)</f>
        <v>4.4234970997742472E-3</v>
      </c>
      <c r="AH595" s="60">
        <f>SQRT($W$43*VLOOKUP(AH585,$P$34:$W$43,8))*(1-$Y$29)*T583*VLOOKUP(AH585,P574:T583,5)</f>
        <v>2.8235050569467451E-3</v>
      </c>
      <c r="AI595" s="87">
        <f>SQRT($W$43*VLOOKUP(AI585,$P$34:$W$43,8))*(1-$Z$29)*T583*VLOOKUP(AI585,P574:T583,5)</f>
        <v>4.1316491897268968E-3</v>
      </c>
      <c r="AJ595" s="89">
        <f>$X$43*T583</f>
        <v>3.3412025321085508E-6</v>
      </c>
      <c r="AK595" s="59" t="s">
        <v>72</v>
      </c>
      <c r="AL595" s="63">
        <f>AL593^2-AL594^3</f>
        <v>3.1955125071062425E-4</v>
      </c>
      <c r="AM595" s="61"/>
      <c r="AN595" s="66" t="s">
        <v>573</v>
      </c>
      <c r="AO595" s="61" t="e">
        <f>2*SQRT(AL594)*COS((AO592+4*PI())/3)-AL589/3</f>
        <v>#NUM!</v>
      </c>
      <c r="AP595" s="69" t="e">
        <f>AO595^3+AO595^2*AL589+AL590*AO595+AL591</f>
        <v>#NUM!</v>
      </c>
      <c r="AQ595" s="50"/>
      <c r="AR595" s="65"/>
      <c r="AS595" s="50"/>
      <c r="AT595" s="65"/>
      <c r="AU595" s="65"/>
      <c r="AV595" s="81"/>
      <c r="AW595" s="59">
        <v>10</v>
      </c>
      <c r="AX595" s="61">
        <f t="shared" si="84"/>
        <v>0.1284239100960245</v>
      </c>
      <c r="AY595" s="61">
        <f>SUMPRODUCT(T574:T583,$BG$34:$BG$43)</f>
        <v>0.53145233072171205</v>
      </c>
      <c r="AZ595" s="68">
        <f>IF($AA$16,EXP((AX595/AL587)*(AU591-1)-LN(AU591-AL587)-AL586*(2*AY595/AL586-AX595/AL587)*LN((AU591+2.41421536*AL587)/(AU591-0.41421536*AL587))/(AL587*2.82842713)      ),1)</f>
        <v>0.58726082636113408</v>
      </c>
    </row>
    <row r="596" spans="16:52" x14ac:dyDescent="0.25">
      <c r="P596" s="79"/>
      <c r="Q596" s="71"/>
      <c r="R596" s="71"/>
      <c r="S596" s="94">
        <f>SUM(S586:S595)</f>
        <v>0.9997307437055114</v>
      </c>
      <c r="T596" s="72">
        <f>SUM(T586:T595)</f>
        <v>1.0000000000000002</v>
      </c>
      <c r="U596" s="73"/>
      <c r="V596" s="73"/>
      <c r="W596" s="73"/>
      <c r="X596" s="73"/>
      <c r="Y596" s="73"/>
      <c r="Z596" s="70"/>
      <c r="AA596" s="73"/>
      <c r="AB596" s="73"/>
      <c r="AC596" s="73"/>
      <c r="AD596" s="73"/>
      <c r="AE596" s="73"/>
      <c r="AF596" s="73"/>
      <c r="AG596" s="73"/>
      <c r="AH596" s="73"/>
      <c r="AI596" s="88">
        <f>SUM(Z586:AI595)</f>
        <v>0.28955790210612875</v>
      </c>
      <c r="AJ596" s="91">
        <f>SUM(AJ586:AJ595)</f>
        <v>3.1318759718181669E-5</v>
      </c>
      <c r="AK596" s="70"/>
      <c r="AL596" s="73"/>
      <c r="AM596" s="74"/>
      <c r="AN596" s="75"/>
      <c r="AO596" s="74"/>
      <c r="AP596" s="74"/>
      <c r="AQ596" s="76"/>
      <c r="AR596" s="73"/>
      <c r="AS596" s="76"/>
      <c r="AT596" s="73"/>
      <c r="AU596" s="73"/>
      <c r="AV596" s="80"/>
      <c r="AW596" s="70"/>
      <c r="AX596" s="73"/>
      <c r="AY596" s="73"/>
      <c r="AZ596" s="80"/>
    </row>
    <row r="597" spans="16:52" x14ac:dyDescent="0.25">
      <c r="P597" s="92">
        <f>P585+1</f>
        <v>47</v>
      </c>
      <c r="Q597" s="55"/>
      <c r="R597" s="55"/>
      <c r="S597" s="55"/>
      <c r="T597" s="55" t="s">
        <v>558</v>
      </c>
      <c r="U597" s="56"/>
      <c r="V597" s="56"/>
      <c r="W597" s="57"/>
      <c r="X597" s="57"/>
      <c r="Y597" s="57"/>
      <c r="Z597" s="54">
        <v>1</v>
      </c>
      <c r="AA597" s="55">
        <v>2</v>
      </c>
      <c r="AB597" s="55">
        <v>3</v>
      </c>
      <c r="AC597" s="55">
        <v>4</v>
      </c>
      <c r="AD597" s="55">
        <v>5</v>
      </c>
      <c r="AE597" s="55">
        <v>6</v>
      </c>
      <c r="AF597" s="55">
        <v>7</v>
      </c>
      <c r="AG597" s="55">
        <v>8</v>
      </c>
      <c r="AH597" s="55">
        <v>9</v>
      </c>
      <c r="AI597" s="58">
        <v>10</v>
      </c>
      <c r="AJ597" s="90"/>
      <c r="AK597" s="54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8"/>
      <c r="AW597" s="54"/>
      <c r="AX597" s="55" t="s">
        <v>563</v>
      </c>
      <c r="AY597" s="55" t="s">
        <v>575</v>
      </c>
      <c r="AZ597" s="58" t="s">
        <v>588</v>
      </c>
    </row>
    <row r="598" spans="16:52" x14ac:dyDescent="0.25">
      <c r="P598" s="78">
        <v>1</v>
      </c>
      <c r="Q598" s="60"/>
      <c r="R598" s="60"/>
      <c r="S598" s="60">
        <f>$Z$7*$BJ$34/AZ598</f>
        <v>0.19626138314243222</v>
      </c>
      <c r="T598" s="61">
        <f>S598/S608</f>
        <v>0.19631424198778519</v>
      </c>
      <c r="U598" s="62"/>
      <c r="V598" s="62"/>
      <c r="W598" s="60"/>
      <c r="X598" s="63"/>
      <c r="Y598" s="61"/>
      <c r="Z598" s="86">
        <f>SQRT($W$34*VLOOKUP(Z597,$P$34:$W$43,8))*(1-$Q$20)*T586*VLOOKUP(Z597,P586:T595,5)</f>
        <v>7.8475974294989342E-3</v>
      </c>
      <c r="AA598" s="60">
        <f>SQRT($W$34*VLOOKUP(AA597,$P$34:$W$43,8))*(1-$R$20)*T586*VLOOKUP(AA597,P586:T595,5)</f>
        <v>5.3765350111901746E-3</v>
      </c>
      <c r="AB598" s="60">
        <f>SQRT($W$34*VLOOKUP(AB597,$P$34:$W$43,8))*(1-$S$20)*T586*VLOOKUP(AB597,P586:T595,5)</f>
        <v>3.404832884726931E-3</v>
      </c>
      <c r="AC598" s="60">
        <f>SQRT($W$34*VLOOKUP(AC597,$P$34:$W$43,8))*(1-$T$20)*T586*VLOOKUP(AC597,P586:T595,5)</f>
        <v>2.4384279426574334E-3</v>
      </c>
      <c r="AD598" s="60">
        <f>SQRT($W$34*VLOOKUP(AD597,$P$34:$W$43,8))*(1-$U$20)*T586*VLOOKUP(AD597,P586:T595,5)</f>
        <v>2.362969990683356E-3</v>
      </c>
      <c r="AE598" s="60">
        <f>SQRT($W$34*VLOOKUP(AE597,$P$34:$W$43,8))*(1-$V$20)*T586*VLOOKUP(AE597,P586:T595,5)</f>
        <v>1.4782686621968245E-3</v>
      </c>
      <c r="AF598" s="60">
        <f>SQRT($W$34*VLOOKUP(AF597,$P$34:$W$43,8))*(1-$W$20)*T586*VLOOKUP(AF597,P586:T595,5)</f>
        <v>9.4207463897781375E-3</v>
      </c>
      <c r="AG598" s="60">
        <f>SQRT($W$34*VLOOKUP(AG597,$P$34:$W$43,8))*(1-$X$20)*T586*VLOOKUP(AG597,P586:T595,5)</f>
        <v>5.8595757960313776E-3</v>
      </c>
      <c r="AH598" s="60">
        <f>SQRT($W$34*VLOOKUP(AH597,$P$34:$W$43,8))*(1-$Y$20)*T586*VLOOKUP(AH597,P586:T595,5)</f>
        <v>3.5644348570976125E-3</v>
      </c>
      <c r="AI598" s="87">
        <f>SQRT($W$34*VLOOKUP(AI597,$P$34:$W$43,8))*(1-$Z$20)*T586*VLOOKUP(AI597,P586:T595,5)</f>
        <v>5.5717408403200882E-3</v>
      </c>
      <c r="AJ598" s="89">
        <f>$X$34*T586</f>
        <v>5.2615827632630461E-6</v>
      </c>
      <c r="AK598" s="59" t="s">
        <v>69</v>
      </c>
      <c r="AL598" s="60">
        <f>$Q$44*AI608*100000/($T$3*$AE$9)^2</f>
        <v>0.41385723640372091</v>
      </c>
      <c r="AM598" s="65" t="s">
        <v>581</v>
      </c>
      <c r="AN598" s="66" t="s">
        <v>571</v>
      </c>
      <c r="AO598" s="61">
        <f>(AL605+SQRT(AL607))^(1/3)+(AL605-SQRT(AL607))^(1/3)-AL601/3</f>
        <v>0.7379706872512457</v>
      </c>
      <c r="AP598" s="63">
        <f>AO598^3+AL601*AO598^2+AL602*AO598+AL603</f>
        <v>0</v>
      </c>
      <c r="AQ598" s="65" t="s">
        <v>571</v>
      </c>
      <c r="AR598" s="61">
        <f>IF(AL607&gt;=0,AO598,AO605)</f>
        <v>0.7379706872512457</v>
      </c>
      <c r="AS598" s="61">
        <f>IF(AR598&lt;AR599,AR599,AR598)</f>
        <v>0.7379706872512457</v>
      </c>
      <c r="AT598" s="61">
        <f>AS598</f>
        <v>0.7379706872512457</v>
      </c>
      <c r="AU598" s="67">
        <f>IF(AT598&lt;AT599,AT599,AT598)</f>
        <v>0.7379706872512457</v>
      </c>
      <c r="AV598" s="81"/>
      <c r="AW598" s="59">
        <v>1</v>
      </c>
      <c r="AX598" s="61">
        <f>AX586</f>
        <v>9.4886543912142504E-2</v>
      </c>
      <c r="AY598" s="61">
        <f>SUMPRODUCT(T586:T595,$AX$34:$AX$43)</f>
        <v>0.34455228807852273</v>
      </c>
      <c r="AZ598" s="68">
        <f>IF($AA$7,EXP((AX598/AL599)*(AU603-1)-LN(AU603-AL599)-AL598*(2*AY598/AL598-AX598/AL599)*LN((AU603+2.41421536*AL599)/(AU603-0.41421536*AL599))/(AL599*2.82842713)      ),1)</f>
        <v>0.85492888326273486</v>
      </c>
    </row>
    <row r="599" spans="16:52" x14ac:dyDescent="0.25">
      <c r="P599" s="78">
        <v>2</v>
      </c>
      <c r="Q599" s="60"/>
      <c r="R599" s="60"/>
      <c r="S599" s="60">
        <f>$Z$8*$BJ$35/AZ599</f>
        <v>7.7393120047930183E-2</v>
      </c>
      <c r="T599" s="61">
        <f>S599/S608</f>
        <v>7.7413964245084482E-2</v>
      </c>
      <c r="U599" s="62"/>
      <c r="V599" s="62"/>
      <c r="W599" s="60"/>
      <c r="X599" s="63"/>
      <c r="Y599" s="61"/>
      <c r="Z599" s="86">
        <f>SQRT($W$35*VLOOKUP(Z597,$P$34:$W$43,8))*(1-$Q$21)*T587*VLOOKUP(Z597,P586:T595,5)</f>
        <v>5.3765350111901746E-3</v>
      </c>
      <c r="AA599" s="60">
        <f>SQRT($W$35*VLOOKUP(AA597,$P$34:$W$43,8))*(1-$R$21)*T587*VLOOKUP(AA597,P586:T595,5)</f>
        <v>3.6644840827264481E-3</v>
      </c>
      <c r="AB599" s="60">
        <f>SQRT($W$35*VLOOKUP(AB597,$P$34:$W$43,8))*(1-$S$21)*T587*VLOOKUP(AB597,P586:T595,5)</f>
        <v>2.3571051713650814E-3</v>
      </c>
      <c r="AC599" s="60">
        <f>SQRT($W$35*VLOOKUP(AC597,$P$34:$W$43,8))*(1-$T$21)*T587*VLOOKUP(AC597,P586:T595,5)</f>
        <v>1.526621204430503E-3</v>
      </c>
      <c r="AD599" s="60">
        <f>SQRT($W$35*VLOOKUP(AD597,$P$34:$W$43,8))*(1-$U$21)*T587*VLOOKUP(AD597,P586:T595,5)</f>
        <v>1.6682420396210136E-3</v>
      </c>
      <c r="AE599" s="60">
        <f>SQRT($W$35*VLOOKUP(AE597,$P$34:$W$43,8))*(1-$V$21)*T587*VLOOKUP(AE597,P586:T595,5)</f>
        <v>1.0258788848689371E-3</v>
      </c>
      <c r="AF599" s="60">
        <f>SQRT($W$35*VLOOKUP(AF597,$P$34:$W$43,8))*(1-$W$21)*T587*VLOOKUP(AF597,P586:T595,5)</f>
        <v>6.3020486802554841E-3</v>
      </c>
      <c r="AG599" s="60">
        <f>SQRT($W$35*VLOOKUP(AG597,$P$34:$W$43,8))*(1-$X$21)*T587*VLOOKUP(AG597,P586:T595,5)</f>
        <v>3.8263985932547773E-3</v>
      </c>
      <c r="AH599" s="60">
        <f>SQRT($W$35*VLOOKUP(AH597,$P$34:$W$43,8))*(1-$Y$21)*T587*VLOOKUP(AH597,P586:T595,5)</f>
        <v>2.4375891122553643E-3</v>
      </c>
      <c r="AI599" s="87">
        <f>SQRT($W$35*VLOOKUP(AI597,$P$34:$W$43,8))*(1-$Z$21)*T587*VLOOKUP(AI597,P586:T595,5)</f>
        <v>3.856431446738019E-3</v>
      </c>
      <c r="AJ599" s="89">
        <f>$X$35*T587</f>
        <v>3.1314022352916423E-6</v>
      </c>
      <c r="AK599" s="59" t="s">
        <v>65</v>
      </c>
      <c r="AL599" s="60">
        <f>AJ608*$Q$44*100000/($T$3*$AE$9)</f>
        <v>0.11087779601945565</v>
      </c>
      <c r="AM599" s="61"/>
      <c r="AN599" s="66" t="s">
        <v>572</v>
      </c>
      <c r="AO599" s="66" t="e">
        <f>1/0</f>
        <v>#DIV/0!</v>
      </c>
      <c r="AP599" s="61"/>
      <c r="AQ599" s="65" t="s">
        <v>572</v>
      </c>
      <c r="AR599" s="66">
        <f>IF(AL607&gt;=0,0,AO606)</f>
        <v>0</v>
      </c>
      <c r="AS599" s="61">
        <f>IF(AR598&lt;AR599,AR598,AR599)</f>
        <v>0</v>
      </c>
      <c r="AT599" s="61">
        <f>IF(AS599&lt;AS600,AS600,AS599)</f>
        <v>0</v>
      </c>
      <c r="AU599" s="67">
        <f>IF(AT598&lt;AT599,AT598,AT599)</f>
        <v>0</v>
      </c>
      <c r="AV599" s="81"/>
      <c r="AW599" s="59">
        <v>2</v>
      </c>
      <c r="AX599" s="61">
        <f t="shared" ref="AX599:AX607" si="85">AX587</f>
        <v>0.14320546093673198</v>
      </c>
      <c r="AY599" s="61">
        <f>SUMPRODUCT(T586:T595,$AY$34:$AY$43)</f>
        <v>0.59157037432777504</v>
      </c>
      <c r="AZ599" s="68">
        <f>IF($AA$8,EXP((AX599/AL599)*(AU603-1)-LN(AU603-AL599)-AL598*(2*AY599/AL598-AX599/AL599)*LN((AU603+2.41421536*AL599)/(AU603-0.41421536*AL599))/(AL599*2.82842713)      ),1)</f>
        <v>0.52478986241882253</v>
      </c>
    </row>
    <row r="600" spans="16:52" x14ac:dyDescent="0.25">
      <c r="P600" s="78">
        <v>3</v>
      </c>
      <c r="Q600" s="60"/>
      <c r="R600" s="60"/>
      <c r="S600" s="60">
        <f>$Z$9*$BJ$36/AZ600</f>
        <v>3.6374802781774331E-2</v>
      </c>
      <c r="T600" s="61">
        <f>S600/S608</f>
        <v>3.6384599564229445E-2</v>
      </c>
      <c r="U600" s="62"/>
      <c r="V600" s="62"/>
      <c r="W600" s="60"/>
      <c r="X600" s="63"/>
      <c r="Y600" s="61"/>
      <c r="Z600" s="86">
        <f>SQRT($W$36*VLOOKUP(Z597,$P$34:$W$43,8))*(1-$Q$22)*T588*VLOOKUP(Z597,P586:T595,5)</f>
        <v>3.404832884726931E-3</v>
      </c>
      <c r="AA600" s="60">
        <f>SQRT($W$36*VLOOKUP(AA597,$P$34:$W$43,8))*(1-$R$22)*T588*VLOOKUP(AA597,P586:T595,5)</f>
        <v>2.3571051713650809E-3</v>
      </c>
      <c r="AB600" s="60">
        <f>SQRT($W$36*VLOOKUP(AB597,$P$34:$W$43,8))*(1-$S$22)*T588*VLOOKUP(AB597,P586:T595,5)</f>
        <v>1.519501228388159E-3</v>
      </c>
      <c r="AC600" s="60">
        <f>SQRT($W$36*VLOOKUP(AC597,$P$34:$W$43,8))*(1-$T$22)*T588*VLOOKUP(AC597,P586:T595,5)</f>
        <v>1.0838556006016855E-3</v>
      </c>
      <c r="AD600" s="60">
        <f>SQRT($W$36*VLOOKUP(AD597,$P$34:$W$43,8))*(1-$U$22)*T588*VLOOKUP(AD597,P586:T595,5)</f>
        <v>1.0754183795413106E-3</v>
      </c>
      <c r="AE600" s="60">
        <f>SQRT($W$36*VLOOKUP(AE597,$P$34:$W$43,8))*(1-$V$22)*T588*VLOOKUP(AE597,P586:T595,5)</f>
        <v>6.4801894038883201E-4</v>
      </c>
      <c r="AF600" s="60">
        <f>SQRT($W$36*VLOOKUP(AF597,$P$34:$W$43,8))*(1-$W$22)*T588*VLOOKUP(AF597,P586:T595,5)</f>
        <v>3.9139446728935177E-3</v>
      </c>
      <c r="AG600" s="60">
        <f>SQRT($W$36*VLOOKUP(AG597,$P$34:$W$43,8))*(1-$X$22)*T588*VLOOKUP(AG597,P586:T595,5)</f>
        <v>2.4869622706412183E-3</v>
      </c>
      <c r="AH600" s="60">
        <f>SQRT($W$36*VLOOKUP(AH597,$P$34:$W$43,8))*(1-$Y$22)*T588*VLOOKUP(AH597,P586:T595,5)</f>
        <v>1.5619511453350663E-3</v>
      </c>
      <c r="AI600" s="87">
        <f>SQRT($W$36*VLOOKUP(AI597,$P$34:$W$43,8))*(1-$Z$22)*T588*VLOOKUP(AI597,P586:T595,5)</f>
        <v>2.5056029252575043E-3</v>
      </c>
      <c r="AJ600" s="89">
        <f>$X$36*T588</f>
        <v>2.0500669236865283E-6</v>
      </c>
      <c r="AK600" s="82"/>
      <c r="AL600" s="65"/>
      <c r="AM600" s="61"/>
      <c r="AN600" s="66" t="s">
        <v>573</v>
      </c>
      <c r="AO600" s="66" t="e">
        <f>1/0</f>
        <v>#DIV/0!</v>
      </c>
      <c r="AP600" s="61"/>
      <c r="AQ600" s="65" t="s">
        <v>573</v>
      </c>
      <c r="AR600" s="66">
        <f>IF(AL607&gt;=0,0,AO607)</f>
        <v>0</v>
      </c>
      <c r="AS600" s="61">
        <f>AR600</f>
        <v>0</v>
      </c>
      <c r="AT600" s="61">
        <f>IF(AS599&lt;AS600,AS599,AS600)</f>
        <v>0</v>
      </c>
      <c r="AU600" s="67">
        <f>AT600</f>
        <v>0</v>
      </c>
      <c r="AV600" s="81"/>
      <c r="AW600" s="59">
        <v>3</v>
      </c>
      <c r="AX600" s="61">
        <f t="shared" si="85"/>
        <v>0.19947591637730461</v>
      </c>
      <c r="AY600" s="61">
        <f>SUMPRODUCT(T586:T595,$AZ$34:$AZ$43)</f>
        <v>0.80753499200568801</v>
      </c>
      <c r="AZ600" s="68">
        <f>IF($AA$9,EXP((AX600/AL599)*(AU603-1)-LN(AU603-AL599)-AL598*(2*AY600/AL598-AX600/AL599)*LN((AU603+2.41421536*AL599)/(AU603-0.41421536*AL599))/(AL599*2.82842713)      ),1)</f>
        <v>0.35268409636486947</v>
      </c>
    </row>
    <row r="601" spans="16:52" x14ac:dyDescent="0.25">
      <c r="P601" s="78">
        <v>4</v>
      </c>
      <c r="Q601" s="60"/>
      <c r="R601" s="60"/>
      <c r="S601" s="60">
        <f>$Z$10*$BJ$37/AZ601</f>
        <v>2.0526110715850331E-2</v>
      </c>
      <c r="T601" s="61">
        <f>S601/S608</f>
        <v>2.0531638988884254E-2</v>
      </c>
      <c r="U601" s="62"/>
      <c r="V601" s="62"/>
      <c r="W601" s="60"/>
      <c r="X601" s="63"/>
      <c r="Y601" s="61"/>
      <c r="Z601" s="86">
        <f>SQRT($W$37*VLOOKUP(Z597,$P$34:$W$43,8))*(1-$Q$23)*T589*VLOOKUP(Z597,P586:T595,5)</f>
        <v>2.4384279426574334E-3</v>
      </c>
      <c r="AA601" s="60">
        <f>SQRT($W$37*VLOOKUP(AA597,$P$34:$W$43,8))*(1-$R$23)*T589*VLOOKUP(AA597,P586:T595,5)</f>
        <v>1.5266212044305033E-3</v>
      </c>
      <c r="AB601" s="60">
        <f>SQRT($W$37*VLOOKUP(AB597,$P$34:$W$43,8))*(1-$S$23)*T589*VLOOKUP(AB597,P586:T595,5)</f>
        <v>1.0838556006016855E-3</v>
      </c>
      <c r="AC601" s="60">
        <f>SQRT($W$37*VLOOKUP(AC597,$P$34:$W$43,8))*(1-$T$23)*T589*VLOOKUP(AC597,P586:T595,5)</f>
        <v>7.7823880154703198E-4</v>
      </c>
      <c r="AD601" s="60">
        <f>SQRT($W$37*VLOOKUP(AD597,$P$34:$W$43,8))*(1-$U$23)*T589*VLOOKUP(AD597,P586:T595,5)</f>
        <v>7.6398124272674035E-4</v>
      </c>
      <c r="AE601" s="60">
        <f>SQRT($W$37*VLOOKUP(AE597,$P$34:$W$43,8))*(1-$V$23)*T589*VLOOKUP(AE597,P586:T595,5)</f>
        <v>4.4122272782983954E-4</v>
      </c>
      <c r="AF601" s="60">
        <f>SQRT($W$37*VLOOKUP(AF597,$P$34:$W$43,8))*(1-$W$23)*T589*VLOOKUP(AF597,P586:T595,5)</f>
        <v>2.8169702857806064E-3</v>
      </c>
      <c r="AG601" s="60">
        <f>SQRT($W$37*VLOOKUP(AG597,$P$34:$W$43,8))*(1-$X$23)*T589*VLOOKUP(AG597,P586:T595,5)</f>
        <v>1.7611217441070774E-3</v>
      </c>
      <c r="AH601" s="60">
        <f>SQRT($W$37*VLOOKUP(AH597,$P$34:$W$43,8))*(1-$Y$23)*T589*VLOOKUP(AH597,P586:T595,5)</f>
        <v>1.2254152770526192E-3</v>
      </c>
      <c r="AI601" s="87">
        <f>SQRT($W$37*VLOOKUP(AI597,$P$34:$W$43,8))*(1-$Z$23)*T589*VLOOKUP(AI597,P586:T595,5)</f>
        <v>1.6278273391573269E-3</v>
      </c>
      <c r="AJ601" s="89">
        <f>$X$37*T589</f>
        <v>1.4862202102496285E-6</v>
      </c>
      <c r="AK601" s="59" t="s">
        <v>568</v>
      </c>
      <c r="AL601" s="60">
        <f>AL599-1</f>
        <v>-0.88912220398054431</v>
      </c>
      <c r="AM601" s="61"/>
      <c r="AN601" s="66"/>
      <c r="AO601" s="61"/>
      <c r="AP601" s="61"/>
      <c r="AQ601" s="50"/>
      <c r="AR601" s="65"/>
      <c r="AS601" s="65"/>
      <c r="AT601" s="65"/>
      <c r="AU601" s="65"/>
      <c r="AV601" s="81"/>
      <c r="AW601" s="59">
        <v>4</v>
      </c>
      <c r="AX601" s="61">
        <f t="shared" si="85"/>
        <v>0.25627106465246752</v>
      </c>
      <c r="AY601" s="61">
        <f>SUMPRODUCT(T586:T595,$BA$34:$BA$43)</f>
        <v>1.0068630012207542</v>
      </c>
      <c r="AZ601" s="68">
        <f>IF($AA$10,EXP((AX601/AL599)*(AU603-1)-LN(AU603-AL599)-AL598*(2*AY601/AL598-AX601/AL599)*LN((AU603+2.41421536*AL599)/(AU603-0.41421536*AL599))/(AL599*2.82842713)      ),1)</f>
        <v>0.24687815429323773</v>
      </c>
    </row>
    <row r="602" spans="16:52" x14ac:dyDescent="0.25">
      <c r="P602" s="78">
        <v>5</v>
      </c>
      <c r="Q602" s="60"/>
      <c r="R602" s="60"/>
      <c r="S602" s="60">
        <f>$Z$11*$BJ$38/AZ602</f>
        <v>2.0845438813248563E-2</v>
      </c>
      <c r="T602" s="61">
        <f>S602/S608</f>
        <v>2.0851053090539907E-2</v>
      </c>
      <c r="U602" s="62"/>
      <c r="V602" s="62"/>
      <c r="W602" s="60"/>
      <c r="X602" s="63"/>
      <c r="Y602" s="61"/>
      <c r="Z602" s="86">
        <f>SQRT($W$38*VLOOKUP(Z597,$P$34:$W$43,8))*(1-$Q$24)*T590*VLOOKUP(Z597,P586:T595,5)</f>
        <v>2.362969990683356E-3</v>
      </c>
      <c r="AA602" s="60">
        <f>SQRT($W$38*VLOOKUP(AA597,$P$34:$W$43,8))*(1-$R$24)*T590*VLOOKUP(AA597,P586:T595,5)</f>
        <v>1.6682420396210134E-3</v>
      </c>
      <c r="AB602" s="60">
        <f>SQRT($W$38*VLOOKUP(AB597,$P$34:$W$43,8))*(1-$S$24)*T590*VLOOKUP(AB597,P586:T595,5)</f>
        <v>1.0754183795413108E-3</v>
      </c>
      <c r="AC602" s="60">
        <f>SQRT($W$38*VLOOKUP(AC597,$P$34:$W$43,8))*(1-$T$24)*T590*VLOOKUP(AC597,P586:T595,5)</f>
        <v>7.6398124272674035E-4</v>
      </c>
      <c r="AD602" s="60">
        <f>SQRT($W$38*VLOOKUP(AD597,$P$34:$W$43,8))*(1-$U$24)*T590*VLOOKUP(AD597,P586:T595,5)</f>
        <v>7.4938525837899581E-4</v>
      </c>
      <c r="AE602" s="60">
        <f>SQRT($W$38*VLOOKUP(AE597,$P$34:$W$43,8))*(1-$V$24)*T590*VLOOKUP(AE597,P586:T595,5)</f>
        <v>4.6756610581767628E-4</v>
      </c>
      <c r="AF602" s="60">
        <f>SQRT($W$38*VLOOKUP(AF597,$P$34:$W$43,8))*(1-$W$24)*T590*VLOOKUP(AF597,P586:T595,5)</f>
        <v>2.6942490666458231E-3</v>
      </c>
      <c r="AG602" s="60">
        <f>SQRT($W$38*VLOOKUP(AG597,$P$34:$W$43,8))*(1-$X$24)*T590*VLOOKUP(AG597,P586:T595,5)</f>
        <v>1.7546859051210924E-3</v>
      </c>
      <c r="AH602" s="60">
        <f>SQRT($W$38*VLOOKUP(AH597,$P$34:$W$43,8))*(1-$Y$24)*T590*VLOOKUP(AH597,P586:T595,5)</f>
        <v>1.1454865658756953E-3</v>
      </c>
      <c r="AI602" s="87">
        <f>SQRT($W$38*VLOOKUP(AI597,$P$34:$W$43,8))*(1-$Z$24)*T590*VLOOKUP(AI597,P586:T595,5)</f>
        <v>1.7596013740546065E-3</v>
      </c>
      <c r="AJ602" s="89">
        <f>$X$38*T590</f>
        <v>1.5090014020903558E-6</v>
      </c>
      <c r="AK602" s="59" t="s">
        <v>569</v>
      </c>
      <c r="AL602" s="60">
        <f>AL598-3*AL599*AL599-2*AL599</f>
        <v>0.15521998741441359</v>
      </c>
      <c r="AM602" s="61" t="s">
        <v>582</v>
      </c>
      <c r="AN602" s="66" t="s">
        <v>583</v>
      </c>
      <c r="AO602" s="61">
        <f>AL605^2/AL606^3</f>
        <v>7.7936913533325924</v>
      </c>
      <c r="AP602" s="61"/>
      <c r="AQ602" s="50"/>
      <c r="AR602" s="65"/>
      <c r="AS602" s="65"/>
      <c r="AT602" s="65"/>
      <c r="AU602" s="65"/>
      <c r="AV602" s="81"/>
      <c r="AW602" s="59">
        <v>5</v>
      </c>
      <c r="AX602" s="61">
        <f t="shared" si="85"/>
        <v>0.25621330522075891</v>
      </c>
      <c r="AY602" s="61">
        <f>SUMPRODUCT(T586:T595,$BB$34:$BB$43)</f>
        <v>0.98992439429063561</v>
      </c>
      <c r="AZ602" s="68">
        <f>IF($AA$11,EXP((AX602/AL599)*(AU603-1)-LN(AU603-AL599)-AL598*(2*AY602/AL598-AX602/AL599)*LN((AU603+2.41421536*AL599)/(AU603-0.41421536*AL599))/(AL599*2.82842713)      ),1)</f>
        <v>0.25701838799662641</v>
      </c>
    </row>
    <row r="603" spans="16:52" x14ac:dyDescent="0.25">
      <c r="P603" s="78">
        <v>6</v>
      </c>
      <c r="Q603" s="60"/>
      <c r="R603" s="60"/>
      <c r="S603" s="60">
        <f>$Z$12*$BJ$39/AZ603</f>
        <v>1.0316492458094146E-2</v>
      </c>
      <c r="T603" s="61">
        <f>S603/S608</f>
        <v>1.0319270986761865E-2</v>
      </c>
      <c r="U603" s="62"/>
      <c r="V603" s="62"/>
      <c r="W603" s="60"/>
      <c r="X603" s="63"/>
      <c r="Y603" s="61"/>
      <c r="Z603" s="86">
        <f>SQRT($W$39*VLOOKUP(Z597,$P$34:$W$43,8))*(1-$Q$25)*T591*VLOOKUP(Z597,P586:T595,5)</f>
        <v>1.4782686621968247E-3</v>
      </c>
      <c r="AA603" s="60">
        <f>SQRT($W$39*VLOOKUP(AA597,$P$34:$W$43,8))*(1-$R$25)*T591*VLOOKUP(AA597,P586:T595,5)</f>
        <v>1.0258788848689371E-3</v>
      </c>
      <c r="AB603" s="60">
        <f>SQRT($W$39*VLOOKUP(AB597,$P$34:$W$43,8))*(1-$S$25)*T591*VLOOKUP(AB597,P586:T595,5)</f>
        <v>6.4801894038883211E-4</v>
      </c>
      <c r="AC603" s="60">
        <f>SQRT($W$39*VLOOKUP(AC597,$P$34:$W$43,8))*(1-$T$25)*T591*VLOOKUP(AC597,P586:T595,5)</f>
        <v>4.4122272782983959E-4</v>
      </c>
      <c r="AD603" s="60">
        <f>SQRT($W$39*VLOOKUP(AD597,$P$34:$W$43,8))*(1-$U$25)*T591*VLOOKUP(AD597,P586:T595,5)</f>
        <v>4.6756610581767633E-4</v>
      </c>
      <c r="AE603" s="60">
        <f>SQRT($W$39*VLOOKUP(AE597,$P$34:$W$43,8))*(1-$V$25)*T591*VLOOKUP(AE597,P586:T595,5)</f>
        <v>2.9172986906948479E-4</v>
      </c>
      <c r="AF603" s="60">
        <f>SQRT($W$39*VLOOKUP(AF597,$P$34:$W$43,8))*(1-$W$25)*T591*VLOOKUP(AF597,P586:T595,5)</f>
        <v>1.8559387594939262E-3</v>
      </c>
      <c r="AG603" s="60">
        <f>SQRT($W$39*VLOOKUP(AG597,$P$34:$W$43,8))*(1-$X$25)*T591*VLOOKUP(AG597,P586:T595,5)</f>
        <v>1.0920692224743068E-3</v>
      </c>
      <c r="AH603" s="60">
        <f>SQRT($W$39*VLOOKUP(AH597,$P$34:$W$43,8))*(1-$Y$25)*T591*VLOOKUP(AH597,P586:T595,5)</f>
        <v>7.0300253274752913E-4</v>
      </c>
      <c r="AI603" s="87">
        <f>SQRT($W$39*VLOOKUP(AI597,$P$34:$W$43,8))*(1-$Z$25)*T591*VLOOKUP(AI597,P586:T595,5)</f>
        <v>1.0978731607795458E-3</v>
      </c>
      <c r="AJ603" s="89">
        <f>$X$39*T591</f>
        <v>9.2903147366809559E-7</v>
      </c>
      <c r="AK603" s="59" t="s">
        <v>570</v>
      </c>
      <c r="AL603" s="60">
        <f>-1*AL598*AL599+AL599^2+AL599^3</f>
        <v>-3.2230573643613536E-2</v>
      </c>
      <c r="AM603" s="61"/>
      <c r="AN603" s="66" t="s">
        <v>584</v>
      </c>
      <c r="AO603" s="61" t="e">
        <f>SQRT(1-AO602)/SQRT(AO602)*AL605/ABS(AL605)</f>
        <v>#NUM!</v>
      </c>
      <c r="AP603" s="61"/>
      <c r="AQ603" s="50"/>
      <c r="AR603" s="65"/>
      <c r="AS603" s="65"/>
      <c r="AT603" s="65" t="s">
        <v>587</v>
      </c>
      <c r="AU603" s="61">
        <f>AU598</f>
        <v>0.7379706872512457</v>
      </c>
      <c r="AV603" s="81"/>
      <c r="AW603" s="59">
        <v>6</v>
      </c>
      <c r="AX603" s="61">
        <f t="shared" si="85"/>
        <v>0.31872889694939199</v>
      </c>
      <c r="AY603" s="61">
        <f>SUMPRODUCT(T586:T595,$BC$34:$BC$43)</f>
        <v>1.260614720246819</v>
      </c>
      <c r="AZ603" s="68">
        <f>IF($AA$12,EXP((AX603/AL599)*(AU603-1)-LN(AU603-AL599)-AL598*(2*AY603/AL598-AX603/AL599)*LN((AU603+2.41421536*AL599)/(AU603-0.41421536*AL599))/(AL599*2.82842713)      ),1)</f>
        <v>0.15359283363724738</v>
      </c>
    </row>
    <row r="604" spans="16:52" x14ac:dyDescent="0.25">
      <c r="P604" s="78">
        <v>7</v>
      </c>
      <c r="Q604" s="60"/>
      <c r="R604" s="60"/>
      <c r="S604" s="60">
        <f>$Z$13*$BJ$40/AZ604</f>
        <v>0.37188820683629098</v>
      </c>
      <c r="T604" s="61">
        <f>S604/S608</f>
        <v>0.37198836704559451</v>
      </c>
      <c r="U604" s="62"/>
      <c r="V604" s="62"/>
      <c r="W604" s="60"/>
      <c r="X604" s="63"/>
      <c r="Y604" s="61"/>
      <c r="Z604" s="86">
        <f>SQRT($W$40*VLOOKUP(Z597,$P$34:$W$43,8))*(1-$Q$26)*T592*VLOOKUP(Z597,P586:T595,5)</f>
        <v>9.4207463897781393E-3</v>
      </c>
      <c r="AA604" s="60">
        <f>SQRT($W$40*VLOOKUP(AA597,$P$34:$W$43,8))*(1-$R$26)*T592*VLOOKUP(AA597,P586:T595,5)</f>
        <v>6.3020486802554841E-3</v>
      </c>
      <c r="AB604" s="60">
        <f>SQRT($W$40*VLOOKUP(AB597,$P$34:$W$43,8))*(1-$S$26)*T592*VLOOKUP(AB597,P586:T595,5)</f>
        <v>3.9139446728935177E-3</v>
      </c>
      <c r="AC604" s="60">
        <f>SQRT($W$40*VLOOKUP(AC597,$P$34:$W$43,8))*(1-$T$26)*T592*VLOOKUP(AC597,P586:T595,5)</f>
        <v>2.8169702857806069E-3</v>
      </c>
      <c r="AD604" s="60">
        <f>SQRT($W$40*VLOOKUP(AD597,$P$34:$W$43,8))*(1-$U$26)*T592*VLOOKUP(AD597,P586:T595,5)</f>
        <v>2.6942490666458231E-3</v>
      </c>
      <c r="AE604" s="60">
        <f>SQRT($W$40*VLOOKUP(AE597,$P$34:$W$43,8))*(1-$V$26)*T592*VLOOKUP(AE597,P586:T595,5)</f>
        <v>1.855938759493926E-3</v>
      </c>
      <c r="AF604" s="60">
        <f>SQRT($W$40*VLOOKUP(AF597,$P$34:$W$43,8))*(1-$W$26)*T592*VLOOKUP(AF597,P586:T595,5)</f>
        <v>1.204691918841384E-2</v>
      </c>
      <c r="AG604" s="60">
        <f>SQRT($W$40*VLOOKUP(AG597,$P$34:$W$43,8))*(1-$X$26)*T592*VLOOKUP(AG597,P586:T595,5)</f>
        <v>8.1306093307092174E-3</v>
      </c>
      <c r="AH604" s="60">
        <f>SQRT($W$40*VLOOKUP(AH597,$P$34:$W$43,8))*(1-$Y$26)*T592*VLOOKUP(AH597,P586:T595,5)</f>
        <v>3.969382623624151E-3</v>
      </c>
      <c r="AI604" s="87">
        <f>SQRT($W$40*VLOOKUP(AI597,$P$34:$W$43,8))*(1-$Z$26)*T592*VLOOKUP(AI597,P586:T595,5)</f>
        <v>6.4511321079812394E-3</v>
      </c>
      <c r="AJ604" s="89">
        <f>$X$40*T592</f>
        <v>8.9462588897099005E-6</v>
      </c>
      <c r="AK604" s="82"/>
      <c r="AL604" s="65"/>
      <c r="AM604" s="61"/>
      <c r="AN604" s="66" t="s">
        <v>585</v>
      </c>
      <c r="AO604" s="61" t="e">
        <f>IF(ATAN(AO603)&lt;0,ATAN(AO603)+PI(),ATAN(AO603))</f>
        <v>#NUM!</v>
      </c>
      <c r="AP604" s="61"/>
      <c r="AQ604" s="50"/>
      <c r="AR604" s="65"/>
      <c r="AS604" s="65"/>
      <c r="AT604" s="65"/>
      <c r="AU604" s="65"/>
      <c r="AV604" s="81"/>
      <c r="AW604" s="59">
        <v>7</v>
      </c>
      <c r="AX604" s="61">
        <f t="shared" si="85"/>
        <v>8.5143624315005592E-2</v>
      </c>
      <c r="AY604" s="61">
        <f>SUMPRODUCT(T586:T595,$BD$34:$BD$43)</f>
        <v>0.22132113667921455</v>
      </c>
      <c r="AZ604" s="68">
        <f>IF($AA$13,EXP((AX604/AL599)*(AU603-1)-LN(AU603-AL599)-AL598*(2*AY604/AL598-AX604/AL599)*LN((AU603+2.41421536*AL599)/(AU603-0.41421536*AL599))/(AL599*2.82842713)      ),1)</f>
        <v>1.1237484409579472</v>
      </c>
    </row>
    <row r="605" spans="16:52" x14ac:dyDescent="0.25">
      <c r="P605" s="78">
        <v>8</v>
      </c>
      <c r="Q605" s="60"/>
      <c r="R605" s="60"/>
      <c r="S605" s="60">
        <f>$Z$14*$BJ$41/AZ605</f>
        <v>0.11479510588022969</v>
      </c>
      <c r="T605" s="61">
        <f>S605/S608</f>
        <v>0.1148260235098308</v>
      </c>
      <c r="U605" s="62"/>
      <c r="V605" s="62"/>
      <c r="W605" s="60"/>
      <c r="X605" s="63"/>
      <c r="Y605" s="61"/>
      <c r="Z605" s="86">
        <f>SQRT($W$41*VLOOKUP(Z597,$P$34:$W$43,8))*(1-$Q$27)*T593*VLOOKUP(Z597,P586:T595,5)</f>
        <v>5.8595757960313776E-3</v>
      </c>
      <c r="AA605" s="60">
        <f>SQRT($W$41*VLOOKUP(AA597,$P$34:$W$43,8))*(1-$R$27)*T593*VLOOKUP(AA597,P586:T595,5)</f>
        <v>3.8263985932547769E-3</v>
      </c>
      <c r="AB605" s="60">
        <f>SQRT($W$41*VLOOKUP(AB597,$P$34:$W$43,8))*(1-$S$27)*T593*VLOOKUP(AB597,P586:T595,5)</f>
        <v>2.4869622706412183E-3</v>
      </c>
      <c r="AC605" s="60">
        <f>SQRT($W$41*VLOOKUP(AC597,$P$34:$W$43,8))*(1-$T$27)*T593*VLOOKUP(AC597,P586:T595,5)</f>
        <v>1.7611217441070774E-3</v>
      </c>
      <c r="AD605" s="60">
        <f>SQRT($W$41*VLOOKUP(AD597,$P$34:$W$43,8))*(1-$U$27)*T593*VLOOKUP(AD597,P586:T595,5)</f>
        <v>1.7546859051210924E-3</v>
      </c>
      <c r="AE605" s="60">
        <f>SQRT($W$41*VLOOKUP(AE597,$P$34:$W$43,8))*(1-$V$27)*T593*VLOOKUP(AE597,P586:T595,5)</f>
        <v>1.0920692224743065E-3</v>
      </c>
      <c r="AF605" s="60">
        <f>SQRT($W$41*VLOOKUP(AF597,$P$34:$W$43,8))*(1-$W$27)*T593*VLOOKUP(AF597,P586:T595,5)</f>
        <v>8.1306093307092174E-3</v>
      </c>
      <c r="AG605" s="60">
        <f>SQRT($W$41*VLOOKUP(AG597,$P$34:$W$43,8))*(1-$X$27)*T593*VLOOKUP(AG597,P586:T595,5)</f>
        <v>5.3055240215283224E-3</v>
      </c>
      <c r="AH605" s="60">
        <f>SQRT($W$41*VLOOKUP(AH597,$P$34:$W$43,8))*(1-$Y$27)*T593*VLOOKUP(AH597,P586:T595,5)</f>
        <v>2.8879277377058606E-3</v>
      </c>
      <c r="AI605" s="87">
        <f>SQRT($W$41*VLOOKUP(AI597,$P$34:$W$43,8))*(1-$Z$27)*T593*VLOOKUP(AI597,P586:T595,5)</f>
        <v>4.4234970997742472E-3</v>
      </c>
      <c r="AJ605" s="89">
        <f>$X$41*T593</f>
        <v>3.0631319895552575E-6</v>
      </c>
      <c r="AK605" s="59" t="s">
        <v>580</v>
      </c>
      <c r="AL605" s="61">
        <f>AL601*AL602/6-AL603/2-AL601^3/27</f>
        <v>1.9146480601207369E-2</v>
      </c>
      <c r="AM605" s="61"/>
      <c r="AN605" s="66" t="s">
        <v>571</v>
      </c>
      <c r="AO605" s="61" t="e">
        <f>2*SQRT(AL606)*COS(AO604/3)-AL601/3</f>
        <v>#NUM!</v>
      </c>
      <c r="AP605" s="69" t="e">
        <f>AO605^3+AL601*AO605^2+AL602*AO605+AL603</f>
        <v>#NUM!</v>
      </c>
      <c r="AQ605" s="50"/>
      <c r="AR605" s="65"/>
      <c r="AS605" s="65"/>
      <c r="AT605" s="65"/>
      <c r="AU605" s="65"/>
      <c r="AV605" s="81"/>
      <c r="AW605" s="59">
        <v>8</v>
      </c>
      <c r="AX605" s="61">
        <f t="shared" si="85"/>
        <v>9.4442052157195047E-2</v>
      </c>
      <c r="AY605" s="61">
        <f>SUMPRODUCT(T586:T595,$BE$34:$BE$43)</f>
        <v>0.46712652468248322</v>
      </c>
      <c r="AZ605" s="68">
        <f>IF($AA$14,EXP((AX605/AL599)*(AU603-1)-LN(AU603-AL599)-AL598*(2*AY605/AL598-AX605/AL599)*LN((AU603+2.41421536*AL599)/(AU603-0.41421536*AL599))/(AL599*2.82842713)      ),1)</f>
        <v>0.6377433682287128</v>
      </c>
    </row>
    <row r="606" spans="16:52" x14ac:dyDescent="0.25">
      <c r="P606" s="78">
        <v>9</v>
      </c>
      <c r="Q606" s="60"/>
      <c r="R606" s="60"/>
      <c r="S606" s="60">
        <f>$Z$15*$BJ$42/AZ606</f>
        <v>5.9246970471396189E-2</v>
      </c>
      <c r="T606" s="61">
        <f>S606/S608</f>
        <v>5.9262927387625126E-2</v>
      </c>
      <c r="U606" s="62"/>
      <c r="V606" s="62" t="s">
        <v>590</v>
      </c>
      <c r="W606" s="60"/>
      <c r="X606" s="63"/>
      <c r="Y606" s="61"/>
      <c r="Z606" s="86">
        <f>SQRT($W$42*VLOOKUP(Z597,$P$34:$W$43,8))*(1-$Q$28)*T594*VLOOKUP(Z597,P586:T595,5)</f>
        <v>3.5644348570976121E-3</v>
      </c>
      <c r="AA606" s="60">
        <f>SQRT($W$42*VLOOKUP(AA597,$P$34:$W$43,8))*(1-$R$28)*T594*VLOOKUP(AA597,P586:T595,5)</f>
        <v>2.4375891122553643E-3</v>
      </c>
      <c r="AB606" s="60">
        <f>SQRT($W$42*VLOOKUP(AB597,$P$34:$W$43,8))*(1-$S$28)*T594*VLOOKUP(AB597,P586:T595,5)</f>
        <v>1.561951145335066E-3</v>
      </c>
      <c r="AC606" s="60">
        <f>SQRT($W$42*VLOOKUP(AC597,$P$34:$W$43,8))*(1-$T$28)*T594*VLOOKUP(AC597,P586:T595,5)</f>
        <v>1.2254152770526192E-3</v>
      </c>
      <c r="AD606" s="60">
        <f>SQRT($W$42*VLOOKUP(AD597,$P$34:$W$43,8))*(1-$U$28)*T594*VLOOKUP(AD597,P586:T595,5)</f>
        <v>1.1454865658756953E-3</v>
      </c>
      <c r="AE606" s="60">
        <f>SQRT($W$42*VLOOKUP(AE597,$P$34:$W$43,8))*(1-$V$28)*T594*VLOOKUP(AE597,P586:T595,5)</f>
        <v>7.0300253274752913E-4</v>
      </c>
      <c r="AF606" s="60">
        <f>SQRT($W$42*VLOOKUP(AF597,$P$34:$W$43,8))*(1-$W$28)*T594*VLOOKUP(AF597,P586:T595,5)</f>
        <v>3.969382623624151E-3</v>
      </c>
      <c r="AG606" s="60">
        <f>SQRT($W$42*VLOOKUP(AG597,$P$34:$W$43,8))*(1-$X$28)*T594*VLOOKUP(AG597,P586:T595,5)</f>
        <v>2.887927737705861E-3</v>
      </c>
      <c r="AH606" s="60">
        <f>SQRT($W$42*VLOOKUP(AH597,$P$34:$W$43,8))*(1-$Y$28)*T594*VLOOKUP(AH597,P586:T595,5)</f>
        <v>1.9295396197785153E-3</v>
      </c>
      <c r="AI606" s="87">
        <f>SQRT($W$42*VLOOKUP(AI597,$P$34:$W$43,8))*(1-$Z$28)*T594*VLOOKUP(AI597,P586:T595,5)</f>
        <v>2.823505056946746E-3</v>
      </c>
      <c r="AJ606" s="89">
        <f>$X$42*T594</f>
        <v>1.6008612985586604E-6</v>
      </c>
      <c r="AK606" s="59" t="s">
        <v>556</v>
      </c>
      <c r="AL606" s="61">
        <f>AL601^2/9-AL602/3</f>
        <v>3.6097592374219979E-2</v>
      </c>
      <c r="AM606" s="61"/>
      <c r="AN606" s="66" t="s">
        <v>572</v>
      </c>
      <c r="AO606" s="61" t="e">
        <f>2*SQRT(AL606)*COS((AO604+2*PI())/3)-AL601/3</f>
        <v>#NUM!</v>
      </c>
      <c r="AP606" s="69" t="e">
        <f>AO606^3+AO606^2*AL601+AO606*AL602+AL603</f>
        <v>#NUM!</v>
      </c>
      <c r="AQ606" s="50"/>
      <c r="AR606" s="65"/>
      <c r="AS606" s="50"/>
      <c r="AT606" s="65"/>
      <c r="AU606" s="65"/>
      <c r="AV606" s="81"/>
      <c r="AW606" s="59">
        <v>9</v>
      </c>
      <c r="AX606" s="61">
        <f t="shared" si="85"/>
        <v>9.5633628720838929E-2</v>
      </c>
      <c r="AY606" s="61">
        <f>SUMPRODUCT(T586:T595,$BF$34:$BF$43)</f>
        <v>0.53657148041638902</v>
      </c>
      <c r="AZ606" s="68">
        <f>IF($AA$15,EXP((AX606/AL599)*(AU603-1)-LN(AU603-AL599)-AL598*(2*AY606/AL598-AX606/AL599)*LN((AU603+2.41421536*AL599)/(AU603-0.41421536*AL599))/(AL599*2.82842713)      ),1)</f>
        <v>0.54180083784058608</v>
      </c>
    </row>
    <row r="607" spans="16:52" x14ac:dyDescent="0.25">
      <c r="P607" s="78">
        <v>10</v>
      </c>
      <c r="Q607" s="60"/>
      <c r="R607" s="60"/>
      <c r="S607" s="60">
        <f>$Z$16*$BJ$43/AZ607</f>
        <v>9.208311255826479E-2</v>
      </c>
      <c r="T607" s="61">
        <f>S607/S608</f>
        <v>9.210791319366439E-2</v>
      </c>
      <c r="U607" s="62"/>
      <c r="V607" s="96">
        <f>ABS(S596-S608)</f>
        <v>0</v>
      </c>
      <c r="W607" s="60"/>
      <c r="X607" s="63"/>
      <c r="Y607" s="61"/>
      <c r="Z607" s="86">
        <f>SQRT($W$43*VLOOKUP(Z597,$P$34:$W$43,8))*(1-$Q$29)*T595*VLOOKUP(Z597,P586:T595,5)</f>
        <v>5.5717408403200882E-3</v>
      </c>
      <c r="AA607" s="60">
        <f>SQRT($W$43*VLOOKUP(AA597,$P$34:$W$43,8))*(1-$R$29)*T595*VLOOKUP(AA597,P586:T595,5)</f>
        <v>3.856431446738019E-3</v>
      </c>
      <c r="AB607" s="60">
        <f>SQRT($W$43*VLOOKUP(AB597,$P$34:$W$43,8))*(1-$S$29)*T595*VLOOKUP(AB597,P586:T595,5)</f>
        <v>2.5056029252575039E-3</v>
      </c>
      <c r="AC607" s="60">
        <f>SQRT($W$43*VLOOKUP(AC597,$P$34:$W$43,8))*(1-$T$29)*T595*VLOOKUP(AC597,P586:T595,5)</f>
        <v>1.6278273391573267E-3</v>
      </c>
      <c r="AD607" s="60">
        <f>SQRT($W$43*VLOOKUP(AD597,$P$34:$W$43,8))*(1-$U$29)*T595*VLOOKUP(AD597,P586:T595,5)</f>
        <v>1.7596013740546065E-3</v>
      </c>
      <c r="AE607" s="60">
        <f>SQRT($W$43*VLOOKUP(AE597,$P$34:$W$43,8))*(1-$V$29)*T595*VLOOKUP(AE597,P586:T595,5)</f>
        <v>1.0978731607795458E-3</v>
      </c>
      <c r="AF607" s="60">
        <f>SQRT($W$43*VLOOKUP(AF597,$P$34:$W$43,8))*(1-$W$29)*T595*VLOOKUP(AF597,P586:T595,5)</f>
        <v>6.4511321079812386E-3</v>
      </c>
      <c r="AG607" s="60">
        <f>SQRT($W$43*VLOOKUP(AG597,$P$34:$W$43,8))*(1-$X$29)*T595*VLOOKUP(AG597,P586:T595,5)</f>
        <v>4.4234970997742463E-3</v>
      </c>
      <c r="AH607" s="60">
        <f>SQRT($W$43*VLOOKUP(AH597,$P$34:$W$43,8))*(1-$Y$29)*T595*VLOOKUP(AH597,P586:T595,5)</f>
        <v>2.823505056946746E-3</v>
      </c>
      <c r="AI607" s="87">
        <f>SQRT($W$43*VLOOKUP(AI597,$P$34:$W$43,8))*(1-$Z$29)*T595*VLOOKUP(AI597,P586:T595,5)</f>
        <v>4.1316491897268968E-3</v>
      </c>
      <c r="AJ607" s="89">
        <f>$X$43*T595</f>
        <v>3.3412025321085508E-6</v>
      </c>
      <c r="AK607" s="59" t="s">
        <v>72</v>
      </c>
      <c r="AL607" s="63">
        <f>AL605^2-AL606^3</f>
        <v>3.1955125071062392E-4</v>
      </c>
      <c r="AM607" s="61"/>
      <c r="AN607" s="66" t="s">
        <v>573</v>
      </c>
      <c r="AO607" s="61" t="e">
        <f>2*SQRT(AL606)*COS((AO604+4*PI())/3)-AL601/3</f>
        <v>#NUM!</v>
      </c>
      <c r="AP607" s="69" t="e">
        <f>AO607^3+AO607^2*AL601+AL602*AO607+AL603</f>
        <v>#NUM!</v>
      </c>
      <c r="AQ607" s="50"/>
      <c r="AR607" s="65"/>
      <c r="AS607" s="50"/>
      <c r="AT607" s="65"/>
      <c r="AU607" s="65"/>
      <c r="AV607" s="81"/>
      <c r="AW607" s="59">
        <v>10</v>
      </c>
      <c r="AX607" s="61">
        <f t="shared" si="85"/>
        <v>0.1284239100960245</v>
      </c>
      <c r="AY607" s="61">
        <f>SUMPRODUCT(T586:T595,$BG$34:$BG$43)</f>
        <v>0.53145233072171216</v>
      </c>
      <c r="AZ607" s="68">
        <f>IF($AA$16,EXP((AX607/AL599)*(AU603-1)-LN(AU603-AL599)-AL598*(2*AY607/AL598-AX607/AL599)*LN((AU603+2.41421536*AL599)/(AU603-0.41421536*AL599))/(AL599*2.82842713)      ),1)</f>
        <v>0.58726082636113397</v>
      </c>
    </row>
    <row r="608" spans="16:52" x14ac:dyDescent="0.25">
      <c r="P608" s="79"/>
      <c r="Q608" s="71"/>
      <c r="R608" s="71"/>
      <c r="S608" s="94">
        <f>SUM(S598:S607)</f>
        <v>0.9997307437055114</v>
      </c>
      <c r="T608" s="72">
        <f>SUM(T598:T607)</f>
        <v>1</v>
      </c>
      <c r="U608" s="73"/>
      <c r="V608" s="73"/>
      <c r="W608" s="73"/>
      <c r="X608" s="73"/>
      <c r="Y608" s="73"/>
      <c r="Z608" s="70"/>
      <c r="AA608" s="73"/>
      <c r="AB608" s="73"/>
      <c r="AC608" s="73"/>
      <c r="AD608" s="73"/>
      <c r="AE608" s="73"/>
      <c r="AF608" s="73"/>
      <c r="AG608" s="73"/>
      <c r="AH608" s="73"/>
      <c r="AI608" s="88">
        <f>SUM(Z598:AI607)</f>
        <v>0.28955790210612886</v>
      </c>
      <c r="AJ608" s="91">
        <f>SUM(AJ598:AJ607)</f>
        <v>3.1318759718181669E-5</v>
      </c>
      <c r="AK608" s="70"/>
      <c r="AL608" s="73"/>
      <c r="AM608" s="74"/>
      <c r="AN608" s="75"/>
      <c r="AO608" s="74"/>
      <c r="AP608" s="74"/>
      <c r="AQ608" s="76"/>
      <c r="AR608" s="73"/>
      <c r="AS608" s="76"/>
      <c r="AT608" s="73"/>
      <c r="AU608" s="73"/>
      <c r="AV608" s="80"/>
      <c r="AW608" s="70"/>
      <c r="AX608" s="73"/>
      <c r="AY608" s="73"/>
      <c r="AZ608" s="80"/>
    </row>
    <row r="609" spans="16:52" x14ac:dyDescent="0.25">
      <c r="P609" s="92">
        <f>P597+1</f>
        <v>48</v>
      </c>
      <c r="Q609" s="55"/>
      <c r="R609" s="55"/>
      <c r="S609" s="55"/>
      <c r="T609" s="55" t="s">
        <v>558</v>
      </c>
      <c r="U609" s="56"/>
      <c r="V609" s="56"/>
      <c r="W609" s="57"/>
      <c r="X609" s="57"/>
      <c r="Y609" s="57"/>
      <c r="Z609" s="54">
        <v>1</v>
      </c>
      <c r="AA609" s="55">
        <v>2</v>
      </c>
      <c r="AB609" s="55">
        <v>3</v>
      </c>
      <c r="AC609" s="55">
        <v>4</v>
      </c>
      <c r="AD609" s="55">
        <v>5</v>
      </c>
      <c r="AE609" s="55">
        <v>6</v>
      </c>
      <c r="AF609" s="55">
        <v>7</v>
      </c>
      <c r="AG609" s="55">
        <v>8</v>
      </c>
      <c r="AH609" s="55">
        <v>9</v>
      </c>
      <c r="AI609" s="58">
        <v>10</v>
      </c>
      <c r="AJ609" s="90"/>
      <c r="AK609" s="54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8"/>
      <c r="AW609" s="54"/>
      <c r="AX609" s="55" t="s">
        <v>563</v>
      </c>
      <c r="AY609" s="55" t="s">
        <v>575</v>
      </c>
      <c r="AZ609" s="58" t="s">
        <v>588</v>
      </c>
    </row>
    <row r="610" spans="16:52" x14ac:dyDescent="0.25">
      <c r="P610" s="78">
        <v>1</v>
      </c>
      <c r="Q610" s="60"/>
      <c r="R610" s="60"/>
      <c r="S610" s="60">
        <f>$Z$7*$BJ$34/AZ610</f>
        <v>0.1962613831424323</v>
      </c>
      <c r="T610" s="61">
        <f>S610/S620</f>
        <v>0.19631424198778522</v>
      </c>
      <c r="U610" s="62"/>
      <c r="V610" s="62"/>
      <c r="W610" s="60"/>
      <c r="X610" s="63"/>
      <c r="Y610" s="61"/>
      <c r="Z610" s="86">
        <f>SQRT($W$34*VLOOKUP(Z609,$P$34:$W$43,8))*(1-$Q$20)*T598*VLOOKUP(Z609,P598:T607,5)</f>
        <v>7.8475974294989325E-3</v>
      </c>
      <c r="AA610" s="60">
        <f>SQRT($W$34*VLOOKUP(AA609,$P$34:$W$43,8))*(1-$R$20)*T598*VLOOKUP(AA609,P598:T607,5)</f>
        <v>5.3765350111901746E-3</v>
      </c>
      <c r="AB610" s="60">
        <f>SQRT($W$34*VLOOKUP(AB609,$P$34:$W$43,8))*(1-$S$20)*T598*VLOOKUP(AB609,P598:T607,5)</f>
        <v>3.4048328847269297E-3</v>
      </c>
      <c r="AC610" s="60">
        <f>SQRT($W$34*VLOOKUP(AC609,$P$34:$W$43,8))*(1-$T$20)*T598*VLOOKUP(AC609,P598:T607,5)</f>
        <v>2.4384279426574343E-3</v>
      </c>
      <c r="AD610" s="60">
        <f>SQRT($W$34*VLOOKUP(AD609,$P$34:$W$43,8))*(1-$U$20)*T598*VLOOKUP(AD609,P598:T607,5)</f>
        <v>2.3629699906833547E-3</v>
      </c>
      <c r="AE610" s="60">
        <f>SQRT($W$34*VLOOKUP(AE609,$P$34:$W$43,8))*(1-$V$20)*T598*VLOOKUP(AE609,P598:T607,5)</f>
        <v>1.4782686621968256E-3</v>
      </c>
      <c r="AF610" s="60">
        <f>SQRT($W$34*VLOOKUP(AF609,$P$34:$W$43,8))*(1-$W$20)*T598*VLOOKUP(AF609,P598:T607,5)</f>
        <v>9.4207463897781341E-3</v>
      </c>
      <c r="AG610" s="60">
        <f>SQRT($W$34*VLOOKUP(AG609,$P$34:$W$43,8))*(1-$X$20)*T598*VLOOKUP(AG609,P598:T607,5)</f>
        <v>5.8595757960313776E-3</v>
      </c>
      <c r="AH610" s="60">
        <f>SQRT($W$34*VLOOKUP(AH609,$P$34:$W$43,8))*(1-$Y$20)*T598*VLOOKUP(AH609,P598:T607,5)</f>
        <v>3.5644348570976116E-3</v>
      </c>
      <c r="AI610" s="87">
        <f>SQRT($W$34*VLOOKUP(AI609,$P$34:$W$43,8))*(1-$Z$20)*T598*VLOOKUP(AI609,P598:T607,5)</f>
        <v>5.5717408403200891E-3</v>
      </c>
      <c r="AJ610" s="89">
        <f>$X$34*T598</f>
        <v>5.2615827632630452E-6</v>
      </c>
      <c r="AK610" s="59" t="s">
        <v>69</v>
      </c>
      <c r="AL610" s="60">
        <f>$Q$44*AI620*100000/($T$3*$AE$9)^2</f>
        <v>0.41385723640372091</v>
      </c>
      <c r="AM610" s="65" t="s">
        <v>581</v>
      </c>
      <c r="AN610" s="66" t="s">
        <v>571</v>
      </c>
      <c r="AO610" s="61">
        <f>(AL617+SQRT(AL619))^(1/3)+(AL617-SQRT(AL619))^(1/3)-AL613/3</f>
        <v>0.7379706872512457</v>
      </c>
      <c r="AP610" s="63">
        <f>AO610^3+AL613*AO610^2+AL614*AO610+AL615</f>
        <v>0</v>
      </c>
      <c r="AQ610" s="65" t="s">
        <v>571</v>
      </c>
      <c r="AR610" s="61">
        <f>IF(AL619&gt;=0,AO610,AO617)</f>
        <v>0.7379706872512457</v>
      </c>
      <c r="AS610" s="61">
        <f>IF(AR610&lt;AR611,AR611,AR610)</f>
        <v>0.7379706872512457</v>
      </c>
      <c r="AT610" s="61">
        <f>AS610</f>
        <v>0.7379706872512457</v>
      </c>
      <c r="AU610" s="67">
        <f>IF(AT610&lt;AT611,AT611,AT610)</f>
        <v>0.7379706872512457</v>
      </c>
      <c r="AV610" s="81"/>
      <c r="AW610" s="59">
        <v>1</v>
      </c>
      <c r="AX610" s="61">
        <f>AX598</f>
        <v>9.4886543912142504E-2</v>
      </c>
      <c r="AY610" s="61">
        <f>SUMPRODUCT(T598:T607,$AX$34:$AX$43)</f>
        <v>0.34455228807852278</v>
      </c>
      <c r="AZ610" s="68">
        <f>IF($AA$7,EXP((AX610/AL611)*(AU615-1)-LN(AU615-AL611)-AL610*(2*AY610/AL610-AX610/AL611)*LN((AU615+2.41421536*AL611)/(AU615-0.41421536*AL611))/(AL611*2.82842713)      ),1)</f>
        <v>0.85492888326273453</v>
      </c>
    </row>
    <row r="611" spans="16:52" x14ac:dyDescent="0.25">
      <c r="P611" s="78">
        <v>2</v>
      </c>
      <c r="Q611" s="60"/>
      <c r="R611" s="60"/>
      <c r="S611" s="60">
        <f>$Z$8*$BJ$35/AZ611</f>
        <v>7.7393120047930197E-2</v>
      </c>
      <c r="T611" s="61">
        <f>S611/S620</f>
        <v>7.7413964245084482E-2</v>
      </c>
      <c r="U611" s="62"/>
      <c r="V611" s="62"/>
      <c r="W611" s="60"/>
      <c r="X611" s="63"/>
      <c r="Y611" s="61"/>
      <c r="Z611" s="86">
        <f>SQRT($W$35*VLOOKUP(Z609,$P$34:$W$43,8))*(1-$Q$21)*T599*VLOOKUP(Z609,P598:T607,5)</f>
        <v>5.3765350111901738E-3</v>
      </c>
      <c r="AA611" s="60">
        <f>SQRT($W$35*VLOOKUP(AA609,$P$34:$W$43,8))*(1-$R$21)*T599*VLOOKUP(AA609,P598:T607,5)</f>
        <v>3.6644840827264481E-3</v>
      </c>
      <c r="AB611" s="60">
        <f>SQRT($W$35*VLOOKUP(AB609,$P$34:$W$43,8))*(1-$S$21)*T599*VLOOKUP(AB609,P598:T607,5)</f>
        <v>2.3571051713650809E-3</v>
      </c>
      <c r="AC611" s="60">
        <f>SQRT($W$35*VLOOKUP(AC609,$P$34:$W$43,8))*(1-$T$21)*T599*VLOOKUP(AC609,P598:T607,5)</f>
        <v>1.5266212044305039E-3</v>
      </c>
      <c r="AD611" s="60">
        <f>SQRT($W$35*VLOOKUP(AD609,$P$34:$W$43,8))*(1-$U$21)*T599*VLOOKUP(AD609,P598:T607,5)</f>
        <v>1.668242039621013E-3</v>
      </c>
      <c r="AE611" s="60">
        <f>SQRT($W$35*VLOOKUP(AE609,$P$34:$W$43,8))*(1-$V$21)*T599*VLOOKUP(AE609,P598:T607,5)</f>
        <v>1.0258788848689377E-3</v>
      </c>
      <c r="AF611" s="60">
        <f>SQRT($W$35*VLOOKUP(AF609,$P$34:$W$43,8))*(1-$W$21)*T599*VLOOKUP(AF609,P598:T607,5)</f>
        <v>6.3020486802554824E-3</v>
      </c>
      <c r="AG611" s="60">
        <f>SQRT($W$35*VLOOKUP(AG609,$P$34:$W$43,8))*(1-$X$21)*T599*VLOOKUP(AG609,P598:T607,5)</f>
        <v>3.8263985932547782E-3</v>
      </c>
      <c r="AH611" s="60">
        <f>SQRT($W$35*VLOOKUP(AH609,$P$34:$W$43,8))*(1-$Y$21)*T599*VLOOKUP(AH609,P598:T607,5)</f>
        <v>2.4375891122553643E-3</v>
      </c>
      <c r="AI611" s="87">
        <f>SQRT($W$35*VLOOKUP(AI609,$P$34:$W$43,8))*(1-$Z$21)*T599*VLOOKUP(AI609,P598:T607,5)</f>
        <v>3.8564314467380194E-3</v>
      </c>
      <c r="AJ611" s="89">
        <f>$X$35*T599</f>
        <v>3.1314022352916423E-6</v>
      </c>
      <c r="AK611" s="59" t="s">
        <v>65</v>
      </c>
      <c r="AL611" s="60">
        <f>AJ620*$Q$44*100000/($T$3*$AE$9)</f>
        <v>0.11087779601945563</v>
      </c>
      <c r="AM611" s="61"/>
      <c r="AN611" s="66" t="s">
        <v>572</v>
      </c>
      <c r="AO611" s="66" t="e">
        <f>1/0</f>
        <v>#DIV/0!</v>
      </c>
      <c r="AP611" s="61"/>
      <c r="AQ611" s="65" t="s">
        <v>572</v>
      </c>
      <c r="AR611" s="66">
        <f>IF(AL619&gt;=0,0,AO618)</f>
        <v>0</v>
      </c>
      <c r="AS611" s="61">
        <f>IF(AR610&lt;AR611,AR610,AR611)</f>
        <v>0</v>
      </c>
      <c r="AT611" s="61">
        <f>IF(AS611&lt;AS612,AS612,AS611)</f>
        <v>0</v>
      </c>
      <c r="AU611" s="67">
        <f>IF(AT610&lt;AT611,AT610,AT611)</f>
        <v>0</v>
      </c>
      <c r="AV611" s="81"/>
      <c r="AW611" s="59">
        <v>2</v>
      </c>
      <c r="AX611" s="61">
        <f t="shared" ref="AX611:AX619" si="86">AX599</f>
        <v>0.14320546093673198</v>
      </c>
      <c r="AY611" s="61">
        <f>SUMPRODUCT(T598:T607,$AY$34:$AY$43)</f>
        <v>0.59157037432777493</v>
      </c>
      <c r="AZ611" s="68">
        <f>IF($AA$8,EXP((AX611/AL611)*(AU615-1)-LN(AU615-AL611)-AL610*(2*AY611/AL610-AX611/AL611)*LN((AU615+2.41421536*AL611)/(AU615-0.41421536*AL611))/(AL611*2.82842713)      ),1)</f>
        <v>0.52478986241882242</v>
      </c>
    </row>
    <row r="612" spans="16:52" x14ac:dyDescent="0.25">
      <c r="P612" s="78">
        <v>3</v>
      </c>
      <c r="Q612" s="60"/>
      <c r="R612" s="60"/>
      <c r="S612" s="60">
        <f>$Z$9*$BJ$36/AZ612</f>
        <v>3.6374802781774344E-2</v>
      </c>
      <c r="T612" s="61">
        <f>S612/S620</f>
        <v>3.6384599564229451E-2</v>
      </c>
      <c r="U612" s="62"/>
      <c r="V612" s="62"/>
      <c r="W612" s="60"/>
      <c r="X612" s="63"/>
      <c r="Y612" s="61"/>
      <c r="Z612" s="86">
        <f>SQRT($W$36*VLOOKUP(Z609,$P$34:$W$43,8))*(1-$Q$22)*T600*VLOOKUP(Z609,P598:T607,5)</f>
        <v>3.4048328847269297E-3</v>
      </c>
      <c r="AA612" s="60">
        <f>SQRT($W$36*VLOOKUP(AA609,$P$34:$W$43,8))*(1-$R$22)*T600*VLOOKUP(AA609,P598:T607,5)</f>
        <v>2.3571051713650805E-3</v>
      </c>
      <c r="AB612" s="60">
        <f>SQRT($W$36*VLOOKUP(AB609,$P$34:$W$43,8))*(1-$S$22)*T600*VLOOKUP(AB609,P598:T607,5)</f>
        <v>1.5195012283881584E-3</v>
      </c>
      <c r="AC612" s="60">
        <f>SQRT($W$36*VLOOKUP(AC609,$P$34:$W$43,8))*(1-$T$22)*T600*VLOOKUP(AC609,P598:T607,5)</f>
        <v>1.0838556006016857E-3</v>
      </c>
      <c r="AD612" s="60">
        <f>SQRT($W$36*VLOOKUP(AD609,$P$34:$W$43,8))*(1-$U$22)*T600*VLOOKUP(AD609,P598:T607,5)</f>
        <v>1.0754183795413101E-3</v>
      </c>
      <c r="AE612" s="60">
        <f>SQRT($W$36*VLOOKUP(AE609,$P$34:$W$43,8))*(1-$V$22)*T600*VLOOKUP(AE609,P598:T607,5)</f>
        <v>6.4801894038883244E-4</v>
      </c>
      <c r="AF612" s="60">
        <f>SQRT($W$36*VLOOKUP(AF609,$P$34:$W$43,8))*(1-$W$22)*T600*VLOOKUP(AF609,P598:T607,5)</f>
        <v>3.9139446728935151E-3</v>
      </c>
      <c r="AG612" s="60">
        <f>SQRT($W$36*VLOOKUP(AG609,$P$34:$W$43,8))*(1-$X$22)*T600*VLOOKUP(AG609,P598:T607,5)</f>
        <v>2.4869622706412183E-3</v>
      </c>
      <c r="AH612" s="60">
        <f>SQRT($W$36*VLOOKUP(AH609,$P$34:$W$43,8))*(1-$Y$22)*T600*VLOOKUP(AH609,P598:T607,5)</f>
        <v>1.5619511453350658E-3</v>
      </c>
      <c r="AI612" s="87">
        <f>SQRT($W$36*VLOOKUP(AI609,$P$34:$W$43,8))*(1-$Z$22)*T600*VLOOKUP(AI609,P598:T607,5)</f>
        <v>2.5056029252575043E-3</v>
      </c>
      <c r="AJ612" s="89">
        <f>$X$36*T600</f>
        <v>2.0500669236865279E-6</v>
      </c>
      <c r="AK612" s="82"/>
      <c r="AL612" s="65"/>
      <c r="AM612" s="61"/>
      <c r="AN612" s="66" t="s">
        <v>573</v>
      </c>
      <c r="AO612" s="66" t="e">
        <f>1/0</f>
        <v>#DIV/0!</v>
      </c>
      <c r="AP612" s="61"/>
      <c r="AQ612" s="65" t="s">
        <v>573</v>
      </c>
      <c r="AR612" s="66">
        <f>IF(AL619&gt;=0,0,AO619)</f>
        <v>0</v>
      </c>
      <c r="AS612" s="61">
        <f>AR612</f>
        <v>0</v>
      </c>
      <c r="AT612" s="61">
        <f>IF(AS611&lt;AS612,AS611,AS612)</f>
        <v>0</v>
      </c>
      <c r="AU612" s="67">
        <f>AT612</f>
        <v>0</v>
      </c>
      <c r="AV612" s="81"/>
      <c r="AW612" s="59">
        <v>3</v>
      </c>
      <c r="AX612" s="61">
        <f t="shared" si="86"/>
        <v>0.19947591637730461</v>
      </c>
      <c r="AY612" s="61">
        <f>SUMPRODUCT(T598:T607,$AZ$34:$AZ$43)</f>
        <v>0.80753499200568801</v>
      </c>
      <c r="AZ612" s="68">
        <f>IF($AA$9,EXP((AX612/AL611)*(AU615-1)-LN(AU615-AL611)-AL610*(2*AY612/AL610-AX612/AL611)*LN((AU615+2.41421536*AL611)/(AU615-0.41421536*AL611))/(AL611*2.82842713)      ),1)</f>
        <v>0.3526840963648693</v>
      </c>
    </row>
    <row r="613" spans="16:52" x14ac:dyDescent="0.25">
      <c r="P613" s="78">
        <v>4</v>
      </c>
      <c r="Q613" s="60"/>
      <c r="R613" s="60"/>
      <c r="S613" s="60">
        <f>$Z$10*$BJ$37/AZ613</f>
        <v>2.0526110715850341E-2</v>
      </c>
      <c r="T613" s="61">
        <f>S613/S620</f>
        <v>2.0531638988884261E-2</v>
      </c>
      <c r="U613" s="62"/>
      <c r="V613" s="62"/>
      <c r="W613" s="60"/>
      <c r="X613" s="63"/>
      <c r="Y613" s="61"/>
      <c r="Z613" s="86">
        <f>SQRT($W$37*VLOOKUP(Z609,$P$34:$W$43,8))*(1-$Q$23)*T601*VLOOKUP(Z609,P598:T607,5)</f>
        <v>2.4384279426574343E-3</v>
      </c>
      <c r="AA613" s="60">
        <f>SQRT($W$37*VLOOKUP(AA609,$P$34:$W$43,8))*(1-$R$23)*T601*VLOOKUP(AA609,P598:T607,5)</f>
        <v>1.5266212044305039E-3</v>
      </c>
      <c r="AB613" s="60">
        <f>SQRT($W$37*VLOOKUP(AB609,$P$34:$W$43,8))*(1-$S$23)*T601*VLOOKUP(AB609,P598:T607,5)</f>
        <v>1.0838556006016857E-3</v>
      </c>
      <c r="AC613" s="60">
        <f>SQRT($W$37*VLOOKUP(AC609,$P$34:$W$43,8))*(1-$T$23)*T601*VLOOKUP(AC609,P598:T607,5)</f>
        <v>7.7823880154703285E-4</v>
      </c>
      <c r="AD613" s="60">
        <f>SQRT($W$37*VLOOKUP(AD609,$P$34:$W$43,8))*(1-$U$23)*T601*VLOOKUP(AD609,P598:T607,5)</f>
        <v>7.6398124272674046E-4</v>
      </c>
      <c r="AE613" s="60">
        <f>SQRT($W$37*VLOOKUP(AE609,$P$34:$W$43,8))*(1-$V$23)*T601*VLOOKUP(AE609,P598:T607,5)</f>
        <v>4.4122272782984008E-4</v>
      </c>
      <c r="AF613" s="60">
        <f>SQRT($W$37*VLOOKUP(AF609,$P$34:$W$43,8))*(1-$W$23)*T601*VLOOKUP(AF609,P598:T607,5)</f>
        <v>2.8169702857806073E-3</v>
      </c>
      <c r="AG613" s="60">
        <f>SQRT($W$37*VLOOKUP(AG609,$P$34:$W$43,8))*(1-$X$23)*T601*VLOOKUP(AG609,P598:T607,5)</f>
        <v>1.7611217441070789E-3</v>
      </c>
      <c r="AH613" s="60">
        <f>SQRT($W$37*VLOOKUP(AH609,$P$34:$W$43,8))*(1-$Y$23)*T601*VLOOKUP(AH609,P598:T607,5)</f>
        <v>1.2254152770526199E-3</v>
      </c>
      <c r="AI613" s="87">
        <f>SQRT($W$37*VLOOKUP(AI609,$P$34:$W$43,8))*(1-$Z$23)*T601*VLOOKUP(AI609,P598:T607,5)</f>
        <v>1.6278273391573277E-3</v>
      </c>
      <c r="AJ613" s="89">
        <f>$X$37*T601</f>
        <v>1.4862202102496294E-6</v>
      </c>
      <c r="AK613" s="59" t="s">
        <v>568</v>
      </c>
      <c r="AL613" s="60">
        <f>AL611-1</f>
        <v>-0.88912220398054442</v>
      </c>
      <c r="AM613" s="61"/>
      <c r="AN613" s="66"/>
      <c r="AO613" s="61"/>
      <c r="AP613" s="61"/>
      <c r="AQ613" s="50"/>
      <c r="AR613" s="65"/>
      <c r="AS613" s="65"/>
      <c r="AT613" s="65"/>
      <c r="AU613" s="65"/>
      <c r="AV613" s="81"/>
      <c r="AW613" s="59">
        <v>4</v>
      </c>
      <c r="AX613" s="61">
        <f t="shared" si="86"/>
        <v>0.25627106465246752</v>
      </c>
      <c r="AY613" s="61">
        <f>SUMPRODUCT(T598:T607,$BA$34:$BA$43)</f>
        <v>1.0068630012207542</v>
      </c>
      <c r="AZ613" s="68">
        <f>IF($AA$10,EXP((AX613/AL611)*(AU615-1)-LN(AU615-AL611)-AL610*(2*AY613/AL610-AX613/AL611)*LN((AU615+2.41421536*AL611)/(AU615-0.41421536*AL611))/(AL611*2.82842713)      ),1)</f>
        <v>0.24687815429323762</v>
      </c>
    </row>
    <row r="614" spans="16:52" x14ac:dyDescent="0.25">
      <c r="P614" s="78">
        <v>5</v>
      </c>
      <c r="Q614" s="60"/>
      <c r="R614" s="60"/>
      <c r="S614" s="60">
        <f>$Z$11*$BJ$38/AZ614</f>
        <v>2.0845438813248577E-2</v>
      </c>
      <c r="T614" s="61">
        <f>S614/S620</f>
        <v>2.0851053090539917E-2</v>
      </c>
      <c r="U614" s="62"/>
      <c r="V614" s="62"/>
      <c r="W614" s="60"/>
      <c r="X614" s="63"/>
      <c r="Y614" s="61"/>
      <c r="Z614" s="86">
        <f>SQRT($W$38*VLOOKUP(Z609,$P$34:$W$43,8))*(1-$Q$24)*T602*VLOOKUP(Z609,P598:T607,5)</f>
        <v>2.3629699906833547E-3</v>
      </c>
      <c r="AA614" s="60">
        <f>SQRT($W$38*VLOOKUP(AA609,$P$34:$W$43,8))*(1-$R$24)*T602*VLOOKUP(AA609,P598:T607,5)</f>
        <v>1.668242039621013E-3</v>
      </c>
      <c r="AB614" s="60">
        <f>SQRT($W$38*VLOOKUP(AB609,$P$34:$W$43,8))*(1-$S$24)*T602*VLOOKUP(AB609,P598:T607,5)</f>
        <v>1.0754183795413101E-3</v>
      </c>
      <c r="AC614" s="60">
        <f>SQRT($W$38*VLOOKUP(AC609,$P$34:$W$43,8))*(1-$T$24)*T602*VLOOKUP(AC609,P598:T607,5)</f>
        <v>7.6398124272674046E-4</v>
      </c>
      <c r="AD614" s="60">
        <f>SQRT($W$38*VLOOKUP(AD609,$P$34:$W$43,8))*(1-$U$24)*T602*VLOOKUP(AD609,P598:T607,5)</f>
        <v>7.4938525837899526E-4</v>
      </c>
      <c r="AE614" s="60">
        <f>SQRT($W$38*VLOOKUP(AE609,$P$34:$W$43,8))*(1-$V$24)*T602*VLOOKUP(AE609,P598:T607,5)</f>
        <v>4.675661058176765E-4</v>
      </c>
      <c r="AF614" s="60">
        <f>SQRT($W$38*VLOOKUP(AF609,$P$34:$W$43,8))*(1-$W$24)*T602*VLOOKUP(AF609,P598:T607,5)</f>
        <v>2.6942490666458214E-3</v>
      </c>
      <c r="AG614" s="60">
        <f>SQRT($W$38*VLOOKUP(AG609,$P$34:$W$43,8))*(1-$X$24)*T602*VLOOKUP(AG609,P598:T607,5)</f>
        <v>1.7546859051210922E-3</v>
      </c>
      <c r="AH614" s="60">
        <f>SQRT($W$38*VLOOKUP(AH609,$P$34:$W$43,8))*(1-$Y$24)*T602*VLOOKUP(AH609,P598:T607,5)</f>
        <v>1.1454865658756951E-3</v>
      </c>
      <c r="AI614" s="87">
        <f>SQRT($W$38*VLOOKUP(AI609,$P$34:$W$43,8))*(1-$Z$24)*T602*VLOOKUP(AI609,P598:T607,5)</f>
        <v>1.7596013740546065E-3</v>
      </c>
      <c r="AJ614" s="89">
        <f>$X$38*T602</f>
        <v>1.5090014020903552E-6</v>
      </c>
      <c r="AK614" s="59" t="s">
        <v>569</v>
      </c>
      <c r="AL614" s="60">
        <f>AL610-3*AL611*AL611-2*AL611</f>
        <v>0.15521998741441362</v>
      </c>
      <c r="AM614" s="61" t="s">
        <v>582</v>
      </c>
      <c r="AN614" s="66" t="s">
        <v>583</v>
      </c>
      <c r="AO614" s="61">
        <f>AL617^2/AL618^3</f>
        <v>7.7936913533325809</v>
      </c>
      <c r="AP614" s="61"/>
      <c r="AQ614" s="50"/>
      <c r="AR614" s="65"/>
      <c r="AS614" s="65"/>
      <c r="AT614" s="65"/>
      <c r="AU614" s="65"/>
      <c r="AV614" s="81"/>
      <c r="AW614" s="59">
        <v>5</v>
      </c>
      <c r="AX614" s="61">
        <f t="shared" si="86"/>
        <v>0.25621330522075891</v>
      </c>
      <c r="AY614" s="61">
        <f>SUMPRODUCT(T598:T607,$BB$34:$BB$43)</f>
        <v>0.9899243942906355</v>
      </c>
      <c r="AZ614" s="68">
        <f>IF($AA$11,EXP((AX614/AL611)*(AU615-1)-LN(AU615-AL611)-AL610*(2*AY614/AL610-AX614/AL611)*LN((AU615+2.41421536*AL611)/(AU615-0.41421536*AL611))/(AL611*2.82842713)      ),1)</f>
        <v>0.25701838799662624</v>
      </c>
    </row>
    <row r="615" spans="16:52" x14ac:dyDescent="0.25">
      <c r="P615" s="78">
        <v>6</v>
      </c>
      <c r="Q615" s="60"/>
      <c r="R615" s="60"/>
      <c r="S615" s="60">
        <f>$Z$12*$BJ$39/AZ615</f>
        <v>1.0316492458094148E-2</v>
      </c>
      <c r="T615" s="61">
        <f>S615/S620</f>
        <v>1.0319270986761865E-2</v>
      </c>
      <c r="U615" s="62"/>
      <c r="V615" s="62"/>
      <c r="W615" s="60"/>
      <c r="X615" s="63"/>
      <c r="Y615" s="61"/>
      <c r="Z615" s="86">
        <f>SQRT($W$39*VLOOKUP(Z609,$P$34:$W$43,8))*(1-$Q$25)*T603*VLOOKUP(Z609,P598:T607,5)</f>
        <v>1.4782686621968256E-3</v>
      </c>
      <c r="AA615" s="60">
        <f>SQRT($W$39*VLOOKUP(AA609,$P$34:$W$43,8))*(1-$R$25)*T603*VLOOKUP(AA609,P598:T607,5)</f>
        <v>1.0258788848689377E-3</v>
      </c>
      <c r="AB615" s="60">
        <f>SQRT($W$39*VLOOKUP(AB609,$P$34:$W$43,8))*(1-$S$25)*T603*VLOOKUP(AB609,P598:T607,5)</f>
        <v>6.4801894038883244E-4</v>
      </c>
      <c r="AC615" s="60">
        <f>SQRT($W$39*VLOOKUP(AC609,$P$34:$W$43,8))*(1-$T$25)*T603*VLOOKUP(AC609,P598:T607,5)</f>
        <v>4.4122272782984008E-4</v>
      </c>
      <c r="AD615" s="60">
        <f>SQRT($W$39*VLOOKUP(AD609,$P$34:$W$43,8))*(1-$U$25)*T603*VLOOKUP(AD609,P598:T607,5)</f>
        <v>4.6756610581767644E-4</v>
      </c>
      <c r="AE615" s="60">
        <f>SQRT($W$39*VLOOKUP(AE609,$P$34:$W$43,8))*(1-$V$25)*T603*VLOOKUP(AE609,P598:T607,5)</f>
        <v>2.9172986906948517E-4</v>
      </c>
      <c r="AF615" s="60">
        <f>SQRT($W$39*VLOOKUP(AF609,$P$34:$W$43,8))*(1-$W$25)*T603*VLOOKUP(AF609,P598:T607,5)</f>
        <v>1.8559387594939266E-3</v>
      </c>
      <c r="AG615" s="60">
        <f>SQRT($W$39*VLOOKUP(AG609,$P$34:$W$43,8))*(1-$X$25)*T603*VLOOKUP(AG609,P598:T607,5)</f>
        <v>1.0920692224743076E-3</v>
      </c>
      <c r="AH615" s="60">
        <f>SQRT($W$39*VLOOKUP(AH609,$P$34:$W$43,8))*(1-$Y$25)*T603*VLOOKUP(AH609,P598:T607,5)</f>
        <v>7.0300253274752957E-4</v>
      </c>
      <c r="AI615" s="87">
        <f>SQRT($W$39*VLOOKUP(AI609,$P$34:$W$43,8))*(1-$Z$25)*T603*VLOOKUP(AI609,P598:T607,5)</f>
        <v>1.0978731607795469E-3</v>
      </c>
      <c r="AJ615" s="89">
        <f>$X$39*T603</f>
        <v>9.2903147366809623E-7</v>
      </c>
      <c r="AK615" s="59" t="s">
        <v>570</v>
      </c>
      <c r="AL615" s="60">
        <f>-1*AL610*AL611+AL611^2+AL611^3</f>
        <v>-3.2230573643613536E-2</v>
      </c>
      <c r="AM615" s="61"/>
      <c r="AN615" s="66" t="s">
        <v>584</v>
      </c>
      <c r="AO615" s="61" t="e">
        <f>SQRT(1-AO614)/SQRT(AO614)*AL617/ABS(AL617)</f>
        <v>#NUM!</v>
      </c>
      <c r="AP615" s="61"/>
      <c r="AQ615" s="50"/>
      <c r="AR615" s="65"/>
      <c r="AS615" s="65"/>
      <c r="AT615" s="65" t="s">
        <v>587</v>
      </c>
      <c r="AU615" s="61">
        <f>AU610</f>
        <v>0.7379706872512457</v>
      </c>
      <c r="AV615" s="81"/>
      <c r="AW615" s="59">
        <v>6</v>
      </c>
      <c r="AX615" s="61">
        <f t="shared" si="86"/>
        <v>0.31872889694939199</v>
      </c>
      <c r="AY615" s="61">
        <f>SUMPRODUCT(T598:T607,$BC$34:$BC$43)</f>
        <v>1.260614720246819</v>
      </c>
      <c r="AZ615" s="68">
        <f>IF($AA$12,EXP((AX615/AL611)*(AU615-1)-LN(AU615-AL611)-AL610*(2*AY615/AL610-AX615/AL611)*LN((AU615+2.41421536*AL611)/(AU615-0.41421536*AL611))/(AL611*2.82842713)      ),1)</f>
        <v>0.15359283363724735</v>
      </c>
    </row>
    <row r="616" spans="16:52" x14ac:dyDescent="0.25">
      <c r="P616" s="78">
        <v>7</v>
      </c>
      <c r="Q616" s="60"/>
      <c r="R616" s="60"/>
      <c r="S616" s="60">
        <f>$Z$13*$BJ$40/AZ616</f>
        <v>0.37188820683629098</v>
      </c>
      <c r="T616" s="61">
        <f>S616/S620</f>
        <v>0.37198836704559446</v>
      </c>
      <c r="U616" s="62"/>
      <c r="V616" s="62"/>
      <c r="W616" s="60"/>
      <c r="X616" s="63"/>
      <c r="Y616" s="61"/>
      <c r="Z616" s="86">
        <f>SQRT($W$40*VLOOKUP(Z609,$P$34:$W$43,8))*(1-$Q$26)*T604*VLOOKUP(Z609,P598:T607,5)</f>
        <v>9.4207463897781341E-3</v>
      </c>
      <c r="AA616" s="60">
        <f>SQRT($W$40*VLOOKUP(AA609,$P$34:$W$43,8))*(1-$R$26)*T604*VLOOKUP(AA609,P598:T607,5)</f>
        <v>6.3020486802554815E-3</v>
      </c>
      <c r="AB616" s="60">
        <f>SQRT($W$40*VLOOKUP(AB609,$P$34:$W$43,8))*(1-$S$26)*T604*VLOOKUP(AB609,P598:T607,5)</f>
        <v>3.9139446728935151E-3</v>
      </c>
      <c r="AC616" s="60">
        <f>SQRT($W$40*VLOOKUP(AC609,$P$34:$W$43,8))*(1-$T$26)*T604*VLOOKUP(AC609,P598:T607,5)</f>
        <v>2.8169702857806073E-3</v>
      </c>
      <c r="AD616" s="60">
        <f>SQRT($W$40*VLOOKUP(AD609,$P$34:$W$43,8))*(1-$U$26)*T604*VLOOKUP(AD609,P598:T607,5)</f>
        <v>2.6942490666458209E-3</v>
      </c>
      <c r="AE616" s="60">
        <f>SQRT($W$40*VLOOKUP(AE609,$P$34:$W$43,8))*(1-$V$26)*T604*VLOOKUP(AE609,P598:T607,5)</f>
        <v>1.8559387594939266E-3</v>
      </c>
      <c r="AF616" s="60">
        <f>SQRT($W$40*VLOOKUP(AF609,$P$34:$W$43,8))*(1-$W$26)*T604*VLOOKUP(AF609,P598:T607,5)</f>
        <v>1.2046919188413835E-2</v>
      </c>
      <c r="AG616" s="60">
        <f>SQRT($W$40*VLOOKUP(AG609,$P$34:$W$43,8))*(1-$X$26)*T604*VLOOKUP(AG609,P598:T607,5)</f>
        <v>8.1306093307092174E-3</v>
      </c>
      <c r="AH616" s="60">
        <f>SQRT($W$40*VLOOKUP(AH609,$P$34:$W$43,8))*(1-$Y$26)*T604*VLOOKUP(AH609,P598:T607,5)</f>
        <v>3.9693826236241493E-3</v>
      </c>
      <c r="AI616" s="87">
        <f>SQRT($W$40*VLOOKUP(AI609,$P$34:$W$43,8))*(1-$Z$26)*T604*VLOOKUP(AI609,P598:T607,5)</f>
        <v>6.4511321079812377E-3</v>
      </c>
      <c r="AJ616" s="89">
        <f>$X$40*T604</f>
        <v>8.9462588897098971E-6</v>
      </c>
      <c r="AK616" s="82"/>
      <c r="AL616" s="65"/>
      <c r="AM616" s="61"/>
      <c r="AN616" s="66" t="s">
        <v>585</v>
      </c>
      <c r="AO616" s="61" t="e">
        <f>IF(ATAN(AO615)&lt;0,ATAN(AO615)+PI(),ATAN(AO615))</f>
        <v>#NUM!</v>
      </c>
      <c r="AP616" s="61"/>
      <c r="AQ616" s="50"/>
      <c r="AR616" s="65"/>
      <c r="AS616" s="65"/>
      <c r="AT616" s="65"/>
      <c r="AU616" s="65"/>
      <c r="AV616" s="81"/>
      <c r="AW616" s="59">
        <v>7</v>
      </c>
      <c r="AX616" s="61">
        <f t="shared" si="86"/>
        <v>8.5143624315005592E-2</v>
      </c>
      <c r="AY616" s="61">
        <f>SUMPRODUCT(T598:T607,$BD$34:$BD$43)</f>
        <v>0.22132113667921455</v>
      </c>
      <c r="AZ616" s="68">
        <f>IF($AA$13,EXP((AX616/AL611)*(AU615-1)-LN(AU615-AL611)-AL610*(2*AY616/AL610-AX616/AL611)*LN((AU615+2.41421536*AL611)/(AU615-0.41421536*AL611))/(AL611*2.82842713)      ),1)</f>
        <v>1.1237484409579472</v>
      </c>
    </row>
    <row r="617" spans="16:52" x14ac:dyDescent="0.25">
      <c r="P617" s="78">
        <v>8</v>
      </c>
      <c r="Q617" s="60"/>
      <c r="R617" s="60"/>
      <c r="S617" s="60">
        <f>$Z$14*$BJ$41/AZ617</f>
        <v>0.1147951058802297</v>
      </c>
      <c r="T617" s="61">
        <f>S617/S620</f>
        <v>0.1148260235098308</v>
      </c>
      <c r="U617" s="62"/>
      <c r="V617" s="62"/>
      <c r="W617" s="60"/>
      <c r="X617" s="63"/>
      <c r="Y617" s="61"/>
      <c r="Z617" s="86">
        <f>SQRT($W$41*VLOOKUP(Z609,$P$34:$W$43,8))*(1-$Q$27)*T605*VLOOKUP(Z609,P598:T607,5)</f>
        <v>5.8595757960313776E-3</v>
      </c>
      <c r="AA617" s="60">
        <f>SQRT($W$41*VLOOKUP(AA609,$P$34:$W$43,8))*(1-$R$27)*T605*VLOOKUP(AA609,P598:T607,5)</f>
        <v>3.8263985932547773E-3</v>
      </c>
      <c r="AB617" s="60">
        <f>SQRT($W$41*VLOOKUP(AB609,$P$34:$W$43,8))*(1-$S$27)*T605*VLOOKUP(AB609,P598:T607,5)</f>
        <v>2.4869622706412188E-3</v>
      </c>
      <c r="AC617" s="60">
        <f>SQRT($W$41*VLOOKUP(AC609,$P$34:$W$43,8))*(1-$T$27)*T605*VLOOKUP(AC609,P598:T607,5)</f>
        <v>1.7611217441070787E-3</v>
      </c>
      <c r="AD617" s="60">
        <f>SQRT($W$41*VLOOKUP(AD609,$P$34:$W$43,8))*(1-$U$27)*T605*VLOOKUP(AD609,P598:T607,5)</f>
        <v>1.7546859051210922E-3</v>
      </c>
      <c r="AE617" s="60">
        <f>SQRT($W$41*VLOOKUP(AE609,$P$34:$W$43,8))*(1-$V$27)*T605*VLOOKUP(AE609,P598:T607,5)</f>
        <v>1.0920692224743076E-3</v>
      </c>
      <c r="AF617" s="60">
        <f>SQRT($W$41*VLOOKUP(AF609,$P$34:$W$43,8))*(1-$W$27)*T605*VLOOKUP(AF609,P598:T607,5)</f>
        <v>8.1306093307092174E-3</v>
      </c>
      <c r="AG617" s="60">
        <f>SQRT($W$41*VLOOKUP(AG609,$P$34:$W$43,8))*(1-$X$27)*T605*VLOOKUP(AG609,P598:T607,5)</f>
        <v>5.305524021528325E-3</v>
      </c>
      <c r="AH617" s="60">
        <f>SQRT($W$41*VLOOKUP(AH609,$P$34:$W$43,8))*(1-$Y$27)*T605*VLOOKUP(AH609,P598:T607,5)</f>
        <v>2.8879277377058614E-3</v>
      </c>
      <c r="AI617" s="87">
        <f>SQRT($W$41*VLOOKUP(AI609,$P$34:$W$43,8))*(1-$Z$27)*T605*VLOOKUP(AI609,P598:T607,5)</f>
        <v>4.4234970997742481E-3</v>
      </c>
      <c r="AJ617" s="89">
        <f>$X$41*T605</f>
        <v>3.0631319895552583E-6</v>
      </c>
      <c r="AK617" s="59" t="s">
        <v>580</v>
      </c>
      <c r="AL617" s="61">
        <f>AL613*AL614/6-AL615/2-AL613^3/27</f>
        <v>1.9146480601207373E-2</v>
      </c>
      <c r="AM617" s="61"/>
      <c r="AN617" s="66" t="s">
        <v>571</v>
      </c>
      <c r="AO617" s="61" t="e">
        <f>2*SQRT(AL618)*COS(AO616/3)-AL613/3</f>
        <v>#NUM!</v>
      </c>
      <c r="AP617" s="69" t="e">
        <f>AO617^3+AL613*AO617^2+AL614*AO617+AL615</f>
        <v>#NUM!</v>
      </c>
      <c r="AQ617" s="50"/>
      <c r="AR617" s="65"/>
      <c r="AS617" s="65"/>
      <c r="AT617" s="65"/>
      <c r="AU617" s="65"/>
      <c r="AV617" s="81"/>
      <c r="AW617" s="59">
        <v>8</v>
      </c>
      <c r="AX617" s="61">
        <f t="shared" si="86"/>
        <v>9.4442052157195047E-2</v>
      </c>
      <c r="AY617" s="61">
        <f>SUMPRODUCT(T598:T607,$BE$34:$BE$43)</f>
        <v>0.46712652468248322</v>
      </c>
      <c r="AZ617" s="68">
        <f>IF($AA$14,EXP((AX617/AL611)*(AU615-1)-LN(AU615-AL611)-AL610*(2*AY617/AL610-AX617/AL611)*LN((AU615+2.41421536*AL611)/(AU615-0.41421536*AL611))/(AL611*2.82842713)      ),1)</f>
        <v>0.63774336822871269</v>
      </c>
    </row>
    <row r="618" spans="16:52" x14ac:dyDescent="0.25">
      <c r="P618" s="78">
        <v>9</v>
      </c>
      <c r="Q618" s="60"/>
      <c r="R618" s="60"/>
      <c r="S618" s="60">
        <f>$Z$15*$BJ$42/AZ618</f>
        <v>5.924697047139621E-2</v>
      </c>
      <c r="T618" s="61">
        <f>S618/S620</f>
        <v>5.9262927387625133E-2</v>
      </c>
      <c r="U618" s="62"/>
      <c r="V618" s="62" t="s">
        <v>590</v>
      </c>
      <c r="W618" s="60"/>
      <c r="X618" s="63"/>
      <c r="Y618" s="61"/>
      <c r="Z618" s="86">
        <f>SQRT($W$42*VLOOKUP(Z609,$P$34:$W$43,8))*(1-$Q$28)*T606*VLOOKUP(Z609,P598:T607,5)</f>
        <v>3.5644348570976116E-3</v>
      </c>
      <c r="AA618" s="60">
        <f>SQRT($W$42*VLOOKUP(AA609,$P$34:$W$43,8))*(1-$R$28)*T606*VLOOKUP(AA609,P598:T607,5)</f>
        <v>2.4375891122553643E-3</v>
      </c>
      <c r="AB618" s="60">
        <f>SQRT($W$42*VLOOKUP(AB609,$P$34:$W$43,8))*(1-$S$28)*T606*VLOOKUP(AB609,P598:T607,5)</f>
        <v>1.5619511453350658E-3</v>
      </c>
      <c r="AC618" s="60">
        <f>SQRT($W$42*VLOOKUP(AC609,$P$34:$W$43,8))*(1-$T$28)*T606*VLOOKUP(AC609,P598:T607,5)</f>
        <v>1.2254152770526197E-3</v>
      </c>
      <c r="AD618" s="60">
        <f>SQRT($W$42*VLOOKUP(AD609,$P$34:$W$43,8))*(1-$U$28)*T606*VLOOKUP(AD609,P598:T607,5)</f>
        <v>1.1454865658756949E-3</v>
      </c>
      <c r="AE618" s="60">
        <f>SQRT($W$42*VLOOKUP(AE609,$P$34:$W$43,8))*(1-$V$28)*T606*VLOOKUP(AE609,P598:T607,5)</f>
        <v>7.0300253274752967E-4</v>
      </c>
      <c r="AF618" s="60">
        <f>SQRT($W$42*VLOOKUP(AF609,$P$34:$W$43,8))*(1-$W$28)*T606*VLOOKUP(AF609,P598:T607,5)</f>
        <v>3.9693826236241502E-3</v>
      </c>
      <c r="AG618" s="60">
        <f>SQRT($W$42*VLOOKUP(AG609,$P$34:$W$43,8))*(1-$X$28)*T606*VLOOKUP(AG609,P598:T607,5)</f>
        <v>2.8879277377058614E-3</v>
      </c>
      <c r="AH618" s="60">
        <f>SQRT($W$42*VLOOKUP(AH609,$P$34:$W$43,8))*(1-$Y$28)*T606*VLOOKUP(AH609,P598:T607,5)</f>
        <v>1.9295396197785153E-3</v>
      </c>
      <c r="AI618" s="87">
        <f>SQRT($W$42*VLOOKUP(AI609,$P$34:$W$43,8))*(1-$Z$28)*T606*VLOOKUP(AI609,P598:T607,5)</f>
        <v>2.8235050569467464E-3</v>
      </c>
      <c r="AJ618" s="89">
        <f>$X$42*T606</f>
        <v>1.6008612985586604E-6</v>
      </c>
      <c r="AK618" s="59" t="s">
        <v>556</v>
      </c>
      <c r="AL618" s="61">
        <f>AL613^2/9-AL614/3</f>
        <v>3.609759237422E-2</v>
      </c>
      <c r="AM618" s="61"/>
      <c r="AN618" s="66" t="s">
        <v>572</v>
      </c>
      <c r="AO618" s="61" t="e">
        <f>2*SQRT(AL618)*COS((AO616+2*PI())/3)-AL613/3</f>
        <v>#NUM!</v>
      </c>
      <c r="AP618" s="69" t="e">
        <f>AO618^3+AO618^2*AL613+AO618*AL614+AL615</f>
        <v>#NUM!</v>
      </c>
      <c r="AQ618" s="50"/>
      <c r="AR618" s="65"/>
      <c r="AS618" s="50"/>
      <c r="AT618" s="65"/>
      <c r="AU618" s="65"/>
      <c r="AV618" s="81"/>
      <c r="AW618" s="59">
        <v>9</v>
      </c>
      <c r="AX618" s="61">
        <f t="shared" si="86"/>
        <v>9.5633628720838929E-2</v>
      </c>
      <c r="AY618" s="61">
        <f>SUMPRODUCT(T598:T607,$BF$34:$BF$43)</f>
        <v>0.53657148041638902</v>
      </c>
      <c r="AZ618" s="68">
        <f>IF($AA$15,EXP((AX618/AL611)*(AU615-1)-LN(AU615-AL611)-AL610*(2*AY618/AL610-AX618/AL611)*LN((AU615+2.41421536*AL611)/(AU615-0.41421536*AL611))/(AL611*2.82842713)      ),1)</f>
        <v>0.54180083784058586</v>
      </c>
    </row>
    <row r="619" spans="16:52" x14ac:dyDescent="0.25">
      <c r="P619" s="78">
        <v>10</v>
      </c>
      <c r="Q619" s="60"/>
      <c r="R619" s="60"/>
      <c r="S619" s="60">
        <f>$Z$16*$BJ$43/AZ619</f>
        <v>9.2083112558264832E-2</v>
      </c>
      <c r="T619" s="61">
        <f>S619/S620</f>
        <v>9.2107913193664417E-2</v>
      </c>
      <c r="U619" s="62"/>
      <c r="V619" s="96">
        <f>ABS(S608-S620)</f>
        <v>2.2204460492503131E-16</v>
      </c>
      <c r="W619" s="60"/>
      <c r="X619" s="63"/>
      <c r="Y619" s="61"/>
      <c r="Z619" s="86">
        <f>SQRT($W$43*VLOOKUP(Z609,$P$34:$W$43,8))*(1-$Q$29)*T607*VLOOKUP(Z609,P598:T607,5)</f>
        <v>5.5717408403200891E-3</v>
      </c>
      <c r="AA619" s="60">
        <f>SQRT($W$43*VLOOKUP(AA609,$P$34:$W$43,8))*(1-$R$29)*T607*VLOOKUP(AA609,P598:T607,5)</f>
        <v>3.8564314467380194E-3</v>
      </c>
      <c r="AB619" s="60">
        <f>SQRT($W$43*VLOOKUP(AB609,$P$34:$W$43,8))*(1-$S$29)*T607*VLOOKUP(AB609,P598:T607,5)</f>
        <v>2.5056029252575039E-3</v>
      </c>
      <c r="AC619" s="60">
        <f>SQRT($W$43*VLOOKUP(AC609,$P$34:$W$43,8))*(1-$T$29)*T607*VLOOKUP(AC609,P598:T607,5)</f>
        <v>1.6278273391573277E-3</v>
      </c>
      <c r="AD619" s="60">
        <f>SQRT($W$43*VLOOKUP(AD609,$P$34:$W$43,8))*(1-$U$29)*T607*VLOOKUP(AD609,P598:T607,5)</f>
        <v>1.759601374054606E-3</v>
      </c>
      <c r="AE619" s="60">
        <f>SQRT($W$43*VLOOKUP(AE609,$P$34:$W$43,8))*(1-$V$29)*T607*VLOOKUP(AE609,P598:T607,5)</f>
        <v>1.0978731607795469E-3</v>
      </c>
      <c r="AF619" s="60">
        <f>SQRT($W$43*VLOOKUP(AF609,$P$34:$W$43,8))*(1-$W$29)*T607*VLOOKUP(AF609,P598:T607,5)</f>
        <v>6.4511321079812377E-3</v>
      </c>
      <c r="AG619" s="60">
        <f>SQRT($W$43*VLOOKUP(AG609,$P$34:$W$43,8))*(1-$X$29)*T607*VLOOKUP(AG609,P598:T607,5)</f>
        <v>4.4234970997742481E-3</v>
      </c>
      <c r="AH619" s="60">
        <f>SQRT($W$43*VLOOKUP(AH609,$P$34:$W$43,8))*(1-$Y$29)*T607*VLOOKUP(AH609,P598:T607,5)</f>
        <v>2.8235050569467464E-3</v>
      </c>
      <c r="AI619" s="87">
        <f>SQRT($W$43*VLOOKUP(AI609,$P$34:$W$43,8))*(1-$Z$29)*T607*VLOOKUP(AI609,P598:T607,5)</f>
        <v>4.1316491897268976E-3</v>
      </c>
      <c r="AJ619" s="89">
        <f>$X$43*T607</f>
        <v>3.3412025321085513E-6</v>
      </c>
      <c r="AK619" s="59" t="s">
        <v>72</v>
      </c>
      <c r="AL619" s="63">
        <f>AL617^2-AL618^3</f>
        <v>3.1955125071062392E-4</v>
      </c>
      <c r="AM619" s="61"/>
      <c r="AN619" s="66" t="s">
        <v>573</v>
      </c>
      <c r="AO619" s="61" t="e">
        <f>2*SQRT(AL618)*COS((AO616+4*PI())/3)-AL613/3</f>
        <v>#NUM!</v>
      </c>
      <c r="AP619" s="69" t="e">
        <f>AO619^3+AO619^2*AL613+AL614*AO619+AL615</f>
        <v>#NUM!</v>
      </c>
      <c r="AQ619" s="50"/>
      <c r="AR619" s="65"/>
      <c r="AS619" s="50"/>
      <c r="AT619" s="65"/>
      <c r="AU619" s="65"/>
      <c r="AV619" s="81"/>
      <c r="AW619" s="59">
        <v>10</v>
      </c>
      <c r="AX619" s="61">
        <f t="shared" si="86"/>
        <v>0.1284239100960245</v>
      </c>
      <c r="AY619" s="61">
        <f>SUMPRODUCT(T598:T607,$BG$34:$BG$43)</f>
        <v>0.53145233072171216</v>
      </c>
      <c r="AZ619" s="68">
        <f>IF($AA$16,EXP((AX619/AL611)*(AU615-1)-LN(AU615-AL611)-AL610*(2*AY619/AL610-AX619/AL611)*LN((AU615+2.41421536*AL611)/(AU615-0.41421536*AL611))/(AL611*2.82842713)      ),1)</f>
        <v>0.58726082636113375</v>
      </c>
    </row>
    <row r="620" spans="16:52" x14ac:dyDescent="0.25">
      <c r="P620" s="79"/>
      <c r="Q620" s="71"/>
      <c r="R620" s="71"/>
      <c r="S620" s="94">
        <f>SUM(S610:S619)</f>
        <v>0.99973074370551163</v>
      </c>
      <c r="T620" s="72">
        <f>SUM(T610:T619)</f>
        <v>1.0000000000000002</v>
      </c>
      <c r="U620" s="73"/>
      <c r="V620" s="73"/>
      <c r="W620" s="73"/>
      <c r="X620" s="73"/>
      <c r="Y620" s="73"/>
      <c r="Z620" s="70"/>
      <c r="AA620" s="73"/>
      <c r="AB620" s="73"/>
      <c r="AC620" s="73"/>
      <c r="AD620" s="73"/>
      <c r="AE620" s="73"/>
      <c r="AF620" s="73"/>
      <c r="AG620" s="73"/>
      <c r="AH620" s="73"/>
      <c r="AI620" s="88">
        <f>SUM(Z610:AI619)</f>
        <v>0.28955790210612886</v>
      </c>
      <c r="AJ620" s="91">
        <f>SUM(AJ610:AJ619)</f>
        <v>3.1318759718181662E-5</v>
      </c>
      <c r="AK620" s="70"/>
      <c r="AL620" s="73"/>
      <c r="AM620" s="74"/>
      <c r="AN620" s="75"/>
      <c r="AO620" s="74"/>
      <c r="AP620" s="74"/>
      <c r="AQ620" s="76"/>
      <c r="AR620" s="73"/>
      <c r="AS620" s="76"/>
      <c r="AT620" s="73"/>
      <c r="AU620" s="73"/>
      <c r="AV620" s="80"/>
      <c r="AW620" s="70"/>
      <c r="AX620" s="73"/>
      <c r="AY620" s="73"/>
      <c r="AZ620" s="80"/>
    </row>
    <row r="621" spans="16:52" x14ac:dyDescent="0.25">
      <c r="P621" s="92">
        <f>P609+1</f>
        <v>49</v>
      </c>
      <c r="Q621" s="55"/>
      <c r="R621" s="55"/>
      <c r="S621" s="55"/>
      <c r="T621" s="55" t="s">
        <v>558</v>
      </c>
      <c r="U621" s="56"/>
      <c r="V621" s="56"/>
      <c r="W621" s="57"/>
      <c r="X621" s="57"/>
      <c r="Y621" s="57"/>
      <c r="Z621" s="54">
        <v>1</v>
      </c>
      <c r="AA621" s="55">
        <v>2</v>
      </c>
      <c r="AB621" s="55">
        <v>3</v>
      </c>
      <c r="AC621" s="55">
        <v>4</v>
      </c>
      <c r="AD621" s="55">
        <v>5</v>
      </c>
      <c r="AE621" s="55">
        <v>6</v>
      </c>
      <c r="AF621" s="55">
        <v>7</v>
      </c>
      <c r="AG621" s="55">
        <v>8</v>
      </c>
      <c r="AH621" s="55">
        <v>9</v>
      </c>
      <c r="AI621" s="58">
        <v>10</v>
      </c>
      <c r="AJ621" s="90"/>
      <c r="AK621" s="54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8"/>
      <c r="AW621" s="54"/>
      <c r="AX621" s="55" t="s">
        <v>563</v>
      </c>
      <c r="AY621" s="55" t="s">
        <v>575</v>
      </c>
      <c r="AZ621" s="58" t="s">
        <v>588</v>
      </c>
    </row>
    <row r="622" spans="16:52" x14ac:dyDescent="0.25">
      <c r="P622" s="78">
        <v>1</v>
      </c>
      <c r="Q622" s="60"/>
      <c r="R622" s="60"/>
      <c r="S622" s="60">
        <f>$Z$7*$BJ$34/AZ622</f>
        <v>0.19626138314243224</v>
      </c>
      <c r="T622" s="61">
        <f>S622/S632</f>
        <v>0.19631424198778522</v>
      </c>
      <c r="U622" s="62"/>
      <c r="V622" s="62"/>
      <c r="W622" s="60"/>
      <c r="X622" s="63"/>
      <c r="Y622" s="61"/>
      <c r="Z622" s="86">
        <f>SQRT($W$34*VLOOKUP(Z621,$P$34:$W$43,8))*(1-$Q$20)*T610*VLOOKUP(Z621,P610:T619,5)</f>
        <v>7.8475974294989342E-3</v>
      </c>
      <c r="AA622" s="60">
        <f>SQRT($W$34*VLOOKUP(AA621,$P$34:$W$43,8))*(1-$R$20)*T610*VLOOKUP(AA621,P610:T619,5)</f>
        <v>5.3765350111901746E-3</v>
      </c>
      <c r="AB622" s="60">
        <f>SQRT($W$34*VLOOKUP(AB621,$P$34:$W$43,8))*(1-$S$20)*T610*VLOOKUP(AB621,P610:T619,5)</f>
        <v>3.404832884726931E-3</v>
      </c>
      <c r="AC622" s="60">
        <f>SQRT($W$34*VLOOKUP(AC621,$P$34:$W$43,8))*(1-$T$20)*T610*VLOOKUP(AC621,P610:T619,5)</f>
        <v>2.4384279426574356E-3</v>
      </c>
      <c r="AD622" s="60">
        <f>SQRT($W$34*VLOOKUP(AD621,$P$34:$W$43,8))*(1-$U$20)*T610*VLOOKUP(AD621,P610:T619,5)</f>
        <v>2.362969990683356E-3</v>
      </c>
      <c r="AE622" s="60">
        <f>SQRT($W$34*VLOOKUP(AE621,$P$34:$W$43,8))*(1-$V$20)*T610*VLOOKUP(AE621,P610:T619,5)</f>
        <v>1.4782686621968256E-3</v>
      </c>
      <c r="AF622" s="60">
        <f>SQRT($W$34*VLOOKUP(AF621,$P$34:$W$43,8))*(1-$W$20)*T610*VLOOKUP(AF621,P610:T619,5)</f>
        <v>9.4207463897781341E-3</v>
      </c>
      <c r="AG622" s="60">
        <f>SQRT($W$34*VLOOKUP(AG621,$P$34:$W$43,8))*(1-$X$20)*T610*VLOOKUP(AG621,P610:T619,5)</f>
        <v>5.8595757960313785E-3</v>
      </c>
      <c r="AH622" s="60">
        <f>SQRT($W$34*VLOOKUP(AH621,$P$34:$W$43,8))*(1-$Y$20)*T610*VLOOKUP(AH621,P610:T619,5)</f>
        <v>3.5644348570976129E-3</v>
      </c>
      <c r="AI622" s="87">
        <f>SQRT($W$34*VLOOKUP(AI621,$P$34:$W$43,8))*(1-$Z$20)*T610*VLOOKUP(AI621,P610:T619,5)</f>
        <v>5.5717408403200908E-3</v>
      </c>
      <c r="AJ622" s="89">
        <f>$X$34*T610</f>
        <v>5.2615827632630461E-6</v>
      </c>
      <c r="AK622" s="59" t="s">
        <v>69</v>
      </c>
      <c r="AL622" s="60">
        <f>$Q$44*AI632*100000/($T$3*$AE$9)^2</f>
        <v>0.41385723640372091</v>
      </c>
      <c r="AM622" s="65" t="s">
        <v>581</v>
      </c>
      <c r="AN622" s="66" t="s">
        <v>571</v>
      </c>
      <c r="AO622" s="61">
        <f>(AL629+SQRT(AL631))^(1/3)+(AL629-SQRT(AL631))^(1/3)-AL625/3</f>
        <v>0.7379706872512457</v>
      </c>
      <c r="AP622" s="63">
        <f>AO622^3+AL625*AO622^2+AL626*AO622+AL627</f>
        <v>0</v>
      </c>
      <c r="AQ622" s="65" t="s">
        <v>571</v>
      </c>
      <c r="AR622" s="61">
        <f>IF(AL631&gt;=0,AO622,AO629)</f>
        <v>0.7379706872512457</v>
      </c>
      <c r="AS622" s="61">
        <f>IF(AR622&lt;AR623,AR623,AR622)</f>
        <v>0.7379706872512457</v>
      </c>
      <c r="AT622" s="61">
        <f>AS622</f>
        <v>0.7379706872512457</v>
      </c>
      <c r="AU622" s="67">
        <f>IF(AT622&lt;AT623,AT623,AT622)</f>
        <v>0.7379706872512457</v>
      </c>
      <c r="AV622" s="81"/>
      <c r="AW622" s="59">
        <v>1</v>
      </c>
      <c r="AX622" s="61">
        <f>AX610</f>
        <v>9.4886543912142504E-2</v>
      </c>
      <c r="AY622" s="61">
        <f>SUMPRODUCT(T610:T619,$AX$34:$AX$43)</f>
        <v>0.34455228807852278</v>
      </c>
      <c r="AZ622" s="68">
        <f>IF($AA$7,EXP((AX622/AL623)*(AU627-1)-LN(AU627-AL623)-AL622*(2*AY622/AL622-AX622/AL623)*LN((AU627+2.41421536*AL623)/(AU627-0.41421536*AL623))/(AL623*2.82842713)      ),1)</f>
        <v>0.85492888326273475</v>
      </c>
    </row>
    <row r="623" spans="16:52" x14ac:dyDescent="0.25">
      <c r="P623" s="78">
        <v>2</v>
      </c>
      <c r="Q623" s="60"/>
      <c r="R623" s="60"/>
      <c r="S623" s="60">
        <f>$Z$8*$BJ$35/AZ623</f>
        <v>7.7393120047930183E-2</v>
      </c>
      <c r="T623" s="61">
        <f>S623/S632</f>
        <v>7.7413964245084482E-2</v>
      </c>
      <c r="U623" s="62"/>
      <c r="V623" s="62"/>
      <c r="W623" s="60"/>
      <c r="X623" s="63"/>
      <c r="Y623" s="61"/>
      <c r="Z623" s="86">
        <f>SQRT($W$35*VLOOKUP(Z621,$P$34:$W$43,8))*(1-$Q$21)*T611*VLOOKUP(Z621,P610:T619,5)</f>
        <v>5.3765350111901746E-3</v>
      </c>
      <c r="AA623" s="60">
        <f>SQRT($W$35*VLOOKUP(AA621,$P$34:$W$43,8))*(1-$R$21)*T611*VLOOKUP(AA621,P610:T619,5)</f>
        <v>3.6644840827264481E-3</v>
      </c>
      <c r="AB623" s="60">
        <f>SQRT($W$35*VLOOKUP(AB621,$P$34:$W$43,8))*(1-$S$21)*T611*VLOOKUP(AB621,P610:T619,5)</f>
        <v>2.3571051713650814E-3</v>
      </c>
      <c r="AC623" s="60">
        <f>SQRT($W$35*VLOOKUP(AC621,$P$34:$W$43,8))*(1-$T$21)*T611*VLOOKUP(AC621,P610:T619,5)</f>
        <v>1.5266212044305043E-3</v>
      </c>
      <c r="AD623" s="60">
        <f>SQRT($W$35*VLOOKUP(AD621,$P$34:$W$43,8))*(1-$U$21)*T611*VLOOKUP(AD621,P610:T619,5)</f>
        <v>1.6682420396210138E-3</v>
      </c>
      <c r="AE623" s="60">
        <f>SQRT($W$35*VLOOKUP(AE621,$P$34:$W$43,8))*(1-$V$21)*T611*VLOOKUP(AE621,P610:T619,5)</f>
        <v>1.0258788848689377E-3</v>
      </c>
      <c r="AF623" s="60">
        <f>SQRT($W$35*VLOOKUP(AF621,$P$34:$W$43,8))*(1-$W$21)*T611*VLOOKUP(AF621,P610:T619,5)</f>
        <v>6.3020486802554815E-3</v>
      </c>
      <c r="AG623" s="60">
        <f>SQRT($W$35*VLOOKUP(AG621,$P$34:$W$43,8))*(1-$X$21)*T611*VLOOKUP(AG621,P610:T619,5)</f>
        <v>3.8263985932547782E-3</v>
      </c>
      <c r="AH623" s="60">
        <f>SQRT($W$35*VLOOKUP(AH621,$P$34:$W$43,8))*(1-$Y$21)*T611*VLOOKUP(AH621,P610:T619,5)</f>
        <v>2.4375891122553647E-3</v>
      </c>
      <c r="AI623" s="87">
        <f>SQRT($W$35*VLOOKUP(AI621,$P$34:$W$43,8))*(1-$Z$21)*T611*VLOOKUP(AI621,P610:T619,5)</f>
        <v>3.8564314467380207E-3</v>
      </c>
      <c r="AJ623" s="89">
        <f>$X$35*T611</f>
        <v>3.1314022352916423E-6</v>
      </c>
      <c r="AK623" s="59" t="s">
        <v>65</v>
      </c>
      <c r="AL623" s="60">
        <f>AJ632*$Q$44*100000/($T$3*$AE$9)</f>
        <v>0.11087779601945565</v>
      </c>
      <c r="AM623" s="61"/>
      <c r="AN623" s="66" t="s">
        <v>572</v>
      </c>
      <c r="AO623" s="66" t="e">
        <f>1/0</f>
        <v>#DIV/0!</v>
      </c>
      <c r="AP623" s="61"/>
      <c r="AQ623" s="65" t="s">
        <v>572</v>
      </c>
      <c r="AR623" s="66">
        <f>IF(AL631&gt;=0,0,AO630)</f>
        <v>0</v>
      </c>
      <c r="AS623" s="61">
        <f>IF(AR622&lt;AR623,AR622,AR623)</f>
        <v>0</v>
      </c>
      <c r="AT623" s="61">
        <f>IF(AS623&lt;AS624,AS624,AS623)</f>
        <v>0</v>
      </c>
      <c r="AU623" s="67">
        <f>IF(AT622&lt;AT623,AT622,AT623)</f>
        <v>0</v>
      </c>
      <c r="AV623" s="81"/>
      <c r="AW623" s="59">
        <v>2</v>
      </c>
      <c r="AX623" s="61">
        <f t="shared" ref="AX623:AX631" si="87">AX611</f>
        <v>0.14320546093673198</v>
      </c>
      <c r="AY623" s="61">
        <f>SUMPRODUCT(T610:T619,$AY$34:$AY$43)</f>
        <v>0.59157037432777504</v>
      </c>
      <c r="AZ623" s="68">
        <f>IF($AA$8,EXP((AX623/AL623)*(AU627-1)-LN(AU627-AL623)-AL622*(2*AY623/AL622-AX623/AL623)*LN((AU627+2.41421536*AL623)/(AU627-0.41421536*AL623))/(AL623*2.82842713)      ),1)</f>
        <v>0.52478986241882253</v>
      </c>
    </row>
    <row r="624" spans="16:52" x14ac:dyDescent="0.25">
      <c r="P624" s="78">
        <v>3</v>
      </c>
      <c r="Q624" s="60"/>
      <c r="R624" s="60"/>
      <c r="S624" s="60">
        <f>$Z$9*$BJ$36/AZ624</f>
        <v>3.6374802781774344E-2</v>
      </c>
      <c r="T624" s="61">
        <f>S624/S632</f>
        <v>3.6384599564229458E-2</v>
      </c>
      <c r="U624" s="62"/>
      <c r="V624" s="62"/>
      <c r="W624" s="60"/>
      <c r="X624" s="63"/>
      <c r="Y624" s="61"/>
      <c r="Z624" s="86">
        <f>SQRT($W$36*VLOOKUP(Z621,$P$34:$W$43,8))*(1-$Q$22)*T612*VLOOKUP(Z621,P610:T619,5)</f>
        <v>3.404832884726931E-3</v>
      </c>
      <c r="AA624" s="60">
        <f>SQRT($W$36*VLOOKUP(AA621,$P$34:$W$43,8))*(1-$R$22)*T612*VLOOKUP(AA621,P610:T619,5)</f>
        <v>2.3571051713650809E-3</v>
      </c>
      <c r="AB624" s="60">
        <f>SQRT($W$36*VLOOKUP(AB621,$P$34:$W$43,8))*(1-$S$22)*T612*VLOOKUP(AB621,P610:T619,5)</f>
        <v>1.519501228388159E-3</v>
      </c>
      <c r="AC624" s="60">
        <f>SQRT($W$36*VLOOKUP(AC621,$P$34:$W$43,8))*(1-$T$22)*T612*VLOOKUP(AC621,P610:T619,5)</f>
        <v>1.0838556006016863E-3</v>
      </c>
      <c r="AD624" s="60">
        <f>SQRT($W$36*VLOOKUP(AD621,$P$34:$W$43,8))*(1-$U$22)*T612*VLOOKUP(AD621,P610:T619,5)</f>
        <v>1.0754183795413108E-3</v>
      </c>
      <c r="AE624" s="60">
        <f>SQRT($W$36*VLOOKUP(AE621,$P$34:$W$43,8))*(1-$V$22)*T612*VLOOKUP(AE621,P610:T619,5)</f>
        <v>6.4801894038883244E-4</v>
      </c>
      <c r="AF624" s="60">
        <f>SQRT($W$36*VLOOKUP(AF621,$P$34:$W$43,8))*(1-$W$22)*T612*VLOOKUP(AF621,P610:T619,5)</f>
        <v>3.913944672893516E-3</v>
      </c>
      <c r="AG624" s="60">
        <f>SQRT($W$36*VLOOKUP(AG621,$P$34:$W$43,8))*(1-$X$22)*T612*VLOOKUP(AG621,P610:T619,5)</f>
        <v>2.4869622706412188E-3</v>
      </c>
      <c r="AH624" s="60">
        <f>SQRT($W$36*VLOOKUP(AH621,$P$34:$W$43,8))*(1-$Y$22)*T612*VLOOKUP(AH621,P610:T619,5)</f>
        <v>1.5619511453350663E-3</v>
      </c>
      <c r="AI624" s="87">
        <f>SQRT($W$36*VLOOKUP(AI621,$P$34:$W$43,8))*(1-$Z$22)*T612*VLOOKUP(AI621,P610:T619,5)</f>
        <v>2.5056029252575052E-3</v>
      </c>
      <c r="AJ624" s="89">
        <f>$X$36*T612</f>
        <v>2.0500669236865283E-6</v>
      </c>
      <c r="AK624" s="82"/>
      <c r="AL624" s="65"/>
      <c r="AM624" s="61"/>
      <c r="AN624" s="66" t="s">
        <v>573</v>
      </c>
      <c r="AO624" s="66" t="e">
        <f>1/0</f>
        <v>#DIV/0!</v>
      </c>
      <c r="AP624" s="61"/>
      <c r="AQ624" s="65" t="s">
        <v>573</v>
      </c>
      <c r="AR624" s="66">
        <f>IF(AL631&gt;=0,0,AO631)</f>
        <v>0</v>
      </c>
      <c r="AS624" s="61">
        <f>AR624</f>
        <v>0</v>
      </c>
      <c r="AT624" s="61">
        <f>IF(AS623&lt;AS624,AS623,AS624)</f>
        <v>0</v>
      </c>
      <c r="AU624" s="67">
        <f>AT624</f>
        <v>0</v>
      </c>
      <c r="AV624" s="81"/>
      <c r="AW624" s="59">
        <v>3</v>
      </c>
      <c r="AX624" s="61">
        <f t="shared" si="87"/>
        <v>0.19947591637730461</v>
      </c>
      <c r="AY624" s="61">
        <f>SUMPRODUCT(T610:T619,$AZ$34:$AZ$43)</f>
        <v>0.80753499200568812</v>
      </c>
      <c r="AZ624" s="68">
        <f>IF($AA$9,EXP((AX624/AL623)*(AU627-1)-LN(AU627-AL623)-AL622*(2*AY624/AL622-AX624/AL623)*LN((AU627+2.41421536*AL623)/(AU627-0.41421536*AL623))/(AL623*2.82842713)      ),1)</f>
        <v>0.3526840963648693</v>
      </c>
    </row>
    <row r="625" spans="16:52" x14ac:dyDescent="0.25">
      <c r="P625" s="78">
        <v>4</v>
      </c>
      <c r="Q625" s="60"/>
      <c r="R625" s="60"/>
      <c r="S625" s="60">
        <f>$Z$10*$BJ$37/AZ625</f>
        <v>2.0526110715850331E-2</v>
      </c>
      <c r="T625" s="61">
        <f>S625/S632</f>
        <v>2.0531638988884254E-2</v>
      </c>
      <c r="U625" s="62"/>
      <c r="V625" s="62"/>
      <c r="W625" s="60"/>
      <c r="X625" s="63"/>
      <c r="Y625" s="61"/>
      <c r="Z625" s="86">
        <f>SQRT($W$37*VLOOKUP(Z621,$P$34:$W$43,8))*(1-$Q$23)*T613*VLOOKUP(Z621,P610:T619,5)</f>
        <v>2.4384279426574351E-3</v>
      </c>
      <c r="AA625" s="60">
        <f>SQRT($W$37*VLOOKUP(AA621,$P$34:$W$43,8))*(1-$R$23)*T613*VLOOKUP(AA621,P610:T619,5)</f>
        <v>1.5266212044305046E-3</v>
      </c>
      <c r="AB625" s="60">
        <f>SQRT($W$37*VLOOKUP(AB621,$P$34:$W$43,8))*(1-$S$23)*T613*VLOOKUP(AB621,P610:T619,5)</f>
        <v>1.0838556006016863E-3</v>
      </c>
      <c r="AC625" s="60">
        <f>SQRT($W$37*VLOOKUP(AC621,$P$34:$W$43,8))*(1-$T$23)*T613*VLOOKUP(AC621,P610:T619,5)</f>
        <v>7.7823880154703339E-4</v>
      </c>
      <c r="AD625" s="60">
        <f>SQRT($W$37*VLOOKUP(AD621,$P$34:$W$43,8))*(1-$U$23)*T613*VLOOKUP(AD621,P610:T619,5)</f>
        <v>7.63981242726741E-4</v>
      </c>
      <c r="AE625" s="60">
        <f>SQRT($W$37*VLOOKUP(AE621,$P$34:$W$43,8))*(1-$V$23)*T613*VLOOKUP(AE621,P610:T619,5)</f>
        <v>4.4122272782984025E-4</v>
      </c>
      <c r="AF625" s="60">
        <f>SQRT($W$37*VLOOKUP(AF621,$P$34:$W$43,8))*(1-$W$23)*T613*VLOOKUP(AF621,P610:T619,5)</f>
        <v>2.8169702857806077E-3</v>
      </c>
      <c r="AG625" s="60">
        <f>SQRT($W$37*VLOOKUP(AG621,$P$34:$W$43,8))*(1-$X$23)*T613*VLOOKUP(AG621,P610:T619,5)</f>
        <v>1.7611217441070794E-3</v>
      </c>
      <c r="AH625" s="60">
        <f>SQRT($W$37*VLOOKUP(AH621,$P$34:$W$43,8))*(1-$Y$23)*T613*VLOOKUP(AH621,P610:T619,5)</f>
        <v>1.2254152770526203E-3</v>
      </c>
      <c r="AI625" s="87">
        <f>SQRT($W$37*VLOOKUP(AI621,$P$34:$W$43,8))*(1-$Z$23)*T613*VLOOKUP(AI621,P610:T619,5)</f>
        <v>1.6278273391573288E-3</v>
      </c>
      <c r="AJ625" s="89">
        <f>$X$37*T613</f>
        <v>1.4862202102496298E-6</v>
      </c>
      <c r="AK625" s="59" t="s">
        <v>568</v>
      </c>
      <c r="AL625" s="60">
        <f>AL623-1</f>
        <v>-0.88912220398054431</v>
      </c>
      <c r="AM625" s="61"/>
      <c r="AN625" s="66"/>
      <c r="AO625" s="61"/>
      <c r="AP625" s="61"/>
      <c r="AQ625" s="50"/>
      <c r="AR625" s="65"/>
      <c r="AS625" s="65"/>
      <c r="AT625" s="65"/>
      <c r="AU625" s="65"/>
      <c r="AV625" s="81"/>
      <c r="AW625" s="59">
        <v>4</v>
      </c>
      <c r="AX625" s="61">
        <f t="shared" si="87"/>
        <v>0.25627106465246752</v>
      </c>
      <c r="AY625" s="61">
        <f>SUMPRODUCT(T610:T619,$BA$34:$BA$43)</f>
        <v>1.0068630012207542</v>
      </c>
      <c r="AZ625" s="68">
        <f>IF($AA$10,EXP((AX625/AL623)*(AU627-1)-LN(AU627-AL623)-AL622*(2*AY625/AL622-AX625/AL623)*LN((AU627+2.41421536*AL623)/(AU627-0.41421536*AL623))/(AL623*2.82842713)      ),1)</f>
        <v>0.24687815429323773</v>
      </c>
    </row>
    <row r="626" spans="16:52" x14ac:dyDescent="0.25">
      <c r="P626" s="78">
        <v>5</v>
      </c>
      <c r="Q626" s="60"/>
      <c r="R626" s="60"/>
      <c r="S626" s="60">
        <f>$Z$11*$BJ$38/AZ626</f>
        <v>2.0845438813248563E-2</v>
      </c>
      <c r="T626" s="61">
        <f>S626/S632</f>
        <v>2.0851053090539907E-2</v>
      </c>
      <c r="U626" s="62"/>
      <c r="V626" s="62"/>
      <c r="W626" s="60"/>
      <c r="X626" s="63"/>
      <c r="Y626" s="61"/>
      <c r="Z626" s="86">
        <f>SQRT($W$38*VLOOKUP(Z621,$P$34:$W$43,8))*(1-$Q$24)*T614*VLOOKUP(Z621,P610:T619,5)</f>
        <v>2.3629699906833565E-3</v>
      </c>
      <c r="AA626" s="60">
        <f>SQRT($W$38*VLOOKUP(AA621,$P$34:$W$43,8))*(1-$R$24)*T614*VLOOKUP(AA621,P610:T619,5)</f>
        <v>1.6682420396210138E-3</v>
      </c>
      <c r="AB626" s="60">
        <f>SQRT($W$38*VLOOKUP(AB621,$P$34:$W$43,8))*(1-$S$24)*T614*VLOOKUP(AB621,P610:T619,5)</f>
        <v>1.0754183795413108E-3</v>
      </c>
      <c r="AC626" s="60">
        <f>SQRT($W$38*VLOOKUP(AC621,$P$34:$W$43,8))*(1-$T$24)*T614*VLOOKUP(AC621,P610:T619,5)</f>
        <v>7.6398124272674111E-4</v>
      </c>
      <c r="AD626" s="60">
        <f>SQRT($W$38*VLOOKUP(AD621,$P$34:$W$43,8))*(1-$U$24)*T614*VLOOKUP(AD621,P610:T619,5)</f>
        <v>7.4938525837899613E-4</v>
      </c>
      <c r="AE626" s="60">
        <f>SQRT($W$38*VLOOKUP(AE621,$P$34:$W$43,8))*(1-$V$24)*T614*VLOOKUP(AE621,P610:T619,5)</f>
        <v>4.6756610581767671E-4</v>
      </c>
      <c r="AF626" s="60">
        <f>SQRT($W$38*VLOOKUP(AF621,$P$34:$W$43,8))*(1-$W$24)*T614*VLOOKUP(AF621,P610:T619,5)</f>
        <v>2.6942490666458222E-3</v>
      </c>
      <c r="AG626" s="60">
        <f>SQRT($W$38*VLOOKUP(AG621,$P$34:$W$43,8))*(1-$X$24)*T614*VLOOKUP(AG621,P610:T619,5)</f>
        <v>1.7546859051210931E-3</v>
      </c>
      <c r="AH626" s="60">
        <f>SQRT($W$38*VLOOKUP(AH621,$P$34:$W$43,8))*(1-$Y$24)*T614*VLOOKUP(AH621,P610:T619,5)</f>
        <v>1.1454865658756955E-3</v>
      </c>
      <c r="AI626" s="87">
        <f>SQRT($W$38*VLOOKUP(AI621,$P$34:$W$43,8))*(1-$Z$24)*T614*VLOOKUP(AI621,P610:T619,5)</f>
        <v>1.7596013740546076E-3</v>
      </c>
      <c r="AJ626" s="89">
        <f>$X$38*T614</f>
        <v>1.5090014020903561E-6</v>
      </c>
      <c r="AK626" s="59" t="s">
        <v>569</v>
      </c>
      <c r="AL626" s="60">
        <f>AL622-3*AL623*AL623-2*AL623</f>
        <v>0.15521998741441359</v>
      </c>
      <c r="AM626" s="61" t="s">
        <v>582</v>
      </c>
      <c r="AN626" s="66" t="s">
        <v>583</v>
      </c>
      <c r="AO626" s="61">
        <f>AL629^2/AL630^3</f>
        <v>7.7936913533325924</v>
      </c>
      <c r="AP626" s="61"/>
      <c r="AQ626" s="50"/>
      <c r="AR626" s="65"/>
      <c r="AS626" s="65"/>
      <c r="AT626" s="65"/>
      <c r="AU626" s="65"/>
      <c r="AV626" s="81"/>
      <c r="AW626" s="59">
        <v>5</v>
      </c>
      <c r="AX626" s="61">
        <f t="shared" si="87"/>
        <v>0.25621330522075891</v>
      </c>
      <c r="AY626" s="61">
        <f>SUMPRODUCT(T610:T619,$BB$34:$BB$43)</f>
        <v>0.9899243942906355</v>
      </c>
      <c r="AZ626" s="68">
        <f>IF($AA$11,EXP((AX626/AL623)*(AU627-1)-LN(AU627-AL623)-AL622*(2*AY626/AL622-AX626/AL623)*LN((AU627+2.41421536*AL623)/(AU627-0.41421536*AL623))/(AL623*2.82842713)      ),1)</f>
        <v>0.25701838799662641</v>
      </c>
    </row>
    <row r="627" spans="16:52" x14ac:dyDescent="0.25">
      <c r="P627" s="78">
        <v>6</v>
      </c>
      <c r="Q627" s="60"/>
      <c r="R627" s="60"/>
      <c r="S627" s="60">
        <f>$Z$12*$BJ$39/AZ627</f>
        <v>1.0316492458094149E-2</v>
      </c>
      <c r="T627" s="61">
        <f>S627/S632</f>
        <v>1.0319270986761869E-2</v>
      </c>
      <c r="U627" s="62"/>
      <c r="V627" s="62"/>
      <c r="W627" s="60"/>
      <c r="X627" s="63"/>
      <c r="Y627" s="61"/>
      <c r="Z627" s="86">
        <f>SQRT($W$39*VLOOKUP(Z621,$P$34:$W$43,8))*(1-$Q$25)*T615*VLOOKUP(Z621,P610:T619,5)</f>
        <v>1.4782686621968258E-3</v>
      </c>
      <c r="AA627" s="60">
        <f>SQRT($W$39*VLOOKUP(AA621,$P$34:$W$43,8))*(1-$R$25)*T615*VLOOKUP(AA621,P610:T619,5)</f>
        <v>1.0258788848689377E-3</v>
      </c>
      <c r="AB627" s="60">
        <f>SQRT($W$39*VLOOKUP(AB621,$P$34:$W$43,8))*(1-$S$25)*T615*VLOOKUP(AB621,P610:T619,5)</f>
        <v>6.4801894038883255E-4</v>
      </c>
      <c r="AC627" s="60">
        <f>SQRT($W$39*VLOOKUP(AC621,$P$34:$W$43,8))*(1-$T$25)*T615*VLOOKUP(AC621,P610:T619,5)</f>
        <v>4.4122272782984025E-4</v>
      </c>
      <c r="AD627" s="60">
        <f>SQRT($W$39*VLOOKUP(AD621,$P$34:$W$43,8))*(1-$U$25)*T615*VLOOKUP(AD621,P610:T619,5)</f>
        <v>4.6756610581767666E-4</v>
      </c>
      <c r="AE627" s="60">
        <f>SQRT($W$39*VLOOKUP(AE621,$P$34:$W$43,8))*(1-$V$25)*T615*VLOOKUP(AE621,P610:T619,5)</f>
        <v>2.9172986906948517E-4</v>
      </c>
      <c r="AF627" s="60">
        <f>SQRT($W$39*VLOOKUP(AF621,$P$34:$W$43,8))*(1-$W$25)*T615*VLOOKUP(AF621,P610:T619,5)</f>
        <v>1.8559387594939264E-3</v>
      </c>
      <c r="AG627" s="60">
        <f>SQRT($W$39*VLOOKUP(AG621,$P$34:$W$43,8))*(1-$X$25)*T615*VLOOKUP(AG621,P610:T619,5)</f>
        <v>1.0920692224743076E-3</v>
      </c>
      <c r="AH627" s="60">
        <f>SQRT($W$39*VLOOKUP(AH621,$P$34:$W$43,8))*(1-$Y$25)*T615*VLOOKUP(AH621,P610:T619,5)</f>
        <v>7.0300253274752967E-4</v>
      </c>
      <c r="AI627" s="87">
        <f>SQRT($W$39*VLOOKUP(AI621,$P$34:$W$43,8))*(1-$Z$25)*T615*VLOOKUP(AI621,P610:T619,5)</f>
        <v>1.0978731607795471E-3</v>
      </c>
      <c r="AJ627" s="89">
        <f>$X$39*T615</f>
        <v>9.2903147366809623E-7</v>
      </c>
      <c r="AK627" s="59" t="s">
        <v>570</v>
      </c>
      <c r="AL627" s="60">
        <f>-1*AL622*AL623+AL623^2+AL623^3</f>
        <v>-3.2230573643613536E-2</v>
      </c>
      <c r="AM627" s="61"/>
      <c r="AN627" s="66" t="s">
        <v>584</v>
      </c>
      <c r="AO627" s="61" t="e">
        <f>SQRT(1-AO626)/SQRT(AO626)*AL629/ABS(AL629)</f>
        <v>#NUM!</v>
      </c>
      <c r="AP627" s="61"/>
      <c r="AQ627" s="50"/>
      <c r="AR627" s="65"/>
      <c r="AS627" s="65"/>
      <c r="AT627" s="65" t="s">
        <v>587</v>
      </c>
      <c r="AU627" s="61">
        <f>AU622</f>
        <v>0.7379706872512457</v>
      </c>
      <c r="AV627" s="81"/>
      <c r="AW627" s="59">
        <v>6</v>
      </c>
      <c r="AX627" s="61">
        <f t="shared" si="87"/>
        <v>0.31872889694939199</v>
      </c>
      <c r="AY627" s="61">
        <f>SUMPRODUCT(T610:T619,$BC$34:$BC$43)</f>
        <v>1.2606147202468192</v>
      </c>
      <c r="AZ627" s="68">
        <f>IF($AA$12,EXP((AX627/AL623)*(AU627-1)-LN(AU627-AL623)-AL622*(2*AY627/AL622-AX627/AL623)*LN((AU627+2.41421536*AL623)/(AU627-0.41421536*AL623))/(AL623*2.82842713)      ),1)</f>
        <v>0.15359283363724732</v>
      </c>
    </row>
    <row r="628" spans="16:52" x14ac:dyDescent="0.25">
      <c r="P628" s="78">
        <v>7</v>
      </c>
      <c r="Q628" s="60"/>
      <c r="R628" s="60"/>
      <c r="S628" s="60">
        <f>$Z$13*$BJ$40/AZ628</f>
        <v>0.37188820683629098</v>
      </c>
      <c r="T628" s="61">
        <f>S628/S632</f>
        <v>0.37198836704559451</v>
      </c>
      <c r="U628" s="62"/>
      <c r="V628" s="62"/>
      <c r="W628" s="60"/>
      <c r="X628" s="63"/>
      <c r="Y628" s="61"/>
      <c r="Z628" s="86">
        <f>SQRT($W$40*VLOOKUP(Z621,$P$34:$W$43,8))*(1-$Q$26)*T616*VLOOKUP(Z621,P610:T619,5)</f>
        <v>9.4207463897781341E-3</v>
      </c>
      <c r="AA628" s="60">
        <f>SQRT($W$40*VLOOKUP(AA621,$P$34:$W$43,8))*(1-$R$26)*T616*VLOOKUP(AA621,P610:T619,5)</f>
        <v>6.3020486802554806E-3</v>
      </c>
      <c r="AB628" s="60">
        <f>SQRT($W$40*VLOOKUP(AB621,$P$34:$W$43,8))*(1-$S$26)*T616*VLOOKUP(AB621,P610:T619,5)</f>
        <v>3.9139446728935151E-3</v>
      </c>
      <c r="AC628" s="60">
        <f>SQRT($W$40*VLOOKUP(AC621,$P$34:$W$43,8))*(1-$T$26)*T616*VLOOKUP(AC621,P610:T619,5)</f>
        <v>2.8169702857806073E-3</v>
      </c>
      <c r="AD628" s="60">
        <f>SQRT($W$40*VLOOKUP(AD621,$P$34:$W$43,8))*(1-$U$26)*T616*VLOOKUP(AD621,P610:T619,5)</f>
        <v>2.6942490666458227E-3</v>
      </c>
      <c r="AE628" s="60">
        <f>SQRT($W$40*VLOOKUP(AE621,$P$34:$W$43,8))*(1-$V$26)*T616*VLOOKUP(AE621,P610:T619,5)</f>
        <v>1.8559387594939264E-3</v>
      </c>
      <c r="AF628" s="60">
        <f>SQRT($W$40*VLOOKUP(AF621,$P$34:$W$43,8))*(1-$W$26)*T616*VLOOKUP(AF621,P610:T619,5)</f>
        <v>1.2046919188413829E-2</v>
      </c>
      <c r="AG628" s="60">
        <f>SQRT($W$40*VLOOKUP(AG621,$P$34:$W$43,8))*(1-$X$26)*T616*VLOOKUP(AG621,P610:T619,5)</f>
        <v>8.1306093307092174E-3</v>
      </c>
      <c r="AH628" s="60">
        <f>SQRT($W$40*VLOOKUP(AH621,$P$34:$W$43,8))*(1-$Y$26)*T616*VLOOKUP(AH621,P610:T619,5)</f>
        <v>3.9693826236241502E-3</v>
      </c>
      <c r="AI628" s="87">
        <f>SQRT($W$40*VLOOKUP(AI621,$P$34:$W$43,8))*(1-$Z$26)*T616*VLOOKUP(AI621,P610:T619,5)</f>
        <v>6.4511321079812394E-3</v>
      </c>
      <c r="AJ628" s="89">
        <f>$X$40*T616</f>
        <v>8.9462588897098954E-6</v>
      </c>
      <c r="AK628" s="82"/>
      <c r="AL628" s="65"/>
      <c r="AM628" s="61"/>
      <c r="AN628" s="66" t="s">
        <v>585</v>
      </c>
      <c r="AO628" s="61" t="e">
        <f>IF(ATAN(AO627)&lt;0,ATAN(AO627)+PI(),ATAN(AO627))</f>
        <v>#NUM!</v>
      </c>
      <c r="AP628" s="61"/>
      <c r="AQ628" s="50"/>
      <c r="AR628" s="65"/>
      <c r="AS628" s="65"/>
      <c r="AT628" s="65"/>
      <c r="AU628" s="65"/>
      <c r="AV628" s="81"/>
      <c r="AW628" s="59">
        <v>7</v>
      </c>
      <c r="AX628" s="61">
        <f t="shared" si="87"/>
        <v>8.5143624315005592E-2</v>
      </c>
      <c r="AY628" s="61">
        <f>SUMPRODUCT(T610:T619,$BD$34:$BD$43)</f>
        <v>0.22132113667921455</v>
      </c>
      <c r="AZ628" s="68">
        <f>IF($AA$13,EXP((AX628/AL623)*(AU627-1)-LN(AU627-AL623)-AL622*(2*AY628/AL622-AX628/AL623)*LN((AU627+2.41421536*AL623)/(AU627-0.41421536*AL623))/(AL623*2.82842713)      ),1)</f>
        <v>1.1237484409579472</v>
      </c>
    </row>
    <row r="629" spans="16:52" x14ac:dyDescent="0.25">
      <c r="P629" s="78">
        <v>8</v>
      </c>
      <c r="Q629" s="60"/>
      <c r="R629" s="60"/>
      <c r="S629" s="60">
        <f>$Z$14*$BJ$41/AZ629</f>
        <v>0.11479510588022969</v>
      </c>
      <c r="T629" s="61">
        <f>S629/S632</f>
        <v>0.1148260235098308</v>
      </c>
      <c r="U629" s="62"/>
      <c r="V629" s="62"/>
      <c r="W629" s="60"/>
      <c r="X629" s="63"/>
      <c r="Y629" s="61"/>
      <c r="Z629" s="86">
        <f>SQRT($W$41*VLOOKUP(Z621,$P$34:$W$43,8))*(1-$Q$27)*T617*VLOOKUP(Z621,P610:T619,5)</f>
        <v>5.8595757960313785E-3</v>
      </c>
      <c r="AA629" s="60">
        <f>SQRT($W$41*VLOOKUP(AA621,$P$34:$W$43,8))*(1-$R$27)*T617*VLOOKUP(AA621,P610:T619,5)</f>
        <v>3.8263985932547773E-3</v>
      </c>
      <c r="AB629" s="60">
        <f>SQRT($W$41*VLOOKUP(AB621,$P$34:$W$43,8))*(1-$S$27)*T617*VLOOKUP(AB621,P610:T619,5)</f>
        <v>2.4869622706412192E-3</v>
      </c>
      <c r="AC629" s="60">
        <f>SQRT($W$41*VLOOKUP(AC621,$P$34:$W$43,8))*(1-$T$27)*T617*VLOOKUP(AC621,P610:T619,5)</f>
        <v>1.7611217441070792E-3</v>
      </c>
      <c r="AD629" s="60">
        <f>SQRT($W$41*VLOOKUP(AD621,$P$34:$W$43,8))*(1-$U$27)*T617*VLOOKUP(AD621,P610:T619,5)</f>
        <v>1.7546859051210931E-3</v>
      </c>
      <c r="AE629" s="60">
        <f>SQRT($W$41*VLOOKUP(AE621,$P$34:$W$43,8))*(1-$V$27)*T617*VLOOKUP(AE621,P610:T619,5)</f>
        <v>1.0920692224743076E-3</v>
      </c>
      <c r="AF629" s="60">
        <f>SQRT($W$41*VLOOKUP(AF621,$P$34:$W$43,8))*(1-$W$27)*T617*VLOOKUP(AF621,P610:T619,5)</f>
        <v>8.1306093307092174E-3</v>
      </c>
      <c r="AG629" s="60">
        <f>SQRT($W$41*VLOOKUP(AG621,$P$34:$W$43,8))*(1-$X$27)*T617*VLOOKUP(AG621,P610:T619,5)</f>
        <v>5.305524021528325E-3</v>
      </c>
      <c r="AH629" s="60">
        <f>SQRT($W$41*VLOOKUP(AH621,$P$34:$W$43,8))*(1-$Y$27)*T617*VLOOKUP(AH621,P610:T619,5)</f>
        <v>2.8879277377058619E-3</v>
      </c>
      <c r="AI629" s="87">
        <f>SQRT($W$41*VLOOKUP(AI621,$P$34:$W$43,8))*(1-$Z$27)*T617*VLOOKUP(AI621,P610:T619,5)</f>
        <v>4.4234970997742498E-3</v>
      </c>
      <c r="AJ629" s="89">
        <f>$X$41*T617</f>
        <v>3.0631319895552583E-6</v>
      </c>
      <c r="AK629" s="59" t="s">
        <v>580</v>
      </c>
      <c r="AL629" s="61">
        <f>AL625*AL626/6-AL627/2-AL625^3/27</f>
        <v>1.9146480601207369E-2</v>
      </c>
      <c r="AM629" s="61"/>
      <c r="AN629" s="66" t="s">
        <v>571</v>
      </c>
      <c r="AO629" s="61" t="e">
        <f>2*SQRT(AL630)*COS(AO628/3)-AL625/3</f>
        <v>#NUM!</v>
      </c>
      <c r="AP629" s="69" t="e">
        <f>AO629^3+AL625*AO629^2+AL626*AO629+AL627</f>
        <v>#NUM!</v>
      </c>
      <c r="AQ629" s="50"/>
      <c r="AR629" s="65"/>
      <c r="AS629" s="65"/>
      <c r="AT629" s="65"/>
      <c r="AU629" s="65"/>
      <c r="AV629" s="81"/>
      <c r="AW629" s="59">
        <v>8</v>
      </c>
      <c r="AX629" s="61">
        <f t="shared" si="87"/>
        <v>9.4442052157195047E-2</v>
      </c>
      <c r="AY629" s="61">
        <f>SUMPRODUCT(T610:T619,$BE$34:$BE$43)</f>
        <v>0.46712652468248322</v>
      </c>
      <c r="AZ629" s="68">
        <f>IF($AA$14,EXP((AX629/AL623)*(AU627-1)-LN(AU627-AL623)-AL622*(2*AY629/AL622-AX629/AL623)*LN((AU627+2.41421536*AL623)/(AU627-0.41421536*AL623))/(AL623*2.82842713)      ),1)</f>
        <v>0.6377433682287128</v>
      </c>
    </row>
    <row r="630" spans="16:52" x14ac:dyDescent="0.25">
      <c r="P630" s="78">
        <v>9</v>
      </c>
      <c r="Q630" s="60"/>
      <c r="R630" s="60"/>
      <c r="S630" s="60">
        <f>$Z$15*$BJ$42/AZ630</f>
        <v>5.9246970471396203E-2</v>
      </c>
      <c r="T630" s="61">
        <f>S630/S632</f>
        <v>5.926292738762514E-2</v>
      </c>
      <c r="U630" s="62"/>
      <c r="V630" s="62" t="s">
        <v>590</v>
      </c>
      <c r="W630" s="60"/>
      <c r="X630" s="63"/>
      <c r="Y630" s="61"/>
      <c r="Z630" s="86">
        <f>SQRT($W$42*VLOOKUP(Z621,$P$34:$W$43,8))*(1-$Q$28)*T618*VLOOKUP(Z621,P610:T619,5)</f>
        <v>3.5644348570976125E-3</v>
      </c>
      <c r="AA630" s="60">
        <f>SQRT($W$42*VLOOKUP(AA621,$P$34:$W$43,8))*(1-$R$28)*T618*VLOOKUP(AA621,P610:T619,5)</f>
        <v>2.4375891122553647E-3</v>
      </c>
      <c r="AB630" s="60">
        <f>SQRT($W$42*VLOOKUP(AB621,$P$34:$W$43,8))*(1-$S$28)*T618*VLOOKUP(AB621,P610:T619,5)</f>
        <v>1.5619511453350665E-3</v>
      </c>
      <c r="AC630" s="60">
        <f>SQRT($W$42*VLOOKUP(AC621,$P$34:$W$43,8))*(1-$T$28)*T618*VLOOKUP(AC621,P610:T619,5)</f>
        <v>1.2254152770526203E-3</v>
      </c>
      <c r="AD630" s="60">
        <f>SQRT($W$42*VLOOKUP(AD621,$P$34:$W$43,8))*(1-$U$28)*T618*VLOOKUP(AD621,P610:T619,5)</f>
        <v>1.1454865658756957E-3</v>
      </c>
      <c r="AE630" s="60">
        <f>SQRT($W$42*VLOOKUP(AE621,$P$34:$W$43,8))*(1-$V$28)*T618*VLOOKUP(AE621,P610:T619,5)</f>
        <v>7.0300253274752967E-4</v>
      </c>
      <c r="AF630" s="60">
        <f>SQRT($W$42*VLOOKUP(AF621,$P$34:$W$43,8))*(1-$W$28)*T618*VLOOKUP(AF621,P610:T619,5)</f>
        <v>3.9693826236241502E-3</v>
      </c>
      <c r="AG630" s="60">
        <f>SQRT($W$42*VLOOKUP(AG621,$P$34:$W$43,8))*(1-$X$28)*T618*VLOOKUP(AG621,P610:T619,5)</f>
        <v>2.8879277377058619E-3</v>
      </c>
      <c r="AH630" s="60">
        <f>SQRT($W$42*VLOOKUP(AH621,$P$34:$W$43,8))*(1-$Y$28)*T618*VLOOKUP(AH621,P610:T619,5)</f>
        <v>1.9295396197785159E-3</v>
      </c>
      <c r="AI630" s="87">
        <f>SQRT($W$42*VLOOKUP(AI621,$P$34:$W$43,8))*(1-$Z$28)*T618*VLOOKUP(AI621,P610:T619,5)</f>
        <v>2.8235050569467473E-3</v>
      </c>
      <c r="AJ630" s="89">
        <f>$X$42*T618</f>
        <v>1.6008612985586606E-6</v>
      </c>
      <c r="AK630" s="59" t="s">
        <v>556</v>
      </c>
      <c r="AL630" s="61">
        <f>AL625^2/9-AL626/3</f>
        <v>3.6097592374219979E-2</v>
      </c>
      <c r="AM630" s="61"/>
      <c r="AN630" s="66" t="s">
        <v>572</v>
      </c>
      <c r="AO630" s="61" t="e">
        <f>2*SQRT(AL630)*COS((AO628+2*PI())/3)-AL625/3</f>
        <v>#NUM!</v>
      </c>
      <c r="AP630" s="69" t="e">
        <f>AO630^3+AO630^2*AL625+AO630*AL626+AL627</f>
        <v>#NUM!</v>
      </c>
      <c r="AQ630" s="50"/>
      <c r="AR630" s="65"/>
      <c r="AS630" s="50"/>
      <c r="AT630" s="65"/>
      <c r="AU630" s="65"/>
      <c r="AV630" s="81"/>
      <c r="AW630" s="59">
        <v>9</v>
      </c>
      <c r="AX630" s="61">
        <f t="shared" si="87"/>
        <v>9.5633628720838929E-2</v>
      </c>
      <c r="AY630" s="61">
        <f>SUMPRODUCT(T610:T619,$BF$34:$BF$43)</f>
        <v>0.53657148041638913</v>
      </c>
      <c r="AZ630" s="68">
        <f>IF($AA$15,EXP((AX630/AL623)*(AU627-1)-LN(AU627-AL623)-AL622*(2*AY630/AL622-AX630/AL623)*LN((AU627+2.41421536*AL623)/(AU627-0.41421536*AL623))/(AL623*2.82842713)      ),1)</f>
        <v>0.54180083784058597</v>
      </c>
    </row>
    <row r="631" spans="16:52" x14ac:dyDescent="0.25">
      <c r="P631" s="78">
        <v>10</v>
      </c>
      <c r="Q631" s="60"/>
      <c r="R631" s="60"/>
      <c r="S631" s="60">
        <f>$Z$16*$BJ$43/AZ631</f>
        <v>9.208311255826479E-2</v>
      </c>
      <c r="T631" s="61">
        <f>S631/S632</f>
        <v>9.210791319366439E-2</v>
      </c>
      <c r="U631" s="62"/>
      <c r="V631" s="96">
        <f>ABS(S620-S632)</f>
        <v>2.2204460492503131E-16</v>
      </c>
      <c r="W631" s="60"/>
      <c r="X631" s="63"/>
      <c r="Y631" s="61"/>
      <c r="Z631" s="86">
        <f>SQRT($W$43*VLOOKUP(Z621,$P$34:$W$43,8))*(1-$Q$29)*T619*VLOOKUP(Z621,P610:T619,5)</f>
        <v>5.5717408403200917E-3</v>
      </c>
      <c r="AA631" s="60">
        <f>SQRT($W$43*VLOOKUP(AA621,$P$34:$W$43,8))*(1-$R$29)*T619*VLOOKUP(AA621,P610:T619,5)</f>
        <v>3.8564314467380203E-3</v>
      </c>
      <c r="AB631" s="60">
        <f>SQRT($W$43*VLOOKUP(AB621,$P$34:$W$43,8))*(1-$S$29)*T619*VLOOKUP(AB621,P610:T619,5)</f>
        <v>2.5056029252575056E-3</v>
      </c>
      <c r="AC631" s="60">
        <f>SQRT($W$43*VLOOKUP(AC621,$P$34:$W$43,8))*(1-$T$29)*T619*VLOOKUP(AC621,P610:T619,5)</f>
        <v>1.6278273391573288E-3</v>
      </c>
      <c r="AD631" s="60">
        <f>SQRT($W$43*VLOOKUP(AD621,$P$34:$W$43,8))*(1-$U$29)*T619*VLOOKUP(AD621,P610:T619,5)</f>
        <v>1.7596013740546076E-3</v>
      </c>
      <c r="AE631" s="60">
        <f>SQRT($W$43*VLOOKUP(AE621,$P$34:$W$43,8))*(1-$V$29)*T619*VLOOKUP(AE621,P610:T619,5)</f>
        <v>1.0978731607795471E-3</v>
      </c>
      <c r="AF631" s="60">
        <f>SQRT($W$43*VLOOKUP(AF621,$P$34:$W$43,8))*(1-$W$29)*T619*VLOOKUP(AF621,P610:T619,5)</f>
        <v>6.4511321079812386E-3</v>
      </c>
      <c r="AG631" s="60">
        <f>SQRT($W$43*VLOOKUP(AG621,$P$34:$W$43,8))*(1-$X$29)*T619*VLOOKUP(AG621,P610:T619,5)</f>
        <v>4.4234970997742498E-3</v>
      </c>
      <c r="AH631" s="60">
        <f>SQRT($W$43*VLOOKUP(AH621,$P$34:$W$43,8))*(1-$Y$29)*T619*VLOOKUP(AH621,P610:T619,5)</f>
        <v>2.8235050569467473E-3</v>
      </c>
      <c r="AI631" s="87">
        <f>SQRT($W$43*VLOOKUP(AI621,$P$34:$W$43,8))*(1-$Z$29)*T619*VLOOKUP(AI621,P610:T619,5)</f>
        <v>4.1316491897269002E-3</v>
      </c>
      <c r="AJ631" s="89">
        <f>$X$43*T619</f>
        <v>3.3412025321085521E-6</v>
      </c>
      <c r="AK631" s="59" t="s">
        <v>72</v>
      </c>
      <c r="AL631" s="63">
        <f>AL629^2-AL630^3</f>
        <v>3.1955125071062392E-4</v>
      </c>
      <c r="AM631" s="61"/>
      <c r="AN631" s="66" t="s">
        <v>573</v>
      </c>
      <c r="AO631" s="61" t="e">
        <f>2*SQRT(AL630)*COS((AO628+4*PI())/3)-AL625/3</f>
        <v>#NUM!</v>
      </c>
      <c r="AP631" s="69" t="e">
        <f>AO631^3+AO631^2*AL625+AL626*AO631+AL627</f>
        <v>#NUM!</v>
      </c>
      <c r="AQ631" s="50"/>
      <c r="AR631" s="65"/>
      <c r="AS631" s="50"/>
      <c r="AT631" s="65"/>
      <c r="AU631" s="65"/>
      <c r="AV631" s="81"/>
      <c r="AW631" s="59">
        <v>10</v>
      </c>
      <c r="AX631" s="61">
        <f t="shared" si="87"/>
        <v>0.1284239100960245</v>
      </c>
      <c r="AY631" s="61">
        <f>SUMPRODUCT(T610:T619,$BG$34:$BG$43)</f>
        <v>0.53145233072171216</v>
      </c>
      <c r="AZ631" s="68">
        <f>IF($AA$16,EXP((AX631/AL623)*(AU627-1)-LN(AU627-AL623)-AL622*(2*AY631/AL622-AX631/AL623)*LN((AU627+2.41421536*AL623)/(AU627-0.41421536*AL623))/(AL623*2.82842713)      ),1)</f>
        <v>0.58726082636113397</v>
      </c>
    </row>
    <row r="632" spans="16:52" x14ac:dyDescent="0.25">
      <c r="P632" s="79"/>
      <c r="Q632" s="71"/>
      <c r="R632" s="71"/>
      <c r="S632" s="94">
        <f>SUM(S622:S631)</f>
        <v>0.9997307437055114</v>
      </c>
      <c r="T632" s="72">
        <f>SUM(T622:T631)</f>
        <v>1</v>
      </c>
      <c r="U632" s="73"/>
      <c r="V632" s="73"/>
      <c r="W632" s="73"/>
      <c r="X632" s="73"/>
      <c r="Y632" s="73"/>
      <c r="Z632" s="70"/>
      <c r="AA632" s="73"/>
      <c r="AB632" s="73"/>
      <c r="AC632" s="73"/>
      <c r="AD632" s="73"/>
      <c r="AE632" s="73"/>
      <c r="AF632" s="73"/>
      <c r="AG632" s="73"/>
      <c r="AH632" s="73"/>
      <c r="AI632" s="88">
        <f>SUM(Z622:AI631)</f>
        <v>0.28955790210612892</v>
      </c>
      <c r="AJ632" s="91">
        <f>SUM(AJ622:AJ631)</f>
        <v>3.1318759718181669E-5</v>
      </c>
      <c r="AK632" s="70"/>
      <c r="AL632" s="73"/>
      <c r="AM632" s="74"/>
      <c r="AN632" s="75"/>
      <c r="AO632" s="74"/>
      <c r="AP632" s="74"/>
      <c r="AQ632" s="76"/>
      <c r="AR632" s="73"/>
      <c r="AS632" s="76"/>
      <c r="AT632" s="73"/>
      <c r="AU632" s="73"/>
      <c r="AV632" s="80"/>
      <c r="AW632" s="70"/>
      <c r="AX632" s="73"/>
      <c r="AY632" s="73"/>
      <c r="AZ632" s="80"/>
    </row>
    <row r="633" spans="16:52" x14ac:dyDescent="0.25">
      <c r="P633" s="92">
        <f>P621+1</f>
        <v>50</v>
      </c>
      <c r="Q633" s="55"/>
      <c r="R633" s="55"/>
      <c r="S633" s="55"/>
      <c r="T633" s="55" t="s">
        <v>558</v>
      </c>
      <c r="U633" s="56"/>
      <c r="V633" s="56"/>
      <c r="W633" s="57"/>
      <c r="X633" s="57"/>
      <c r="Y633" s="57"/>
      <c r="Z633" s="54">
        <v>1</v>
      </c>
      <c r="AA633" s="55">
        <v>2</v>
      </c>
      <c r="AB633" s="55">
        <v>3</v>
      </c>
      <c r="AC633" s="55">
        <v>4</v>
      </c>
      <c r="AD633" s="55">
        <v>5</v>
      </c>
      <c r="AE633" s="55">
        <v>6</v>
      </c>
      <c r="AF633" s="55">
        <v>7</v>
      </c>
      <c r="AG633" s="55">
        <v>8</v>
      </c>
      <c r="AH633" s="55">
        <v>9</v>
      </c>
      <c r="AI633" s="58">
        <v>10</v>
      </c>
      <c r="AJ633" s="90"/>
      <c r="AK633" s="54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8"/>
      <c r="AW633" s="54"/>
      <c r="AX633" s="55" t="s">
        <v>563</v>
      </c>
      <c r="AY633" s="55" t="s">
        <v>575</v>
      </c>
      <c r="AZ633" s="58" t="s">
        <v>588</v>
      </c>
    </row>
    <row r="634" spans="16:52" x14ac:dyDescent="0.25">
      <c r="P634" s="78">
        <v>1</v>
      </c>
      <c r="Q634" s="60"/>
      <c r="R634" s="60"/>
      <c r="S634" s="60">
        <f>$Z$7*$BJ$34/AZ634</f>
        <v>0.19626138314243224</v>
      </c>
      <c r="T634" s="61">
        <f>S634/S644</f>
        <v>0.19631424198778519</v>
      </c>
      <c r="U634" s="62"/>
      <c r="V634" s="62"/>
      <c r="W634" s="60"/>
      <c r="X634" s="63"/>
      <c r="Y634" s="61"/>
      <c r="Z634" s="86">
        <f>SQRT($W$34*VLOOKUP(Z633,$P$34:$W$43,8))*(1-$Q$20)*T622*VLOOKUP(Z633,P622:T631,5)</f>
        <v>7.8475974294989342E-3</v>
      </c>
      <c r="AA634" s="60">
        <f>SQRT($W$34*VLOOKUP(AA633,$P$34:$W$43,8))*(1-$R$20)*T622*VLOOKUP(AA633,P622:T631,5)</f>
        <v>5.3765350111901746E-3</v>
      </c>
      <c r="AB634" s="60">
        <f>SQRT($W$34*VLOOKUP(AB633,$P$34:$W$43,8))*(1-$S$20)*T622*VLOOKUP(AB633,P622:T631,5)</f>
        <v>3.4048328847269315E-3</v>
      </c>
      <c r="AC634" s="60">
        <f>SQRT($W$34*VLOOKUP(AC633,$P$34:$W$43,8))*(1-$T$20)*T622*VLOOKUP(AC633,P622:T631,5)</f>
        <v>2.4384279426574347E-3</v>
      </c>
      <c r="AD634" s="60">
        <f>SQRT($W$34*VLOOKUP(AD633,$P$34:$W$43,8))*(1-$U$20)*T622*VLOOKUP(AD633,P622:T631,5)</f>
        <v>2.3629699906833551E-3</v>
      </c>
      <c r="AE634" s="60">
        <f>SQRT($W$34*VLOOKUP(AE633,$P$34:$W$43,8))*(1-$V$20)*T622*VLOOKUP(AE633,P622:T631,5)</f>
        <v>1.478268662196826E-3</v>
      </c>
      <c r="AF634" s="60">
        <f>SQRT($W$34*VLOOKUP(AF633,$P$34:$W$43,8))*(1-$W$20)*T622*VLOOKUP(AF633,P622:T631,5)</f>
        <v>9.4207463897781358E-3</v>
      </c>
      <c r="AG634" s="60">
        <f>SQRT($W$34*VLOOKUP(AG633,$P$34:$W$43,8))*(1-$X$20)*T622*VLOOKUP(AG633,P622:T631,5)</f>
        <v>5.8595757960313785E-3</v>
      </c>
      <c r="AH634" s="60">
        <f>SQRT($W$34*VLOOKUP(AH633,$P$34:$W$43,8))*(1-$Y$20)*T622*VLOOKUP(AH633,P622:T631,5)</f>
        <v>3.5644348570976134E-3</v>
      </c>
      <c r="AI634" s="87">
        <f>SQRT($W$34*VLOOKUP(AI633,$P$34:$W$43,8))*(1-$Z$20)*T622*VLOOKUP(AI633,P622:T631,5)</f>
        <v>5.5717408403200891E-3</v>
      </c>
      <c r="AJ634" s="89">
        <f>$X$34*T622</f>
        <v>5.2615827632630461E-6</v>
      </c>
      <c r="AK634" s="59" t="s">
        <v>69</v>
      </c>
      <c r="AL634" s="60">
        <f>$Q$44*AI644*100000/($T$3*$AE$9)^2</f>
        <v>0.41385723640372091</v>
      </c>
      <c r="AM634" s="65" t="s">
        <v>581</v>
      </c>
      <c r="AN634" s="66" t="s">
        <v>571</v>
      </c>
      <c r="AO634" s="61">
        <f>(AL641+SQRT(AL643))^(1/3)+(AL641-SQRT(AL643))^(1/3)-AL637/3</f>
        <v>0.7379706872512457</v>
      </c>
      <c r="AP634" s="63">
        <f>AO634^3+AL637*AO634^2+AL638*AO634+AL639</f>
        <v>0</v>
      </c>
      <c r="AQ634" s="65" t="s">
        <v>571</v>
      </c>
      <c r="AR634" s="61">
        <f>IF(AL643&gt;=0,AO634,AO641)</f>
        <v>0.7379706872512457</v>
      </c>
      <c r="AS634" s="61">
        <f>IF(AR634&lt;AR635,AR635,AR634)</f>
        <v>0.7379706872512457</v>
      </c>
      <c r="AT634" s="61">
        <f>AS634</f>
        <v>0.7379706872512457</v>
      </c>
      <c r="AU634" s="67">
        <f>IF(AT634&lt;AT635,AT635,AT634)</f>
        <v>0.7379706872512457</v>
      </c>
      <c r="AV634" s="81"/>
      <c r="AW634" s="59">
        <v>1</v>
      </c>
      <c r="AX634" s="61">
        <f>AX622</f>
        <v>9.4886543912142504E-2</v>
      </c>
      <c r="AY634" s="61">
        <f>SUMPRODUCT(T622:T631,$AX$34:$AX$43)</f>
        <v>0.34455228807852278</v>
      </c>
      <c r="AZ634" s="68">
        <f>IF($AA$7,EXP((AX634/AL635)*(AU639-1)-LN(AU639-AL635)-AL634*(2*AY634/AL634-AX634/AL635)*LN((AU639+2.41421536*AL635)/(AU639-0.41421536*AL635))/(AL635*2.82842713)      ),1)</f>
        <v>0.85492888326273475</v>
      </c>
    </row>
    <row r="635" spans="16:52" x14ac:dyDescent="0.25">
      <c r="P635" s="78">
        <v>2</v>
      </c>
      <c r="Q635" s="60"/>
      <c r="R635" s="60"/>
      <c r="S635" s="60">
        <f>$Z$8*$BJ$35/AZ635</f>
        <v>7.7393120047930183E-2</v>
      </c>
      <c r="T635" s="61">
        <f>S635/S644</f>
        <v>7.7413964245084482E-2</v>
      </c>
      <c r="U635" s="62"/>
      <c r="V635" s="62"/>
      <c r="W635" s="60"/>
      <c r="X635" s="63"/>
      <c r="Y635" s="61"/>
      <c r="Z635" s="86">
        <f>SQRT($W$35*VLOOKUP(Z633,$P$34:$W$43,8))*(1-$Q$21)*T623*VLOOKUP(Z633,P622:T631,5)</f>
        <v>5.3765350111901746E-3</v>
      </c>
      <c r="AA635" s="60">
        <f>SQRT($W$35*VLOOKUP(AA633,$P$34:$W$43,8))*(1-$R$21)*T623*VLOOKUP(AA633,P622:T631,5)</f>
        <v>3.6644840827264481E-3</v>
      </c>
      <c r="AB635" s="60">
        <f>SQRT($W$35*VLOOKUP(AB633,$P$34:$W$43,8))*(1-$S$21)*T623*VLOOKUP(AB633,P622:T631,5)</f>
        <v>2.3571051713650818E-3</v>
      </c>
      <c r="AC635" s="60">
        <f>SQRT($W$35*VLOOKUP(AC633,$P$34:$W$43,8))*(1-$T$21)*T623*VLOOKUP(AC633,P622:T631,5)</f>
        <v>1.5266212044305039E-3</v>
      </c>
      <c r="AD635" s="60">
        <f>SQRT($W$35*VLOOKUP(AD633,$P$34:$W$43,8))*(1-$U$21)*T623*VLOOKUP(AD633,P622:T631,5)</f>
        <v>1.668242039621013E-3</v>
      </c>
      <c r="AE635" s="60">
        <f>SQRT($W$35*VLOOKUP(AE633,$P$34:$W$43,8))*(1-$V$21)*T623*VLOOKUP(AE633,P622:T631,5)</f>
        <v>1.0258788848689381E-3</v>
      </c>
      <c r="AF635" s="60">
        <f>SQRT($W$35*VLOOKUP(AF633,$P$34:$W$43,8))*(1-$W$21)*T623*VLOOKUP(AF633,P622:T631,5)</f>
        <v>6.3020486802554824E-3</v>
      </c>
      <c r="AG635" s="60">
        <f>SQRT($W$35*VLOOKUP(AG633,$P$34:$W$43,8))*(1-$X$21)*T623*VLOOKUP(AG633,P622:T631,5)</f>
        <v>3.8263985932547782E-3</v>
      </c>
      <c r="AH635" s="60">
        <f>SQRT($W$35*VLOOKUP(AH633,$P$34:$W$43,8))*(1-$Y$21)*T623*VLOOKUP(AH633,P622:T631,5)</f>
        <v>2.4375891122553651E-3</v>
      </c>
      <c r="AI635" s="87">
        <f>SQRT($W$35*VLOOKUP(AI633,$P$34:$W$43,8))*(1-$Z$21)*T623*VLOOKUP(AI633,P622:T631,5)</f>
        <v>3.8564314467380194E-3</v>
      </c>
      <c r="AJ635" s="89">
        <f>$X$35*T623</f>
        <v>3.1314022352916423E-6</v>
      </c>
      <c r="AK635" s="59" t="s">
        <v>65</v>
      </c>
      <c r="AL635" s="60">
        <f>AJ644*$Q$44*100000/($T$3*$AE$9)</f>
        <v>0.11087779601945565</v>
      </c>
      <c r="AM635" s="61"/>
      <c r="AN635" s="66" t="s">
        <v>572</v>
      </c>
      <c r="AO635" s="66" t="e">
        <f>1/0</f>
        <v>#DIV/0!</v>
      </c>
      <c r="AP635" s="61"/>
      <c r="AQ635" s="65" t="s">
        <v>572</v>
      </c>
      <c r="AR635" s="66">
        <f>IF(AL643&gt;=0,0,AO642)</f>
        <v>0</v>
      </c>
      <c r="AS635" s="61">
        <f>IF(AR634&lt;AR635,AR634,AR635)</f>
        <v>0</v>
      </c>
      <c r="AT635" s="61">
        <f>IF(AS635&lt;AS636,AS636,AS635)</f>
        <v>0</v>
      </c>
      <c r="AU635" s="67">
        <f>IF(AT634&lt;AT635,AT634,AT635)</f>
        <v>0</v>
      </c>
      <c r="AV635" s="81"/>
      <c r="AW635" s="59">
        <v>2</v>
      </c>
      <c r="AX635" s="61">
        <f t="shared" ref="AX635:AX643" si="88">AX623</f>
        <v>0.14320546093673198</v>
      </c>
      <c r="AY635" s="61">
        <f>SUMPRODUCT(T622:T631,$AY$34:$AY$43)</f>
        <v>0.59157037432777504</v>
      </c>
      <c r="AZ635" s="68">
        <f>IF($AA$8,EXP((AX635/AL635)*(AU639-1)-LN(AU639-AL635)-AL634*(2*AY635/AL634-AX635/AL635)*LN((AU639+2.41421536*AL635)/(AU639-0.41421536*AL635))/(AL635*2.82842713)      ),1)</f>
        <v>0.52478986241882253</v>
      </c>
    </row>
    <row r="636" spans="16:52" x14ac:dyDescent="0.25">
      <c r="P636" s="78">
        <v>3</v>
      </c>
      <c r="Q636" s="60"/>
      <c r="R636" s="60"/>
      <c r="S636" s="60">
        <f>$Z$9*$BJ$36/AZ636</f>
        <v>3.6374802781774331E-2</v>
      </c>
      <c r="T636" s="61">
        <f>S636/S644</f>
        <v>3.6384599564229445E-2</v>
      </c>
      <c r="U636" s="62"/>
      <c r="V636" s="62"/>
      <c r="W636" s="60"/>
      <c r="X636" s="63"/>
      <c r="Y636" s="61"/>
      <c r="Z636" s="86">
        <f>SQRT($W$36*VLOOKUP(Z633,$P$34:$W$43,8))*(1-$Q$22)*T624*VLOOKUP(Z633,P622:T631,5)</f>
        <v>3.4048328847269319E-3</v>
      </c>
      <c r="AA636" s="60">
        <f>SQRT($W$36*VLOOKUP(AA633,$P$34:$W$43,8))*(1-$R$22)*T624*VLOOKUP(AA633,P622:T631,5)</f>
        <v>2.3571051713650818E-3</v>
      </c>
      <c r="AB636" s="60">
        <f>SQRT($W$36*VLOOKUP(AB633,$P$34:$W$43,8))*(1-$S$22)*T624*VLOOKUP(AB633,P622:T631,5)</f>
        <v>1.5195012283881597E-3</v>
      </c>
      <c r="AC636" s="60">
        <f>SQRT($W$36*VLOOKUP(AC633,$P$34:$W$43,8))*(1-$T$22)*T624*VLOOKUP(AC633,P622:T631,5)</f>
        <v>1.0838556006016861E-3</v>
      </c>
      <c r="AD636" s="60">
        <f>SQRT($W$36*VLOOKUP(AD633,$P$34:$W$43,8))*(1-$U$22)*T624*VLOOKUP(AD633,P622:T631,5)</f>
        <v>1.0754183795413106E-3</v>
      </c>
      <c r="AE636" s="60">
        <f>SQRT($W$36*VLOOKUP(AE633,$P$34:$W$43,8))*(1-$V$22)*T624*VLOOKUP(AE633,P622:T631,5)</f>
        <v>6.4801894038883287E-4</v>
      </c>
      <c r="AF636" s="60">
        <f>SQRT($W$36*VLOOKUP(AF633,$P$34:$W$43,8))*(1-$W$22)*T624*VLOOKUP(AF633,P622:T631,5)</f>
        <v>3.9139446728935169E-3</v>
      </c>
      <c r="AG636" s="60">
        <f>SQRT($W$36*VLOOKUP(AG633,$P$34:$W$43,8))*(1-$X$22)*T624*VLOOKUP(AG633,P622:T631,5)</f>
        <v>2.4869622706412196E-3</v>
      </c>
      <c r="AH636" s="60">
        <f>SQRT($W$36*VLOOKUP(AH633,$P$34:$W$43,8))*(1-$Y$22)*T624*VLOOKUP(AH633,P622:T631,5)</f>
        <v>1.5619511453350667E-3</v>
      </c>
      <c r="AI636" s="87">
        <f>SQRT($W$36*VLOOKUP(AI633,$P$34:$W$43,8))*(1-$Z$22)*T624*VLOOKUP(AI633,P622:T631,5)</f>
        <v>2.5056029252575052E-3</v>
      </c>
      <c r="AJ636" s="89">
        <f>$X$36*T624</f>
        <v>2.0500669236865287E-6</v>
      </c>
      <c r="AK636" s="82"/>
      <c r="AL636" s="65"/>
      <c r="AM636" s="61"/>
      <c r="AN636" s="66" t="s">
        <v>573</v>
      </c>
      <c r="AO636" s="66" t="e">
        <f>1/0</f>
        <v>#DIV/0!</v>
      </c>
      <c r="AP636" s="61"/>
      <c r="AQ636" s="65" t="s">
        <v>573</v>
      </c>
      <c r="AR636" s="66">
        <f>IF(AL643&gt;=0,0,AO643)</f>
        <v>0</v>
      </c>
      <c r="AS636" s="61">
        <f>AR636</f>
        <v>0</v>
      </c>
      <c r="AT636" s="61">
        <f>IF(AS635&lt;AS636,AS635,AS636)</f>
        <v>0</v>
      </c>
      <c r="AU636" s="67">
        <f>AT636</f>
        <v>0</v>
      </c>
      <c r="AV636" s="81"/>
      <c r="AW636" s="59">
        <v>3</v>
      </c>
      <c r="AX636" s="61">
        <f t="shared" si="88"/>
        <v>0.19947591637730461</v>
      </c>
      <c r="AY636" s="61">
        <f>SUMPRODUCT(T622:T631,$AZ$34:$AZ$43)</f>
        <v>0.80753499200568801</v>
      </c>
      <c r="AZ636" s="68">
        <f>IF($AA$9,EXP((AX636/AL635)*(AU639-1)-LN(AU639-AL635)-AL634*(2*AY636/AL634-AX636/AL635)*LN((AU639+2.41421536*AL635)/(AU639-0.41421536*AL635))/(AL635*2.82842713)      ),1)</f>
        <v>0.35268409636486947</v>
      </c>
    </row>
    <row r="637" spans="16:52" x14ac:dyDescent="0.25">
      <c r="P637" s="78">
        <v>4</v>
      </c>
      <c r="Q637" s="60"/>
      <c r="R637" s="60"/>
      <c r="S637" s="60">
        <f>$Z$10*$BJ$37/AZ637</f>
        <v>2.0526110715850331E-2</v>
      </c>
      <c r="T637" s="61">
        <f>S637/S644</f>
        <v>2.0531638988884254E-2</v>
      </c>
      <c r="U637" s="62"/>
      <c r="V637" s="62"/>
      <c r="W637" s="60"/>
      <c r="X637" s="63"/>
      <c r="Y637" s="61"/>
      <c r="Z637" s="86">
        <f>SQRT($W$37*VLOOKUP(Z633,$P$34:$W$43,8))*(1-$Q$23)*T625*VLOOKUP(Z633,P622:T631,5)</f>
        <v>2.4384279426574347E-3</v>
      </c>
      <c r="AA637" s="60">
        <f>SQRT($W$37*VLOOKUP(AA633,$P$34:$W$43,8))*(1-$R$23)*T625*VLOOKUP(AA633,P622:T631,5)</f>
        <v>1.5266212044305039E-3</v>
      </c>
      <c r="AB637" s="60">
        <f>SQRT($W$37*VLOOKUP(AB633,$P$34:$W$43,8))*(1-$S$23)*T625*VLOOKUP(AB633,P622:T631,5)</f>
        <v>1.0838556006016861E-3</v>
      </c>
      <c r="AC637" s="60">
        <f>SQRT($W$37*VLOOKUP(AC633,$P$34:$W$43,8))*(1-$T$23)*T625*VLOOKUP(AC633,P622:T631,5)</f>
        <v>7.7823880154703285E-4</v>
      </c>
      <c r="AD637" s="60">
        <f>SQRT($W$37*VLOOKUP(AD633,$P$34:$W$43,8))*(1-$U$23)*T625*VLOOKUP(AD633,P622:T631,5)</f>
        <v>7.6398124272674046E-4</v>
      </c>
      <c r="AE637" s="60">
        <f>SQRT($W$37*VLOOKUP(AE633,$P$34:$W$43,8))*(1-$V$23)*T625*VLOOKUP(AE633,P622:T631,5)</f>
        <v>4.4122272782984025E-4</v>
      </c>
      <c r="AF637" s="60">
        <f>SQRT($W$37*VLOOKUP(AF633,$P$34:$W$43,8))*(1-$W$23)*T625*VLOOKUP(AF633,P622:T631,5)</f>
        <v>2.8169702857806073E-3</v>
      </c>
      <c r="AG637" s="60">
        <f>SQRT($W$37*VLOOKUP(AG633,$P$34:$W$43,8))*(1-$X$23)*T625*VLOOKUP(AG633,P622:T631,5)</f>
        <v>1.7611217441070789E-3</v>
      </c>
      <c r="AH637" s="60">
        <f>SQRT($W$37*VLOOKUP(AH633,$P$34:$W$43,8))*(1-$Y$23)*T625*VLOOKUP(AH633,P622:T631,5)</f>
        <v>1.2254152770526201E-3</v>
      </c>
      <c r="AI637" s="87">
        <f>SQRT($W$37*VLOOKUP(AI633,$P$34:$W$43,8))*(1-$Z$23)*T625*VLOOKUP(AI633,P622:T631,5)</f>
        <v>1.6278273391573277E-3</v>
      </c>
      <c r="AJ637" s="89">
        <f>$X$37*T625</f>
        <v>1.4862202102496294E-6</v>
      </c>
      <c r="AK637" s="59" t="s">
        <v>568</v>
      </c>
      <c r="AL637" s="60">
        <f>AL635-1</f>
        <v>-0.88912220398054431</v>
      </c>
      <c r="AM637" s="61"/>
      <c r="AN637" s="66"/>
      <c r="AO637" s="61"/>
      <c r="AP637" s="61"/>
      <c r="AQ637" s="50"/>
      <c r="AR637" s="65"/>
      <c r="AS637" s="65"/>
      <c r="AT637" s="65"/>
      <c r="AU637" s="65"/>
      <c r="AV637" s="81"/>
      <c r="AW637" s="59">
        <v>4</v>
      </c>
      <c r="AX637" s="61">
        <f t="shared" si="88"/>
        <v>0.25627106465246752</v>
      </c>
      <c r="AY637" s="61">
        <f>SUMPRODUCT(T622:T631,$BA$34:$BA$43)</f>
        <v>1.0068630012207542</v>
      </c>
      <c r="AZ637" s="68">
        <f>IF($AA$10,EXP((AX637/AL635)*(AU639-1)-LN(AU639-AL635)-AL634*(2*AY637/AL634-AX637/AL635)*LN((AU639+2.41421536*AL635)/(AU639-0.41421536*AL635))/(AL635*2.82842713)      ),1)</f>
        <v>0.24687815429323773</v>
      </c>
    </row>
    <row r="638" spans="16:52" x14ac:dyDescent="0.25">
      <c r="P638" s="78">
        <v>5</v>
      </c>
      <c r="Q638" s="60"/>
      <c r="R638" s="60"/>
      <c r="S638" s="60">
        <f>$Z$11*$BJ$38/AZ638</f>
        <v>2.0845438813248577E-2</v>
      </c>
      <c r="T638" s="61">
        <f>S638/S644</f>
        <v>2.0851053090539917E-2</v>
      </c>
      <c r="U638" s="62"/>
      <c r="V638" s="62"/>
      <c r="W638" s="60"/>
      <c r="X638" s="63"/>
      <c r="Y638" s="61"/>
      <c r="Z638" s="86">
        <f>SQRT($W$38*VLOOKUP(Z633,$P$34:$W$43,8))*(1-$Q$24)*T626*VLOOKUP(Z633,P622:T631,5)</f>
        <v>2.3629699906833547E-3</v>
      </c>
      <c r="AA638" s="60">
        <f>SQRT($W$38*VLOOKUP(AA633,$P$34:$W$43,8))*(1-$R$24)*T626*VLOOKUP(AA633,P622:T631,5)</f>
        <v>1.668242039621013E-3</v>
      </c>
      <c r="AB638" s="60">
        <f>SQRT($W$38*VLOOKUP(AB633,$P$34:$W$43,8))*(1-$S$24)*T626*VLOOKUP(AB633,P622:T631,5)</f>
        <v>1.0754183795413106E-3</v>
      </c>
      <c r="AC638" s="60">
        <f>SQRT($W$38*VLOOKUP(AC633,$P$34:$W$43,8))*(1-$T$24)*T626*VLOOKUP(AC633,P622:T631,5)</f>
        <v>7.6398124272674046E-4</v>
      </c>
      <c r="AD638" s="60">
        <f>SQRT($W$38*VLOOKUP(AD633,$P$34:$W$43,8))*(1-$U$24)*T626*VLOOKUP(AD633,P622:T631,5)</f>
        <v>7.4938525837899526E-4</v>
      </c>
      <c r="AE638" s="60">
        <f>SQRT($W$38*VLOOKUP(AE633,$P$34:$W$43,8))*(1-$V$24)*T626*VLOOKUP(AE633,P622:T631,5)</f>
        <v>4.6756610581767666E-4</v>
      </c>
      <c r="AF638" s="60">
        <f>SQRT($W$38*VLOOKUP(AF633,$P$34:$W$43,8))*(1-$W$24)*T626*VLOOKUP(AF633,P622:T631,5)</f>
        <v>2.6942490666458214E-3</v>
      </c>
      <c r="AG638" s="60">
        <f>SQRT($W$38*VLOOKUP(AG633,$P$34:$W$43,8))*(1-$X$24)*T626*VLOOKUP(AG633,P622:T631,5)</f>
        <v>1.7546859051210922E-3</v>
      </c>
      <c r="AH638" s="60">
        <f>SQRT($W$38*VLOOKUP(AH633,$P$34:$W$43,8))*(1-$Y$24)*T626*VLOOKUP(AH633,P622:T631,5)</f>
        <v>1.1454865658756953E-3</v>
      </c>
      <c r="AI638" s="87">
        <f>SQRT($W$38*VLOOKUP(AI633,$P$34:$W$43,8))*(1-$Z$24)*T626*VLOOKUP(AI633,P622:T631,5)</f>
        <v>1.7596013740546065E-3</v>
      </c>
      <c r="AJ638" s="89">
        <f>$X$38*T626</f>
        <v>1.5090014020903552E-6</v>
      </c>
      <c r="AK638" s="59" t="s">
        <v>569</v>
      </c>
      <c r="AL638" s="60">
        <f>AL634-3*AL635*AL635-2*AL635</f>
        <v>0.15521998741441359</v>
      </c>
      <c r="AM638" s="61" t="s">
        <v>582</v>
      </c>
      <c r="AN638" s="66" t="s">
        <v>583</v>
      </c>
      <c r="AO638" s="61">
        <f>AL641^2/AL642^3</f>
        <v>7.7936913533325924</v>
      </c>
      <c r="AP638" s="61"/>
      <c r="AQ638" s="50"/>
      <c r="AR638" s="65"/>
      <c r="AS638" s="65"/>
      <c r="AT638" s="65"/>
      <c r="AU638" s="65"/>
      <c r="AV638" s="81"/>
      <c r="AW638" s="59">
        <v>5</v>
      </c>
      <c r="AX638" s="61">
        <f t="shared" si="88"/>
        <v>0.25621330522075891</v>
      </c>
      <c r="AY638" s="61">
        <f>SUMPRODUCT(T622:T631,$BB$34:$BB$43)</f>
        <v>0.98992439429063572</v>
      </c>
      <c r="AZ638" s="68">
        <f>IF($AA$11,EXP((AX638/AL635)*(AU639-1)-LN(AU639-AL635)-AL634*(2*AY638/AL634-AX638/AL635)*LN((AU639+2.41421536*AL635)/(AU639-0.41421536*AL635))/(AL635*2.82842713)      ),1)</f>
        <v>0.25701838799662624</v>
      </c>
    </row>
    <row r="639" spans="16:52" x14ac:dyDescent="0.25">
      <c r="P639" s="78">
        <v>6</v>
      </c>
      <c r="Q639" s="60"/>
      <c r="R639" s="60"/>
      <c r="S639" s="60">
        <f>$Z$12*$BJ$39/AZ639</f>
        <v>1.0316492458094146E-2</v>
      </c>
      <c r="T639" s="61">
        <f>S639/S644</f>
        <v>1.0319270986761863E-2</v>
      </c>
      <c r="U639" s="62"/>
      <c r="V639" s="62"/>
      <c r="W639" s="60"/>
      <c r="X639" s="63"/>
      <c r="Y639" s="61"/>
      <c r="Z639" s="86">
        <f>SQRT($W$39*VLOOKUP(Z633,$P$34:$W$43,8))*(1-$Q$25)*T627*VLOOKUP(Z633,P622:T631,5)</f>
        <v>1.4782686621968263E-3</v>
      </c>
      <c r="AA639" s="60">
        <f>SQRT($W$39*VLOOKUP(AA633,$P$34:$W$43,8))*(1-$R$25)*T627*VLOOKUP(AA633,P622:T631,5)</f>
        <v>1.0258788848689381E-3</v>
      </c>
      <c r="AB639" s="60">
        <f>SQRT($W$39*VLOOKUP(AB633,$P$34:$W$43,8))*(1-$S$25)*T627*VLOOKUP(AB633,P622:T631,5)</f>
        <v>6.4801894038883287E-4</v>
      </c>
      <c r="AC639" s="60">
        <f>SQRT($W$39*VLOOKUP(AC633,$P$34:$W$43,8))*(1-$T$25)*T627*VLOOKUP(AC633,P622:T631,5)</f>
        <v>4.4122272782984025E-4</v>
      </c>
      <c r="AD639" s="60">
        <f>SQRT($W$39*VLOOKUP(AD633,$P$34:$W$43,8))*(1-$U$25)*T627*VLOOKUP(AD633,P622:T631,5)</f>
        <v>4.675661058176766E-4</v>
      </c>
      <c r="AE639" s="60">
        <f>SQRT($W$39*VLOOKUP(AE633,$P$34:$W$43,8))*(1-$V$25)*T627*VLOOKUP(AE633,P622:T631,5)</f>
        <v>2.9172986906948539E-4</v>
      </c>
      <c r="AF639" s="60">
        <f>SQRT($W$39*VLOOKUP(AF633,$P$34:$W$43,8))*(1-$W$25)*T627*VLOOKUP(AF633,P622:T631,5)</f>
        <v>1.8559387594939273E-3</v>
      </c>
      <c r="AG639" s="60">
        <f>SQRT($W$39*VLOOKUP(AG633,$P$34:$W$43,8))*(1-$X$25)*T627*VLOOKUP(AG633,P622:T631,5)</f>
        <v>1.0920692224743078E-3</v>
      </c>
      <c r="AH639" s="60">
        <f>SQRT($W$39*VLOOKUP(AH633,$P$34:$W$43,8))*(1-$Y$25)*T627*VLOOKUP(AH633,P622:T631,5)</f>
        <v>7.0300253274753011E-4</v>
      </c>
      <c r="AI639" s="87">
        <f>SQRT($W$39*VLOOKUP(AI633,$P$34:$W$43,8))*(1-$Z$25)*T627*VLOOKUP(AI633,P622:T631,5)</f>
        <v>1.0978731607795471E-3</v>
      </c>
      <c r="AJ639" s="89">
        <f>$X$39*T627</f>
        <v>9.2903147366809644E-7</v>
      </c>
      <c r="AK639" s="59" t="s">
        <v>570</v>
      </c>
      <c r="AL639" s="60">
        <f>-1*AL634*AL635+AL635^2+AL635^3</f>
        <v>-3.2230573643613536E-2</v>
      </c>
      <c r="AM639" s="61"/>
      <c r="AN639" s="66" t="s">
        <v>584</v>
      </c>
      <c r="AO639" s="61" t="e">
        <f>SQRT(1-AO638)/SQRT(AO638)*AL641/ABS(AL641)</f>
        <v>#NUM!</v>
      </c>
      <c r="AP639" s="61"/>
      <c r="AQ639" s="50"/>
      <c r="AR639" s="65"/>
      <c r="AS639" s="65"/>
      <c r="AT639" s="65" t="s">
        <v>587</v>
      </c>
      <c r="AU639" s="61">
        <f>AU634</f>
        <v>0.7379706872512457</v>
      </c>
      <c r="AV639" s="81"/>
      <c r="AW639" s="59">
        <v>6</v>
      </c>
      <c r="AX639" s="61">
        <f t="shared" si="88"/>
        <v>0.31872889694939199</v>
      </c>
      <c r="AY639" s="61">
        <f>SUMPRODUCT(T622:T631,$BC$34:$BC$43)</f>
        <v>1.260614720246819</v>
      </c>
      <c r="AZ639" s="68">
        <f>IF($AA$12,EXP((AX639/AL635)*(AU639-1)-LN(AU639-AL635)-AL634*(2*AY639/AL634-AX639/AL635)*LN((AU639+2.41421536*AL635)/(AU639-0.41421536*AL635))/(AL635*2.82842713)      ),1)</f>
        <v>0.15359283363724738</v>
      </c>
    </row>
    <row r="640" spans="16:52" x14ac:dyDescent="0.25">
      <c r="P640" s="78">
        <v>7</v>
      </c>
      <c r="Q640" s="60"/>
      <c r="R640" s="60"/>
      <c r="S640" s="60">
        <f>$Z$13*$BJ$40/AZ640</f>
        <v>0.37188820683629098</v>
      </c>
      <c r="T640" s="61">
        <f>S640/S644</f>
        <v>0.37198836704559451</v>
      </c>
      <c r="U640" s="62"/>
      <c r="V640" s="62"/>
      <c r="W640" s="60"/>
      <c r="X640" s="63"/>
      <c r="Y640" s="61"/>
      <c r="Z640" s="86">
        <f>SQRT($W$40*VLOOKUP(Z633,$P$34:$W$43,8))*(1-$Q$26)*T628*VLOOKUP(Z633,P622:T631,5)</f>
        <v>9.4207463897781341E-3</v>
      </c>
      <c r="AA640" s="60">
        <f>SQRT($W$40*VLOOKUP(AA633,$P$34:$W$43,8))*(1-$R$26)*T628*VLOOKUP(AA633,P622:T631,5)</f>
        <v>6.3020486802554815E-3</v>
      </c>
      <c r="AB640" s="60">
        <f>SQRT($W$40*VLOOKUP(AB633,$P$34:$W$43,8))*(1-$S$26)*T628*VLOOKUP(AB633,P622:T631,5)</f>
        <v>3.9139446728935169E-3</v>
      </c>
      <c r="AC640" s="60">
        <f>SQRT($W$40*VLOOKUP(AC633,$P$34:$W$43,8))*(1-$T$26)*T628*VLOOKUP(AC633,P622:T631,5)</f>
        <v>2.8169702857806073E-3</v>
      </c>
      <c r="AD640" s="60">
        <f>SQRT($W$40*VLOOKUP(AD633,$P$34:$W$43,8))*(1-$U$26)*T628*VLOOKUP(AD633,P622:T631,5)</f>
        <v>2.6942490666458209E-3</v>
      </c>
      <c r="AE640" s="60">
        <f>SQRT($W$40*VLOOKUP(AE633,$P$34:$W$43,8))*(1-$V$26)*T628*VLOOKUP(AE633,P622:T631,5)</f>
        <v>1.8559387594939273E-3</v>
      </c>
      <c r="AF640" s="60">
        <f>SQRT($W$40*VLOOKUP(AF633,$P$34:$W$43,8))*(1-$W$26)*T628*VLOOKUP(AF633,P622:T631,5)</f>
        <v>1.2046919188413835E-2</v>
      </c>
      <c r="AG640" s="60">
        <f>SQRT($W$40*VLOOKUP(AG633,$P$34:$W$43,8))*(1-$X$26)*T628*VLOOKUP(AG633,P622:T631,5)</f>
        <v>8.1306093307092174E-3</v>
      </c>
      <c r="AH640" s="60">
        <f>SQRT($W$40*VLOOKUP(AH633,$P$34:$W$43,8))*(1-$Y$26)*T628*VLOOKUP(AH633,P622:T631,5)</f>
        <v>3.9693826236241502E-3</v>
      </c>
      <c r="AI640" s="87">
        <f>SQRT($W$40*VLOOKUP(AI633,$P$34:$W$43,8))*(1-$Z$26)*T628*VLOOKUP(AI633,P622:T631,5)</f>
        <v>6.4511321079812377E-3</v>
      </c>
      <c r="AJ640" s="89">
        <f>$X$40*T628</f>
        <v>8.9462588897098971E-6</v>
      </c>
      <c r="AK640" s="82"/>
      <c r="AL640" s="65"/>
      <c r="AM640" s="61"/>
      <c r="AN640" s="66" t="s">
        <v>585</v>
      </c>
      <c r="AO640" s="61" t="e">
        <f>IF(ATAN(AO639)&lt;0,ATAN(AO639)+PI(),ATAN(AO639))</f>
        <v>#NUM!</v>
      </c>
      <c r="AP640" s="61"/>
      <c r="AQ640" s="50"/>
      <c r="AR640" s="65"/>
      <c r="AS640" s="65"/>
      <c r="AT640" s="65"/>
      <c r="AU640" s="65"/>
      <c r="AV640" s="81"/>
      <c r="AW640" s="59">
        <v>7</v>
      </c>
      <c r="AX640" s="61">
        <f t="shared" si="88"/>
        <v>8.5143624315005592E-2</v>
      </c>
      <c r="AY640" s="61">
        <f>SUMPRODUCT(T622:T631,$BD$34:$BD$43)</f>
        <v>0.22132113667921455</v>
      </c>
      <c r="AZ640" s="68">
        <f>IF($AA$13,EXP((AX640/AL635)*(AU639-1)-LN(AU639-AL635)-AL634*(2*AY640/AL634-AX640/AL635)*LN((AU639+2.41421536*AL635)/(AU639-0.41421536*AL635))/(AL635*2.82842713)      ),1)</f>
        <v>1.1237484409579472</v>
      </c>
    </row>
    <row r="641" spans="16:52" x14ac:dyDescent="0.25">
      <c r="P641" s="78">
        <v>8</v>
      </c>
      <c r="Q641" s="60"/>
      <c r="R641" s="60"/>
      <c r="S641" s="60">
        <f>$Z$14*$BJ$41/AZ641</f>
        <v>0.11479510588022969</v>
      </c>
      <c r="T641" s="61">
        <f>S641/S644</f>
        <v>0.11482602350983079</v>
      </c>
      <c r="U641" s="62"/>
      <c r="V641" s="62"/>
      <c r="W641" s="60"/>
      <c r="X641" s="63"/>
      <c r="Y641" s="61"/>
      <c r="Z641" s="86">
        <f>SQRT($W$41*VLOOKUP(Z633,$P$34:$W$43,8))*(1-$Q$27)*T629*VLOOKUP(Z633,P622:T631,5)</f>
        <v>5.8595757960313785E-3</v>
      </c>
      <c r="AA641" s="60">
        <f>SQRT($W$41*VLOOKUP(AA633,$P$34:$W$43,8))*(1-$R$27)*T629*VLOOKUP(AA633,P622:T631,5)</f>
        <v>3.8263985932547773E-3</v>
      </c>
      <c r="AB641" s="60">
        <f>SQRT($W$41*VLOOKUP(AB633,$P$34:$W$43,8))*(1-$S$27)*T629*VLOOKUP(AB633,P622:T631,5)</f>
        <v>2.4869622706412196E-3</v>
      </c>
      <c r="AC641" s="60">
        <f>SQRT($W$41*VLOOKUP(AC633,$P$34:$W$43,8))*(1-$T$27)*T629*VLOOKUP(AC633,P622:T631,5)</f>
        <v>1.7611217441070787E-3</v>
      </c>
      <c r="AD641" s="60">
        <f>SQRT($W$41*VLOOKUP(AD633,$P$34:$W$43,8))*(1-$U$27)*T629*VLOOKUP(AD633,P622:T631,5)</f>
        <v>1.7546859051210922E-3</v>
      </c>
      <c r="AE641" s="60">
        <f>SQRT($W$41*VLOOKUP(AE633,$P$34:$W$43,8))*(1-$V$27)*T629*VLOOKUP(AE633,P622:T631,5)</f>
        <v>1.0920692224743078E-3</v>
      </c>
      <c r="AF641" s="60">
        <f>SQRT($W$41*VLOOKUP(AF633,$P$34:$W$43,8))*(1-$W$27)*T629*VLOOKUP(AF633,P622:T631,5)</f>
        <v>8.1306093307092174E-3</v>
      </c>
      <c r="AG641" s="60">
        <f>SQRT($W$41*VLOOKUP(AG633,$P$34:$W$43,8))*(1-$X$27)*T629*VLOOKUP(AG633,P622:T631,5)</f>
        <v>5.305524021528325E-3</v>
      </c>
      <c r="AH641" s="60">
        <f>SQRT($W$41*VLOOKUP(AH633,$P$34:$W$43,8))*(1-$Y$27)*T629*VLOOKUP(AH633,P622:T631,5)</f>
        <v>2.8879277377058623E-3</v>
      </c>
      <c r="AI641" s="87">
        <f>SQRT($W$41*VLOOKUP(AI633,$P$34:$W$43,8))*(1-$Z$27)*T629*VLOOKUP(AI633,P622:T631,5)</f>
        <v>4.4234970997742481E-3</v>
      </c>
      <c r="AJ641" s="89">
        <f>$X$41*T629</f>
        <v>3.0631319895552583E-6</v>
      </c>
      <c r="AK641" s="59" t="s">
        <v>580</v>
      </c>
      <c r="AL641" s="61">
        <f>AL637*AL638/6-AL639/2-AL637^3/27</f>
        <v>1.9146480601207369E-2</v>
      </c>
      <c r="AM641" s="61"/>
      <c r="AN641" s="66" t="s">
        <v>571</v>
      </c>
      <c r="AO641" s="61" t="e">
        <f>2*SQRT(AL642)*COS(AO640/3)-AL637/3</f>
        <v>#NUM!</v>
      </c>
      <c r="AP641" s="69" t="e">
        <f>AO641^3+AL637*AO641^2+AL638*AO641+AL639</f>
        <v>#NUM!</v>
      </c>
      <c r="AQ641" s="50"/>
      <c r="AR641" s="65"/>
      <c r="AS641" s="65"/>
      <c r="AT641" s="65"/>
      <c r="AU641" s="65"/>
      <c r="AV641" s="81"/>
      <c r="AW641" s="59">
        <v>8</v>
      </c>
      <c r="AX641" s="61">
        <f t="shared" si="88"/>
        <v>9.4442052157195047E-2</v>
      </c>
      <c r="AY641" s="61">
        <f>SUMPRODUCT(T622:T631,$BE$34:$BE$43)</f>
        <v>0.46712652468248322</v>
      </c>
      <c r="AZ641" s="68">
        <f>IF($AA$14,EXP((AX641/AL635)*(AU639-1)-LN(AU639-AL635)-AL634*(2*AY641/AL634-AX641/AL635)*LN((AU639+2.41421536*AL635)/(AU639-0.41421536*AL635))/(AL635*2.82842713)      ),1)</f>
        <v>0.6377433682287128</v>
      </c>
    </row>
    <row r="642" spans="16:52" x14ac:dyDescent="0.25">
      <c r="P642" s="78">
        <v>9</v>
      </c>
      <c r="Q642" s="60"/>
      <c r="R642" s="60"/>
      <c r="S642" s="60">
        <f>$Z$15*$BJ$42/AZ642</f>
        <v>5.9246970471396203E-2</v>
      </c>
      <c r="T642" s="61">
        <f>S642/S644</f>
        <v>5.9262927387625133E-2</v>
      </c>
      <c r="U642" s="62"/>
      <c r="V642" s="62" t="s">
        <v>590</v>
      </c>
      <c r="W642" s="60"/>
      <c r="X642" s="63"/>
      <c r="Y642" s="61"/>
      <c r="Z642" s="86">
        <f>SQRT($W$42*VLOOKUP(Z633,$P$34:$W$43,8))*(1-$Q$28)*T630*VLOOKUP(Z633,P622:T631,5)</f>
        <v>3.5644348570976134E-3</v>
      </c>
      <c r="AA642" s="60">
        <f>SQRT($W$42*VLOOKUP(AA633,$P$34:$W$43,8))*(1-$R$28)*T630*VLOOKUP(AA633,P622:T631,5)</f>
        <v>2.4375891122553647E-3</v>
      </c>
      <c r="AB642" s="60">
        <f>SQRT($W$42*VLOOKUP(AB633,$P$34:$W$43,8))*(1-$S$28)*T630*VLOOKUP(AB633,P622:T631,5)</f>
        <v>1.5619511453350667E-3</v>
      </c>
      <c r="AC642" s="60">
        <f>SQRT($W$42*VLOOKUP(AC633,$P$34:$W$43,8))*(1-$T$28)*T630*VLOOKUP(AC633,P622:T631,5)</f>
        <v>1.2254152770526201E-3</v>
      </c>
      <c r="AD642" s="60">
        <f>SQRT($W$42*VLOOKUP(AD633,$P$34:$W$43,8))*(1-$U$28)*T630*VLOOKUP(AD633,P622:T631,5)</f>
        <v>1.1454865658756953E-3</v>
      </c>
      <c r="AE642" s="60">
        <f>SQRT($W$42*VLOOKUP(AE633,$P$34:$W$43,8))*(1-$V$28)*T630*VLOOKUP(AE633,P622:T631,5)</f>
        <v>7.0300253274753E-4</v>
      </c>
      <c r="AF642" s="60">
        <f>SQRT($W$42*VLOOKUP(AF633,$P$34:$W$43,8))*(1-$W$28)*T630*VLOOKUP(AF633,P622:T631,5)</f>
        <v>3.9693826236241502E-3</v>
      </c>
      <c r="AG642" s="60">
        <f>SQRT($W$42*VLOOKUP(AG633,$P$34:$W$43,8))*(1-$X$28)*T630*VLOOKUP(AG633,P622:T631,5)</f>
        <v>2.8879277377058619E-3</v>
      </c>
      <c r="AH642" s="60">
        <f>SQRT($W$42*VLOOKUP(AH633,$P$34:$W$43,8))*(1-$Y$28)*T630*VLOOKUP(AH633,P622:T631,5)</f>
        <v>1.9295396197785161E-3</v>
      </c>
      <c r="AI642" s="87">
        <f>SQRT($W$42*VLOOKUP(AI633,$P$34:$W$43,8))*(1-$Z$28)*T630*VLOOKUP(AI633,P622:T631,5)</f>
        <v>2.8235050569467468E-3</v>
      </c>
      <c r="AJ642" s="89">
        <f>$X$42*T630</f>
        <v>1.6008612985586606E-6</v>
      </c>
      <c r="AK642" s="59" t="s">
        <v>556</v>
      </c>
      <c r="AL642" s="61">
        <f>AL637^2/9-AL638/3</f>
        <v>3.6097592374219979E-2</v>
      </c>
      <c r="AM642" s="61"/>
      <c r="AN642" s="66" t="s">
        <v>572</v>
      </c>
      <c r="AO642" s="61" t="e">
        <f>2*SQRT(AL642)*COS((AO640+2*PI())/3)-AL637/3</f>
        <v>#NUM!</v>
      </c>
      <c r="AP642" s="69" t="e">
        <f>AO642^3+AO642^2*AL637+AO642*AL638+AL639</f>
        <v>#NUM!</v>
      </c>
      <c r="AQ642" s="50"/>
      <c r="AR642" s="65"/>
      <c r="AS642" s="50"/>
      <c r="AT642" s="65"/>
      <c r="AU642" s="65"/>
      <c r="AV642" s="81"/>
      <c r="AW642" s="59">
        <v>9</v>
      </c>
      <c r="AX642" s="61">
        <f t="shared" si="88"/>
        <v>9.5633628720838929E-2</v>
      </c>
      <c r="AY642" s="61">
        <f>SUMPRODUCT(T622:T631,$BF$34:$BF$43)</f>
        <v>0.53657148041638913</v>
      </c>
      <c r="AZ642" s="68">
        <f>IF($AA$15,EXP((AX642/AL635)*(AU639-1)-LN(AU639-AL635)-AL634*(2*AY642/AL634-AX642/AL635)*LN((AU639+2.41421536*AL635)/(AU639-0.41421536*AL635))/(AL635*2.82842713)      ),1)</f>
        <v>0.54180083784058597</v>
      </c>
    </row>
    <row r="643" spans="16:52" x14ac:dyDescent="0.25">
      <c r="P643" s="78">
        <v>10</v>
      </c>
      <c r="Q643" s="60"/>
      <c r="R643" s="60"/>
      <c r="S643" s="60">
        <f>$Z$16*$BJ$43/AZ643</f>
        <v>9.2083112558264832E-2</v>
      </c>
      <c r="T643" s="61">
        <f>S643/S644</f>
        <v>9.2107913193664431E-2</v>
      </c>
      <c r="U643" s="62"/>
      <c r="V643" s="96">
        <f>ABS(S632-S644)</f>
        <v>1.1102230246251565E-16</v>
      </c>
      <c r="W643" s="60"/>
      <c r="X643" s="63"/>
      <c r="Y643" s="61"/>
      <c r="Z643" s="86">
        <f>SQRT($W$43*VLOOKUP(Z633,$P$34:$W$43,8))*(1-$Q$29)*T631*VLOOKUP(Z633,P622:T631,5)</f>
        <v>5.5717408403200899E-3</v>
      </c>
      <c r="AA643" s="60">
        <f>SQRT($W$43*VLOOKUP(AA633,$P$34:$W$43,8))*(1-$R$29)*T631*VLOOKUP(AA633,P622:T631,5)</f>
        <v>3.8564314467380194E-3</v>
      </c>
      <c r="AB643" s="60">
        <f>SQRT($W$43*VLOOKUP(AB633,$P$34:$W$43,8))*(1-$S$29)*T631*VLOOKUP(AB633,P622:T631,5)</f>
        <v>2.5056029252575052E-3</v>
      </c>
      <c r="AC643" s="60">
        <f>SQRT($W$43*VLOOKUP(AC633,$P$34:$W$43,8))*(1-$T$29)*T631*VLOOKUP(AC633,P622:T631,5)</f>
        <v>1.6278273391573277E-3</v>
      </c>
      <c r="AD643" s="60">
        <f>SQRT($W$43*VLOOKUP(AD633,$P$34:$W$43,8))*(1-$U$29)*T631*VLOOKUP(AD633,P622:T631,5)</f>
        <v>1.759601374054606E-3</v>
      </c>
      <c r="AE643" s="60">
        <f>SQRT($W$43*VLOOKUP(AE633,$P$34:$W$43,8))*(1-$V$29)*T631*VLOOKUP(AE633,P622:T631,5)</f>
        <v>1.0978731607795471E-3</v>
      </c>
      <c r="AF643" s="60">
        <f>SQRT($W$43*VLOOKUP(AF633,$P$34:$W$43,8))*(1-$W$29)*T631*VLOOKUP(AF633,P622:T631,5)</f>
        <v>6.4511321079812377E-3</v>
      </c>
      <c r="AG643" s="60">
        <f>SQRT($W$43*VLOOKUP(AG633,$P$34:$W$43,8))*(1-$X$29)*T631*VLOOKUP(AG633,P622:T631,5)</f>
        <v>4.4234970997742481E-3</v>
      </c>
      <c r="AH643" s="60">
        <f>SQRT($W$43*VLOOKUP(AH633,$P$34:$W$43,8))*(1-$Y$29)*T631*VLOOKUP(AH633,P622:T631,5)</f>
        <v>2.8235050569467468E-3</v>
      </c>
      <c r="AI643" s="87">
        <f>SQRT($W$43*VLOOKUP(AI633,$P$34:$W$43,8))*(1-$Z$29)*T631*VLOOKUP(AI633,P622:T631,5)</f>
        <v>4.1316491897268976E-3</v>
      </c>
      <c r="AJ643" s="89">
        <f>$X$43*T631</f>
        <v>3.3412025321085513E-6</v>
      </c>
      <c r="AK643" s="59" t="s">
        <v>72</v>
      </c>
      <c r="AL643" s="63">
        <f>AL641^2-AL642^3</f>
        <v>3.1955125071062392E-4</v>
      </c>
      <c r="AM643" s="61"/>
      <c r="AN643" s="66" t="s">
        <v>573</v>
      </c>
      <c r="AO643" s="61" t="e">
        <f>2*SQRT(AL642)*COS((AO640+4*PI())/3)-AL637/3</f>
        <v>#NUM!</v>
      </c>
      <c r="AP643" s="69" t="e">
        <f>AO643^3+AO643^2*AL637+AL638*AO643+AL639</f>
        <v>#NUM!</v>
      </c>
      <c r="AQ643" s="50"/>
      <c r="AR643" s="65"/>
      <c r="AS643" s="50"/>
      <c r="AT643" s="65"/>
      <c r="AU643" s="65"/>
      <c r="AV643" s="81"/>
      <c r="AW643" s="59">
        <v>10</v>
      </c>
      <c r="AX643" s="61">
        <f t="shared" si="88"/>
        <v>0.1284239100960245</v>
      </c>
      <c r="AY643" s="61">
        <f>SUMPRODUCT(T622:T631,$BG$34:$BG$43)</f>
        <v>0.53145233072171227</v>
      </c>
      <c r="AZ643" s="68">
        <f>IF($AA$16,EXP((AX643/AL635)*(AU639-1)-LN(AU639-AL635)-AL634*(2*AY643/AL634-AX643/AL635)*LN((AU639+2.41421536*AL635)/(AU639-0.41421536*AL635))/(AL635*2.82842713)      ),1)</f>
        <v>0.58726082636113375</v>
      </c>
    </row>
    <row r="644" spans="16:52" x14ac:dyDescent="0.25">
      <c r="P644" s="79"/>
      <c r="Q644" s="71"/>
      <c r="R644" s="71"/>
      <c r="S644" s="71">
        <f>SUM(S634:S643)</f>
        <v>0.99973074370551152</v>
      </c>
      <c r="T644" s="72">
        <f>SUM(T634:T643)</f>
        <v>1.0000000000000002</v>
      </c>
      <c r="U644" s="73"/>
      <c r="V644" s="73"/>
      <c r="W644" s="73"/>
      <c r="X644" s="73"/>
      <c r="Y644" s="73"/>
      <c r="Z644" s="70"/>
      <c r="AA644" s="73"/>
      <c r="AB644" s="73"/>
      <c r="AC644" s="73"/>
      <c r="AD644" s="73"/>
      <c r="AE644" s="73"/>
      <c r="AF644" s="73"/>
      <c r="AG644" s="73"/>
      <c r="AH644" s="73"/>
      <c r="AI644" s="88">
        <f>SUM(Z634:AI643)</f>
        <v>0.28955790210612886</v>
      </c>
      <c r="AJ644" s="91">
        <f>SUM(AJ634:AJ643)</f>
        <v>3.1318759718181669E-5</v>
      </c>
      <c r="AK644" s="70"/>
      <c r="AL644" s="73"/>
      <c r="AM644" s="74"/>
      <c r="AN644" s="75"/>
      <c r="AO644" s="74"/>
      <c r="AP644" s="74"/>
      <c r="AQ644" s="76"/>
      <c r="AR644" s="73"/>
      <c r="AS644" s="76"/>
      <c r="AT644" s="73"/>
      <c r="AU644" s="73"/>
      <c r="AV644" s="80"/>
      <c r="AW644" s="70"/>
      <c r="AX644" s="73"/>
      <c r="AY644" s="73"/>
      <c r="AZ644" s="80"/>
    </row>
  </sheetData>
  <mergeCells count="13">
    <mergeCell ref="B11:E11"/>
    <mergeCell ref="B9:E9"/>
    <mergeCell ref="B10:E10"/>
    <mergeCell ref="B2:J2"/>
    <mergeCell ref="I23:J27"/>
    <mergeCell ref="B18:E18"/>
    <mergeCell ref="B22:G22"/>
    <mergeCell ref="B12:E12"/>
    <mergeCell ref="B13:E13"/>
    <mergeCell ref="B14:E14"/>
    <mergeCell ref="B15:E15"/>
    <mergeCell ref="B16:E16"/>
    <mergeCell ref="B17:E17"/>
  </mergeCells>
  <dataValidations count="1">
    <dataValidation type="list" allowBlank="1" showInputMessage="1" showErrorMessage="1" sqref="F8">
      <formula1>$P$3:$P$4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448" activePane="bottomLeft" state="frozen"/>
      <selection activeCell="A7" sqref="A7"/>
      <selection pane="bottomLeft" activeCell="A7" sqref="A7"/>
    </sheetView>
  </sheetViews>
  <sheetFormatPr defaultColWidth="16.28515625" defaultRowHeight="12.75" x14ac:dyDescent="0.2"/>
  <cols>
    <col min="1" max="1" width="11.140625" style="13" customWidth="1"/>
    <col min="2" max="2" width="52.28515625" style="13" customWidth="1"/>
    <col min="3" max="256" width="16.28515625" style="13"/>
    <col min="257" max="257" width="11.140625" style="13" customWidth="1"/>
    <col min="258" max="258" width="52.28515625" style="13" customWidth="1"/>
    <col min="259" max="512" width="16.28515625" style="13"/>
    <col min="513" max="513" width="11.140625" style="13" customWidth="1"/>
    <col min="514" max="514" width="52.28515625" style="13" customWidth="1"/>
    <col min="515" max="768" width="16.28515625" style="13"/>
    <col min="769" max="769" width="11.140625" style="13" customWidth="1"/>
    <col min="770" max="770" width="52.28515625" style="13" customWidth="1"/>
    <col min="771" max="1024" width="16.28515625" style="13"/>
    <col min="1025" max="1025" width="11.140625" style="13" customWidth="1"/>
    <col min="1026" max="1026" width="52.28515625" style="13" customWidth="1"/>
    <col min="1027" max="1280" width="16.28515625" style="13"/>
    <col min="1281" max="1281" width="11.140625" style="13" customWidth="1"/>
    <col min="1282" max="1282" width="52.28515625" style="13" customWidth="1"/>
    <col min="1283" max="1536" width="16.28515625" style="13"/>
    <col min="1537" max="1537" width="11.140625" style="13" customWidth="1"/>
    <col min="1538" max="1538" width="52.28515625" style="13" customWidth="1"/>
    <col min="1539" max="1792" width="16.28515625" style="13"/>
    <col min="1793" max="1793" width="11.140625" style="13" customWidth="1"/>
    <col min="1794" max="1794" width="52.28515625" style="13" customWidth="1"/>
    <col min="1795" max="2048" width="16.28515625" style="13"/>
    <col min="2049" max="2049" width="11.140625" style="13" customWidth="1"/>
    <col min="2050" max="2050" width="52.28515625" style="13" customWidth="1"/>
    <col min="2051" max="2304" width="16.28515625" style="13"/>
    <col min="2305" max="2305" width="11.140625" style="13" customWidth="1"/>
    <col min="2306" max="2306" width="52.28515625" style="13" customWidth="1"/>
    <col min="2307" max="2560" width="16.28515625" style="13"/>
    <col min="2561" max="2561" width="11.140625" style="13" customWidth="1"/>
    <col min="2562" max="2562" width="52.28515625" style="13" customWidth="1"/>
    <col min="2563" max="2816" width="16.28515625" style="13"/>
    <col min="2817" max="2817" width="11.140625" style="13" customWidth="1"/>
    <col min="2818" max="2818" width="52.28515625" style="13" customWidth="1"/>
    <col min="2819" max="3072" width="16.28515625" style="13"/>
    <col min="3073" max="3073" width="11.140625" style="13" customWidth="1"/>
    <col min="3074" max="3074" width="52.28515625" style="13" customWidth="1"/>
    <col min="3075" max="3328" width="16.28515625" style="13"/>
    <col min="3329" max="3329" width="11.140625" style="13" customWidth="1"/>
    <col min="3330" max="3330" width="52.28515625" style="13" customWidth="1"/>
    <col min="3331" max="3584" width="16.28515625" style="13"/>
    <col min="3585" max="3585" width="11.140625" style="13" customWidth="1"/>
    <col min="3586" max="3586" width="52.28515625" style="13" customWidth="1"/>
    <col min="3587" max="3840" width="16.28515625" style="13"/>
    <col min="3841" max="3841" width="11.140625" style="13" customWidth="1"/>
    <col min="3842" max="3842" width="52.28515625" style="13" customWidth="1"/>
    <col min="3843" max="4096" width="16.28515625" style="13"/>
    <col min="4097" max="4097" width="11.140625" style="13" customWidth="1"/>
    <col min="4098" max="4098" width="52.28515625" style="13" customWidth="1"/>
    <col min="4099" max="4352" width="16.28515625" style="13"/>
    <col min="4353" max="4353" width="11.140625" style="13" customWidth="1"/>
    <col min="4354" max="4354" width="52.28515625" style="13" customWidth="1"/>
    <col min="4355" max="4608" width="16.28515625" style="13"/>
    <col min="4609" max="4609" width="11.140625" style="13" customWidth="1"/>
    <col min="4610" max="4610" width="52.28515625" style="13" customWidth="1"/>
    <col min="4611" max="4864" width="16.28515625" style="13"/>
    <col min="4865" max="4865" width="11.140625" style="13" customWidth="1"/>
    <col min="4866" max="4866" width="52.28515625" style="13" customWidth="1"/>
    <col min="4867" max="5120" width="16.28515625" style="13"/>
    <col min="5121" max="5121" width="11.140625" style="13" customWidth="1"/>
    <col min="5122" max="5122" width="52.28515625" style="13" customWidth="1"/>
    <col min="5123" max="5376" width="16.28515625" style="13"/>
    <col min="5377" max="5377" width="11.140625" style="13" customWidth="1"/>
    <col min="5378" max="5378" width="52.28515625" style="13" customWidth="1"/>
    <col min="5379" max="5632" width="16.28515625" style="13"/>
    <col min="5633" max="5633" width="11.140625" style="13" customWidth="1"/>
    <col min="5634" max="5634" width="52.28515625" style="13" customWidth="1"/>
    <col min="5635" max="5888" width="16.28515625" style="13"/>
    <col min="5889" max="5889" width="11.140625" style="13" customWidth="1"/>
    <col min="5890" max="5890" width="52.28515625" style="13" customWidth="1"/>
    <col min="5891" max="6144" width="16.28515625" style="13"/>
    <col min="6145" max="6145" width="11.140625" style="13" customWidth="1"/>
    <col min="6146" max="6146" width="52.28515625" style="13" customWidth="1"/>
    <col min="6147" max="6400" width="16.28515625" style="13"/>
    <col min="6401" max="6401" width="11.140625" style="13" customWidth="1"/>
    <col min="6402" max="6402" width="52.28515625" style="13" customWidth="1"/>
    <col min="6403" max="6656" width="16.28515625" style="13"/>
    <col min="6657" max="6657" width="11.140625" style="13" customWidth="1"/>
    <col min="6658" max="6658" width="52.28515625" style="13" customWidth="1"/>
    <col min="6659" max="6912" width="16.28515625" style="13"/>
    <col min="6913" max="6913" width="11.140625" style="13" customWidth="1"/>
    <col min="6914" max="6914" width="52.28515625" style="13" customWidth="1"/>
    <col min="6915" max="7168" width="16.28515625" style="13"/>
    <col min="7169" max="7169" width="11.140625" style="13" customWidth="1"/>
    <col min="7170" max="7170" width="52.28515625" style="13" customWidth="1"/>
    <col min="7171" max="7424" width="16.28515625" style="13"/>
    <col min="7425" max="7425" width="11.140625" style="13" customWidth="1"/>
    <col min="7426" max="7426" width="52.28515625" style="13" customWidth="1"/>
    <col min="7427" max="7680" width="16.28515625" style="13"/>
    <col min="7681" max="7681" width="11.140625" style="13" customWidth="1"/>
    <col min="7682" max="7682" width="52.28515625" style="13" customWidth="1"/>
    <col min="7683" max="7936" width="16.28515625" style="13"/>
    <col min="7937" max="7937" width="11.140625" style="13" customWidth="1"/>
    <col min="7938" max="7938" width="52.28515625" style="13" customWidth="1"/>
    <col min="7939" max="8192" width="16.28515625" style="13"/>
    <col min="8193" max="8193" width="11.140625" style="13" customWidth="1"/>
    <col min="8194" max="8194" width="52.28515625" style="13" customWidth="1"/>
    <col min="8195" max="8448" width="16.28515625" style="13"/>
    <col min="8449" max="8449" width="11.140625" style="13" customWidth="1"/>
    <col min="8450" max="8450" width="52.28515625" style="13" customWidth="1"/>
    <col min="8451" max="8704" width="16.28515625" style="13"/>
    <col min="8705" max="8705" width="11.140625" style="13" customWidth="1"/>
    <col min="8706" max="8706" width="52.28515625" style="13" customWidth="1"/>
    <col min="8707" max="8960" width="16.28515625" style="13"/>
    <col min="8961" max="8961" width="11.140625" style="13" customWidth="1"/>
    <col min="8962" max="8962" width="52.28515625" style="13" customWidth="1"/>
    <col min="8963" max="9216" width="16.28515625" style="13"/>
    <col min="9217" max="9217" width="11.140625" style="13" customWidth="1"/>
    <col min="9218" max="9218" width="52.28515625" style="13" customWidth="1"/>
    <col min="9219" max="9472" width="16.28515625" style="13"/>
    <col min="9473" max="9473" width="11.140625" style="13" customWidth="1"/>
    <col min="9474" max="9474" width="52.28515625" style="13" customWidth="1"/>
    <col min="9475" max="9728" width="16.28515625" style="13"/>
    <col min="9729" max="9729" width="11.140625" style="13" customWidth="1"/>
    <col min="9730" max="9730" width="52.28515625" style="13" customWidth="1"/>
    <col min="9731" max="9984" width="16.28515625" style="13"/>
    <col min="9985" max="9985" width="11.140625" style="13" customWidth="1"/>
    <col min="9986" max="9986" width="52.28515625" style="13" customWidth="1"/>
    <col min="9987" max="10240" width="16.28515625" style="13"/>
    <col min="10241" max="10241" width="11.140625" style="13" customWidth="1"/>
    <col min="10242" max="10242" width="52.28515625" style="13" customWidth="1"/>
    <col min="10243" max="10496" width="16.28515625" style="13"/>
    <col min="10497" max="10497" width="11.140625" style="13" customWidth="1"/>
    <col min="10498" max="10498" width="52.28515625" style="13" customWidth="1"/>
    <col min="10499" max="10752" width="16.28515625" style="13"/>
    <col min="10753" max="10753" width="11.140625" style="13" customWidth="1"/>
    <col min="10754" max="10754" width="52.28515625" style="13" customWidth="1"/>
    <col min="10755" max="11008" width="16.28515625" style="13"/>
    <col min="11009" max="11009" width="11.140625" style="13" customWidth="1"/>
    <col min="11010" max="11010" width="52.28515625" style="13" customWidth="1"/>
    <col min="11011" max="11264" width="16.28515625" style="13"/>
    <col min="11265" max="11265" width="11.140625" style="13" customWidth="1"/>
    <col min="11266" max="11266" width="52.28515625" style="13" customWidth="1"/>
    <col min="11267" max="11520" width="16.28515625" style="13"/>
    <col min="11521" max="11521" width="11.140625" style="13" customWidth="1"/>
    <col min="11522" max="11522" width="52.28515625" style="13" customWidth="1"/>
    <col min="11523" max="11776" width="16.28515625" style="13"/>
    <col min="11777" max="11777" width="11.140625" style="13" customWidth="1"/>
    <col min="11778" max="11778" width="52.28515625" style="13" customWidth="1"/>
    <col min="11779" max="12032" width="16.28515625" style="13"/>
    <col min="12033" max="12033" width="11.140625" style="13" customWidth="1"/>
    <col min="12034" max="12034" width="52.28515625" style="13" customWidth="1"/>
    <col min="12035" max="12288" width="16.28515625" style="13"/>
    <col min="12289" max="12289" width="11.140625" style="13" customWidth="1"/>
    <col min="12290" max="12290" width="52.28515625" style="13" customWidth="1"/>
    <col min="12291" max="12544" width="16.28515625" style="13"/>
    <col min="12545" max="12545" width="11.140625" style="13" customWidth="1"/>
    <col min="12546" max="12546" width="52.28515625" style="13" customWidth="1"/>
    <col min="12547" max="12800" width="16.28515625" style="13"/>
    <col min="12801" max="12801" width="11.140625" style="13" customWidth="1"/>
    <col min="12802" max="12802" width="52.28515625" style="13" customWidth="1"/>
    <col min="12803" max="13056" width="16.28515625" style="13"/>
    <col min="13057" max="13057" width="11.140625" style="13" customWidth="1"/>
    <col min="13058" max="13058" width="52.28515625" style="13" customWidth="1"/>
    <col min="13059" max="13312" width="16.28515625" style="13"/>
    <col min="13313" max="13313" width="11.140625" style="13" customWidth="1"/>
    <col min="13314" max="13314" width="52.28515625" style="13" customWidth="1"/>
    <col min="13315" max="13568" width="16.28515625" style="13"/>
    <col min="13569" max="13569" width="11.140625" style="13" customWidth="1"/>
    <col min="13570" max="13570" width="52.28515625" style="13" customWidth="1"/>
    <col min="13571" max="13824" width="16.28515625" style="13"/>
    <col min="13825" max="13825" width="11.140625" style="13" customWidth="1"/>
    <col min="13826" max="13826" width="52.28515625" style="13" customWidth="1"/>
    <col min="13827" max="14080" width="16.28515625" style="13"/>
    <col min="14081" max="14081" width="11.140625" style="13" customWidth="1"/>
    <col min="14082" max="14082" width="52.28515625" style="13" customWidth="1"/>
    <col min="14083" max="14336" width="16.28515625" style="13"/>
    <col min="14337" max="14337" width="11.140625" style="13" customWidth="1"/>
    <col min="14338" max="14338" width="52.28515625" style="13" customWidth="1"/>
    <col min="14339" max="14592" width="16.28515625" style="13"/>
    <col min="14593" max="14593" width="11.140625" style="13" customWidth="1"/>
    <col min="14594" max="14594" width="52.28515625" style="13" customWidth="1"/>
    <col min="14595" max="14848" width="16.28515625" style="13"/>
    <col min="14849" max="14849" width="11.140625" style="13" customWidth="1"/>
    <col min="14850" max="14850" width="52.28515625" style="13" customWidth="1"/>
    <col min="14851" max="15104" width="16.28515625" style="13"/>
    <col min="15105" max="15105" width="11.140625" style="13" customWidth="1"/>
    <col min="15106" max="15106" width="52.28515625" style="13" customWidth="1"/>
    <col min="15107" max="15360" width="16.28515625" style="13"/>
    <col min="15361" max="15361" width="11.140625" style="13" customWidth="1"/>
    <col min="15362" max="15362" width="52.28515625" style="13" customWidth="1"/>
    <col min="15363" max="15616" width="16.28515625" style="13"/>
    <col min="15617" max="15617" width="11.140625" style="13" customWidth="1"/>
    <col min="15618" max="15618" width="52.28515625" style="13" customWidth="1"/>
    <col min="15619" max="15872" width="16.28515625" style="13"/>
    <col min="15873" max="15873" width="11.140625" style="13" customWidth="1"/>
    <col min="15874" max="15874" width="52.28515625" style="13" customWidth="1"/>
    <col min="15875" max="16128" width="16.28515625" style="13"/>
    <col min="16129" max="16129" width="11.140625" style="13" customWidth="1"/>
    <col min="16130" max="16130" width="52.28515625" style="13" customWidth="1"/>
    <col min="16131" max="16384" width="16.28515625" style="13"/>
  </cols>
  <sheetData>
    <row r="2" spans="1:43" ht="15" x14ac:dyDescent="0.2">
      <c r="A2" s="12"/>
    </row>
    <row r="3" spans="1:43" ht="15" x14ac:dyDescent="0.2">
      <c r="A3" s="12"/>
    </row>
    <row r="6" spans="1:43" ht="15" x14ac:dyDescent="0.2">
      <c r="AL6" s="12"/>
      <c r="AQ6" s="12"/>
    </row>
    <row r="7" spans="1:43" ht="15" x14ac:dyDescent="0.2">
      <c r="AL7" s="12"/>
      <c r="AQ7" s="12"/>
    </row>
    <row r="8" spans="1:43" ht="15" x14ac:dyDescent="0.2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9</v>
      </c>
      <c r="H8" s="14" t="s">
        <v>10</v>
      </c>
      <c r="I8" s="14" t="s">
        <v>9</v>
      </c>
      <c r="J8" s="14" t="s">
        <v>11</v>
      </c>
      <c r="K8" s="14" t="s">
        <v>12</v>
      </c>
      <c r="L8" s="14" t="s">
        <v>13</v>
      </c>
      <c r="M8" s="14" t="s">
        <v>14</v>
      </c>
      <c r="O8" s="12" t="s">
        <v>15</v>
      </c>
      <c r="R8" s="12" t="s">
        <v>16</v>
      </c>
      <c r="T8" s="14" t="s">
        <v>17</v>
      </c>
      <c r="U8" s="14" t="s">
        <v>18</v>
      </c>
      <c r="V8" s="15" t="s">
        <v>19</v>
      </c>
      <c r="Y8" s="14" t="s">
        <v>20</v>
      </c>
      <c r="Z8" s="14" t="s">
        <v>20</v>
      </c>
      <c r="AB8" s="14" t="s">
        <v>21</v>
      </c>
      <c r="AE8" s="14" t="s">
        <v>22</v>
      </c>
      <c r="AF8" s="16"/>
      <c r="AI8" s="12"/>
      <c r="AJ8" s="12"/>
      <c r="AL8" s="12"/>
      <c r="AQ8" s="12"/>
    </row>
    <row r="9" spans="1:43" ht="15" x14ac:dyDescent="0.2">
      <c r="D9" s="14" t="s">
        <v>23</v>
      </c>
      <c r="E9" s="14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  <c r="N9" s="12" t="s">
        <v>32</v>
      </c>
      <c r="R9" s="12" t="s">
        <v>33</v>
      </c>
      <c r="T9" s="14" t="s">
        <v>34</v>
      </c>
      <c r="U9" s="14" t="s">
        <v>34</v>
      </c>
      <c r="W9" s="12" t="s">
        <v>35</v>
      </c>
      <c r="Y9" s="14" t="s">
        <v>36</v>
      </c>
      <c r="Z9" s="14" t="s">
        <v>37</v>
      </c>
      <c r="AA9" s="12" t="s">
        <v>38</v>
      </c>
      <c r="AE9" s="14" t="s">
        <v>39</v>
      </c>
      <c r="AI9" s="12"/>
      <c r="AJ9" s="12"/>
      <c r="AL9" s="12"/>
      <c r="AQ9" s="12"/>
    </row>
    <row r="10" spans="1:43" ht="15" x14ac:dyDescent="0.2">
      <c r="D10" s="14" t="s">
        <v>40</v>
      </c>
      <c r="E10" s="14" t="s">
        <v>40</v>
      </c>
      <c r="F10" s="14" t="s">
        <v>40</v>
      </c>
      <c r="G10" s="14" t="s">
        <v>41</v>
      </c>
      <c r="H10" s="14" t="s">
        <v>42</v>
      </c>
      <c r="K10" s="14" t="s">
        <v>43</v>
      </c>
      <c r="L10" s="14" t="s">
        <v>40</v>
      </c>
      <c r="M10" s="14" t="s">
        <v>44</v>
      </c>
      <c r="N10" s="17" t="s">
        <v>45</v>
      </c>
      <c r="R10" s="12" t="s">
        <v>46</v>
      </c>
      <c r="T10" s="12" t="s">
        <v>47</v>
      </c>
      <c r="U10" s="12" t="s">
        <v>47</v>
      </c>
      <c r="V10" s="12" t="s">
        <v>48</v>
      </c>
      <c r="Y10" s="14" t="s">
        <v>40</v>
      </c>
      <c r="Z10" s="14" t="s">
        <v>40</v>
      </c>
      <c r="AB10" s="12" t="s">
        <v>49</v>
      </c>
      <c r="AE10" s="14" t="s">
        <v>50</v>
      </c>
    </row>
    <row r="11" spans="1:43" ht="15" x14ac:dyDescent="0.2">
      <c r="D11" s="14" t="s">
        <v>51</v>
      </c>
      <c r="E11" s="14" t="s">
        <v>52</v>
      </c>
      <c r="F11" s="14" t="s">
        <v>53</v>
      </c>
      <c r="G11" s="14" t="s">
        <v>54</v>
      </c>
      <c r="H11" s="14" t="s">
        <v>55</v>
      </c>
      <c r="I11" s="14" t="s">
        <v>56</v>
      </c>
      <c r="J11" s="14" t="s">
        <v>57</v>
      </c>
      <c r="K11" s="14" t="s">
        <v>58</v>
      </c>
      <c r="L11" s="14" t="s">
        <v>59</v>
      </c>
      <c r="M11" s="14" t="s">
        <v>60</v>
      </c>
      <c r="N11" s="14" t="s">
        <v>61</v>
      </c>
      <c r="O11" s="14" t="s">
        <v>62</v>
      </c>
      <c r="P11" s="14" t="s">
        <v>63</v>
      </c>
      <c r="Q11" s="14" t="s">
        <v>64</v>
      </c>
      <c r="R11" s="14" t="s">
        <v>65</v>
      </c>
      <c r="S11" s="14" t="s">
        <v>66</v>
      </c>
      <c r="T11" s="14" t="s">
        <v>67</v>
      </c>
      <c r="U11" s="14" t="s">
        <v>68</v>
      </c>
      <c r="V11" s="14" t="s">
        <v>69</v>
      </c>
      <c r="W11" s="14" t="s">
        <v>65</v>
      </c>
      <c r="X11" s="14" t="s">
        <v>66</v>
      </c>
      <c r="Y11" s="14" t="s">
        <v>70</v>
      </c>
      <c r="Z11" s="14" t="s">
        <v>71</v>
      </c>
      <c r="AA11" s="14" t="s">
        <v>69</v>
      </c>
      <c r="AB11" s="14" t="s">
        <v>65</v>
      </c>
      <c r="AC11" s="14" t="s">
        <v>66</v>
      </c>
      <c r="AD11" s="14" t="s">
        <v>72</v>
      </c>
      <c r="AE11" s="14" t="s">
        <v>73</v>
      </c>
    </row>
    <row r="12" spans="1:43" ht="15" x14ac:dyDescent="0.2">
      <c r="A12" s="12" t="s">
        <v>74</v>
      </c>
      <c r="B12" s="12" t="s">
        <v>75</v>
      </c>
      <c r="C12" s="12" t="s">
        <v>76</v>
      </c>
      <c r="D12" s="12" t="s">
        <v>76</v>
      </c>
      <c r="E12" s="12" t="s">
        <v>76</v>
      </c>
      <c r="F12" s="12" t="s">
        <v>76</v>
      </c>
      <c r="G12" s="12" t="s">
        <v>76</v>
      </c>
      <c r="H12" s="12" t="s">
        <v>76</v>
      </c>
      <c r="I12" s="12" t="s">
        <v>76</v>
      </c>
      <c r="J12" s="12" t="s">
        <v>76</v>
      </c>
      <c r="K12" s="12" t="s">
        <v>76</v>
      </c>
      <c r="L12" s="12" t="s">
        <v>76</v>
      </c>
      <c r="M12" s="12" t="s">
        <v>76</v>
      </c>
      <c r="N12" s="12" t="s">
        <v>76</v>
      </c>
      <c r="O12" s="12" t="s">
        <v>76</v>
      </c>
      <c r="P12" s="12" t="s">
        <v>76</v>
      </c>
      <c r="Q12" s="12" t="s">
        <v>76</v>
      </c>
      <c r="R12" s="12" t="s">
        <v>76</v>
      </c>
      <c r="S12" s="12" t="s">
        <v>76</v>
      </c>
      <c r="T12" s="12" t="s">
        <v>76</v>
      </c>
      <c r="U12" s="12" t="s">
        <v>76</v>
      </c>
      <c r="V12" s="12" t="s">
        <v>76</v>
      </c>
      <c r="W12" s="12" t="s">
        <v>76</v>
      </c>
      <c r="X12" s="12" t="s">
        <v>76</v>
      </c>
      <c r="Y12" s="12" t="s">
        <v>76</v>
      </c>
      <c r="Z12" s="12" t="s">
        <v>76</v>
      </c>
      <c r="AA12" s="12" t="s">
        <v>76</v>
      </c>
      <c r="AB12" s="12" t="s">
        <v>76</v>
      </c>
      <c r="AC12" s="12" t="s">
        <v>76</v>
      </c>
      <c r="AD12" s="12" t="s">
        <v>76</v>
      </c>
      <c r="AE12" s="12" t="s">
        <v>76</v>
      </c>
    </row>
    <row r="13" spans="1:43" ht="15" x14ac:dyDescent="0.2">
      <c r="AI13" s="12"/>
      <c r="AJ13" s="12"/>
      <c r="AL13" s="12"/>
      <c r="AO13" s="12"/>
      <c r="AP13" s="12"/>
      <c r="AQ13" s="12"/>
    </row>
    <row r="14" spans="1:43" ht="15" x14ac:dyDescent="0.2">
      <c r="AI14" s="12"/>
      <c r="AJ14" s="12"/>
      <c r="AL14" s="12"/>
      <c r="AO14" s="12"/>
      <c r="AP14" s="12"/>
      <c r="AQ14" s="12"/>
    </row>
    <row r="15" spans="1:43" ht="15" x14ac:dyDescent="0.2">
      <c r="A15" s="13">
        <v>1</v>
      </c>
      <c r="B15" s="12" t="s">
        <v>77</v>
      </c>
      <c r="C15" s="18">
        <v>84.040999999999997</v>
      </c>
      <c r="D15" s="19">
        <v>161.9</v>
      </c>
      <c r="E15" s="19">
        <v>225.5</v>
      </c>
      <c r="F15" s="19">
        <v>346.2</v>
      </c>
      <c r="G15" s="19">
        <v>37.1</v>
      </c>
      <c r="H15" s="19">
        <v>221</v>
      </c>
      <c r="I15" s="18">
        <v>0.28899999999999998</v>
      </c>
      <c r="J15" s="18">
        <v>0.25700000000000001</v>
      </c>
      <c r="K15" s="18">
        <v>0</v>
      </c>
      <c r="L15" s="19">
        <v>0</v>
      </c>
      <c r="M15" s="19">
        <v>2.2999999999999998</v>
      </c>
      <c r="N15" s="20">
        <v>1.3720000000000001</v>
      </c>
      <c r="O15" s="21">
        <v>7.5020000000000003E-2</v>
      </c>
      <c r="P15" s="21">
        <v>-6.2030000000000001E-5</v>
      </c>
      <c r="Q15" s="21">
        <v>2.0100000000000001E-8</v>
      </c>
      <c r="R15" s="22">
        <v>0</v>
      </c>
      <c r="S15" s="22">
        <v>0</v>
      </c>
      <c r="T15" s="13">
        <v>-178.2</v>
      </c>
      <c r="U15" s="13">
        <v>-162.22999999999999</v>
      </c>
      <c r="V15" s="20">
        <v>15.8965</v>
      </c>
      <c r="W15" s="22">
        <v>1814.91</v>
      </c>
      <c r="X15" s="22">
        <v>-29.92</v>
      </c>
      <c r="Y15" s="13">
        <v>300</v>
      </c>
      <c r="Z15" s="13">
        <v>270</v>
      </c>
      <c r="AA15" s="18">
        <v>50.588999999999999</v>
      </c>
      <c r="AB15" s="22">
        <v>-3540.17</v>
      </c>
      <c r="AC15" s="18">
        <v>-5.2229999999999999</v>
      </c>
      <c r="AD15" s="18">
        <v>1.79</v>
      </c>
      <c r="AE15" s="13">
        <v>4580</v>
      </c>
      <c r="AI15" s="12"/>
      <c r="AJ15" s="12"/>
      <c r="AL15" s="12"/>
      <c r="AO15" s="12"/>
      <c r="AP15" s="12"/>
      <c r="AQ15" s="12"/>
    </row>
    <row r="16" spans="1:43" ht="15" x14ac:dyDescent="0.2">
      <c r="A16" s="13">
        <v>2</v>
      </c>
      <c r="B16" s="12" t="s">
        <v>78</v>
      </c>
      <c r="C16" s="18">
        <v>203.83099999999999</v>
      </c>
      <c r="D16" s="19">
        <v>298</v>
      </c>
      <c r="E16" s="19">
        <v>364.7</v>
      </c>
      <c r="F16" s="19">
        <v>551</v>
      </c>
      <c r="G16" s="19">
        <v>0</v>
      </c>
      <c r="H16" s="19">
        <v>0</v>
      </c>
      <c r="I16" s="18">
        <v>0</v>
      </c>
      <c r="J16" s="18">
        <v>0</v>
      </c>
      <c r="K16" s="18">
        <v>1.645</v>
      </c>
      <c r="L16" s="19">
        <v>298</v>
      </c>
      <c r="M16" s="19">
        <v>0</v>
      </c>
      <c r="N16" s="20">
        <v>0</v>
      </c>
      <c r="O16" s="21">
        <v>0</v>
      </c>
      <c r="P16" s="21">
        <v>0</v>
      </c>
      <c r="Q16" s="21">
        <v>0</v>
      </c>
      <c r="R16" s="22">
        <v>0</v>
      </c>
      <c r="S16" s="22">
        <v>0</v>
      </c>
      <c r="T16" s="13">
        <v>0</v>
      </c>
      <c r="U16" s="13">
        <v>0</v>
      </c>
      <c r="V16" s="20">
        <v>0</v>
      </c>
      <c r="W16" s="22">
        <v>0</v>
      </c>
      <c r="X16" s="22">
        <v>0</v>
      </c>
      <c r="Y16" s="13">
        <v>0</v>
      </c>
      <c r="Z16" s="13">
        <v>0</v>
      </c>
      <c r="AA16" s="18">
        <v>75.314999999999998</v>
      </c>
      <c r="AB16" s="22">
        <v>-7113.72</v>
      </c>
      <c r="AC16" s="18">
        <v>-8.3439999999999994</v>
      </c>
      <c r="AD16" s="18">
        <v>4.95</v>
      </c>
      <c r="AE16" s="13">
        <v>0</v>
      </c>
      <c r="AL16" s="12"/>
      <c r="AO16" s="12"/>
      <c r="AP16" s="12"/>
      <c r="AQ16" s="12"/>
    </row>
    <row r="17" spans="1:43" ht="15" x14ac:dyDescent="0.2">
      <c r="A17" s="13">
        <v>3</v>
      </c>
      <c r="B17" s="12" t="s">
        <v>79</v>
      </c>
      <c r="C17" s="18">
        <v>133.405</v>
      </c>
      <c r="D17" s="19">
        <v>236.5</v>
      </c>
      <c r="E17" s="19">
        <v>386.9</v>
      </c>
      <c r="F17" s="19">
        <v>602</v>
      </c>
      <c r="G17" s="19">
        <v>41</v>
      </c>
      <c r="H17" s="19">
        <v>294</v>
      </c>
      <c r="I17" s="18">
        <v>0.24</v>
      </c>
      <c r="J17" s="18">
        <v>0.22</v>
      </c>
      <c r="K17" s="18">
        <v>1.4410000000000001</v>
      </c>
      <c r="L17" s="19">
        <v>293</v>
      </c>
      <c r="M17" s="19">
        <v>1.7</v>
      </c>
      <c r="N17" s="20">
        <v>1.51</v>
      </c>
      <c r="O17" s="21">
        <v>8.1939999999999999E-2</v>
      </c>
      <c r="P17" s="21">
        <v>-7.0640000000000001E-5</v>
      </c>
      <c r="Q17" s="21">
        <v>2.339E-8</v>
      </c>
      <c r="R17" s="22">
        <v>346.72</v>
      </c>
      <c r="S17" s="22">
        <v>304.43</v>
      </c>
      <c r="T17" s="13">
        <v>-33.1</v>
      </c>
      <c r="U17" s="13">
        <v>-18.52</v>
      </c>
      <c r="V17" s="20">
        <v>16.0381</v>
      </c>
      <c r="W17" s="22">
        <v>3110.79</v>
      </c>
      <c r="X17" s="22">
        <v>-56.16</v>
      </c>
      <c r="Y17" s="13">
        <v>428</v>
      </c>
      <c r="Z17" s="13">
        <v>302</v>
      </c>
      <c r="AA17" s="18">
        <v>0</v>
      </c>
      <c r="AB17" s="22">
        <v>0</v>
      </c>
      <c r="AC17" s="18">
        <v>0</v>
      </c>
      <c r="AD17" s="18">
        <v>0</v>
      </c>
      <c r="AE17" s="13">
        <v>7960</v>
      </c>
      <c r="AO17" s="12"/>
      <c r="AP17" s="12"/>
      <c r="AQ17" s="12"/>
    </row>
    <row r="18" spans="1:43" ht="15" x14ac:dyDescent="0.2">
      <c r="A18" s="13">
        <v>4</v>
      </c>
      <c r="B18" s="12" t="s">
        <v>80</v>
      </c>
      <c r="C18" s="18">
        <v>112.21599999999999</v>
      </c>
      <c r="D18" s="19">
        <v>0</v>
      </c>
      <c r="E18" s="19">
        <v>386.9</v>
      </c>
      <c r="F18" s="19">
        <v>579.5</v>
      </c>
      <c r="G18" s="19">
        <v>29</v>
      </c>
      <c r="H18" s="19">
        <v>0</v>
      </c>
      <c r="I18" s="18">
        <v>0</v>
      </c>
      <c r="J18" s="18">
        <v>0.252</v>
      </c>
      <c r="K18" s="18">
        <v>0</v>
      </c>
      <c r="L18" s="19">
        <v>0</v>
      </c>
      <c r="M18" s="19">
        <v>0</v>
      </c>
      <c r="N18" s="20">
        <v>0</v>
      </c>
      <c r="O18" s="21">
        <v>0</v>
      </c>
      <c r="P18" s="21">
        <v>0</v>
      </c>
      <c r="Q18" s="21">
        <v>0</v>
      </c>
      <c r="R18" s="22">
        <v>0</v>
      </c>
      <c r="S18" s="22">
        <v>0</v>
      </c>
      <c r="T18" s="13">
        <v>0</v>
      </c>
      <c r="U18" s="13">
        <v>0</v>
      </c>
      <c r="V18" s="20">
        <v>15.708399999999999</v>
      </c>
      <c r="W18" s="22">
        <v>3015.51</v>
      </c>
      <c r="X18" s="22">
        <v>-54.59</v>
      </c>
      <c r="Y18" s="13">
        <v>414</v>
      </c>
      <c r="Z18" s="13">
        <v>279</v>
      </c>
      <c r="AA18" s="18">
        <v>0</v>
      </c>
      <c r="AB18" s="22">
        <v>0</v>
      </c>
      <c r="AC18" s="18">
        <v>0</v>
      </c>
      <c r="AD18" s="18">
        <v>0</v>
      </c>
      <c r="AE18" s="13">
        <v>7790</v>
      </c>
      <c r="AQ18" s="12"/>
    </row>
    <row r="19" spans="1:43" ht="15" x14ac:dyDescent="0.2">
      <c r="A19" s="13">
        <v>5</v>
      </c>
      <c r="B19" s="12" t="s">
        <v>81</v>
      </c>
      <c r="C19" s="18">
        <v>112.21599999999999</v>
      </c>
      <c r="D19" s="19">
        <v>0</v>
      </c>
      <c r="E19" s="19">
        <v>378</v>
      </c>
      <c r="F19" s="19">
        <v>569.5</v>
      </c>
      <c r="G19" s="19">
        <v>27.9</v>
      </c>
      <c r="H19" s="19">
        <v>0</v>
      </c>
      <c r="I19" s="18">
        <v>0</v>
      </c>
      <c r="J19" s="18">
        <v>0.21099999999999999</v>
      </c>
      <c r="K19" s="18">
        <v>0</v>
      </c>
      <c r="L19" s="19">
        <v>0</v>
      </c>
      <c r="M19" s="19">
        <v>0</v>
      </c>
      <c r="N19" s="20">
        <v>0</v>
      </c>
      <c r="O19" s="21">
        <v>0</v>
      </c>
      <c r="P19" s="21">
        <v>0</v>
      </c>
      <c r="Q19" s="21">
        <v>0</v>
      </c>
      <c r="R19" s="22">
        <v>0</v>
      </c>
      <c r="S19" s="22">
        <v>0</v>
      </c>
      <c r="T19" s="13">
        <v>0</v>
      </c>
      <c r="U19" s="13">
        <v>0</v>
      </c>
      <c r="V19" s="20">
        <v>15.679399999999999</v>
      </c>
      <c r="W19" s="22">
        <v>2938.09</v>
      </c>
      <c r="X19" s="22">
        <v>-53.25</v>
      </c>
      <c r="Y19" s="13">
        <v>404</v>
      </c>
      <c r="Z19" s="13">
        <v>273</v>
      </c>
      <c r="AA19" s="18">
        <v>0</v>
      </c>
      <c r="AB19" s="22">
        <v>0</v>
      </c>
      <c r="AC19" s="18">
        <v>0</v>
      </c>
      <c r="AD19" s="18">
        <v>0</v>
      </c>
      <c r="AE19" s="13">
        <v>7570</v>
      </c>
      <c r="AQ19" s="12"/>
    </row>
    <row r="20" spans="1:43" ht="15" x14ac:dyDescent="0.2">
      <c r="A20" s="13">
        <v>6</v>
      </c>
      <c r="B20" s="12" t="s">
        <v>82</v>
      </c>
      <c r="C20" s="18">
        <v>170.922</v>
      </c>
      <c r="D20" s="19">
        <v>179</v>
      </c>
      <c r="E20" s="19">
        <v>277</v>
      </c>
      <c r="F20" s="19">
        <v>418.6</v>
      </c>
      <c r="G20" s="19">
        <v>32.6</v>
      </c>
      <c r="H20" s="19">
        <v>294</v>
      </c>
      <c r="I20" s="18">
        <v>0.27900000000000003</v>
      </c>
      <c r="J20" s="18">
        <v>0</v>
      </c>
      <c r="K20" s="18">
        <v>1.4550000000000001</v>
      </c>
      <c r="L20" s="19">
        <v>298</v>
      </c>
      <c r="M20" s="19">
        <v>0</v>
      </c>
      <c r="N20" s="20">
        <v>9.6620000000000008</v>
      </c>
      <c r="O20" s="21">
        <v>7.8299999999999995E-2</v>
      </c>
      <c r="P20" s="21">
        <v>6.5720000000000001E-5</v>
      </c>
      <c r="Q20" s="21">
        <v>1.8679999999999999E-8</v>
      </c>
      <c r="R20" s="22">
        <v>0</v>
      </c>
      <c r="S20" s="22">
        <v>0</v>
      </c>
      <c r="T20" s="13">
        <v>0</v>
      </c>
      <c r="U20" s="13">
        <v>0</v>
      </c>
      <c r="V20" s="20">
        <v>0</v>
      </c>
      <c r="W20" s="22">
        <v>0</v>
      </c>
      <c r="X20" s="22">
        <v>0</v>
      </c>
      <c r="Y20" s="13">
        <v>0</v>
      </c>
      <c r="Z20" s="13">
        <v>0</v>
      </c>
      <c r="AA20" s="18">
        <v>0</v>
      </c>
      <c r="AB20" s="22">
        <v>0</v>
      </c>
      <c r="AC20" s="18">
        <v>0</v>
      </c>
      <c r="AD20" s="18">
        <v>0</v>
      </c>
      <c r="AE20" s="13">
        <v>0</v>
      </c>
      <c r="AQ20" s="12"/>
    </row>
    <row r="21" spans="1:43" ht="15" x14ac:dyDescent="0.2">
      <c r="A21" s="13">
        <v>7</v>
      </c>
      <c r="B21" s="12" t="s">
        <v>83</v>
      </c>
      <c r="C21" s="18">
        <v>98.96</v>
      </c>
      <c r="D21" s="19">
        <v>176.2</v>
      </c>
      <c r="E21" s="19">
        <v>330.4</v>
      </c>
      <c r="F21" s="19">
        <v>523</v>
      </c>
      <c r="G21" s="19">
        <v>50</v>
      </c>
      <c r="H21" s="19">
        <v>240</v>
      </c>
      <c r="I21" s="18">
        <v>0.28000000000000003</v>
      </c>
      <c r="J21" s="18">
        <v>0.248</v>
      </c>
      <c r="K21" s="18">
        <v>1.1679999999999999</v>
      </c>
      <c r="L21" s="19">
        <v>298</v>
      </c>
      <c r="M21" s="19">
        <v>2</v>
      </c>
      <c r="N21" s="20">
        <v>2.9790000000000001</v>
      </c>
      <c r="O21" s="21">
        <v>6.4390000000000003E-2</v>
      </c>
      <c r="P21" s="21">
        <v>-4.8959999999999999E-5</v>
      </c>
      <c r="Q21" s="21">
        <v>1.5049999999999999E-8</v>
      </c>
      <c r="R21" s="22">
        <v>412.27</v>
      </c>
      <c r="S21" s="22">
        <v>239.1</v>
      </c>
      <c r="T21" s="13">
        <v>-31.05</v>
      </c>
      <c r="U21" s="13">
        <v>-17.47</v>
      </c>
      <c r="V21" s="20">
        <v>16.084199999999999</v>
      </c>
      <c r="W21" s="22">
        <v>2697.29</v>
      </c>
      <c r="X21" s="22">
        <v>-45.03</v>
      </c>
      <c r="Y21" s="13">
        <v>352</v>
      </c>
      <c r="Z21" s="13">
        <v>242</v>
      </c>
      <c r="AA21" s="18">
        <v>56.232999999999997</v>
      </c>
      <c r="AB21" s="22">
        <v>-5422.68</v>
      </c>
      <c r="AC21" s="18">
        <v>-5.726</v>
      </c>
      <c r="AD21" s="18">
        <v>3.17</v>
      </c>
      <c r="AE21" s="13">
        <v>6860</v>
      </c>
      <c r="AQ21" s="12"/>
    </row>
    <row r="22" spans="1:43" ht="15" x14ac:dyDescent="0.2">
      <c r="A22" s="13">
        <v>8</v>
      </c>
      <c r="B22" s="12" t="s">
        <v>84</v>
      </c>
      <c r="C22" s="18">
        <v>66.051000000000002</v>
      </c>
      <c r="D22" s="19">
        <v>156.19999999999999</v>
      </c>
      <c r="E22" s="19">
        <v>248.4</v>
      </c>
      <c r="F22" s="19">
        <v>386.6</v>
      </c>
      <c r="G22" s="19">
        <v>44.4</v>
      </c>
      <c r="H22" s="19">
        <v>181</v>
      </c>
      <c r="I22" s="18">
        <v>0.253</v>
      </c>
      <c r="J22" s="18">
        <v>0.26600000000000001</v>
      </c>
      <c r="K22" s="18">
        <v>0</v>
      </c>
      <c r="L22" s="19">
        <v>0</v>
      </c>
      <c r="M22" s="19">
        <v>2.2999999999999998</v>
      </c>
      <c r="N22" s="20">
        <v>2.0720000000000001</v>
      </c>
      <c r="O22" s="21">
        <v>5.722E-2</v>
      </c>
      <c r="P22" s="21">
        <v>-3.4799999999999999E-5</v>
      </c>
      <c r="Q22" s="21">
        <v>8.1069999999999994E-9</v>
      </c>
      <c r="R22" s="22">
        <v>319.27</v>
      </c>
      <c r="S22" s="22">
        <v>186.56</v>
      </c>
      <c r="T22" s="13">
        <v>-118</v>
      </c>
      <c r="U22" s="13">
        <v>-104.26</v>
      </c>
      <c r="V22" s="20">
        <v>16.187100000000001</v>
      </c>
      <c r="W22" s="22">
        <v>2095.35</v>
      </c>
      <c r="X22" s="22">
        <v>-29.16</v>
      </c>
      <c r="Y22" s="13">
        <v>273</v>
      </c>
      <c r="Z22" s="13">
        <v>238</v>
      </c>
      <c r="AA22" s="18">
        <v>48.591000000000001</v>
      </c>
      <c r="AB22" s="22">
        <v>-3837.61</v>
      </c>
      <c r="AC22" s="18">
        <v>-4.8109999999999999</v>
      </c>
      <c r="AD22" s="18">
        <v>1.87</v>
      </c>
      <c r="AE22" s="13">
        <v>5100</v>
      </c>
      <c r="AQ22" s="12"/>
    </row>
    <row r="23" spans="1:43" ht="15" x14ac:dyDescent="0.2">
      <c r="A23" s="13">
        <v>9</v>
      </c>
      <c r="B23" s="12" t="s">
        <v>85</v>
      </c>
      <c r="C23" s="18">
        <v>64.034999999999997</v>
      </c>
      <c r="D23" s="19">
        <v>0</v>
      </c>
      <c r="E23" s="19">
        <v>0</v>
      </c>
      <c r="F23" s="19">
        <v>302.8</v>
      </c>
      <c r="G23" s="19">
        <v>44</v>
      </c>
      <c r="H23" s="19">
        <v>154</v>
      </c>
      <c r="I23" s="18">
        <v>0.27300000000000002</v>
      </c>
      <c r="J23" s="18">
        <v>0</v>
      </c>
      <c r="K23" s="18">
        <v>0</v>
      </c>
      <c r="L23" s="19">
        <v>0</v>
      </c>
      <c r="M23" s="19">
        <v>1.4</v>
      </c>
      <c r="N23" s="20">
        <v>0.73399999999999999</v>
      </c>
      <c r="O23" s="21">
        <v>5.8389999999999997E-2</v>
      </c>
      <c r="P23" s="21">
        <v>-5.0139999999999998E-5</v>
      </c>
      <c r="Q23" s="21">
        <v>1.6770000000000001E-8</v>
      </c>
      <c r="R23" s="22">
        <v>0</v>
      </c>
      <c r="S23" s="22">
        <v>0</v>
      </c>
      <c r="T23" s="13">
        <v>-82.5</v>
      </c>
      <c r="U23" s="13">
        <v>-76.84</v>
      </c>
      <c r="V23" s="20">
        <v>0</v>
      </c>
      <c r="W23" s="22">
        <v>0</v>
      </c>
      <c r="X23" s="22">
        <v>0</v>
      </c>
      <c r="Y23" s="13">
        <v>0</v>
      </c>
      <c r="Z23" s="13">
        <v>0</v>
      </c>
      <c r="AA23" s="18">
        <v>0</v>
      </c>
      <c r="AB23" s="22">
        <v>0</v>
      </c>
      <c r="AC23" s="18">
        <v>0</v>
      </c>
      <c r="AD23" s="18">
        <v>0</v>
      </c>
      <c r="AE23" s="13">
        <v>0</v>
      </c>
      <c r="AQ23" s="12"/>
    </row>
    <row r="24" spans="1:43" ht="15" x14ac:dyDescent="0.2">
      <c r="A24" s="13">
        <v>10</v>
      </c>
      <c r="B24" s="12" t="s">
        <v>86</v>
      </c>
      <c r="C24" s="18">
        <v>112.21599999999999</v>
      </c>
      <c r="D24" s="19">
        <v>239.7</v>
      </c>
      <c r="E24" s="19">
        <v>392.7</v>
      </c>
      <c r="F24" s="19">
        <v>591</v>
      </c>
      <c r="G24" s="19">
        <v>29.3</v>
      </c>
      <c r="H24" s="19">
        <v>416</v>
      </c>
      <c r="I24" s="18">
        <v>0.25</v>
      </c>
      <c r="J24" s="18">
        <v>0.23799999999999999</v>
      </c>
      <c r="K24" s="18">
        <v>0.78500000000000003</v>
      </c>
      <c r="L24" s="19">
        <v>289</v>
      </c>
      <c r="M24" s="19">
        <v>0</v>
      </c>
      <c r="N24" s="20">
        <v>-17.122</v>
      </c>
      <c r="O24" s="21">
        <v>0.21490000000000001</v>
      </c>
      <c r="P24" s="21">
        <v>-1.199E-4</v>
      </c>
      <c r="Q24" s="21">
        <v>2.461E-8</v>
      </c>
      <c r="R24" s="22">
        <v>0</v>
      </c>
      <c r="S24" s="22">
        <v>0</v>
      </c>
      <c r="T24" s="13">
        <v>-43.26</v>
      </c>
      <c r="U24" s="13">
        <v>8.42</v>
      </c>
      <c r="V24" s="20">
        <v>16.964700000000001</v>
      </c>
      <c r="W24" s="22">
        <v>4276.08</v>
      </c>
      <c r="X24" s="22">
        <v>-52.8</v>
      </c>
      <c r="Y24" s="13">
        <v>480</v>
      </c>
      <c r="Z24" s="13">
        <v>345</v>
      </c>
      <c r="AA24" s="18">
        <v>0</v>
      </c>
      <c r="AB24" s="22">
        <v>0</v>
      </c>
      <c r="AC24" s="18">
        <v>0</v>
      </c>
      <c r="AD24" s="18">
        <v>0</v>
      </c>
      <c r="AE24" s="13">
        <v>0</v>
      </c>
      <c r="AQ24" s="12"/>
    </row>
    <row r="25" spans="1:43" ht="15" x14ac:dyDescent="0.2">
      <c r="A25" s="13">
        <v>11</v>
      </c>
      <c r="B25" s="12" t="s">
        <v>87</v>
      </c>
      <c r="C25" s="18">
        <v>98.188999999999993</v>
      </c>
      <c r="D25" s="19">
        <v>203.4</v>
      </c>
      <c r="E25" s="19">
        <v>361</v>
      </c>
      <c r="F25" s="19">
        <v>547</v>
      </c>
      <c r="G25" s="19">
        <v>34</v>
      </c>
      <c r="H25" s="19">
        <v>360</v>
      </c>
      <c r="I25" s="18">
        <v>0.27</v>
      </c>
      <c r="J25" s="18">
        <v>0.27300000000000002</v>
      </c>
      <c r="K25" s="18">
        <v>0.75900000000000001</v>
      </c>
      <c r="L25" s="19">
        <v>289</v>
      </c>
      <c r="M25" s="19">
        <v>0</v>
      </c>
      <c r="N25" s="20">
        <v>-13.827</v>
      </c>
      <c r="O25" s="21">
        <v>0.1832</v>
      </c>
      <c r="P25" s="21">
        <v>-1.075E-4</v>
      </c>
      <c r="Q25" s="21">
        <v>2.4129999999999998E-8</v>
      </c>
      <c r="R25" s="22">
        <v>0</v>
      </c>
      <c r="S25" s="22">
        <v>0</v>
      </c>
      <c r="T25" s="13">
        <v>-33.049999999999997</v>
      </c>
      <c r="U25" s="13">
        <v>9.33</v>
      </c>
      <c r="V25" s="20">
        <v>15.6973</v>
      </c>
      <c r="W25" s="22">
        <v>2807.94</v>
      </c>
      <c r="X25" s="22">
        <v>-51.2</v>
      </c>
      <c r="Y25" s="13">
        <v>390</v>
      </c>
      <c r="Z25" s="13">
        <v>260</v>
      </c>
      <c r="AA25" s="18">
        <v>0</v>
      </c>
      <c r="AB25" s="22">
        <v>0</v>
      </c>
      <c r="AC25" s="18">
        <v>0</v>
      </c>
      <c r="AD25" s="18">
        <v>0</v>
      </c>
      <c r="AE25" s="13">
        <v>7240</v>
      </c>
      <c r="AQ25" s="12"/>
    </row>
    <row r="26" spans="1:43" ht="15" x14ac:dyDescent="0.2">
      <c r="A26" s="13">
        <v>12</v>
      </c>
      <c r="B26" s="12" t="s">
        <v>88</v>
      </c>
      <c r="C26" s="18">
        <v>187.38</v>
      </c>
      <c r="D26" s="19">
        <v>238.2</v>
      </c>
      <c r="E26" s="19">
        <v>320.7</v>
      </c>
      <c r="F26" s="19">
        <v>487.2</v>
      </c>
      <c r="G26" s="19">
        <v>33.700000000000003</v>
      </c>
      <c r="H26" s="19">
        <v>304</v>
      </c>
      <c r="I26" s="18">
        <v>0.25600000000000001</v>
      </c>
      <c r="J26" s="18">
        <v>0.252</v>
      </c>
      <c r="K26" s="18">
        <v>1.58</v>
      </c>
      <c r="L26" s="19">
        <v>289</v>
      </c>
      <c r="M26" s="19">
        <v>0</v>
      </c>
      <c r="N26" s="20">
        <v>14.603</v>
      </c>
      <c r="O26" s="21">
        <v>6.8650000000000003E-2</v>
      </c>
      <c r="P26" s="21">
        <v>-5.7800000000000002E-5</v>
      </c>
      <c r="Q26" s="21">
        <v>1.6490000000000001E-8</v>
      </c>
      <c r="R26" s="22">
        <v>0</v>
      </c>
      <c r="S26" s="22">
        <v>0</v>
      </c>
      <c r="T26" s="13">
        <v>-178.1</v>
      </c>
      <c r="U26" s="13">
        <v>0</v>
      </c>
      <c r="V26" s="20">
        <v>15.8424</v>
      </c>
      <c r="W26" s="22">
        <v>2523.61</v>
      </c>
      <c r="X26" s="22">
        <v>-45.67</v>
      </c>
      <c r="Y26" s="13">
        <v>360</v>
      </c>
      <c r="Z26" s="13">
        <v>250</v>
      </c>
      <c r="AA26" s="18">
        <v>57.097000000000001</v>
      </c>
      <c r="AB26" s="22">
        <v>-5249.75</v>
      </c>
      <c r="AC26" s="18">
        <v>-5.9130000000000003</v>
      </c>
      <c r="AD26" s="18">
        <v>3.91</v>
      </c>
      <c r="AE26" s="13">
        <v>6570</v>
      </c>
      <c r="AQ26" s="12"/>
    </row>
    <row r="27" spans="1:43" ht="15" x14ac:dyDescent="0.2">
      <c r="A27" s="13">
        <v>13</v>
      </c>
      <c r="B27" s="12" t="s">
        <v>89</v>
      </c>
      <c r="C27" s="18">
        <v>132.20599999999999</v>
      </c>
      <c r="D27" s="19">
        <v>242</v>
      </c>
      <c r="E27" s="19">
        <v>480.7</v>
      </c>
      <c r="F27" s="19">
        <v>719</v>
      </c>
      <c r="G27" s="19">
        <v>34.700000000000003</v>
      </c>
      <c r="H27" s="19">
        <v>0</v>
      </c>
      <c r="I27" s="18">
        <v>0</v>
      </c>
      <c r="J27" s="18">
        <v>0.30299999999999999</v>
      </c>
      <c r="K27" s="18">
        <v>0.97299999999999998</v>
      </c>
      <c r="L27" s="19">
        <v>293</v>
      </c>
      <c r="M27" s="19">
        <v>0</v>
      </c>
      <c r="N27" s="20">
        <v>0</v>
      </c>
      <c r="O27" s="21">
        <v>0</v>
      </c>
      <c r="P27" s="21">
        <v>0</v>
      </c>
      <c r="Q27" s="21">
        <v>0</v>
      </c>
      <c r="R27" s="22">
        <v>0</v>
      </c>
      <c r="S27" s="22">
        <v>0</v>
      </c>
      <c r="T27" s="13">
        <v>6.6</v>
      </c>
      <c r="U27" s="13">
        <v>39.9</v>
      </c>
      <c r="V27" s="20">
        <v>16.2805</v>
      </c>
      <c r="W27" s="22">
        <v>4009.49</v>
      </c>
      <c r="X27" s="22">
        <v>-64.89</v>
      </c>
      <c r="Y27" s="13">
        <v>500</v>
      </c>
      <c r="Z27" s="13">
        <v>365</v>
      </c>
      <c r="AA27" s="18">
        <v>0</v>
      </c>
      <c r="AB27" s="22">
        <v>0</v>
      </c>
      <c r="AC27" s="18">
        <v>0</v>
      </c>
      <c r="AD27" s="18">
        <v>0</v>
      </c>
      <c r="AE27" s="13">
        <v>9490</v>
      </c>
      <c r="AQ27" s="12"/>
    </row>
    <row r="28" spans="1:43" ht="15" x14ac:dyDescent="0.2">
      <c r="A28" s="13">
        <v>14</v>
      </c>
      <c r="B28" s="12" t="s">
        <v>90</v>
      </c>
      <c r="C28" s="18">
        <v>147.43199999999999</v>
      </c>
      <c r="D28" s="19">
        <v>258.5</v>
      </c>
      <c r="E28" s="19">
        <v>429</v>
      </c>
      <c r="F28" s="19">
        <v>651</v>
      </c>
      <c r="G28" s="19">
        <v>39</v>
      </c>
      <c r="H28" s="19">
        <v>348</v>
      </c>
      <c r="I28" s="18">
        <v>0.25</v>
      </c>
      <c r="J28" s="18">
        <v>0.31</v>
      </c>
      <c r="K28" s="18">
        <v>1.389</v>
      </c>
      <c r="L28" s="19">
        <v>293</v>
      </c>
      <c r="M28" s="19">
        <v>0</v>
      </c>
      <c r="N28" s="20">
        <v>6.4210000000000003</v>
      </c>
      <c r="O28" s="21">
        <v>8.6510000000000004E-2</v>
      </c>
      <c r="P28" s="21">
        <v>-6.656E-5</v>
      </c>
      <c r="Q28" s="21">
        <v>2.0990000000000001E-8</v>
      </c>
      <c r="R28" s="22">
        <v>818.63</v>
      </c>
      <c r="S28" s="22">
        <v>342.88</v>
      </c>
      <c r="T28" s="13">
        <v>-44.4</v>
      </c>
      <c r="U28" s="13">
        <v>-23.37</v>
      </c>
      <c r="V28" s="20">
        <v>16.124600000000001</v>
      </c>
      <c r="W28" s="22">
        <v>3417.27</v>
      </c>
      <c r="X28" s="22">
        <v>-69.150000000000006</v>
      </c>
      <c r="Y28" s="13">
        <v>470</v>
      </c>
      <c r="Z28" s="13">
        <v>315</v>
      </c>
      <c r="AA28" s="18">
        <v>0</v>
      </c>
      <c r="AB28" s="22">
        <v>0</v>
      </c>
      <c r="AC28" s="18">
        <v>0</v>
      </c>
      <c r="AD28" s="18">
        <v>0</v>
      </c>
      <c r="AE28" s="13">
        <v>9180</v>
      </c>
      <c r="AQ28" s="12"/>
    </row>
    <row r="29" spans="1:43" ht="15" x14ac:dyDescent="0.2">
      <c r="A29" s="13">
        <v>15</v>
      </c>
      <c r="B29" s="12" t="s">
        <v>91</v>
      </c>
      <c r="C29" s="18">
        <v>120.19499999999999</v>
      </c>
      <c r="D29" s="19">
        <v>247.7</v>
      </c>
      <c r="E29" s="19">
        <v>449.2</v>
      </c>
      <c r="F29" s="19">
        <v>664.5</v>
      </c>
      <c r="G29" s="19">
        <v>34.1</v>
      </c>
      <c r="H29" s="19">
        <v>430</v>
      </c>
      <c r="I29" s="18">
        <v>0.27</v>
      </c>
      <c r="J29" s="18">
        <v>0.39</v>
      </c>
      <c r="K29" s="18">
        <v>0.89400000000000002</v>
      </c>
      <c r="L29" s="19">
        <v>293</v>
      </c>
      <c r="M29" s="19">
        <v>0.6</v>
      </c>
      <c r="N29" s="20">
        <v>-1.6579999999999999</v>
      </c>
      <c r="O29" s="21">
        <v>0.15129999999999999</v>
      </c>
      <c r="P29" s="21">
        <v>-7.9450000000000007E-5</v>
      </c>
      <c r="Q29" s="21">
        <v>1.5790000000000001E-8</v>
      </c>
      <c r="R29" s="22">
        <v>0</v>
      </c>
      <c r="S29" s="22">
        <v>0</v>
      </c>
      <c r="T29" s="13">
        <v>-2.29</v>
      </c>
      <c r="U29" s="13">
        <v>29.77</v>
      </c>
      <c r="V29" s="20">
        <v>16.2121</v>
      </c>
      <c r="W29" s="22">
        <v>3670.22</v>
      </c>
      <c r="X29" s="22">
        <v>-66.069999999999993</v>
      </c>
      <c r="Y29" s="13">
        <v>479</v>
      </c>
      <c r="Z29" s="13">
        <v>329</v>
      </c>
      <c r="AA29" s="18">
        <v>0</v>
      </c>
      <c r="AB29" s="22">
        <v>0</v>
      </c>
      <c r="AC29" s="18">
        <v>0</v>
      </c>
      <c r="AD29" s="18">
        <v>0</v>
      </c>
      <c r="AE29" s="13">
        <v>9570</v>
      </c>
      <c r="AQ29" s="12"/>
    </row>
    <row r="30" spans="1:43" ht="15" x14ac:dyDescent="0.2">
      <c r="A30" s="13">
        <v>16</v>
      </c>
      <c r="B30" s="12" t="s">
        <v>92</v>
      </c>
      <c r="C30" s="18">
        <v>134.22200000000001</v>
      </c>
      <c r="D30" s="19">
        <v>352</v>
      </c>
      <c r="E30" s="19">
        <v>470</v>
      </c>
      <c r="F30" s="19">
        <v>675</v>
      </c>
      <c r="G30" s="19">
        <v>29</v>
      </c>
      <c r="H30" s="19">
        <v>480</v>
      </c>
      <c r="I30" s="18">
        <v>0.25</v>
      </c>
      <c r="J30" s="18">
        <v>0.42599999999999999</v>
      </c>
      <c r="K30" s="18">
        <v>0.83799999999999997</v>
      </c>
      <c r="L30" s="19">
        <v>354</v>
      </c>
      <c r="M30" s="19">
        <v>0</v>
      </c>
      <c r="N30" s="20">
        <v>3.9460000000000002</v>
      </c>
      <c r="O30" s="21">
        <v>0.15570000000000001</v>
      </c>
      <c r="P30" s="21">
        <v>-6.8759999999999999E-5</v>
      </c>
      <c r="Q30" s="21">
        <v>7.7789999999999997E-9</v>
      </c>
      <c r="R30" s="22">
        <v>0</v>
      </c>
      <c r="S30" s="22">
        <v>0</v>
      </c>
      <c r="T30" s="13">
        <v>-10.82</v>
      </c>
      <c r="U30" s="13">
        <v>28.55</v>
      </c>
      <c r="V30" s="20">
        <v>16.302299999999999</v>
      </c>
      <c r="W30" s="22">
        <v>3850.91</v>
      </c>
      <c r="X30" s="22">
        <v>-71.72</v>
      </c>
      <c r="Y30" s="13">
        <v>500</v>
      </c>
      <c r="Z30" s="13">
        <v>361</v>
      </c>
      <c r="AA30" s="18">
        <v>64.138999999999996</v>
      </c>
      <c r="AB30" s="22">
        <v>-8300.92</v>
      </c>
      <c r="AC30" s="18">
        <v>-6.4779999999999998</v>
      </c>
      <c r="AD30" s="18">
        <v>8.8000000000000007</v>
      </c>
      <c r="AE30" s="13">
        <v>10880</v>
      </c>
      <c r="AQ30" s="12"/>
    </row>
    <row r="31" spans="1:43" ht="15" x14ac:dyDescent="0.2">
      <c r="A31" s="13">
        <v>17</v>
      </c>
      <c r="B31" s="12" t="s">
        <v>93</v>
      </c>
      <c r="C31" s="18">
        <v>120.19499999999999</v>
      </c>
      <c r="D31" s="19">
        <v>227</v>
      </c>
      <c r="E31" s="19">
        <v>442.5</v>
      </c>
      <c r="F31" s="19">
        <v>649.1</v>
      </c>
      <c r="G31" s="19">
        <v>31.9</v>
      </c>
      <c r="H31" s="19">
        <v>430</v>
      </c>
      <c r="I31" s="18">
        <v>0.25800000000000001</v>
      </c>
      <c r="J31" s="18">
        <v>0.39</v>
      </c>
      <c r="K31" s="18">
        <v>0.88</v>
      </c>
      <c r="L31" s="19">
        <v>289</v>
      </c>
      <c r="M31" s="19">
        <v>0.3</v>
      </c>
      <c r="N31" s="20">
        <v>-1.115</v>
      </c>
      <c r="O31" s="21">
        <v>0.14899999999999999</v>
      </c>
      <c r="P31" s="21">
        <v>-7.7929999999999994E-5</v>
      </c>
      <c r="Q31" s="21">
        <v>1.5230000000000001E-8</v>
      </c>
      <c r="R31" s="22">
        <v>872.74</v>
      </c>
      <c r="S31" s="22">
        <v>297.75</v>
      </c>
      <c r="T31" s="13">
        <v>-3.33</v>
      </c>
      <c r="U31" s="13">
        <v>27.95</v>
      </c>
      <c r="V31" s="20">
        <v>16.219000000000001</v>
      </c>
      <c r="W31" s="22">
        <v>3622.58</v>
      </c>
      <c r="X31" s="22">
        <v>-64.59</v>
      </c>
      <c r="Y31" s="13">
        <v>471</v>
      </c>
      <c r="Z31" s="13">
        <v>324</v>
      </c>
      <c r="AA31" s="18">
        <v>56.241</v>
      </c>
      <c r="AB31" s="22">
        <v>-7256.56</v>
      </c>
      <c r="AC31" s="18">
        <v>-5.4589999999999996</v>
      </c>
      <c r="AD31" s="18">
        <v>7.27</v>
      </c>
      <c r="AE31" s="13">
        <v>9380</v>
      </c>
      <c r="AQ31" s="12"/>
    </row>
    <row r="32" spans="1:43" ht="15" x14ac:dyDescent="0.2">
      <c r="A32" s="13">
        <v>18</v>
      </c>
      <c r="B32" s="12" t="s">
        <v>94</v>
      </c>
      <c r="C32" s="18">
        <v>54.091999999999999</v>
      </c>
      <c r="D32" s="19">
        <v>137</v>
      </c>
      <c r="E32" s="19">
        <v>284</v>
      </c>
      <c r="F32" s="19">
        <v>443.7</v>
      </c>
      <c r="G32" s="19">
        <v>44.4</v>
      </c>
      <c r="H32" s="19">
        <v>219</v>
      </c>
      <c r="I32" s="18">
        <v>0.26700000000000002</v>
      </c>
      <c r="J32" s="18">
        <v>0.255</v>
      </c>
      <c r="K32" s="18">
        <v>0.65200000000000002</v>
      </c>
      <c r="L32" s="19">
        <v>293</v>
      </c>
      <c r="M32" s="19">
        <v>0.4</v>
      </c>
      <c r="N32" s="20">
        <v>2.6749999999999998</v>
      </c>
      <c r="O32" s="21">
        <v>6.5049999999999997E-2</v>
      </c>
      <c r="P32" s="21">
        <v>-3.5070000000000001E-5</v>
      </c>
      <c r="Q32" s="21">
        <v>7.378E-9</v>
      </c>
      <c r="R32" s="22">
        <v>0</v>
      </c>
      <c r="S32" s="22">
        <v>0</v>
      </c>
      <c r="T32" s="13">
        <v>38.770000000000003</v>
      </c>
      <c r="U32" s="13">
        <v>47.43</v>
      </c>
      <c r="V32" s="20">
        <v>16.103899999999999</v>
      </c>
      <c r="W32" s="22">
        <v>2397.2600000000002</v>
      </c>
      <c r="X32" s="22">
        <v>-30.88</v>
      </c>
      <c r="Y32" s="13">
        <v>305</v>
      </c>
      <c r="Z32" s="13">
        <v>245</v>
      </c>
      <c r="AA32" s="18">
        <v>0</v>
      </c>
      <c r="AB32" s="22">
        <v>0</v>
      </c>
      <c r="AC32" s="18">
        <v>0</v>
      </c>
      <c r="AD32" s="18">
        <v>0</v>
      </c>
      <c r="AE32" s="13">
        <v>5800</v>
      </c>
      <c r="AQ32" s="12"/>
    </row>
    <row r="33" spans="1:43" ht="15" x14ac:dyDescent="0.2">
      <c r="A33" s="13">
        <v>19</v>
      </c>
      <c r="B33" s="12" t="s">
        <v>95</v>
      </c>
      <c r="C33" s="18">
        <v>170.922</v>
      </c>
      <c r="D33" s="19">
        <v>179.3</v>
      </c>
      <c r="E33" s="19">
        <v>276.89999999999998</v>
      </c>
      <c r="F33" s="19">
        <v>418.9</v>
      </c>
      <c r="G33" s="19">
        <v>32.200000000000003</v>
      </c>
      <c r="H33" s="19">
        <v>293</v>
      </c>
      <c r="I33" s="18">
        <v>0.27500000000000002</v>
      </c>
      <c r="J33" s="18">
        <v>0.255</v>
      </c>
      <c r="K33" s="18">
        <v>1.48</v>
      </c>
      <c r="L33" s="19">
        <v>277</v>
      </c>
      <c r="M33" s="19">
        <v>0.5</v>
      </c>
      <c r="N33" s="20">
        <v>9.2620000000000005</v>
      </c>
      <c r="O33" s="21">
        <v>8.2159999999999997E-2</v>
      </c>
      <c r="P33" s="21">
        <v>7.0469999999999994E-5</v>
      </c>
      <c r="Q33" s="21">
        <v>2.0319999999999999E-8</v>
      </c>
      <c r="R33" s="22">
        <v>0</v>
      </c>
      <c r="S33" s="22">
        <v>0</v>
      </c>
      <c r="T33" s="13">
        <v>-214.6</v>
      </c>
      <c r="U33" s="13">
        <v>0</v>
      </c>
      <c r="V33" s="20">
        <v>0</v>
      </c>
      <c r="W33" s="22">
        <v>0</v>
      </c>
      <c r="X33" s="22">
        <v>0</v>
      </c>
      <c r="Y33" s="13">
        <v>0</v>
      </c>
      <c r="Z33" s="13">
        <v>0</v>
      </c>
      <c r="AA33" s="18">
        <v>52.316000000000003</v>
      </c>
      <c r="AB33" s="22">
        <v>-4327.01</v>
      </c>
      <c r="AC33" s="18">
        <v>-5.35</v>
      </c>
      <c r="AD33" s="18">
        <v>3.02</v>
      </c>
      <c r="AE33" s="13">
        <v>5560</v>
      </c>
      <c r="AQ33" s="12"/>
    </row>
    <row r="34" spans="1:43" ht="15" x14ac:dyDescent="0.2">
      <c r="A34" s="13">
        <v>20</v>
      </c>
      <c r="B34" s="12" t="s">
        <v>96</v>
      </c>
      <c r="C34" s="18">
        <v>98.96</v>
      </c>
      <c r="D34" s="19">
        <v>237.5</v>
      </c>
      <c r="E34" s="19">
        <v>356.6</v>
      </c>
      <c r="F34" s="19">
        <v>561</v>
      </c>
      <c r="G34" s="19">
        <v>53</v>
      </c>
      <c r="H34" s="19">
        <v>220</v>
      </c>
      <c r="I34" s="18">
        <v>0.25</v>
      </c>
      <c r="J34" s="18">
        <v>0.28599999999999998</v>
      </c>
      <c r="K34" s="18">
        <v>1.25</v>
      </c>
      <c r="L34" s="19">
        <v>289</v>
      </c>
      <c r="M34" s="19">
        <v>1.8</v>
      </c>
      <c r="N34" s="20">
        <v>4.8929999999999998</v>
      </c>
      <c r="O34" s="21">
        <v>5.518E-2</v>
      </c>
      <c r="P34" s="21">
        <v>-3.4350000000000001E-5</v>
      </c>
      <c r="Q34" s="21">
        <v>8.0939999999999996E-9</v>
      </c>
      <c r="R34" s="22">
        <v>473.95</v>
      </c>
      <c r="S34" s="22">
        <v>277.98</v>
      </c>
      <c r="T34" s="13">
        <v>-31</v>
      </c>
      <c r="U34" s="13">
        <v>-17.649999999999999</v>
      </c>
      <c r="V34" s="20">
        <v>16.176400000000001</v>
      </c>
      <c r="W34" s="22">
        <v>2927.17</v>
      </c>
      <c r="X34" s="22">
        <v>-50.22</v>
      </c>
      <c r="Y34" s="13">
        <v>373</v>
      </c>
      <c r="Z34" s="13">
        <v>240</v>
      </c>
      <c r="AA34" s="18">
        <v>51.956000000000003</v>
      </c>
      <c r="AB34" s="22">
        <v>-5712.66</v>
      </c>
      <c r="AC34" s="18">
        <v>-4.9909999999999997</v>
      </c>
      <c r="AD34" s="18">
        <v>3.3</v>
      </c>
      <c r="AE34" s="13">
        <v>7650</v>
      </c>
      <c r="AQ34" s="12"/>
    </row>
    <row r="35" spans="1:43" ht="15" x14ac:dyDescent="0.2">
      <c r="A35" s="13">
        <v>21</v>
      </c>
      <c r="B35" s="12" t="s">
        <v>97</v>
      </c>
      <c r="C35" s="18">
        <v>112.98699999999999</v>
      </c>
      <c r="D35" s="19">
        <v>172.7</v>
      </c>
      <c r="E35" s="19">
        <v>369.5</v>
      </c>
      <c r="F35" s="19">
        <v>577</v>
      </c>
      <c r="G35" s="19">
        <v>44</v>
      </c>
      <c r="H35" s="19">
        <v>226</v>
      </c>
      <c r="I35" s="18">
        <v>0.21</v>
      </c>
      <c r="J35" s="18">
        <v>0.24</v>
      </c>
      <c r="K35" s="18">
        <v>1.1499999999999999</v>
      </c>
      <c r="L35" s="19">
        <v>293</v>
      </c>
      <c r="M35" s="19">
        <v>1.9</v>
      </c>
      <c r="N35" s="20">
        <v>2.496</v>
      </c>
      <c r="O35" s="21">
        <v>8.7290000000000006E-2</v>
      </c>
      <c r="P35" s="21">
        <v>-6.2189999999999999E-5</v>
      </c>
      <c r="Q35" s="21">
        <v>1.8489999999999999E-8</v>
      </c>
      <c r="R35" s="22">
        <v>514.36</v>
      </c>
      <c r="S35" s="22">
        <v>281.02999999999997</v>
      </c>
      <c r="T35" s="13">
        <v>-39.6</v>
      </c>
      <c r="U35" s="13">
        <v>-19.86</v>
      </c>
      <c r="V35" s="20">
        <v>16.038499999999999</v>
      </c>
      <c r="W35" s="22">
        <v>2985.07</v>
      </c>
      <c r="X35" s="22">
        <v>-52.16</v>
      </c>
      <c r="Y35" s="13">
        <v>408</v>
      </c>
      <c r="Z35" s="13">
        <v>288</v>
      </c>
      <c r="AA35" s="18">
        <v>0</v>
      </c>
      <c r="AB35" s="22">
        <v>0</v>
      </c>
      <c r="AC35" s="18">
        <v>0</v>
      </c>
      <c r="AD35" s="18">
        <v>0</v>
      </c>
      <c r="AE35" s="13">
        <v>7500</v>
      </c>
      <c r="AQ35" s="12"/>
    </row>
    <row r="36" spans="1:43" ht="15" x14ac:dyDescent="0.2">
      <c r="A36" s="13">
        <v>22</v>
      </c>
      <c r="B36" s="12" t="s">
        <v>98</v>
      </c>
      <c r="C36" s="18">
        <v>90.123000000000005</v>
      </c>
      <c r="D36" s="19">
        <v>202</v>
      </c>
      <c r="E36" s="19">
        <v>358.6</v>
      </c>
      <c r="F36" s="19">
        <v>536</v>
      </c>
      <c r="G36" s="19">
        <v>38.200000000000003</v>
      </c>
      <c r="H36" s="19">
        <v>271</v>
      </c>
      <c r="I36" s="18">
        <v>0.23499999999999999</v>
      </c>
      <c r="J36" s="18">
        <v>0.371</v>
      </c>
      <c r="K36" s="18">
        <v>0.86699999999999999</v>
      </c>
      <c r="L36" s="19">
        <v>293</v>
      </c>
      <c r="M36" s="19">
        <v>0</v>
      </c>
      <c r="N36" s="20">
        <v>7.6989999999999998</v>
      </c>
      <c r="O36" s="21">
        <v>8.5199999999999998E-2</v>
      </c>
      <c r="P36" s="21">
        <v>-3.1900000000000003E-5</v>
      </c>
      <c r="Q36" s="21">
        <v>6.0000000000000003E-12</v>
      </c>
      <c r="R36" s="22">
        <v>0</v>
      </c>
      <c r="S36" s="22">
        <v>0</v>
      </c>
      <c r="T36" s="13">
        <v>0</v>
      </c>
      <c r="U36" s="13">
        <v>0</v>
      </c>
      <c r="V36" s="20">
        <v>16.021000000000001</v>
      </c>
      <c r="W36" s="22">
        <v>2869.79</v>
      </c>
      <c r="X36" s="22">
        <v>-53.15</v>
      </c>
      <c r="Y36" s="13">
        <v>393</v>
      </c>
      <c r="Z36" s="13">
        <v>262</v>
      </c>
      <c r="AA36" s="18">
        <v>0</v>
      </c>
      <c r="AB36" s="22">
        <v>0</v>
      </c>
      <c r="AC36" s="18">
        <v>0</v>
      </c>
      <c r="AD36" s="18">
        <v>0</v>
      </c>
      <c r="AE36" s="13">
        <v>7510</v>
      </c>
      <c r="AQ36" s="12"/>
    </row>
    <row r="37" spans="1:43" ht="15" x14ac:dyDescent="0.2">
      <c r="A37" s="13">
        <v>23</v>
      </c>
      <c r="B37" s="12" t="s">
        <v>99</v>
      </c>
      <c r="C37" s="18">
        <v>68.119</v>
      </c>
      <c r="D37" s="19">
        <v>135.9</v>
      </c>
      <c r="E37" s="19">
        <v>318</v>
      </c>
      <c r="F37" s="19">
        <v>503</v>
      </c>
      <c r="G37" s="19">
        <v>40.200000000000003</v>
      </c>
      <c r="H37" s="19">
        <v>276</v>
      </c>
      <c r="I37" s="18">
        <v>0.26900000000000002</v>
      </c>
      <c r="J37" s="18">
        <v>0.17299999999999999</v>
      </c>
      <c r="K37" s="18">
        <v>0.69299999999999995</v>
      </c>
      <c r="L37" s="19">
        <v>293</v>
      </c>
      <c r="M37" s="19">
        <v>0</v>
      </c>
      <c r="N37" s="20">
        <v>2.1080000000000001</v>
      </c>
      <c r="O37" s="21">
        <v>9.2670000000000002E-2</v>
      </c>
      <c r="P37" s="21">
        <v>-5.4459999999999997E-5</v>
      </c>
      <c r="Q37" s="21">
        <v>1.253E-8</v>
      </c>
      <c r="R37" s="22">
        <v>0</v>
      </c>
      <c r="S37" s="22">
        <v>0</v>
      </c>
      <c r="T37" s="13">
        <v>34.799999999999997</v>
      </c>
      <c r="U37" s="13">
        <v>50.29</v>
      </c>
      <c r="V37" s="20">
        <v>15.9297</v>
      </c>
      <c r="W37" s="22">
        <v>2544.34</v>
      </c>
      <c r="X37" s="22">
        <v>-44.3</v>
      </c>
      <c r="Y37" s="13">
        <v>340</v>
      </c>
      <c r="Z37" s="13">
        <v>250</v>
      </c>
      <c r="AA37" s="18">
        <v>0</v>
      </c>
      <c r="AB37" s="22">
        <v>0</v>
      </c>
      <c r="AC37" s="18">
        <v>0</v>
      </c>
      <c r="AD37" s="18">
        <v>0</v>
      </c>
      <c r="AE37" s="13">
        <v>6590</v>
      </c>
      <c r="AQ37" s="12"/>
    </row>
    <row r="38" spans="1:43" ht="15" x14ac:dyDescent="0.2">
      <c r="A38" s="13">
        <v>24</v>
      </c>
      <c r="B38" s="12" t="s">
        <v>100</v>
      </c>
      <c r="C38" s="18">
        <v>76.096000000000004</v>
      </c>
      <c r="D38" s="19">
        <v>213</v>
      </c>
      <c r="E38" s="19">
        <v>460.5</v>
      </c>
      <c r="F38" s="19">
        <v>625</v>
      </c>
      <c r="G38" s="19">
        <v>60</v>
      </c>
      <c r="H38" s="19">
        <v>237</v>
      </c>
      <c r="I38" s="18">
        <v>0.28000000000000003</v>
      </c>
      <c r="J38" s="18">
        <v>0</v>
      </c>
      <c r="K38" s="18">
        <v>1.036</v>
      </c>
      <c r="L38" s="19">
        <v>293</v>
      </c>
      <c r="M38" s="19">
        <v>3.6</v>
      </c>
      <c r="N38" s="20">
        <v>0.151</v>
      </c>
      <c r="O38" s="21">
        <v>0.10059999999999999</v>
      </c>
      <c r="P38" s="21">
        <v>-7.1210000000000004E-5</v>
      </c>
      <c r="Q38" s="21">
        <v>2.138E-8</v>
      </c>
      <c r="R38" s="22">
        <v>1404.2</v>
      </c>
      <c r="S38" s="22">
        <v>426.74</v>
      </c>
      <c r="T38" s="13">
        <v>-101.33</v>
      </c>
      <c r="U38" s="13">
        <v>0</v>
      </c>
      <c r="V38" s="20">
        <v>20.532399999999999</v>
      </c>
      <c r="W38" s="22">
        <v>6091.95</v>
      </c>
      <c r="X38" s="22">
        <v>-22.46</v>
      </c>
      <c r="Y38" s="13">
        <v>483</v>
      </c>
      <c r="Z38" s="13">
        <v>357</v>
      </c>
      <c r="AA38" s="18">
        <v>0</v>
      </c>
      <c r="AB38" s="22">
        <v>0</v>
      </c>
      <c r="AC38" s="18">
        <v>0</v>
      </c>
      <c r="AD38" s="18">
        <v>0</v>
      </c>
      <c r="AE38" s="13">
        <v>12940</v>
      </c>
      <c r="AQ38" s="12"/>
    </row>
    <row r="39" spans="1:43" ht="15" x14ac:dyDescent="0.2">
      <c r="A39" s="13">
        <v>25</v>
      </c>
      <c r="B39" s="12" t="s">
        <v>101</v>
      </c>
      <c r="C39" s="18">
        <v>120.19499999999999</v>
      </c>
      <c r="D39" s="19">
        <v>228.4</v>
      </c>
      <c r="E39" s="19">
        <v>437.9</v>
      </c>
      <c r="F39" s="19">
        <v>637.29999999999995</v>
      </c>
      <c r="G39" s="19">
        <v>30.9</v>
      </c>
      <c r="H39" s="19">
        <v>433</v>
      </c>
      <c r="I39" s="18">
        <v>0.26</v>
      </c>
      <c r="J39" s="18">
        <v>0.39800000000000002</v>
      </c>
      <c r="K39" s="18">
        <v>0.86499999999999999</v>
      </c>
      <c r="L39" s="19">
        <v>293</v>
      </c>
      <c r="M39" s="19">
        <v>0.1</v>
      </c>
      <c r="N39" s="20">
        <v>-4.6790000000000003</v>
      </c>
      <c r="O39" s="21">
        <v>0.16059999999999999</v>
      </c>
      <c r="P39" s="21">
        <v>-8.8189999999999994E-5</v>
      </c>
      <c r="Q39" s="21">
        <v>1.8390000000000001E-8</v>
      </c>
      <c r="R39" s="22">
        <v>437.52</v>
      </c>
      <c r="S39" s="22">
        <v>268.27</v>
      </c>
      <c r="T39" s="13">
        <v>3.84</v>
      </c>
      <c r="U39" s="13">
        <v>28.19</v>
      </c>
      <c r="V39" s="20">
        <v>16.289300000000001</v>
      </c>
      <c r="W39" s="22">
        <v>3614.19</v>
      </c>
      <c r="X39" s="22">
        <v>-63.57</v>
      </c>
      <c r="Y39" s="13">
        <v>466</v>
      </c>
      <c r="Z39" s="13">
        <v>321</v>
      </c>
      <c r="AA39" s="18">
        <v>58.040999999999997</v>
      </c>
      <c r="AB39" s="22">
        <v>-7326.78</v>
      </c>
      <c r="AC39" s="18">
        <v>-5.7060000000000004</v>
      </c>
      <c r="AD39" s="18">
        <v>7.22</v>
      </c>
      <c r="AE39" s="13">
        <v>9330</v>
      </c>
      <c r="AQ39" s="12"/>
    </row>
    <row r="40" spans="1:43" ht="15" x14ac:dyDescent="0.2">
      <c r="A40" s="13">
        <v>26</v>
      </c>
      <c r="B40" s="12" t="s">
        <v>102</v>
      </c>
      <c r="C40" s="18">
        <v>54.091999999999999</v>
      </c>
      <c r="D40" s="19">
        <v>164.3</v>
      </c>
      <c r="E40" s="19">
        <v>268.7</v>
      </c>
      <c r="F40" s="19">
        <v>425</v>
      </c>
      <c r="G40" s="19">
        <v>42.7</v>
      </c>
      <c r="H40" s="19">
        <v>221</v>
      </c>
      <c r="I40" s="18">
        <v>0.27</v>
      </c>
      <c r="J40" s="18">
        <v>0.19500000000000001</v>
      </c>
      <c r="K40" s="18">
        <v>0.621</v>
      </c>
      <c r="L40" s="19">
        <v>293</v>
      </c>
      <c r="M40" s="19">
        <v>0</v>
      </c>
      <c r="N40" s="20">
        <v>-0.40300000000000002</v>
      </c>
      <c r="O40" s="21">
        <v>8.165E-2</v>
      </c>
      <c r="P40" s="21">
        <v>-5.5890000000000002E-5</v>
      </c>
      <c r="Q40" s="21">
        <v>1.513E-8</v>
      </c>
      <c r="R40" s="22">
        <v>300.58999999999997</v>
      </c>
      <c r="S40" s="22">
        <v>163.12</v>
      </c>
      <c r="T40" s="13">
        <v>26.33</v>
      </c>
      <c r="U40" s="13">
        <v>36.01</v>
      </c>
      <c r="V40" s="20">
        <v>15.7727</v>
      </c>
      <c r="W40" s="22">
        <v>2142.66</v>
      </c>
      <c r="X40" s="22">
        <v>-34.299999999999997</v>
      </c>
      <c r="Y40" s="13">
        <v>290</v>
      </c>
      <c r="Z40" s="13">
        <v>215</v>
      </c>
      <c r="AA40" s="18">
        <v>0</v>
      </c>
      <c r="AB40" s="22">
        <v>0</v>
      </c>
      <c r="AC40" s="18">
        <v>0</v>
      </c>
      <c r="AD40" s="18">
        <v>0</v>
      </c>
      <c r="AE40" s="13">
        <v>5370</v>
      </c>
      <c r="AQ40" s="12"/>
    </row>
    <row r="41" spans="1:43" ht="15" x14ac:dyDescent="0.2">
      <c r="A41" s="13">
        <v>27</v>
      </c>
      <c r="B41" s="12" t="s">
        <v>103</v>
      </c>
      <c r="C41" s="18">
        <v>76.096000000000004</v>
      </c>
      <c r="D41" s="19">
        <v>246.4</v>
      </c>
      <c r="E41" s="19">
        <v>487.6</v>
      </c>
      <c r="F41" s="19">
        <v>658</v>
      </c>
      <c r="G41" s="19">
        <v>59</v>
      </c>
      <c r="H41" s="19">
        <v>241</v>
      </c>
      <c r="I41" s="18">
        <v>0.26</v>
      </c>
      <c r="J41" s="18">
        <v>0</v>
      </c>
      <c r="K41" s="18">
        <v>1.0529999999999999</v>
      </c>
      <c r="L41" s="19">
        <v>293</v>
      </c>
      <c r="M41" s="19">
        <v>3.7</v>
      </c>
      <c r="N41" s="20">
        <v>1.9750000000000001</v>
      </c>
      <c r="O41" s="21">
        <v>8.7790000000000007E-2</v>
      </c>
      <c r="P41" s="21">
        <v>-5.1629999999999999E-5</v>
      </c>
      <c r="Q41" s="21">
        <v>1.207E-8</v>
      </c>
      <c r="R41" s="22">
        <v>1813</v>
      </c>
      <c r="S41" s="22">
        <v>406.96</v>
      </c>
      <c r="T41" s="13">
        <v>-97.71</v>
      </c>
      <c r="U41" s="13">
        <v>0</v>
      </c>
      <c r="V41" s="20">
        <v>17.291699999999999</v>
      </c>
      <c r="W41" s="22">
        <v>3888.84</v>
      </c>
      <c r="X41" s="22">
        <v>-123.2</v>
      </c>
      <c r="Y41" s="13">
        <v>525</v>
      </c>
      <c r="Z41" s="13">
        <v>380</v>
      </c>
      <c r="AA41" s="18">
        <v>0</v>
      </c>
      <c r="AB41" s="22">
        <v>0</v>
      </c>
      <c r="AC41" s="18">
        <v>0</v>
      </c>
      <c r="AD41" s="18">
        <v>0</v>
      </c>
      <c r="AE41" s="13">
        <v>13500</v>
      </c>
      <c r="AQ41" s="12"/>
    </row>
    <row r="42" spans="1:43" ht="15" x14ac:dyDescent="0.2">
      <c r="A42" s="13">
        <v>28</v>
      </c>
      <c r="B42" s="12" t="s">
        <v>104</v>
      </c>
      <c r="C42" s="18">
        <v>88.106999999999999</v>
      </c>
      <c r="D42" s="19">
        <v>285</v>
      </c>
      <c r="E42" s="19">
        <v>374.5</v>
      </c>
      <c r="F42" s="19">
        <v>587</v>
      </c>
      <c r="G42" s="19">
        <v>51.4</v>
      </c>
      <c r="H42" s="19">
        <v>238</v>
      </c>
      <c r="I42" s="18">
        <v>0.254</v>
      </c>
      <c r="J42" s="18">
        <v>0.28799999999999998</v>
      </c>
      <c r="K42" s="18">
        <v>1.0329999999999999</v>
      </c>
      <c r="L42" s="19">
        <v>293</v>
      </c>
      <c r="M42" s="19">
        <v>0.4</v>
      </c>
      <c r="N42" s="20">
        <v>-12.795999999999999</v>
      </c>
      <c r="O42" s="21">
        <v>0.14299999999999999</v>
      </c>
      <c r="P42" s="21">
        <v>-9.7570000000000003E-5</v>
      </c>
      <c r="Q42" s="21">
        <v>2.5370000000000002E-8</v>
      </c>
      <c r="R42" s="22">
        <v>660.36</v>
      </c>
      <c r="S42" s="22">
        <v>308.77</v>
      </c>
      <c r="T42" s="13">
        <v>-75.3</v>
      </c>
      <c r="U42" s="13">
        <v>-43.21</v>
      </c>
      <c r="V42" s="20">
        <v>16.1327</v>
      </c>
      <c r="W42" s="22">
        <v>2966.88</v>
      </c>
      <c r="X42" s="22">
        <v>-62.15</v>
      </c>
      <c r="Y42" s="13">
        <v>410</v>
      </c>
      <c r="Z42" s="13">
        <v>275</v>
      </c>
      <c r="AA42" s="18">
        <v>0</v>
      </c>
      <c r="AB42" s="22">
        <v>0</v>
      </c>
      <c r="AC42" s="18">
        <v>0</v>
      </c>
      <c r="AD42" s="18">
        <v>0</v>
      </c>
      <c r="AE42" s="13">
        <v>8690</v>
      </c>
      <c r="AQ42" s="12"/>
    </row>
    <row r="43" spans="1:43" ht="15" x14ac:dyDescent="0.2">
      <c r="A43" s="13">
        <v>29</v>
      </c>
      <c r="B43" s="12" t="s">
        <v>105</v>
      </c>
      <c r="C43" s="18">
        <v>134.22200000000001</v>
      </c>
      <c r="D43" s="19">
        <v>231</v>
      </c>
      <c r="E43" s="19">
        <v>456.9</v>
      </c>
      <c r="F43" s="19">
        <v>657.9</v>
      </c>
      <c r="G43" s="19">
        <v>27.7</v>
      </c>
      <c r="H43" s="19">
        <v>480</v>
      </c>
      <c r="I43" s="18">
        <v>0.25</v>
      </c>
      <c r="J43" s="18">
        <v>0.40300000000000002</v>
      </c>
      <c r="K43" s="18">
        <v>0.86199999999999999</v>
      </c>
      <c r="L43" s="19">
        <v>293</v>
      </c>
      <c r="M43" s="19">
        <v>0.1</v>
      </c>
      <c r="N43" s="20">
        <v>-8.9369999999999994</v>
      </c>
      <c r="O43" s="21">
        <v>0.20710000000000001</v>
      </c>
      <c r="P43" s="21">
        <v>-1.328E-4</v>
      </c>
      <c r="Q43" s="21">
        <v>3.3699999999999997E-8</v>
      </c>
      <c r="R43" s="22">
        <v>0</v>
      </c>
      <c r="S43" s="22">
        <v>0</v>
      </c>
      <c r="T43" s="13">
        <v>-5.32</v>
      </c>
      <c r="U43" s="13">
        <v>32.950000000000003</v>
      </c>
      <c r="V43" s="20">
        <v>16.114000000000001</v>
      </c>
      <c r="W43" s="22">
        <v>3657.22</v>
      </c>
      <c r="X43" s="22">
        <v>-71.180000000000007</v>
      </c>
      <c r="Y43" s="13">
        <v>487</v>
      </c>
      <c r="Z43" s="13">
        <v>335</v>
      </c>
      <c r="AA43" s="18">
        <v>0</v>
      </c>
      <c r="AB43" s="22">
        <v>0</v>
      </c>
      <c r="AC43" s="18">
        <v>0</v>
      </c>
      <c r="AD43" s="18">
        <v>0</v>
      </c>
      <c r="AE43" s="13">
        <v>9410</v>
      </c>
      <c r="AQ43" s="12"/>
    </row>
    <row r="44" spans="1:43" ht="15" x14ac:dyDescent="0.2">
      <c r="A44" s="13">
        <v>30</v>
      </c>
      <c r="B44" s="12" t="s">
        <v>106</v>
      </c>
      <c r="C44" s="18">
        <v>68.119</v>
      </c>
      <c r="D44" s="19">
        <v>124.9</v>
      </c>
      <c r="E44" s="19">
        <v>299.10000000000002</v>
      </c>
      <c r="F44" s="19">
        <v>478</v>
      </c>
      <c r="G44" s="19">
        <v>37.4</v>
      </c>
      <c r="H44" s="19">
        <v>276</v>
      </c>
      <c r="I44" s="18">
        <v>0.26300000000000001</v>
      </c>
      <c r="J44" s="18">
        <v>0.104</v>
      </c>
      <c r="K44" s="18">
        <v>0.66100000000000003</v>
      </c>
      <c r="L44" s="19">
        <v>293</v>
      </c>
      <c r="M44" s="19">
        <v>0.4</v>
      </c>
      <c r="N44" s="20">
        <v>1.671</v>
      </c>
      <c r="O44" s="21">
        <v>9.4380000000000006E-2</v>
      </c>
      <c r="P44" s="21">
        <v>-5.6700000000000003E-5</v>
      </c>
      <c r="Q44" s="21">
        <v>1.337E-8</v>
      </c>
      <c r="R44" s="22">
        <v>0</v>
      </c>
      <c r="S44" s="22">
        <v>0</v>
      </c>
      <c r="T44" s="13">
        <v>25.2</v>
      </c>
      <c r="U44" s="13">
        <v>40.69</v>
      </c>
      <c r="V44" s="20">
        <v>15.7392</v>
      </c>
      <c r="W44" s="22">
        <v>2344.02</v>
      </c>
      <c r="X44" s="22">
        <v>-41.69</v>
      </c>
      <c r="Y44" s="13">
        <v>320</v>
      </c>
      <c r="Z44" s="13">
        <v>240</v>
      </c>
      <c r="AA44" s="18">
        <v>0</v>
      </c>
      <c r="AB44" s="22">
        <v>0</v>
      </c>
      <c r="AC44" s="18">
        <v>0</v>
      </c>
      <c r="AD44" s="18">
        <v>0</v>
      </c>
      <c r="AE44" s="13">
        <v>6010</v>
      </c>
      <c r="AQ44" s="12"/>
    </row>
    <row r="45" spans="1:43" ht="15" x14ac:dyDescent="0.2">
      <c r="A45" s="13">
        <v>31</v>
      </c>
      <c r="B45" s="12" t="s">
        <v>107</v>
      </c>
      <c r="C45" s="18">
        <v>82.146000000000001</v>
      </c>
      <c r="D45" s="19">
        <v>132</v>
      </c>
      <c r="E45" s="19">
        <v>332.6</v>
      </c>
      <c r="F45" s="19">
        <v>507</v>
      </c>
      <c r="G45" s="19">
        <v>34</v>
      </c>
      <c r="H45" s="19">
        <v>328</v>
      </c>
      <c r="I45" s="18">
        <v>0.26</v>
      </c>
      <c r="J45" s="18">
        <v>0.16</v>
      </c>
      <c r="K45" s="18">
        <v>0.69199999999999995</v>
      </c>
      <c r="L45" s="19">
        <v>293</v>
      </c>
      <c r="M45" s="19">
        <v>0</v>
      </c>
      <c r="N45" s="20">
        <v>0</v>
      </c>
      <c r="O45" s="21">
        <v>0</v>
      </c>
      <c r="P45" s="21">
        <v>0</v>
      </c>
      <c r="Q45" s="21">
        <v>0</v>
      </c>
      <c r="R45" s="22">
        <v>0</v>
      </c>
      <c r="S45" s="22">
        <v>0</v>
      </c>
      <c r="T45" s="13">
        <v>20</v>
      </c>
      <c r="U45" s="13">
        <v>0</v>
      </c>
      <c r="V45" s="20">
        <v>16.135100000000001</v>
      </c>
      <c r="W45" s="22">
        <v>2728.54</v>
      </c>
      <c r="X45" s="22">
        <v>45.45</v>
      </c>
      <c r="Y45" s="13">
        <v>350</v>
      </c>
      <c r="Z45" s="13">
        <v>282</v>
      </c>
      <c r="AA45" s="18">
        <v>0</v>
      </c>
      <c r="AB45" s="22">
        <v>0</v>
      </c>
      <c r="AC45" s="18">
        <v>0</v>
      </c>
      <c r="AD45" s="18">
        <v>0</v>
      </c>
      <c r="AE45" s="13">
        <v>6561</v>
      </c>
      <c r="AQ45" s="12"/>
    </row>
    <row r="46" spans="1:43" ht="15" x14ac:dyDescent="0.2">
      <c r="A46" s="13">
        <v>32</v>
      </c>
      <c r="B46" s="12" t="s">
        <v>108</v>
      </c>
      <c r="C46" s="18">
        <v>56.107999999999997</v>
      </c>
      <c r="D46" s="19">
        <v>87.8</v>
      </c>
      <c r="E46" s="19">
        <v>266.89999999999998</v>
      </c>
      <c r="F46" s="19">
        <v>419.6</v>
      </c>
      <c r="G46" s="19">
        <v>39.700000000000003</v>
      </c>
      <c r="H46" s="19">
        <v>240</v>
      </c>
      <c r="I46" s="18">
        <v>0.27700000000000002</v>
      </c>
      <c r="J46" s="18">
        <v>0.187</v>
      </c>
      <c r="K46" s="18">
        <v>0.59499999999999997</v>
      </c>
      <c r="L46" s="19">
        <v>293</v>
      </c>
      <c r="M46" s="19">
        <v>0.3</v>
      </c>
      <c r="N46" s="20">
        <v>-0.71499999999999997</v>
      </c>
      <c r="O46" s="21">
        <v>8.4360000000000004E-2</v>
      </c>
      <c r="P46" s="21">
        <v>-4.7540000000000002E-5</v>
      </c>
      <c r="Q46" s="21">
        <v>1.0660000000000001E-8</v>
      </c>
      <c r="R46" s="22">
        <v>256.3</v>
      </c>
      <c r="S46" s="22">
        <v>151.86000000000001</v>
      </c>
      <c r="T46" s="13">
        <v>-0.03</v>
      </c>
      <c r="U46" s="13">
        <v>17.04</v>
      </c>
      <c r="V46" s="20">
        <v>15.756399999999999</v>
      </c>
      <c r="W46" s="22">
        <v>2132.42</v>
      </c>
      <c r="X46" s="22">
        <v>-33.15</v>
      </c>
      <c r="Y46" s="13">
        <v>295</v>
      </c>
      <c r="Z46" s="13">
        <v>190</v>
      </c>
      <c r="AA46" s="18">
        <v>48.332999999999998</v>
      </c>
      <c r="AB46" s="22">
        <v>-3996.8</v>
      </c>
      <c r="AC46" s="18">
        <v>-4.7880000000000003</v>
      </c>
      <c r="AD46" s="18">
        <v>2.46</v>
      </c>
      <c r="AE46" s="13">
        <v>5238</v>
      </c>
      <c r="AQ46" s="12"/>
    </row>
    <row r="47" spans="1:43" ht="15" x14ac:dyDescent="0.2">
      <c r="A47" s="13">
        <v>33</v>
      </c>
      <c r="B47" s="12" t="s">
        <v>109</v>
      </c>
      <c r="C47" s="18">
        <v>54.091999999999999</v>
      </c>
      <c r="D47" s="19">
        <v>147.4</v>
      </c>
      <c r="E47" s="19">
        <v>281.2</v>
      </c>
      <c r="F47" s="19">
        <v>463.7</v>
      </c>
      <c r="G47" s="19">
        <v>46.5</v>
      </c>
      <c r="H47" s="19">
        <v>220</v>
      </c>
      <c r="I47" s="18">
        <v>0.27</v>
      </c>
      <c r="J47" s="18">
        <v>0.05</v>
      </c>
      <c r="K47" s="18">
        <v>0.65</v>
      </c>
      <c r="L47" s="19">
        <v>289</v>
      </c>
      <c r="M47" s="19">
        <v>0.8</v>
      </c>
      <c r="N47" s="20">
        <v>2.9969999999999999</v>
      </c>
      <c r="O47" s="21">
        <v>6.5530000000000005E-2</v>
      </c>
      <c r="P47" s="21">
        <v>-3.6900000000000002E-5</v>
      </c>
      <c r="Q47" s="21">
        <v>8.2399999999999997E-9</v>
      </c>
      <c r="R47" s="22">
        <v>0</v>
      </c>
      <c r="S47" s="22">
        <v>0</v>
      </c>
      <c r="T47" s="13">
        <v>39.479999999999997</v>
      </c>
      <c r="U47" s="13">
        <v>48.3</v>
      </c>
      <c r="V47" s="20">
        <v>16.060500000000001</v>
      </c>
      <c r="W47" s="22">
        <v>2271.42</v>
      </c>
      <c r="X47" s="22">
        <v>-40.299999999999997</v>
      </c>
      <c r="Y47" s="13">
        <v>300</v>
      </c>
      <c r="Z47" s="13">
        <v>200</v>
      </c>
      <c r="AA47" s="18">
        <v>0</v>
      </c>
      <c r="AB47" s="22">
        <v>0</v>
      </c>
      <c r="AC47" s="18">
        <v>0</v>
      </c>
      <c r="AD47" s="18">
        <v>0</v>
      </c>
      <c r="AE47" s="13">
        <v>5970</v>
      </c>
      <c r="AQ47" s="12"/>
    </row>
    <row r="48" spans="1:43" ht="15" x14ac:dyDescent="0.2">
      <c r="A48" s="13">
        <v>34</v>
      </c>
      <c r="B48" s="12" t="s">
        <v>110</v>
      </c>
      <c r="C48" s="18">
        <v>100.496</v>
      </c>
      <c r="D48" s="19">
        <v>142</v>
      </c>
      <c r="E48" s="19">
        <v>263.39999999999998</v>
      </c>
      <c r="F48" s="19">
        <v>410.2</v>
      </c>
      <c r="G48" s="19">
        <v>40.700000000000003</v>
      </c>
      <c r="H48" s="19">
        <v>231</v>
      </c>
      <c r="I48" s="18">
        <v>0.27900000000000003</v>
      </c>
      <c r="J48" s="18">
        <v>0</v>
      </c>
      <c r="K48" s="18">
        <v>1.1000000000000001</v>
      </c>
      <c r="L48" s="19">
        <v>303</v>
      </c>
      <c r="M48" s="19">
        <v>2.1</v>
      </c>
      <c r="N48" s="20">
        <v>4.0170000000000003</v>
      </c>
      <c r="O48" s="21">
        <v>6.5839999999999996E-2</v>
      </c>
      <c r="P48" s="21">
        <v>-4.7580000000000002E-5</v>
      </c>
      <c r="Q48" s="21">
        <v>1.267E-8</v>
      </c>
      <c r="R48" s="22">
        <v>0</v>
      </c>
      <c r="S48" s="22">
        <v>0</v>
      </c>
      <c r="T48" s="13">
        <v>0</v>
      </c>
      <c r="U48" s="13">
        <v>0</v>
      </c>
      <c r="V48" s="20">
        <v>0</v>
      </c>
      <c r="W48" s="22">
        <v>0</v>
      </c>
      <c r="X48" s="22">
        <v>0</v>
      </c>
      <c r="Y48" s="13">
        <v>0</v>
      </c>
      <c r="Z48" s="13">
        <v>0</v>
      </c>
      <c r="AA48" s="18">
        <v>0</v>
      </c>
      <c r="AB48" s="22">
        <v>0</v>
      </c>
      <c r="AC48" s="18">
        <v>0</v>
      </c>
      <c r="AD48" s="18">
        <v>0</v>
      </c>
      <c r="AE48" s="13">
        <v>0</v>
      </c>
      <c r="AQ48" s="12"/>
    </row>
    <row r="49" spans="1:43" ht="15" x14ac:dyDescent="0.2">
      <c r="A49" s="13">
        <v>35</v>
      </c>
      <c r="B49" s="12" t="s">
        <v>111</v>
      </c>
      <c r="C49" s="18">
        <v>92.569000000000003</v>
      </c>
      <c r="D49" s="19">
        <v>150.1</v>
      </c>
      <c r="E49" s="19">
        <v>351.6</v>
      </c>
      <c r="F49" s="19">
        <v>542</v>
      </c>
      <c r="G49" s="19">
        <v>36.4</v>
      </c>
      <c r="H49" s="19">
        <v>312</v>
      </c>
      <c r="I49" s="18">
        <v>0.255</v>
      </c>
      <c r="J49" s="18">
        <v>0.218</v>
      </c>
      <c r="K49" s="18">
        <v>0.88600000000000001</v>
      </c>
      <c r="L49" s="19">
        <v>293</v>
      </c>
      <c r="M49" s="19">
        <v>2</v>
      </c>
      <c r="N49" s="20">
        <v>-0.624</v>
      </c>
      <c r="O49" s="21">
        <v>0.1074</v>
      </c>
      <c r="P49" s="21">
        <v>-7.0140000000000003E-5</v>
      </c>
      <c r="Q49" s="21">
        <v>1.9300000000000001E-8</v>
      </c>
      <c r="R49" s="22">
        <v>783.72</v>
      </c>
      <c r="S49" s="22">
        <v>260.02999999999997</v>
      </c>
      <c r="T49" s="13">
        <v>-35.200000000000003</v>
      </c>
      <c r="U49" s="13">
        <v>-9.27</v>
      </c>
      <c r="V49" s="20">
        <v>15.975</v>
      </c>
      <c r="W49" s="22">
        <v>2826.26</v>
      </c>
      <c r="X49" s="22">
        <v>-49.05</v>
      </c>
      <c r="Y49" s="13">
        <v>385</v>
      </c>
      <c r="Z49" s="13">
        <v>255</v>
      </c>
      <c r="AA49" s="18">
        <v>0</v>
      </c>
      <c r="AB49" s="22">
        <v>0</v>
      </c>
      <c r="AC49" s="18">
        <v>0</v>
      </c>
      <c r="AD49" s="18">
        <v>0</v>
      </c>
      <c r="AE49" s="13">
        <v>7170</v>
      </c>
      <c r="AQ49" s="12"/>
    </row>
    <row r="50" spans="1:43" ht="15" x14ac:dyDescent="0.2">
      <c r="A50" s="13">
        <v>36</v>
      </c>
      <c r="B50" s="12" t="s">
        <v>112</v>
      </c>
      <c r="C50" s="18">
        <v>158.285</v>
      </c>
      <c r="D50" s="19">
        <v>280.10000000000002</v>
      </c>
      <c r="E50" s="19">
        <v>503.4</v>
      </c>
      <c r="F50" s="19">
        <v>700</v>
      </c>
      <c r="G50" s="19">
        <v>22</v>
      </c>
      <c r="H50" s="19">
        <v>600</v>
      </c>
      <c r="I50" s="18">
        <v>0.23</v>
      </c>
      <c r="J50" s="18">
        <v>0</v>
      </c>
      <c r="K50" s="18">
        <v>0.83</v>
      </c>
      <c r="L50" s="19">
        <v>293</v>
      </c>
      <c r="M50" s="19">
        <v>1.8</v>
      </c>
      <c r="N50" s="20">
        <v>3.48</v>
      </c>
      <c r="O50" s="21">
        <v>0.2137</v>
      </c>
      <c r="P50" s="21">
        <v>-9.365E-5</v>
      </c>
      <c r="Q50" s="21">
        <v>8.2420000000000003E-9</v>
      </c>
      <c r="R50" s="22">
        <v>1481.8</v>
      </c>
      <c r="S50" s="22">
        <v>380</v>
      </c>
      <c r="T50" s="13">
        <v>-96</v>
      </c>
      <c r="U50" s="13">
        <v>-24.9</v>
      </c>
      <c r="V50" s="20">
        <v>15.939500000000001</v>
      </c>
      <c r="W50" s="22">
        <v>3389.43</v>
      </c>
      <c r="X50" s="22">
        <v>-139</v>
      </c>
      <c r="Y50" s="13">
        <v>503</v>
      </c>
      <c r="Z50" s="13">
        <v>376</v>
      </c>
      <c r="AA50" s="18">
        <v>0</v>
      </c>
      <c r="AB50" s="22">
        <v>0</v>
      </c>
      <c r="AC50" s="18">
        <v>0</v>
      </c>
      <c r="AD50" s="18">
        <v>0</v>
      </c>
      <c r="AE50" s="13">
        <v>12000</v>
      </c>
      <c r="AQ50" s="12"/>
    </row>
    <row r="51" spans="1:43" ht="15" x14ac:dyDescent="0.2">
      <c r="A51" s="13">
        <v>37</v>
      </c>
      <c r="B51" s="12" t="s">
        <v>113</v>
      </c>
      <c r="C51" s="18">
        <v>140.27000000000001</v>
      </c>
      <c r="D51" s="19">
        <v>206.9</v>
      </c>
      <c r="E51" s="19">
        <v>443.7</v>
      </c>
      <c r="F51" s="19">
        <v>615</v>
      </c>
      <c r="G51" s="19">
        <v>21.8</v>
      </c>
      <c r="H51" s="19">
        <v>650</v>
      </c>
      <c r="I51" s="18">
        <v>0.28000000000000003</v>
      </c>
      <c r="J51" s="18">
        <v>0.49099999999999999</v>
      </c>
      <c r="K51" s="18">
        <v>0.74099999999999999</v>
      </c>
      <c r="L51" s="19">
        <v>293</v>
      </c>
      <c r="M51" s="19">
        <v>0</v>
      </c>
      <c r="N51" s="20">
        <v>-1.1140000000000001</v>
      </c>
      <c r="O51" s="21">
        <v>0.21679999999999999</v>
      </c>
      <c r="P51" s="21">
        <v>-1.208E-4</v>
      </c>
      <c r="Q51" s="21">
        <v>2.6160000000000001E-8</v>
      </c>
      <c r="R51" s="22">
        <v>518.37</v>
      </c>
      <c r="S51" s="22">
        <v>277.8</v>
      </c>
      <c r="T51" s="13">
        <v>-29.67</v>
      </c>
      <c r="U51" s="13">
        <v>28.93</v>
      </c>
      <c r="V51" s="20">
        <v>16.012899999999998</v>
      </c>
      <c r="W51" s="22">
        <v>3448.18</v>
      </c>
      <c r="X51" s="22">
        <v>-76.09</v>
      </c>
      <c r="Y51" s="13">
        <v>460</v>
      </c>
      <c r="Z51" s="13">
        <v>356</v>
      </c>
      <c r="AA51" s="18">
        <v>73.938000000000002</v>
      </c>
      <c r="AB51" s="22">
        <v>-8380.48</v>
      </c>
      <c r="AC51" s="18">
        <v>-7.95</v>
      </c>
      <c r="AD51" s="18">
        <v>9.9</v>
      </c>
      <c r="AE51" s="13">
        <v>9240</v>
      </c>
      <c r="AQ51" s="12"/>
    </row>
    <row r="52" spans="1:43" ht="15" x14ac:dyDescent="0.2">
      <c r="A52" s="13">
        <v>38</v>
      </c>
      <c r="B52" s="12" t="s">
        <v>114</v>
      </c>
      <c r="C52" s="18">
        <v>168.32400000000001</v>
      </c>
      <c r="D52" s="19">
        <v>238</v>
      </c>
      <c r="E52" s="19">
        <v>486.5</v>
      </c>
      <c r="F52" s="19">
        <v>657</v>
      </c>
      <c r="G52" s="19">
        <v>18.3</v>
      </c>
      <c r="H52" s="19">
        <v>0</v>
      </c>
      <c r="I52" s="18">
        <v>0</v>
      </c>
      <c r="J52" s="18">
        <v>0.55800000000000005</v>
      </c>
      <c r="K52" s="18">
        <v>0.75800000000000001</v>
      </c>
      <c r="L52" s="19">
        <v>293</v>
      </c>
      <c r="M52" s="19">
        <v>0</v>
      </c>
      <c r="N52" s="20">
        <v>-1.5629999999999999</v>
      </c>
      <c r="O52" s="21">
        <v>0.26219999999999999</v>
      </c>
      <c r="P52" s="21">
        <v>-1.47E-4</v>
      </c>
      <c r="Q52" s="21">
        <v>3.2030000000000003E-8</v>
      </c>
      <c r="R52" s="22">
        <v>615.66999999999996</v>
      </c>
      <c r="S52" s="22">
        <v>310.07</v>
      </c>
      <c r="T52" s="13">
        <v>-39.520000000000003</v>
      </c>
      <c r="U52" s="13">
        <v>32.96</v>
      </c>
      <c r="V52" s="20">
        <v>16.061</v>
      </c>
      <c r="W52" s="22">
        <v>3729.87</v>
      </c>
      <c r="X52" s="22">
        <v>-90.88</v>
      </c>
      <c r="Y52" s="13">
        <v>517</v>
      </c>
      <c r="Z52" s="13">
        <v>361</v>
      </c>
      <c r="AA52" s="18">
        <v>82.968000000000004</v>
      </c>
      <c r="AB52" s="22">
        <v>-9846.99</v>
      </c>
      <c r="AC52" s="18">
        <v>-9.0730000000000004</v>
      </c>
      <c r="AD52" s="18">
        <v>13.1</v>
      </c>
      <c r="AE52" s="13">
        <v>10270</v>
      </c>
      <c r="AQ52" s="12"/>
    </row>
    <row r="53" spans="1:43" ht="15" x14ac:dyDescent="0.2">
      <c r="A53" s="13">
        <v>39</v>
      </c>
      <c r="B53" s="12" t="s">
        <v>115</v>
      </c>
      <c r="C53" s="18">
        <v>298.55500000000001</v>
      </c>
      <c r="D53" s="19">
        <v>339</v>
      </c>
      <c r="E53" s="19">
        <v>629</v>
      </c>
      <c r="F53" s="19">
        <v>770</v>
      </c>
      <c r="G53" s="19">
        <v>12</v>
      </c>
      <c r="H53" s="19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20">
        <v>-3.0049999999999999</v>
      </c>
      <c r="O53" s="21">
        <v>0.4657</v>
      </c>
      <c r="P53" s="21">
        <v>-2.6709999999999999E-4</v>
      </c>
      <c r="Q53" s="21">
        <v>6.0090000000000004E-8</v>
      </c>
      <c r="R53" s="22">
        <v>0</v>
      </c>
      <c r="S53" s="22">
        <v>0</v>
      </c>
      <c r="T53" s="13">
        <v>-145.25</v>
      </c>
      <c r="U53" s="13">
        <v>-4.6399999999999997</v>
      </c>
      <c r="V53" s="20">
        <v>15.8233</v>
      </c>
      <c r="W53" s="22">
        <v>3912.1</v>
      </c>
      <c r="X53" s="22">
        <v>-203.1</v>
      </c>
      <c r="Y53" s="13">
        <v>679</v>
      </c>
      <c r="Z53" s="13">
        <v>492</v>
      </c>
      <c r="AA53" s="18">
        <v>0</v>
      </c>
      <c r="AB53" s="22">
        <v>0</v>
      </c>
      <c r="AC53" s="18">
        <v>0</v>
      </c>
      <c r="AD53" s="18">
        <v>0</v>
      </c>
      <c r="AE53" s="13">
        <v>15600</v>
      </c>
      <c r="AQ53" s="12"/>
    </row>
    <row r="54" spans="1:43" ht="15" x14ac:dyDescent="0.2">
      <c r="A54" s="13">
        <v>40</v>
      </c>
      <c r="B54" s="12" t="s">
        <v>116</v>
      </c>
      <c r="C54" s="18">
        <v>116.20399999999999</v>
      </c>
      <c r="D54" s="19">
        <v>239.2</v>
      </c>
      <c r="E54" s="19">
        <v>449.5</v>
      </c>
      <c r="F54" s="19">
        <v>633</v>
      </c>
      <c r="G54" s="19">
        <v>30</v>
      </c>
      <c r="H54" s="19">
        <v>435</v>
      </c>
      <c r="I54" s="18">
        <v>0.25</v>
      </c>
      <c r="J54" s="18">
        <v>0.56000000000000005</v>
      </c>
      <c r="K54" s="18">
        <v>0.82199999999999995</v>
      </c>
      <c r="L54" s="19">
        <v>293</v>
      </c>
      <c r="M54" s="19">
        <v>1.7</v>
      </c>
      <c r="N54" s="20">
        <v>1.1719999999999999</v>
      </c>
      <c r="O54" s="21">
        <v>0.16189999999999999</v>
      </c>
      <c r="P54" s="21">
        <v>-8.2319999999999998E-5</v>
      </c>
      <c r="Q54" s="21">
        <v>1.4440000000000001E-8</v>
      </c>
      <c r="R54" s="22">
        <v>1287</v>
      </c>
      <c r="S54" s="22">
        <v>361.83</v>
      </c>
      <c r="T54" s="13">
        <v>-79.3</v>
      </c>
      <c r="U54" s="13">
        <v>-28.9</v>
      </c>
      <c r="V54" s="20">
        <v>15.306800000000001</v>
      </c>
      <c r="W54" s="22">
        <v>2626.42</v>
      </c>
      <c r="X54" s="22">
        <v>-146.6</v>
      </c>
      <c r="Y54" s="13">
        <v>449</v>
      </c>
      <c r="Z54" s="13">
        <v>333</v>
      </c>
      <c r="AA54" s="18">
        <v>0</v>
      </c>
      <c r="AB54" s="22">
        <v>0</v>
      </c>
      <c r="AC54" s="18">
        <v>0</v>
      </c>
      <c r="AD54" s="18">
        <v>0</v>
      </c>
      <c r="AE54" s="13">
        <v>11500</v>
      </c>
      <c r="AQ54" s="12"/>
    </row>
    <row r="55" spans="1:43" ht="15" x14ac:dyDescent="0.2">
      <c r="A55" s="13">
        <v>41</v>
      </c>
      <c r="B55" s="12" t="s">
        <v>117</v>
      </c>
      <c r="C55" s="18">
        <v>98.188999999999993</v>
      </c>
      <c r="D55" s="19">
        <v>154.30000000000001</v>
      </c>
      <c r="E55" s="19">
        <v>366.8</v>
      </c>
      <c r="F55" s="19">
        <v>537.20000000000005</v>
      </c>
      <c r="G55" s="19">
        <v>28</v>
      </c>
      <c r="H55" s="19">
        <v>440</v>
      </c>
      <c r="I55" s="18">
        <v>0.28000000000000003</v>
      </c>
      <c r="J55" s="18">
        <v>0.35799999999999998</v>
      </c>
      <c r="K55" s="18">
        <v>0.69699999999999995</v>
      </c>
      <c r="L55" s="19">
        <v>293</v>
      </c>
      <c r="M55" s="19">
        <v>0.3</v>
      </c>
      <c r="N55" s="20">
        <v>-0.78900000000000003</v>
      </c>
      <c r="O55" s="21">
        <v>0.15040000000000001</v>
      </c>
      <c r="P55" s="21">
        <v>-8.3880000000000003E-5</v>
      </c>
      <c r="Q55" s="21">
        <v>1.817E-8</v>
      </c>
      <c r="R55" s="22">
        <v>368.69</v>
      </c>
      <c r="S55" s="22">
        <v>214.32</v>
      </c>
      <c r="T55" s="13">
        <v>-14.89</v>
      </c>
      <c r="U55" s="13">
        <v>22.9</v>
      </c>
      <c r="V55" s="20">
        <v>15.8894</v>
      </c>
      <c r="W55" s="22">
        <v>2895.51</v>
      </c>
      <c r="X55" s="22">
        <v>-53.97</v>
      </c>
      <c r="Y55" s="13">
        <v>400</v>
      </c>
      <c r="Z55" s="13">
        <v>265</v>
      </c>
      <c r="AA55" s="18">
        <v>60.034999999999997</v>
      </c>
      <c r="AB55" s="22">
        <v>-6147.41</v>
      </c>
      <c r="AC55" s="18">
        <v>-6.2110000000000003</v>
      </c>
      <c r="AD55" s="18">
        <v>5.7</v>
      </c>
      <c r="AE55" s="13">
        <v>7430</v>
      </c>
      <c r="AQ55" s="12"/>
    </row>
    <row r="56" spans="1:43" ht="15" x14ac:dyDescent="0.2">
      <c r="A56" s="13">
        <v>42</v>
      </c>
      <c r="B56" s="12" t="s">
        <v>118</v>
      </c>
      <c r="C56" s="18">
        <v>224.43199999999999</v>
      </c>
      <c r="D56" s="19">
        <v>277.3</v>
      </c>
      <c r="E56" s="19">
        <v>558</v>
      </c>
      <c r="F56" s="19">
        <v>717</v>
      </c>
      <c r="G56" s="19">
        <v>13.2</v>
      </c>
      <c r="H56" s="19">
        <v>0</v>
      </c>
      <c r="I56" s="18">
        <v>0</v>
      </c>
      <c r="J56" s="18">
        <v>0.72099999999999997</v>
      </c>
      <c r="K56" s="18">
        <v>0.78800000000000003</v>
      </c>
      <c r="L56" s="19">
        <v>283</v>
      </c>
      <c r="M56" s="19">
        <v>0</v>
      </c>
      <c r="N56" s="20">
        <v>-2.3180000000000001</v>
      </c>
      <c r="O56" s="21">
        <v>3.5230000000000001</v>
      </c>
      <c r="P56" s="21">
        <v>-1</v>
      </c>
      <c r="Q56" s="21">
        <v>-1.982</v>
      </c>
      <c r="R56" s="22">
        <v>-4</v>
      </c>
      <c r="S56" s="22">
        <v>4.3239999999999998</v>
      </c>
      <c r="T56" s="13">
        <v>-8</v>
      </c>
      <c r="U56" s="13">
        <v>767.48</v>
      </c>
      <c r="V56" s="20">
        <v>357.85</v>
      </c>
      <c r="W56" s="22">
        <v>-59.23</v>
      </c>
      <c r="X56" s="22">
        <v>40.99</v>
      </c>
      <c r="Y56" s="13">
        <v>16.220300000000002</v>
      </c>
      <c r="Z56" s="13">
        <v>4245</v>
      </c>
      <c r="AA56" s="18">
        <v>-115.2</v>
      </c>
      <c r="AB56" s="22">
        <v>592</v>
      </c>
      <c r="AC56" s="18">
        <v>420</v>
      </c>
      <c r="AD56" s="18">
        <v>105.9</v>
      </c>
      <c r="AE56" s="13">
        <v>-13117</v>
      </c>
      <c r="AG56" s="13">
        <v>21.68</v>
      </c>
      <c r="AQ56" s="12"/>
    </row>
    <row r="57" spans="1:43" ht="15" x14ac:dyDescent="0.2">
      <c r="A57" s="13">
        <v>43</v>
      </c>
      <c r="B57" s="12" t="s">
        <v>119</v>
      </c>
      <c r="C57" s="18">
        <v>102.17700000000001</v>
      </c>
      <c r="D57" s="19">
        <v>229.2</v>
      </c>
      <c r="E57" s="19">
        <v>430.2</v>
      </c>
      <c r="F57" s="19">
        <v>610</v>
      </c>
      <c r="G57" s="19">
        <v>40</v>
      </c>
      <c r="H57" s="19">
        <v>381</v>
      </c>
      <c r="I57" s="18">
        <v>0.3</v>
      </c>
      <c r="J57" s="18">
        <v>0.56000000000000005</v>
      </c>
      <c r="K57" s="18">
        <v>0.81899999999999995</v>
      </c>
      <c r="L57" s="19">
        <v>293</v>
      </c>
      <c r="M57" s="19">
        <v>1.8</v>
      </c>
      <c r="N57" s="20">
        <v>1.149</v>
      </c>
      <c r="O57" s="21">
        <v>0.14069999999999999</v>
      </c>
      <c r="P57" s="21">
        <v>-7.1890000000000005E-5</v>
      </c>
      <c r="Q57" s="21">
        <v>1.296E-8</v>
      </c>
      <c r="R57" s="22">
        <v>1179.4000000000001</v>
      </c>
      <c r="S57" s="22">
        <v>354.94</v>
      </c>
      <c r="T57" s="13">
        <v>-75.900000000000006</v>
      </c>
      <c r="U57" s="13">
        <v>-32.4</v>
      </c>
      <c r="V57" s="20">
        <v>18.099399999999999</v>
      </c>
      <c r="W57" s="22">
        <v>4055.45</v>
      </c>
      <c r="X57" s="22">
        <v>-76.489999999999995</v>
      </c>
      <c r="Y57" s="13">
        <v>430</v>
      </c>
      <c r="Z57" s="13">
        <v>308</v>
      </c>
      <c r="AA57" s="18">
        <v>0</v>
      </c>
      <c r="AB57" s="22">
        <v>0</v>
      </c>
      <c r="AC57" s="18">
        <v>0</v>
      </c>
      <c r="AD57" s="18">
        <v>0</v>
      </c>
      <c r="AE57" s="13">
        <v>11600</v>
      </c>
      <c r="AQ57" s="12"/>
    </row>
    <row r="58" spans="1:43" ht="15" x14ac:dyDescent="0.2">
      <c r="A58" s="13">
        <v>44</v>
      </c>
      <c r="B58" s="12" t="s">
        <v>120</v>
      </c>
      <c r="C58" s="18">
        <v>84.162000000000006</v>
      </c>
      <c r="D58" s="19">
        <v>133.30000000000001</v>
      </c>
      <c r="E58" s="19">
        <v>336.6</v>
      </c>
      <c r="F58" s="19">
        <v>504</v>
      </c>
      <c r="G58" s="19">
        <v>31.3</v>
      </c>
      <c r="H58" s="19">
        <v>350</v>
      </c>
      <c r="I58" s="18">
        <v>0.26</v>
      </c>
      <c r="J58" s="18">
        <v>0.28499999999999998</v>
      </c>
      <c r="K58" s="18">
        <v>0.67300000000000004</v>
      </c>
      <c r="L58" s="19">
        <v>293</v>
      </c>
      <c r="M58" s="19">
        <v>0.4</v>
      </c>
      <c r="N58" s="20">
        <v>0.41699999999999998</v>
      </c>
      <c r="O58" s="21">
        <v>0.1268</v>
      </c>
      <c r="P58" s="21">
        <v>-6.9330000000000002E-5</v>
      </c>
      <c r="Q58" s="21">
        <v>1.446E-8</v>
      </c>
      <c r="R58" s="22">
        <v>357.43</v>
      </c>
      <c r="S58" s="22">
        <v>197.74</v>
      </c>
      <c r="T58" s="13">
        <v>-9.9600000000000009</v>
      </c>
      <c r="U58" s="13">
        <v>20.9</v>
      </c>
      <c r="V58" s="20">
        <v>15.8089</v>
      </c>
      <c r="W58" s="22">
        <v>2654.81</v>
      </c>
      <c r="X58" s="22">
        <v>-47.3</v>
      </c>
      <c r="Y58" s="13">
        <v>360</v>
      </c>
      <c r="Z58" s="13">
        <v>240</v>
      </c>
      <c r="AA58" s="18">
        <v>55.908999999999999</v>
      </c>
      <c r="AB58" s="22">
        <v>-5423.07</v>
      </c>
      <c r="AC58" s="18">
        <v>-5.7050000000000001</v>
      </c>
      <c r="AD58" s="18">
        <v>4.54</v>
      </c>
      <c r="AE58" s="13">
        <v>6760</v>
      </c>
      <c r="AQ58" s="12"/>
    </row>
    <row r="59" spans="1:43" ht="15" x14ac:dyDescent="0.2">
      <c r="A59" s="13">
        <v>45</v>
      </c>
      <c r="B59" s="12" t="s">
        <v>121</v>
      </c>
      <c r="C59" s="18">
        <v>112.21599999999999</v>
      </c>
      <c r="D59" s="19">
        <v>0</v>
      </c>
      <c r="E59" s="19">
        <v>394.7</v>
      </c>
      <c r="F59" s="19">
        <v>592</v>
      </c>
      <c r="G59" s="19">
        <v>29.5</v>
      </c>
      <c r="H59" s="19">
        <v>0</v>
      </c>
      <c r="I59" s="18">
        <v>0</v>
      </c>
      <c r="J59" s="18">
        <v>0.25</v>
      </c>
      <c r="K59" s="18">
        <v>0</v>
      </c>
      <c r="L59" s="19">
        <v>0</v>
      </c>
      <c r="M59" s="19">
        <v>0</v>
      </c>
      <c r="N59" s="20">
        <v>0</v>
      </c>
      <c r="O59" s="21">
        <v>0</v>
      </c>
      <c r="P59" s="21">
        <v>0</v>
      </c>
      <c r="Q59" s="21">
        <v>0</v>
      </c>
      <c r="R59" s="22">
        <v>0</v>
      </c>
      <c r="S59" s="22">
        <v>0</v>
      </c>
      <c r="T59" s="13">
        <v>0</v>
      </c>
      <c r="U59" s="13">
        <v>0</v>
      </c>
      <c r="V59" s="20">
        <v>15.8222</v>
      </c>
      <c r="W59" s="22">
        <v>3120.66</v>
      </c>
      <c r="X59" s="22">
        <v>-55.06</v>
      </c>
      <c r="Y59" s="13">
        <v>422</v>
      </c>
      <c r="Z59" s="13">
        <v>286</v>
      </c>
      <c r="AA59" s="18">
        <v>0</v>
      </c>
      <c r="AB59" s="22">
        <v>0</v>
      </c>
      <c r="AC59" s="18">
        <v>0</v>
      </c>
      <c r="AD59" s="18">
        <v>0</v>
      </c>
      <c r="AE59" s="13">
        <v>8040</v>
      </c>
      <c r="AQ59" s="12"/>
    </row>
    <row r="60" spans="1:43" ht="15" x14ac:dyDescent="0.2">
      <c r="A60" s="13">
        <v>46</v>
      </c>
      <c r="B60" s="12" t="s">
        <v>122</v>
      </c>
      <c r="C60" s="18">
        <v>120.19499999999999</v>
      </c>
      <c r="D60" s="19">
        <v>192.3</v>
      </c>
      <c r="E60" s="19">
        <v>438.3</v>
      </c>
      <c r="F60" s="19">
        <v>651</v>
      </c>
      <c r="G60" s="19">
        <v>30</v>
      </c>
      <c r="H60" s="19">
        <v>460</v>
      </c>
      <c r="I60" s="18">
        <v>0.26</v>
      </c>
      <c r="J60" s="18">
        <v>0.29399999999999998</v>
      </c>
      <c r="K60" s="18">
        <v>0.88100000000000001</v>
      </c>
      <c r="L60" s="19">
        <v>293</v>
      </c>
      <c r="M60" s="19">
        <v>0</v>
      </c>
      <c r="N60" s="20">
        <v>-3.9279999999999999</v>
      </c>
      <c r="O60" s="21">
        <v>0.1671</v>
      </c>
      <c r="P60" s="21">
        <v>-9.8410000000000001E-5</v>
      </c>
      <c r="Q60" s="21">
        <v>2.2280000000000002E-8</v>
      </c>
      <c r="R60" s="22">
        <v>0</v>
      </c>
      <c r="S60" s="22">
        <v>0</v>
      </c>
      <c r="T60" s="13">
        <v>0.28999999999999998</v>
      </c>
      <c r="U60" s="13">
        <v>31.33</v>
      </c>
      <c r="V60" s="20">
        <v>16.125299999999999</v>
      </c>
      <c r="W60" s="22">
        <v>3535.33</v>
      </c>
      <c r="X60" s="22">
        <v>-65.849999999999994</v>
      </c>
      <c r="Y60" s="13">
        <v>467</v>
      </c>
      <c r="Z60" s="13">
        <v>321</v>
      </c>
      <c r="AA60" s="18">
        <v>64.337000000000003</v>
      </c>
      <c r="AB60" s="22">
        <v>-7662.94</v>
      </c>
      <c r="AC60" s="18">
        <v>-6.617</v>
      </c>
      <c r="AD60" s="18">
        <v>7.18</v>
      </c>
      <c r="AE60" s="13">
        <v>9290</v>
      </c>
      <c r="AQ60" s="12"/>
    </row>
    <row r="61" spans="1:43" ht="15" x14ac:dyDescent="0.2">
      <c r="A61" s="13">
        <v>47</v>
      </c>
      <c r="B61" s="12" t="s">
        <v>123</v>
      </c>
      <c r="C61" s="18">
        <v>134.22200000000001</v>
      </c>
      <c r="D61" s="19">
        <v>0</v>
      </c>
      <c r="E61" s="19">
        <v>451.5</v>
      </c>
      <c r="F61" s="19">
        <v>670</v>
      </c>
      <c r="G61" s="19">
        <v>28.6</v>
      </c>
      <c r="H61" s="19">
        <v>0</v>
      </c>
      <c r="I61" s="18">
        <v>0</v>
      </c>
      <c r="J61" s="18">
        <v>0.27700000000000002</v>
      </c>
      <c r="K61" s="18">
        <v>0.876</v>
      </c>
      <c r="L61" s="19">
        <v>293</v>
      </c>
      <c r="M61" s="19">
        <v>0</v>
      </c>
      <c r="N61" s="20">
        <v>0</v>
      </c>
      <c r="O61" s="21">
        <v>0</v>
      </c>
      <c r="P61" s="21">
        <v>0</v>
      </c>
      <c r="Q61" s="21">
        <v>0</v>
      </c>
      <c r="R61" s="22">
        <v>0</v>
      </c>
      <c r="S61" s="22">
        <v>0</v>
      </c>
      <c r="T61" s="13">
        <v>0</v>
      </c>
      <c r="U61" s="13">
        <v>0</v>
      </c>
      <c r="V61" s="20">
        <v>15.9809</v>
      </c>
      <c r="W61" s="22">
        <v>3564.52</v>
      </c>
      <c r="X61" s="22">
        <v>-70</v>
      </c>
      <c r="Y61" s="13">
        <v>481</v>
      </c>
      <c r="Z61" s="13">
        <v>330</v>
      </c>
      <c r="AA61" s="18">
        <v>0</v>
      </c>
      <c r="AB61" s="22">
        <v>0</v>
      </c>
      <c r="AC61" s="18">
        <v>0</v>
      </c>
      <c r="AD61" s="18">
        <v>0</v>
      </c>
      <c r="AE61" s="13">
        <v>0</v>
      </c>
      <c r="AQ61" s="12"/>
    </row>
    <row r="62" spans="1:43" ht="15" x14ac:dyDescent="0.2">
      <c r="A62" s="13">
        <v>48</v>
      </c>
      <c r="B62" s="12" t="s">
        <v>123</v>
      </c>
      <c r="C62" s="18">
        <v>134.22200000000001</v>
      </c>
      <c r="D62" s="19">
        <v>0</v>
      </c>
      <c r="E62" s="19">
        <v>448.3</v>
      </c>
      <c r="F62" s="19">
        <v>666</v>
      </c>
      <c r="G62" s="19">
        <v>29</v>
      </c>
      <c r="H62" s="19">
        <v>0</v>
      </c>
      <c r="I62" s="18">
        <v>0</v>
      </c>
      <c r="J62" s="18">
        <v>0.27900000000000003</v>
      </c>
      <c r="K62" s="18">
        <v>0.86099999999999999</v>
      </c>
      <c r="L62" s="19">
        <v>293</v>
      </c>
      <c r="M62" s="19">
        <v>0</v>
      </c>
      <c r="N62" s="20">
        <v>-11.646000000000001</v>
      </c>
      <c r="O62" s="21">
        <v>0.2165</v>
      </c>
      <c r="P62" s="21">
        <v>-1.4459999999999999E-4</v>
      </c>
      <c r="Q62" s="21">
        <v>3.8870000000000003E-8</v>
      </c>
      <c r="R62" s="22">
        <v>0</v>
      </c>
      <c r="S62" s="22">
        <v>0</v>
      </c>
      <c r="T62" s="13">
        <v>-7</v>
      </c>
      <c r="U62" s="13">
        <v>0</v>
      </c>
      <c r="V62" s="20">
        <v>15.9811</v>
      </c>
      <c r="W62" s="22">
        <v>3543.79</v>
      </c>
      <c r="X62" s="22">
        <v>-69.22</v>
      </c>
      <c r="Y62" s="13">
        <v>478</v>
      </c>
      <c r="Z62" s="13">
        <v>328</v>
      </c>
      <c r="AA62" s="18">
        <v>67.725999999999999</v>
      </c>
      <c r="AB62" s="22">
        <v>-8033.58</v>
      </c>
      <c r="AC62" s="18">
        <v>-7.0759999999999996</v>
      </c>
      <c r="AD62" s="18">
        <v>8.39</v>
      </c>
      <c r="AE62" s="13">
        <v>9110</v>
      </c>
      <c r="AQ62" s="12"/>
    </row>
    <row r="63" spans="1:43" ht="15" x14ac:dyDescent="0.2">
      <c r="A63" s="13">
        <v>49</v>
      </c>
      <c r="B63" s="12" t="s">
        <v>124</v>
      </c>
      <c r="C63" s="18">
        <v>120.19499999999999</v>
      </c>
      <c r="D63" s="19">
        <v>177.6</v>
      </c>
      <c r="E63" s="19">
        <v>434.5</v>
      </c>
      <c r="F63" s="19">
        <v>637</v>
      </c>
      <c r="G63" s="19">
        <v>28</v>
      </c>
      <c r="H63" s="19">
        <v>490</v>
      </c>
      <c r="I63" s="18">
        <v>0.26</v>
      </c>
      <c r="J63" s="18">
        <v>0.36</v>
      </c>
      <c r="K63" s="18">
        <v>0.86499999999999999</v>
      </c>
      <c r="L63" s="19">
        <v>293</v>
      </c>
      <c r="M63" s="19">
        <v>0</v>
      </c>
      <c r="N63" s="20">
        <v>-6.9260000000000002</v>
      </c>
      <c r="O63" s="21">
        <v>0.17419999999999999</v>
      </c>
      <c r="P63" s="21">
        <v>-1.042E-4</v>
      </c>
      <c r="Q63" s="21">
        <v>2.3879999999999999</v>
      </c>
      <c r="R63" s="22">
        <v>8</v>
      </c>
      <c r="S63" s="22">
        <v>0</v>
      </c>
      <c r="T63" s="13">
        <v>0</v>
      </c>
      <c r="U63" s="13">
        <v>-0.46</v>
      </c>
      <c r="V63" s="20">
        <v>30.22</v>
      </c>
      <c r="W63" s="22">
        <v>16.154499999999999</v>
      </c>
      <c r="X63" s="22">
        <v>3521.08</v>
      </c>
      <c r="Y63" s="13">
        <v>-64.64</v>
      </c>
      <c r="Z63" s="13">
        <v>463</v>
      </c>
      <c r="AA63" s="18">
        <v>318</v>
      </c>
      <c r="AB63" s="22">
        <v>65.67</v>
      </c>
      <c r="AC63" s="18">
        <v>-7678.11</v>
      </c>
      <c r="AD63" s="18">
        <v>-6.8150000000000004</v>
      </c>
      <c r="AE63" s="13">
        <v>7.2</v>
      </c>
      <c r="AQ63" s="12"/>
    </row>
    <row r="64" spans="1:43" ht="15" x14ac:dyDescent="0.2">
      <c r="A64" s="13">
        <v>50</v>
      </c>
      <c r="B64" s="12" t="s">
        <v>125</v>
      </c>
      <c r="C64" s="18">
        <v>120.19499999999999</v>
      </c>
      <c r="D64" s="19">
        <v>210.8</v>
      </c>
      <c r="E64" s="19">
        <v>435.2</v>
      </c>
      <c r="F64" s="19">
        <v>640</v>
      </c>
      <c r="G64" s="19">
        <v>29</v>
      </c>
      <c r="H64" s="19">
        <v>470</v>
      </c>
      <c r="I64" s="18">
        <v>0.26</v>
      </c>
      <c r="J64" s="18">
        <v>0.32200000000000001</v>
      </c>
      <c r="K64" s="18">
        <v>0.86099999999999999</v>
      </c>
      <c r="L64" s="19">
        <v>293</v>
      </c>
      <c r="M64" s="19">
        <v>0</v>
      </c>
      <c r="N64" s="20">
        <v>-6.5229999999999997</v>
      </c>
      <c r="O64" s="21">
        <v>0.1714</v>
      </c>
      <c r="P64" s="21">
        <v>-1.009E-4</v>
      </c>
      <c r="Q64" s="21">
        <v>2.2790000000000001E-8</v>
      </c>
      <c r="R64" s="22">
        <v>463.17</v>
      </c>
      <c r="S64" s="22">
        <v>266.08</v>
      </c>
      <c r="T64" s="13">
        <v>-0.49</v>
      </c>
      <c r="U64" s="13">
        <v>30.28</v>
      </c>
      <c r="V64" s="20">
        <v>16.113499999999998</v>
      </c>
      <c r="W64" s="22">
        <v>3516.31</v>
      </c>
      <c r="X64" s="22">
        <v>-64.23</v>
      </c>
      <c r="Y64" s="13">
        <v>463</v>
      </c>
      <c r="Z64" s="13">
        <v>318</v>
      </c>
      <c r="AA64" s="18">
        <v>61.404000000000003</v>
      </c>
      <c r="AB64" s="22">
        <v>-7422.59</v>
      </c>
      <c r="AC64" s="18">
        <v>-6.2119999999999997</v>
      </c>
      <c r="AD64" s="18">
        <v>7.23</v>
      </c>
      <c r="AE64" s="13">
        <v>9180</v>
      </c>
    </row>
    <row r="65" spans="1:33" ht="15" x14ac:dyDescent="0.2">
      <c r="A65" s="13">
        <v>51</v>
      </c>
      <c r="B65" s="12" t="s">
        <v>126</v>
      </c>
      <c r="C65" s="18">
        <v>134.22200000000001</v>
      </c>
      <c r="D65" s="19">
        <v>200</v>
      </c>
      <c r="E65" s="19">
        <v>450.3</v>
      </c>
      <c r="F65" s="19">
        <v>653</v>
      </c>
      <c r="G65" s="19">
        <v>27.9</v>
      </c>
      <c r="H65" s="19">
        <v>0</v>
      </c>
      <c r="I65" s="18">
        <v>0</v>
      </c>
      <c r="J65" s="18">
        <v>0.371</v>
      </c>
      <c r="K65" s="18">
        <v>0.85699999999999998</v>
      </c>
      <c r="L65" s="19">
        <v>293</v>
      </c>
      <c r="M65" s="19">
        <v>0</v>
      </c>
      <c r="N65" s="20">
        <v>0</v>
      </c>
      <c r="O65" s="21">
        <v>0</v>
      </c>
      <c r="P65" s="21">
        <v>0</v>
      </c>
      <c r="Q65" s="21">
        <v>0</v>
      </c>
      <c r="R65" s="22">
        <v>0</v>
      </c>
      <c r="S65" s="22">
        <v>0</v>
      </c>
      <c r="T65" s="13">
        <v>0</v>
      </c>
      <c r="U65" s="13">
        <v>0</v>
      </c>
      <c r="V65" s="20">
        <v>15.942399999999999</v>
      </c>
      <c r="W65" s="22">
        <v>3539.21</v>
      </c>
      <c r="X65" s="22">
        <v>-70.099999999999994</v>
      </c>
      <c r="Y65" s="13">
        <v>480</v>
      </c>
      <c r="Z65" s="13">
        <v>329</v>
      </c>
      <c r="AA65" s="18">
        <v>63.225000000000001</v>
      </c>
      <c r="AB65" s="22">
        <v>-7800.97</v>
      </c>
      <c r="AC65" s="18">
        <v>-6.4320000000000004</v>
      </c>
      <c r="AD65" s="18">
        <v>8.41</v>
      </c>
      <c r="AE65" s="13">
        <v>0</v>
      </c>
    </row>
    <row r="66" spans="1:33" ht="15" x14ac:dyDescent="0.2">
      <c r="A66" s="13">
        <v>52</v>
      </c>
      <c r="B66" s="12" t="s">
        <v>127</v>
      </c>
      <c r="C66" s="18">
        <v>142.20099999999999</v>
      </c>
      <c r="D66" s="19">
        <v>242.7</v>
      </c>
      <c r="E66" s="19">
        <v>517.79999999999995</v>
      </c>
      <c r="F66" s="19">
        <v>772</v>
      </c>
      <c r="G66" s="19">
        <v>35.200000000000003</v>
      </c>
      <c r="H66" s="19">
        <v>445</v>
      </c>
      <c r="I66" s="18">
        <v>0.25</v>
      </c>
      <c r="J66" s="18">
        <v>0.33400000000000002</v>
      </c>
      <c r="K66" s="18">
        <v>1.02</v>
      </c>
      <c r="L66" s="19">
        <v>293</v>
      </c>
      <c r="M66" s="19">
        <v>0.5</v>
      </c>
      <c r="N66" s="20">
        <v>-15.481999999999999</v>
      </c>
      <c r="O66" s="21">
        <v>0.22420000000000001</v>
      </c>
      <c r="P66" s="21">
        <v>-1.6579999999999999E-4</v>
      </c>
      <c r="Q66" s="21">
        <v>4.814E-8</v>
      </c>
      <c r="R66" s="22">
        <v>862.89</v>
      </c>
      <c r="S66" s="22">
        <v>361.76</v>
      </c>
      <c r="T66" s="13">
        <v>27.93</v>
      </c>
      <c r="U66" s="13">
        <v>52.03</v>
      </c>
      <c r="V66" s="20">
        <v>16.200800000000001</v>
      </c>
      <c r="W66" s="22">
        <v>4206.7</v>
      </c>
      <c r="X66" s="22">
        <v>-78.150000000000006</v>
      </c>
      <c r="Y66" s="13">
        <v>551</v>
      </c>
      <c r="Z66" s="13">
        <v>380</v>
      </c>
      <c r="AA66" s="18">
        <v>0</v>
      </c>
      <c r="AB66" s="22">
        <v>0</v>
      </c>
      <c r="AC66" s="18">
        <v>0</v>
      </c>
      <c r="AD66" s="18">
        <v>0</v>
      </c>
      <c r="AE66" s="13">
        <v>11000</v>
      </c>
    </row>
    <row r="67" spans="1:33" ht="15" x14ac:dyDescent="0.2">
      <c r="A67" s="13">
        <v>53</v>
      </c>
      <c r="B67" s="12" t="s">
        <v>128</v>
      </c>
      <c r="C67" s="18">
        <v>126.24299999999999</v>
      </c>
      <c r="D67" s="19">
        <v>191.8</v>
      </c>
      <c r="E67" s="19">
        <v>420</v>
      </c>
      <c r="F67" s="19">
        <v>592</v>
      </c>
      <c r="G67" s="19">
        <v>23.1</v>
      </c>
      <c r="H67" s="19">
        <v>580</v>
      </c>
      <c r="I67" s="18">
        <v>0.28000000000000003</v>
      </c>
      <c r="J67" s="18">
        <v>0.43</v>
      </c>
      <c r="K67" s="18">
        <v>0.745</v>
      </c>
      <c r="L67" s="19">
        <v>273</v>
      </c>
      <c r="M67" s="19">
        <v>0</v>
      </c>
      <c r="N67" s="20">
        <v>0.88800000000000001</v>
      </c>
      <c r="O67" s="21">
        <v>0.19400000000000001</v>
      </c>
      <c r="P67" s="21">
        <v>-1.077E-4</v>
      </c>
      <c r="Q67" s="21">
        <v>2.318E-8</v>
      </c>
      <c r="R67" s="22">
        <v>471</v>
      </c>
      <c r="S67" s="22">
        <v>258.92</v>
      </c>
      <c r="T67" s="13">
        <v>-24.74</v>
      </c>
      <c r="U67" s="13">
        <v>26.93</v>
      </c>
      <c r="V67" s="20">
        <v>16.011800000000001</v>
      </c>
      <c r="W67" s="22">
        <v>3305.03</v>
      </c>
      <c r="X67" s="22">
        <v>-67.61</v>
      </c>
      <c r="Y67" s="13">
        <v>448</v>
      </c>
      <c r="Z67" s="13">
        <v>308</v>
      </c>
      <c r="AA67" s="18">
        <v>69.084999999999994</v>
      </c>
      <c r="AB67" s="22">
        <v>-7626.91</v>
      </c>
      <c r="AC67" s="18">
        <v>-7.3390000000000004</v>
      </c>
      <c r="AD67" s="18">
        <v>8.3800000000000008</v>
      </c>
      <c r="AE67" s="13">
        <v>8680</v>
      </c>
    </row>
    <row r="68" spans="1:33" ht="15" x14ac:dyDescent="0.2">
      <c r="A68" s="13">
        <v>54</v>
      </c>
      <c r="B68" s="12" t="s">
        <v>129</v>
      </c>
      <c r="C68" s="18">
        <v>270.50099999999998</v>
      </c>
      <c r="D68" s="19">
        <v>331</v>
      </c>
      <c r="E68" s="19">
        <v>608</v>
      </c>
      <c r="F68" s="19">
        <v>747</v>
      </c>
      <c r="G68" s="19">
        <v>14</v>
      </c>
      <c r="H68" s="19">
        <v>0</v>
      </c>
      <c r="I68" s="18">
        <v>0</v>
      </c>
      <c r="J68" s="18">
        <v>0</v>
      </c>
      <c r="K68" s="18">
        <v>0.81200000000000006</v>
      </c>
      <c r="L68" s="19">
        <v>332</v>
      </c>
      <c r="M68" s="19">
        <v>1.7</v>
      </c>
      <c r="N68" s="20">
        <v>-2.0790000000000002</v>
      </c>
      <c r="O68" s="21">
        <v>0.41739999999999999</v>
      </c>
      <c r="P68" s="21">
        <v>-2.3599999999999999E-4</v>
      </c>
      <c r="Q68" s="21">
        <v>5.1529999999999999E-8</v>
      </c>
      <c r="R68" s="22">
        <v>0</v>
      </c>
      <c r="S68" s="22">
        <v>0</v>
      </c>
      <c r="T68" s="13">
        <v>-135.38999999999999</v>
      </c>
      <c r="U68" s="13">
        <v>-8.65</v>
      </c>
      <c r="V68" s="20">
        <v>15.6898</v>
      </c>
      <c r="W68" s="22">
        <v>3757.82</v>
      </c>
      <c r="X68" s="22">
        <v>-193.1</v>
      </c>
      <c r="Y68" s="13">
        <v>658</v>
      </c>
      <c r="Z68" s="13">
        <v>474</v>
      </c>
      <c r="AA68" s="18">
        <v>0</v>
      </c>
      <c r="AB68" s="22">
        <v>0</v>
      </c>
      <c r="AC68" s="18">
        <v>0</v>
      </c>
      <c r="AD68" s="18">
        <v>0</v>
      </c>
      <c r="AE68" s="13">
        <v>0</v>
      </c>
    </row>
    <row r="69" spans="1:33" ht="15" x14ac:dyDescent="0.2">
      <c r="A69" s="13">
        <v>55</v>
      </c>
      <c r="B69" s="12" t="s">
        <v>130</v>
      </c>
      <c r="C69" s="18">
        <v>252.48599999999999</v>
      </c>
      <c r="D69" s="19">
        <v>290.8</v>
      </c>
      <c r="E69" s="19">
        <v>588</v>
      </c>
      <c r="F69" s="19">
        <v>739</v>
      </c>
      <c r="G69" s="19">
        <v>11.2</v>
      </c>
      <c r="H69" s="19">
        <v>0</v>
      </c>
      <c r="I69" s="18">
        <v>0</v>
      </c>
      <c r="J69" s="18">
        <v>0.80700000000000005</v>
      </c>
      <c r="K69" s="18">
        <v>0.78900000000000003</v>
      </c>
      <c r="L69" s="19">
        <v>293</v>
      </c>
      <c r="M69" s="19">
        <v>0</v>
      </c>
      <c r="N69" s="20">
        <v>-2.706</v>
      </c>
      <c r="O69" s="21">
        <v>0.39750000000000002</v>
      </c>
      <c r="P69" s="21">
        <v>-2.2389999999999999E-4</v>
      </c>
      <c r="Q69" s="21">
        <v>4.8930000000000002E-8</v>
      </c>
      <c r="R69" s="22">
        <v>816.19</v>
      </c>
      <c r="S69" s="22">
        <v>376.93</v>
      </c>
      <c r="T69" s="13">
        <v>-69.08</v>
      </c>
      <c r="U69" s="13">
        <v>45.01</v>
      </c>
      <c r="V69" s="20">
        <v>16.222100000000001</v>
      </c>
      <c r="W69" s="22">
        <v>4416.13</v>
      </c>
      <c r="X69" s="22">
        <v>-127.3</v>
      </c>
      <c r="Y69" s="13">
        <v>623</v>
      </c>
      <c r="Z69" s="13">
        <v>444</v>
      </c>
      <c r="AA69" s="18">
        <v>0</v>
      </c>
      <c r="AB69" s="22">
        <v>0</v>
      </c>
      <c r="AC69" s="18">
        <v>0</v>
      </c>
      <c r="AD69" s="18">
        <v>0</v>
      </c>
      <c r="AE69" s="13">
        <v>12970</v>
      </c>
    </row>
    <row r="70" spans="1:33" ht="15" x14ac:dyDescent="0.2">
      <c r="A70" s="13">
        <v>56</v>
      </c>
      <c r="B70" s="12" t="s">
        <v>131</v>
      </c>
      <c r="C70" s="18">
        <v>130.23099999999999</v>
      </c>
      <c r="D70" s="19">
        <v>257.7</v>
      </c>
      <c r="E70" s="19">
        <v>468.4</v>
      </c>
      <c r="F70" s="19">
        <v>58</v>
      </c>
      <c r="G70" s="19">
        <v>34</v>
      </c>
      <c r="H70" s="19">
        <v>490</v>
      </c>
      <c r="I70" s="18">
        <v>0.31</v>
      </c>
      <c r="J70" s="18">
        <v>0.53</v>
      </c>
      <c r="K70" s="18">
        <v>0.82599999999999996</v>
      </c>
      <c r="L70" s="19">
        <v>293</v>
      </c>
      <c r="M70" s="19">
        <v>2</v>
      </c>
      <c r="N70" s="20">
        <v>1.474</v>
      </c>
      <c r="O70" s="21">
        <v>0.1817</v>
      </c>
      <c r="P70" s="21">
        <v>-9.0690000000000001E-5</v>
      </c>
      <c r="Q70" s="21">
        <v>1.496E-8</v>
      </c>
      <c r="R70" s="22">
        <v>1312.1</v>
      </c>
      <c r="S70" s="22">
        <v>369.97</v>
      </c>
      <c r="T70" s="13">
        <v>-86</v>
      </c>
      <c r="U70" s="13">
        <v>-28.7</v>
      </c>
      <c r="V70" s="20">
        <v>15.742800000000001</v>
      </c>
      <c r="W70" s="22">
        <v>3017.81</v>
      </c>
      <c r="X70" s="22">
        <v>-137.1</v>
      </c>
      <c r="Y70" s="13">
        <v>468</v>
      </c>
      <c r="Z70" s="13">
        <v>343</v>
      </c>
      <c r="AA70" s="18">
        <v>0</v>
      </c>
      <c r="AB70" s="22">
        <v>0</v>
      </c>
      <c r="AC70" s="18">
        <v>0</v>
      </c>
      <c r="AD70" s="18">
        <v>0</v>
      </c>
      <c r="AE70" s="13">
        <v>12100</v>
      </c>
    </row>
    <row r="71" spans="1:33" ht="15" x14ac:dyDescent="0.2">
      <c r="A71" s="13">
        <v>57</v>
      </c>
      <c r="B71" s="12" t="s">
        <v>132</v>
      </c>
      <c r="C71" s="18">
        <v>112.21599999999999</v>
      </c>
      <c r="D71" s="19">
        <v>171.4</v>
      </c>
      <c r="E71" s="19">
        <v>394.4</v>
      </c>
      <c r="F71" s="19">
        <v>566.6</v>
      </c>
      <c r="G71" s="19">
        <v>25.9</v>
      </c>
      <c r="H71" s="19">
        <v>464</v>
      </c>
      <c r="I71" s="18">
        <v>0.26</v>
      </c>
      <c r="J71" s="18">
        <v>0.38600000000000001</v>
      </c>
      <c r="K71" s="18">
        <v>0.71499999999999997</v>
      </c>
      <c r="L71" s="19">
        <v>293</v>
      </c>
      <c r="M71" s="19">
        <v>0.3</v>
      </c>
      <c r="N71" s="20">
        <v>-0.97899999999999998</v>
      </c>
      <c r="O71" s="21">
        <v>0.1729</v>
      </c>
      <c r="P71" s="21">
        <v>-9.6409999999999993E-5</v>
      </c>
      <c r="Q71" s="21">
        <v>2.072E-8</v>
      </c>
      <c r="R71" s="22">
        <v>418.82</v>
      </c>
      <c r="S71" s="22">
        <v>237.63</v>
      </c>
      <c r="T71" s="13">
        <v>-19.82</v>
      </c>
      <c r="U71" s="13">
        <v>24.91</v>
      </c>
      <c r="V71" s="20">
        <v>15.962999999999999</v>
      </c>
      <c r="W71" s="22">
        <v>3116.52</v>
      </c>
      <c r="X71" s="22">
        <v>-60.39</v>
      </c>
      <c r="Y71" s="13">
        <v>420</v>
      </c>
      <c r="Z71" s="13">
        <v>288</v>
      </c>
      <c r="AA71" s="18">
        <v>64.486999999999995</v>
      </c>
      <c r="AB71" s="22">
        <v>6883.34</v>
      </c>
      <c r="AC71" s="18">
        <v>-6.7649999999999997</v>
      </c>
      <c r="AD71" s="18">
        <v>6.98</v>
      </c>
      <c r="AE71" s="13">
        <v>8070</v>
      </c>
    </row>
    <row r="72" spans="1:33" ht="15" x14ac:dyDescent="0.2">
      <c r="A72" s="13">
        <v>58</v>
      </c>
      <c r="B72" s="12" t="s">
        <v>133</v>
      </c>
      <c r="C72" s="18">
        <v>210.405</v>
      </c>
      <c r="D72" s="19">
        <v>269.39999999999998</v>
      </c>
      <c r="E72" s="19">
        <v>541.5</v>
      </c>
      <c r="F72" s="19">
        <v>704</v>
      </c>
      <c r="G72" s="19">
        <v>14.4</v>
      </c>
      <c r="H72" s="19">
        <v>0</v>
      </c>
      <c r="I72" s="18">
        <v>0</v>
      </c>
      <c r="J72" s="18">
        <v>0.68200000000000005</v>
      </c>
      <c r="K72" s="18">
        <v>0.79100000000000004</v>
      </c>
      <c r="L72" s="19">
        <v>273</v>
      </c>
      <c r="M72" s="19">
        <v>0</v>
      </c>
      <c r="N72" s="20">
        <v>-2.198</v>
      </c>
      <c r="O72" s="21">
        <v>3.302</v>
      </c>
      <c r="P72" s="21">
        <v>-1</v>
      </c>
      <c r="Q72" s="21">
        <v>-1.859</v>
      </c>
      <c r="R72" s="22">
        <v>-4</v>
      </c>
      <c r="S72" s="22">
        <v>4.0670000000000002</v>
      </c>
      <c r="T72" s="13">
        <v>-8</v>
      </c>
      <c r="U72" s="13">
        <v>739.13</v>
      </c>
      <c r="V72" s="20">
        <v>347.46</v>
      </c>
      <c r="W72" s="22">
        <v>-54.31</v>
      </c>
      <c r="X72" s="22">
        <v>38.97</v>
      </c>
      <c r="Y72" s="13">
        <v>16.1539</v>
      </c>
      <c r="Z72" s="13">
        <v>4103.1499999999996</v>
      </c>
      <c r="AA72" s="18">
        <v>-110.6</v>
      </c>
      <c r="AB72" s="22">
        <v>574</v>
      </c>
      <c r="AC72" s="18">
        <v>406</v>
      </c>
      <c r="AD72" s="18">
        <v>98.92</v>
      </c>
      <c r="AE72" s="13">
        <v>-12205.3</v>
      </c>
      <c r="AG72" s="13">
        <v>19.16</v>
      </c>
    </row>
    <row r="73" spans="1:33" ht="15" x14ac:dyDescent="0.2">
      <c r="A73" s="13">
        <v>59</v>
      </c>
      <c r="B73" s="12" t="s">
        <v>134</v>
      </c>
      <c r="C73" s="18">
        <v>88.15</v>
      </c>
      <c r="D73" s="19">
        <v>195</v>
      </c>
      <c r="E73" s="19">
        <v>411</v>
      </c>
      <c r="F73" s="19">
        <v>586</v>
      </c>
      <c r="G73" s="19">
        <v>38</v>
      </c>
      <c r="H73" s="19">
        <v>326</v>
      </c>
      <c r="I73" s="18">
        <v>0.26</v>
      </c>
      <c r="J73" s="18">
        <v>0.57999999999999996</v>
      </c>
      <c r="K73" s="18">
        <v>0.81499999999999995</v>
      </c>
      <c r="L73" s="19">
        <v>293</v>
      </c>
      <c r="M73" s="19">
        <v>1.7</v>
      </c>
      <c r="N73" s="20">
        <v>0.92400000000000004</v>
      </c>
      <c r="O73" s="21">
        <v>0.1205</v>
      </c>
      <c r="P73" s="21">
        <v>-6.3040000000000006E-5</v>
      </c>
      <c r="Q73" s="21">
        <v>1.2229999999999999E-8</v>
      </c>
      <c r="R73" s="22">
        <v>1151.0999999999999</v>
      </c>
      <c r="S73" s="22">
        <v>349.62</v>
      </c>
      <c r="T73" s="13">
        <v>-71.400000000000006</v>
      </c>
      <c r="U73" s="13">
        <v>-34.9</v>
      </c>
      <c r="V73" s="20">
        <v>16.527000000000001</v>
      </c>
      <c r="W73" s="22">
        <v>3026.89</v>
      </c>
      <c r="X73" s="22">
        <v>-105</v>
      </c>
      <c r="Y73" s="13">
        <v>411</v>
      </c>
      <c r="Z73" s="13">
        <v>310</v>
      </c>
      <c r="AA73" s="18">
        <v>0</v>
      </c>
      <c r="AB73" s="22">
        <v>0</v>
      </c>
      <c r="AC73" s="18">
        <v>0</v>
      </c>
      <c r="AD73" s="18">
        <v>0</v>
      </c>
      <c r="AE73" s="13">
        <v>10600</v>
      </c>
    </row>
    <row r="74" spans="1:33" ht="15" x14ac:dyDescent="0.2">
      <c r="A74" s="13">
        <v>60</v>
      </c>
      <c r="B74" s="12" t="s">
        <v>135</v>
      </c>
      <c r="C74" s="18">
        <v>70.135000000000005</v>
      </c>
      <c r="D74" s="19">
        <v>107.9</v>
      </c>
      <c r="E74" s="19">
        <v>303.10000000000002</v>
      </c>
      <c r="F74" s="19">
        <v>464.7</v>
      </c>
      <c r="G74" s="19">
        <v>40</v>
      </c>
      <c r="H74" s="19">
        <v>300</v>
      </c>
      <c r="I74" s="18">
        <v>0.31</v>
      </c>
      <c r="J74" s="18">
        <v>0.245</v>
      </c>
      <c r="K74" s="18">
        <v>0.64</v>
      </c>
      <c r="L74" s="19">
        <v>293</v>
      </c>
      <c r="M74" s="19">
        <v>0.4</v>
      </c>
      <c r="N74" s="20">
        <v>-3.2000000000000001E-2</v>
      </c>
      <c r="O74" s="21">
        <v>0.10340000000000001</v>
      </c>
      <c r="P74" s="21">
        <v>-5.5340000000000002E-5</v>
      </c>
      <c r="Q74" s="21">
        <v>1.118E-8</v>
      </c>
      <c r="R74" s="22">
        <v>305.25</v>
      </c>
      <c r="S74" s="22">
        <v>174.7</v>
      </c>
      <c r="T74" s="13">
        <v>-5</v>
      </c>
      <c r="U74" s="13">
        <v>18.91</v>
      </c>
      <c r="V74" s="20">
        <v>15.7646</v>
      </c>
      <c r="W74" s="22">
        <v>2405.96</v>
      </c>
      <c r="X74" s="22">
        <v>-39.630000000000003</v>
      </c>
      <c r="Y74" s="13">
        <v>325</v>
      </c>
      <c r="Z74" s="13">
        <v>220</v>
      </c>
      <c r="AA74" s="18">
        <v>51.816000000000003</v>
      </c>
      <c r="AB74" s="22">
        <v>-4694.26</v>
      </c>
      <c r="AC74" s="18">
        <v>-5.202</v>
      </c>
      <c r="AD74" s="18">
        <v>3.42</v>
      </c>
      <c r="AE74" s="13">
        <v>6022</v>
      </c>
    </row>
    <row r="75" spans="1:33" ht="15" x14ac:dyDescent="0.2">
      <c r="A75" s="13">
        <v>61</v>
      </c>
      <c r="B75" s="12" t="s">
        <v>136</v>
      </c>
      <c r="C75" s="18">
        <v>68.119</v>
      </c>
      <c r="D75" s="19">
        <v>167.5</v>
      </c>
      <c r="E75" s="19">
        <v>313.3</v>
      </c>
      <c r="F75" s="19">
        <v>493.4</v>
      </c>
      <c r="G75" s="19">
        <v>40</v>
      </c>
      <c r="H75" s="19">
        <v>278</v>
      </c>
      <c r="I75" s="18">
        <v>0.27500000000000002</v>
      </c>
      <c r="J75" s="18">
        <v>0.16400000000000001</v>
      </c>
      <c r="K75" s="18">
        <v>0.69</v>
      </c>
      <c r="L75" s="19">
        <v>293</v>
      </c>
      <c r="M75" s="19">
        <v>0.9</v>
      </c>
      <c r="N75" s="20">
        <v>4.3150000000000004</v>
      </c>
      <c r="O75" s="21">
        <v>8.3860000000000004E-2</v>
      </c>
      <c r="P75" s="21">
        <v>-4.57E-5</v>
      </c>
      <c r="Q75" s="21">
        <v>9.7870000000000002E-9</v>
      </c>
      <c r="R75" s="22">
        <v>0</v>
      </c>
      <c r="S75" s="22">
        <v>0</v>
      </c>
      <c r="T75" s="13">
        <v>34.5</v>
      </c>
      <c r="U75" s="13">
        <v>50.25</v>
      </c>
      <c r="V75" s="20">
        <v>16.042899999999999</v>
      </c>
      <c r="W75" s="22">
        <v>2515.62</v>
      </c>
      <c r="X75" s="22">
        <v>-45.97</v>
      </c>
      <c r="Y75" s="13">
        <v>335</v>
      </c>
      <c r="Z75" s="13">
        <v>230</v>
      </c>
      <c r="AA75" s="18">
        <v>0</v>
      </c>
      <c r="AB75" s="22">
        <v>0</v>
      </c>
      <c r="AC75" s="18">
        <v>0</v>
      </c>
      <c r="AD75" s="18">
        <v>0</v>
      </c>
      <c r="AE75" s="13">
        <v>0</v>
      </c>
    </row>
    <row r="76" spans="1:33" ht="15" x14ac:dyDescent="0.2">
      <c r="A76" s="13">
        <v>62</v>
      </c>
      <c r="B76" s="12" t="s">
        <v>137</v>
      </c>
      <c r="C76" s="18">
        <v>60.095999999999997</v>
      </c>
      <c r="D76" s="19">
        <v>146.9</v>
      </c>
      <c r="E76" s="19">
        <v>370.4</v>
      </c>
      <c r="F76" s="19">
        <v>536.70000000000005</v>
      </c>
      <c r="G76" s="19">
        <v>51</v>
      </c>
      <c r="H76" s="19">
        <v>218.5</v>
      </c>
      <c r="I76" s="18">
        <v>0.253</v>
      </c>
      <c r="J76" s="18">
        <v>0.624</v>
      </c>
      <c r="K76" s="18">
        <v>0.80400000000000005</v>
      </c>
      <c r="L76" s="19">
        <v>293</v>
      </c>
      <c r="M76" s="19">
        <v>1.7</v>
      </c>
      <c r="N76" s="20">
        <v>0.59</v>
      </c>
      <c r="O76" s="21">
        <v>7.9420000000000004E-2</v>
      </c>
      <c r="P76" s="21">
        <v>-4.4310000000000001E-5</v>
      </c>
      <c r="Q76" s="21">
        <v>1.0260000000000001E-8</v>
      </c>
      <c r="R76" s="22">
        <v>951.04</v>
      </c>
      <c r="S76" s="22">
        <v>327.83</v>
      </c>
      <c r="T76" s="13">
        <v>-61.28</v>
      </c>
      <c r="U76" s="13">
        <v>-38.67</v>
      </c>
      <c r="V76" s="20">
        <v>17.543900000000001</v>
      </c>
      <c r="W76" s="22">
        <v>3166.38</v>
      </c>
      <c r="X76" s="22">
        <v>-80.150000000000006</v>
      </c>
      <c r="Y76" s="13">
        <v>400</v>
      </c>
      <c r="Z76" s="13">
        <v>285</v>
      </c>
      <c r="AA76" s="18">
        <v>101.82</v>
      </c>
      <c r="AB76" s="22">
        <v>-9416.25</v>
      </c>
      <c r="AC76" s="18">
        <v>-11.79</v>
      </c>
      <c r="AD76" s="18">
        <v>3.13</v>
      </c>
      <c r="AE76" s="13">
        <v>9980</v>
      </c>
    </row>
    <row r="77" spans="1:33" ht="15" x14ac:dyDescent="0.2">
      <c r="A77" s="13">
        <v>63</v>
      </c>
      <c r="B77" s="12" t="s">
        <v>138</v>
      </c>
      <c r="C77" s="18">
        <v>196.37799999999999</v>
      </c>
      <c r="D77" s="19">
        <v>260.3</v>
      </c>
      <c r="E77" s="19">
        <v>524.29999999999995</v>
      </c>
      <c r="F77" s="19">
        <v>689</v>
      </c>
      <c r="G77" s="19">
        <v>15.4</v>
      </c>
      <c r="H77" s="19">
        <v>0</v>
      </c>
      <c r="I77" s="18">
        <v>0</v>
      </c>
      <c r="J77" s="18">
        <v>0.64400000000000002</v>
      </c>
      <c r="K77" s="18">
        <v>0.78600000000000003</v>
      </c>
      <c r="L77" s="19">
        <v>273</v>
      </c>
      <c r="M77" s="19">
        <v>0</v>
      </c>
      <c r="N77" s="20">
        <v>-1.903</v>
      </c>
      <c r="O77" s="21">
        <v>3.0710000000000002</v>
      </c>
      <c r="P77" s="21">
        <v>-1</v>
      </c>
      <c r="Q77" s="21">
        <v>-1.722</v>
      </c>
      <c r="R77" s="22">
        <v>-4</v>
      </c>
      <c r="S77" s="22">
        <v>3.7480000000000002</v>
      </c>
      <c r="T77" s="13">
        <v>-8</v>
      </c>
      <c r="U77" s="13">
        <v>697.49</v>
      </c>
      <c r="V77" s="20">
        <v>336.13</v>
      </c>
      <c r="W77" s="22">
        <v>-49.36</v>
      </c>
      <c r="X77" s="22">
        <v>36.99</v>
      </c>
      <c r="Y77" s="13">
        <v>16.164300000000001</v>
      </c>
      <c r="Z77" s="13">
        <v>4018.01</v>
      </c>
      <c r="AA77" s="18">
        <v>-102.7</v>
      </c>
      <c r="AB77" s="22">
        <v>557</v>
      </c>
      <c r="AC77" s="18">
        <v>392</v>
      </c>
      <c r="AD77" s="18">
        <v>92.474000000000004</v>
      </c>
      <c r="AE77" s="13">
        <v>-11329.2</v>
      </c>
      <c r="AG77" s="13">
        <v>17.07</v>
      </c>
    </row>
    <row r="78" spans="1:33" ht="15" x14ac:dyDescent="0.2">
      <c r="A78" s="13">
        <v>64</v>
      </c>
      <c r="B78" s="12" t="s">
        <v>139</v>
      </c>
      <c r="C78" s="18">
        <v>68.119</v>
      </c>
      <c r="D78" s="19">
        <v>185.7</v>
      </c>
      <c r="E78" s="19">
        <v>315.2</v>
      </c>
      <c r="F78" s="19">
        <v>496</v>
      </c>
      <c r="G78" s="19">
        <v>39.4</v>
      </c>
      <c r="H78" s="19">
        <v>275</v>
      </c>
      <c r="I78" s="18">
        <v>0.26600000000000001</v>
      </c>
      <c r="J78" s="18">
        <v>0.17499999999999999</v>
      </c>
      <c r="K78" s="18">
        <v>0.67600000000000005</v>
      </c>
      <c r="L78" s="19">
        <v>293</v>
      </c>
      <c r="M78" s="19">
        <v>0.7</v>
      </c>
      <c r="N78" s="20">
        <v>7.33</v>
      </c>
      <c r="O78" s="21">
        <v>6.7140000000000005E-2</v>
      </c>
      <c r="P78" s="21">
        <v>-1.6030000000000001E-5</v>
      </c>
      <c r="Q78" s="21">
        <v>-5.6169999999999999E-9</v>
      </c>
      <c r="R78" s="22">
        <v>0</v>
      </c>
      <c r="S78" s="22">
        <v>0</v>
      </c>
      <c r="T78" s="13">
        <v>18.600000000000001</v>
      </c>
      <c r="U78" s="13">
        <v>35.07</v>
      </c>
      <c r="V78" s="20">
        <v>15.918200000000001</v>
      </c>
      <c r="W78" s="22">
        <v>2541.69</v>
      </c>
      <c r="X78" s="22">
        <v>-41.43</v>
      </c>
      <c r="Y78" s="13">
        <v>340</v>
      </c>
      <c r="Z78" s="13">
        <v>250</v>
      </c>
      <c r="AA78" s="18">
        <v>0</v>
      </c>
      <c r="AB78" s="22">
        <v>0</v>
      </c>
      <c r="AC78" s="18">
        <v>0</v>
      </c>
      <c r="AD78" s="18">
        <v>0</v>
      </c>
      <c r="AE78" s="13">
        <v>6460</v>
      </c>
    </row>
    <row r="79" spans="1:33" ht="15" x14ac:dyDescent="0.2">
      <c r="A79" s="13">
        <v>65</v>
      </c>
      <c r="B79" s="12" t="s">
        <v>140</v>
      </c>
      <c r="C79" s="18">
        <v>182.351</v>
      </c>
      <c r="D79" s="19">
        <v>250.1</v>
      </c>
      <c r="E79" s="19">
        <v>505.9</v>
      </c>
      <c r="F79" s="19">
        <v>674</v>
      </c>
      <c r="G79" s="19">
        <v>16.8</v>
      </c>
      <c r="H79" s="19">
        <v>0</v>
      </c>
      <c r="I79" s="18">
        <v>0</v>
      </c>
      <c r="J79" s="18">
        <v>0.59799999999999998</v>
      </c>
      <c r="K79" s="18">
        <v>0.76600000000000001</v>
      </c>
      <c r="L79" s="19">
        <v>293</v>
      </c>
      <c r="M79" s="19">
        <v>0</v>
      </c>
      <c r="N79" s="20">
        <v>-1.7</v>
      </c>
      <c r="O79" s="21">
        <v>2.8450000000000002</v>
      </c>
      <c r="P79" s="21">
        <v>-1</v>
      </c>
      <c r="Q79" s="21">
        <v>-1.5940000000000001</v>
      </c>
      <c r="R79" s="22">
        <v>-4</v>
      </c>
      <c r="S79" s="22">
        <v>3.4660000000000002</v>
      </c>
      <c r="T79" s="13">
        <v>-8</v>
      </c>
      <c r="U79" s="13">
        <v>658.16</v>
      </c>
      <c r="V79" s="20">
        <v>323.70999999999998</v>
      </c>
      <c r="W79" s="22">
        <v>-44.45</v>
      </c>
      <c r="X79" s="22">
        <v>34.96</v>
      </c>
      <c r="Y79" s="13">
        <v>16.085000000000001</v>
      </c>
      <c r="Z79" s="13">
        <v>3856.23</v>
      </c>
      <c r="AA79" s="18">
        <v>-97.94</v>
      </c>
      <c r="AB79" s="22">
        <v>537</v>
      </c>
      <c r="AC79" s="18">
        <v>377</v>
      </c>
      <c r="AD79" s="18">
        <v>88.01</v>
      </c>
      <c r="AE79" s="13">
        <v>-10609.4</v>
      </c>
      <c r="AG79" s="13">
        <v>15</v>
      </c>
    </row>
    <row r="80" spans="1:33" ht="15" x14ac:dyDescent="0.2">
      <c r="A80" s="13">
        <v>66</v>
      </c>
      <c r="B80" s="12" t="s">
        <v>141</v>
      </c>
      <c r="C80" s="18">
        <v>154.297</v>
      </c>
      <c r="D80" s="19">
        <v>224</v>
      </c>
      <c r="E80" s="19">
        <v>465.8</v>
      </c>
      <c r="F80" s="19">
        <v>637</v>
      </c>
      <c r="G80" s="19">
        <v>19.7</v>
      </c>
      <c r="H80" s="19">
        <v>0</v>
      </c>
      <c r="I80" s="18">
        <v>0</v>
      </c>
      <c r="J80" s="18">
        <v>0.51800000000000002</v>
      </c>
      <c r="K80" s="18">
        <v>0.751</v>
      </c>
      <c r="L80" s="19">
        <v>293</v>
      </c>
      <c r="M80" s="19">
        <v>0</v>
      </c>
      <c r="N80" s="20">
        <v>-1.3340000000000001</v>
      </c>
      <c r="O80" s="21">
        <v>0.23949999999999999</v>
      </c>
      <c r="P80" s="21">
        <v>-1.338E-4</v>
      </c>
      <c r="Q80" s="21">
        <v>2.9049999999999999E-8</v>
      </c>
      <c r="R80" s="22">
        <v>566.26</v>
      </c>
      <c r="S80" s="22">
        <v>294.89</v>
      </c>
      <c r="T80" s="13">
        <v>-34.6</v>
      </c>
      <c r="U80" s="13">
        <v>30.94</v>
      </c>
      <c r="V80" s="20">
        <v>16.0412</v>
      </c>
      <c r="W80" s="22">
        <v>3597.72</v>
      </c>
      <c r="X80" s="22">
        <v>-83.41</v>
      </c>
      <c r="Y80" s="13">
        <v>496</v>
      </c>
      <c r="Z80" s="13">
        <v>345</v>
      </c>
      <c r="AA80" s="18">
        <v>78.295000000000002</v>
      </c>
      <c r="AB80" s="22">
        <v>-9105.75</v>
      </c>
      <c r="AC80" s="18">
        <v>-8.4890000000000008</v>
      </c>
      <c r="AD80" s="18">
        <v>11.46</v>
      </c>
      <c r="AE80" s="13">
        <v>9770</v>
      </c>
    </row>
    <row r="81" spans="1:31" ht="15" x14ac:dyDescent="0.2">
      <c r="A81" s="13">
        <v>67</v>
      </c>
      <c r="B81" s="12" t="s">
        <v>142</v>
      </c>
      <c r="C81" s="18">
        <v>86.177999999999997</v>
      </c>
      <c r="D81" s="19">
        <v>173.3</v>
      </c>
      <c r="E81" s="19">
        <v>322.89999999999998</v>
      </c>
      <c r="F81" s="19">
        <v>488.7</v>
      </c>
      <c r="G81" s="19">
        <v>30.4</v>
      </c>
      <c r="H81" s="19">
        <v>359</v>
      </c>
      <c r="I81" s="18">
        <v>0.27200000000000002</v>
      </c>
      <c r="J81" s="18">
        <v>0.23100000000000001</v>
      </c>
      <c r="K81" s="18">
        <v>0.64900000000000002</v>
      </c>
      <c r="L81" s="19">
        <v>293</v>
      </c>
      <c r="M81" s="19">
        <v>0</v>
      </c>
      <c r="N81" s="20">
        <v>-3.9729999999999999</v>
      </c>
      <c r="O81" s="21">
        <v>0.15029999999999999</v>
      </c>
      <c r="P81" s="21">
        <v>-8.3139999999999993E-5</v>
      </c>
      <c r="Q81" s="21">
        <v>1.6359999999999999E-8</v>
      </c>
      <c r="R81" s="22">
        <v>438.44</v>
      </c>
      <c r="S81" s="22">
        <v>226.67</v>
      </c>
      <c r="T81" s="13">
        <v>-44.35</v>
      </c>
      <c r="U81" s="13">
        <v>-2.2999999999999998</v>
      </c>
      <c r="V81" s="20">
        <v>15.553599999999999</v>
      </c>
      <c r="W81" s="22">
        <v>2489.5</v>
      </c>
      <c r="X81" s="22">
        <v>-43.81</v>
      </c>
      <c r="Y81" s="13">
        <v>350</v>
      </c>
      <c r="Z81" s="13">
        <v>230</v>
      </c>
      <c r="AA81" s="18">
        <v>51.47</v>
      </c>
      <c r="AB81" s="22">
        <v>-4910.28</v>
      </c>
      <c r="AC81" s="18">
        <v>-5.3140000000000001</v>
      </c>
      <c r="AD81" s="18">
        <v>4.3230000000000004</v>
      </c>
      <c r="AE81" s="13">
        <v>6287</v>
      </c>
    </row>
    <row r="82" spans="1:31" ht="15" x14ac:dyDescent="0.2">
      <c r="A82" s="13">
        <v>68</v>
      </c>
      <c r="B82" s="12" t="s">
        <v>143</v>
      </c>
      <c r="C82" s="18">
        <v>114.232</v>
      </c>
      <c r="D82" s="19">
        <v>160.9</v>
      </c>
      <c r="E82" s="19">
        <v>383</v>
      </c>
      <c r="F82" s="19">
        <v>563.4</v>
      </c>
      <c r="G82" s="19">
        <v>26.9</v>
      </c>
      <c r="H82" s="19">
        <v>436</v>
      </c>
      <c r="I82" s="18">
        <v>0.254</v>
      </c>
      <c r="J82" s="18">
        <v>0.29699999999999999</v>
      </c>
      <c r="K82" s="18">
        <v>0.71599999999999997</v>
      </c>
      <c r="L82" s="19">
        <v>293</v>
      </c>
      <c r="M82" s="19">
        <v>0</v>
      </c>
      <c r="N82" s="20">
        <v>2.2010000000000001</v>
      </c>
      <c r="O82" s="21">
        <v>0.18770000000000001</v>
      </c>
      <c r="P82" s="21">
        <v>-1.0509999999999999E-4</v>
      </c>
      <c r="Q82" s="21">
        <v>2.316E-8</v>
      </c>
      <c r="R82" s="22">
        <v>474.57</v>
      </c>
      <c r="S82" s="22">
        <v>257.61</v>
      </c>
      <c r="T82" s="13">
        <v>-52.61</v>
      </c>
      <c r="U82" s="13">
        <v>4.09</v>
      </c>
      <c r="V82" s="20">
        <v>15.716200000000001</v>
      </c>
      <c r="W82" s="22">
        <v>2981.56</v>
      </c>
      <c r="X82" s="22">
        <v>-54.73</v>
      </c>
      <c r="Y82" s="13">
        <v>409</v>
      </c>
      <c r="Z82" s="13">
        <v>277</v>
      </c>
      <c r="AA82" s="18">
        <v>58.179000000000002</v>
      </c>
      <c r="AB82" s="22">
        <v>-6218.74</v>
      </c>
      <c r="AC82" s="18">
        <v>-5.9420000000000002</v>
      </c>
      <c r="AD82" s="18">
        <v>6.54</v>
      </c>
      <c r="AE82" s="13">
        <v>7650</v>
      </c>
    </row>
    <row r="83" spans="1:31" ht="15" x14ac:dyDescent="0.2">
      <c r="A83" s="13">
        <v>69</v>
      </c>
      <c r="B83" s="12" t="s">
        <v>144</v>
      </c>
      <c r="C83" s="18">
        <v>142.286</v>
      </c>
      <c r="D83" s="19">
        <v>0</v>
      </c>
      <c r="E83" s="19">
        <v>433.5</v>
      </c>
      <c r="F83" s="19">
        <v>623.1</v>
      </c>
      <c r="G83" s="19">
        <v>24.8</v>
      </c>
      <c r="H83" s="19">
        <v>0</v>
      </c>
      <c r="I83" s="18">
        <v>0</v>
      </c>
      <c r="J83" s="18">
        <v>0.36</v>
      </c>
      <c r="K83" s="18">
        <v>0</v>
      </c>
      <c r="L83" s="19">
        <v>0</v>
      </c>
      <c r="M83" s="19">
        <v>0</v>
      </c>
      <c r="N83" s="20">
        <v>-14.052</v>
      </c>
      <c r="O83" s="21">
        <v>0.29409999999999997</v>
      </c>
      <c r="P83" s="21">
        <v>-2.1100000000000001E-4</v>
      </c>
      <c r="Q83" s="21">
        <v>6.1739999999999996E-8</v>
      </c>
      <c r="R83" s="22">
        <v>0</v>
      </c>
      <c r="S83" s="22">
        <v>0</v>
      </c>
      <c r="T83" s="13">
        <v>0</v>
      </c>
      <c r="U83" s="13">
        <v>0</v>
      </c>
      <c r="V83" s="20">
        <v>15.7598</v>
      </c>
      <c r="W83" s="22">
        <v>3371.05</v>
      </c>
      <c r="X83" s="22">
        <v>-64.09</v>
      </c>
      <c r="Y83" s="13">
        <v>463</v>
      </c>
      <c r="Z83" s="13">
        <v>314</v>
      </c>
      <c r="AA83" s="18">
        <v>0</v>
      </c>
      <c r="AB83" s="22">
        <v>0</v>
      </c>
      <c r="AC83" s="18">
        <v>0</v>
      </c>
      <c r="AD83" s="18">
        <v>0</v>
      </c>
      <c r="AE83" s="13">
        <v>8690</v>
      </c>
    </row>
    <row r="84" spans="1:31" ht="15" x14ac:dyDescent="0.2">
      <c r="A84" s="13">
        <v>70</v>
      </c>
      <c r="B84" s="12" t="s">
        <v>145</v>
      </c>
      <c r="C84" s="18">
        <v>128.25899999999999</v>
      </c>
      <c r="D84" s="19">
        <v>0</v>
      </c>
      <c r="E84" s="19">
        <v>413.4</v>
      </c>
      <c r="F84" s="19">
        <v>607.6</v>
      </c>
      <c r="G84" s="19">
        <v>27</v>
      </c>
      <c r="H84" s="19">
        <v>0</v>
      </c>
      <c r="I84" s="18">
        <v>0</v>
      </c>
      <c r="J84" s="18">
        <v>0.27900000000000003</v>
      </c>
      <c r="K84" s="18">
        <v>0</v>
      </c>
      <c r="L84" s="19">
        <v>0</v>
      </c>
      <c r="M84" s="19">
        <v>0</v>
      </c>
      <c r="N84" s="20">
        <v>-13.037000000000001</v>
      </c>
      <c r="O84" s="21">
        <v>0.2601</v>
      </c>
      <c r="P84" s="21">
        <v>-1.808E-4</v>
      </c>
      <c r="Q84" s="21">
        <v>5.1160000000000003E-8</v>
      </c>
      <c r="R84" s="22">
        <v>0</v>
      </c>
      <c r="S84" s="22">
        <v>0</v>
      </c>
      <c r="T84" s="13">
        <v>-56.7</v>
      </c>
      <c r="U84" s="13">
        <v>8.1999999999999993</v>
      </c>
      <c r="V84" s="20">
        <v>15.728</v>
      </c>
      <c r="W84" s="22">
        <v>3220.55</v>
      </c>
      <c r="X84" s="22">
        <v>-59.31</v>
      </c>
      <c r="Y84" s="13">
        <v>440</v>
      </c>
      <c r="Z84" s="13">
        <v>328</v>
      </c>
      <c r="AA84" s="18">
        <v>64.103999999999999</v>
      </c>
      <c r="AB84" s="22">
        <v>-7011.38</v>
      </c>
      <c r="AC84" s="18">
        <v>-6.7309999999999999</v>
      </c>
      <c r="AD84" s="18">
        <v>8.4600000000000009</v>
      </c>
      <c r="AE84" s="13">
        <v>8430</v>
      </c>
    </row>
    <row r="85" spans="1:31" ht="15" x14ac:dyDescent="0.2">
      <c r="A85" s="13">
        <v>71</v>
      </c>
      <c r="B85" s="12" t="s">
        <v>146</v>
      </c>
      <c r="C85" s="18">
        <v>128.25899999999999</v>
      </c>
      <c r="D85" s="19">
        <v>0</v>
      </c>
      <c r="E85" s="19">
        <v>406.2</v>
      </c>
      <c r="F85" s="19">
        <v>592.70000000000005</v>
      </c>
      <c r="G85" s="19">
        <v>25.7</v>
      </c>
      <c r="H85" s="19">
        <v>0</v>
      </c>
      <c r="I85" s="18">
        <v>0</v>
      </c>
      <c r="J85" s="18">
        <v>0.311</v>
      </c>
      <c r="K85" s="18">
        <v>0</v>
      </c>
      <c r="L85" s="19">
        <v>0</v>
      </c>
      <c r="M85" s="19">
        <v>0</v>
      </c>
      <c r="N85" s="20">
        <v>-13.037000000000001</v>
      </c>
      <c r="O85" s="21">
        <v>0.2601</v>
      </c>
      <c r="P85" s="21">
        <v>-1.808E-4</v>
      </c>
      <c r="Q85" s="21">
        <v>5.1660000000000001E-8</v>
      </c>
      <c r="R85" s="22">
        <v>0</v>
      </c>
      <c r="S85" s="22">
        <v>0</v>
      </c>
      <c r="T85" s="13">
        <v>-56.64</v>
      </c>
      <c r="U85" s="13">
        <v>7.8</v>
      </c>
      <c r="V85" s="20">
        <v>15.7363</v>
      </c>
      <c r="W85" s="22">
        <v>3167.42</v>
      </c>
      <c r="X85" s="22">
        <v>-58.21</v>
      </c>
      <c r="Y85" s="13">
        <v>430</v>
      </c>
      <c r="Z85" s="13">
        <v>318</v>
      </c>
      <c r="AA85" s="18">
        <v>0</v>
      </c>
      <c r="AB85" s="22">
        <v>0</v>
      </c>
      <c r="AC85" s="18">
        <v>0</v>
      </c>
      <c r="AD85" s="18">
        <v>0</v>
      </c>
      <c r="AE85" s="13">
        <v>8190</v>
      </c>
    </row>
    <row r="86" spans="1:31" ht="15" x14ac:dyDescent="0.2">
      <c r="A86" s="13">
        <v>72</v>
      </c>
      <c r="B86" s="12" t="s">
        <v>147</v>
      </c>
      <c r="C86" s="18">
        <v>100.205</v>
      </c>
      <c r="D86" s="19">
        <v>248.3</v>
      </c>
      <c r="E86" s="19">
        <v>354</v>
      </c>
      <c r="F86" s="19">
        <v>531.1</v>
      </c>
      <c r="G86" s="19">
        <v>29.2</v>
      </c>
      <c r="H86" s="19">
        <v>398</v>
      </c>
      <c r="I86" s="18">
        <v>0.26700000000000002</v>
      </c>
      <c r="J86" s="18">
        <v>0.251</v>
      </c>
      <c r="K86" s="18">
        <v>0.69</v>
      </c>
      <c r="L86" s="19">
        <v>293</v>
      </c>
      <c r="M86" s="19">
        <v>0</v>
      </c>
      <c r="N86" s="20">
        <v>-5.48</v>
      </c>
      <c r="O86" s="21">
        <v>0.17960000000000001</v>
      </c>
      <c r="P86" s="21">
        <v>-1.0560000000000001E-4</v>
      </c>
      <c r="Q86" s="21">
        <v>2.4E-8</v>
      </c>
      <c r="R86" s="22">
        <v>0</v>
      </c>
      <c r="S86" s="22">
        <v>0</v>
      </c>
      <c r="T86" s="13">
        <v>-48.95</v>
      </c>
      <c r="U86" s="13">
        <v>1.02</v>
      </c>
      <c r="V86" s="20">
        <v>15.639799999999999</v>
      </c>
      <c r="W86" s="22">
        <v>2764.4</v>
      </c>
      <c r="X86" s="22">
        <v>-47.1</v>
      </c>
      <c r="Y86" s="13">
        <v>379</v>
      </c>
      <c r="Z86" s="13">
        <v>254</v>
      </c>
      <c r="AA86" s="18">
        <v>52.761000000000003</v>
      </c>
      <c r="AB86" s="22">
        <v>-5431.67</v>
      </c>
      <c r="AC86" s="18">
        <v>-5.2510000000000003</v>
      </c>
      <c r="AD86" s="18">
        <v>5.37</v>
      </c>
      <c r="AE86" s="13">
        <v>6919</v>
      </c>
    </row>
    <row r="87" spans="1:31" ht="15" x14ac:dyDescent="0.2">
      <c r="A87" s="13">
        <v>73</v>
      </c>
      <c r="B87" s="12" t="s">
        <v>148</v>
      </c>
      <c r="C87" s="18">
        <v>128.25899999999999</v>
      </c>
      <c r="D87" s="19">
        <v>0</v>
      </c>
      <c r="E87" s="19">
        <v>406.8</v>
      </c>
      <c r="F87" s="19">
        <v>588</v>
      </c>
      <c r="G87" s="19">
        <v>24.6</v>
      </c>
      <c r="H87" s="19">
        <v>0</v>
      </c>
      <c r="I87" s="18">
        <v>0</v>
      </c>
      <c r="J87" s="18">
        <v>0.33200000000000002</v>
      </c>
      <c r="K87" s="18">
        <v>0</v>
      </c>
      <c r="L87" s="19">
        <v>0</v>
      </c>
      <c r="M87" s="19">
        <v>0</v>
      </c>
      <c r="N87" s="20">
        <v>-10.898999999999999</v>
      </c>
      <c r="O87" s="21">
        <v>0.25209999999999999</v>
      </c>
      <c r="P87" s="21">
        <v>-1.7129999999999999E-4</v>
      </c>
      <c r="Q87" s="21">
        <v>4.7449999999999998E-8</v>
      </c>
      <c r="R87" s="22">
        <v>0</v>
      </c>
      <c r="S87" s="22">
        <v>0</v>
      </c>
      <c r="T87" s="13">
        <v>-57.65</v>
      </c>
      <c r="U87" s="13">
        <v>5.86</v>
      </c>
      <c r="V87" s="20">
        <v>15.8017</v>
      </c>
      <c r="W87" s="22">
        <v>3164.17</v>
      </c>
      <c r="X87" s="22">
        <v>-61.66</v>
      </c>
      <c r="Y87" s="13">
        <v>436</v>
      </c>
      <c r="Z87" s="13">
        <v>297</v>
      </c>
      <c r="AA87" s="18">
        <v>0</v>
      </c>
      <c r="AB87" s="22">
        <v>0</v>
      </c>
      <c r="AC87" s="18">
        <v>0</v>
      </c>
      <c r="AD87" s="18">
        <v>0</v>
      </c>
      <c r="AE87" s="13">
        <v>8310</v>
      </c>
    </row>
    <row r="88" spans="1:31" ht="15" x14ac:dyDescent="0.2">
      <c r="A88" s="13">
        <v>74</v>
      </c>
      <c r="B88" s="12" t="s">
        <v>149</v>
      </c>
      <c r="C88" s="18">
        <v>114.232</v>
      </c>
      <c r="D88" s="19">
        <v>165.8</v>
      </c>
      <c r="E88" s="19">
        <v>372.4</v>
      </c>
      <c r="F88" s="19">
        <v>543.9</v>
      </c>
      <c r="G88" s="19">
        <v>25.3</v>
      </c>
      <c r="H88" s="19">
        <v>468</v>
      </c>
      <c r="I88" s="18">
        <v>0.26600000000000001</v>
      </c>
      <c r="J88" s="18">
        <v>0.30299999999999999</v>
      </c>
      <c r="K88" s="18">
        <v>0.69199999999999995</v>
      </c>
      <c r="L88" s="19">
        <v>293</v>
      </c>
      <c r="M88" s="19">
        <v>0</v>
      </c>
      <c r="N88" s="20">
        <v>-1.782</v>
      </c>
      <c r="O88" s="21">
        <v>0.18579999999999999</v>
      </c>
      <c r="P88" s="21">
        <v>-1.024E-4</v>
      </c>
      <c r="Q88" s="21">
        <v>2.1909999999999999E-8</v>
      </c>
      <c r="R88" s="22">
        <v>467.04</v>
      </c>
      <c r="S88" s="22">
        <v>246.43</v>
      </c>
      <c r="T88" s="13">
        <v>-5357</v>
      </c>
      <c r="U88" s="13">
        <v>3.27</v>
      </c>
      <c r="V88" s="20">
        <v>15.685</v>
      </c>
      <c r="W88" s="22">
        <v>2896.28</v>
      </c>
      <c r="X88" s="22">
        <v>-52.41</v>
      </c>
      <c r="Y88" s="13">
        <v>398</v>
      </c>
      <c r="Z88" s="13">
        <v>269</v>
      </c>
      <c r="AA88" s="18">
        <v>58.265000000000001</v>
      </c>
      <c r="AB88" s="22">
        <v>-6039.34</v>
      </c>
      <c r="AC88" s="18">
        <v>-5.9880000000000004</v>
      </c>
      <c r="AD88" s="18">
        <v>6.48</v>
      </c>
      <c r="AE88" s="13">
        <v>7411</v>
      </c>
    </row>
    <row r="89" spans="1:31" ht="15" x14ac:dyDescent="0.2">
      <c r="A89" s="13">
        <v>75</v>
      </c>
      <c r="B89" s="12" t="s">
        <v>150</v>
      </c>
      <c r="C89" s="18">
        <v>128.25899999999999</v>
      </c>
      <c r="D89" s="19">
        <v>206</v>
      </c>
      <c r="E89" s="19">
        <v>395.4</v>
      </c>
      <c r="F89" s="19">
        <v>574.70000000000005</v>
      </c>
      <c r="G89" s="19">
        <v>24.5</v>
      </c>
      <c r="H89" s="19">
        <v>0</v>
      </c>
      <c r="I89" s="18">
        <v>0</v>
      </c>
      <c r="J89" s="18">
        <v>0.315</v>
      </c>
      <c r="K89" s="18">
        <v>0.71899999999999997</v>
      </c>
      <c r="L89" s="19">
        <v>293</v>
      </c>
      <c r="M89" s="19">
        <v>0</v>
      </c>
      <c r="N89" s="20">
        <v>-16.099</v>
      </c>
      <c r="O89" s="21">
        <v>0.27900000000000003</v>
      </c>
      <c r="P89" s="21">
        <v>-2.0570000000000001E-4</v>
      </c>
      <c r="Q89" s="21">
        <v>6.1469999999999994E-8</v>
      </c>
      <c r="R89" s="22">
        <v>0</v>
      </c>
      <c r="S89" s="22">
        <v>0</v>
      </c>
      <c r="T89" s="13">
        <v>-57.83</v>
      </c>
      <c r="U89" s="13">
        <v>8.1300000000000008</v>
      </c>
      <c r="V89" s="20">
        <v>15.6488</v>
      </c>
      <c r="W89" s="22">
        <v>3049.98</v>
      </c>
      <c r="X89" s="22">
        <v>-57.13</v>
      </c>
      <c r="Y89" s="13">
        <v>413</v>
      </c>
      <c r="Z89" s="13">
        <v>313</v>
      </c>
      <c r="AA89" s="18">
        <v>0</v>
      </c>
      <c r="AB89" s="22">
        <v>0</v>
      </c>
      <c r="AC89" s="18">
        <v>0</v>
      </c>
      <c r="AD89" s="18">
        <v>0</v>
      </c>
      <c r="AE89" s="13">
        <v>7850</v>
      </c>
    </row>
    <row r="90" spans="1:31" ht="15" x14ac:dyDescent="0.2">
      <c r="A90" s="13">
        <v>76</v>
      </c>
      <c r="B90" s="12" t="s">
        <v>151</v>
      </c>
      <c r="C90" s="18">
        <v>128.25899999999999</v>
      </c>
      <c r="D90" s="19">
        <v>153</v>
      </c>
      <c r="E90" s="19">
        <v>399.7</v>
      </c>
      <c r="F90" s="19">
        <v>573.70000000000005</v>
      </c>
      <c r="G90" s="19">
        <v>23.4</v>
      </c>
      <c r="H90" s="19">
        <v>0</v>
      </c>
      <c r="I90" s="18">
        <v>0</v>
      </c>
      <c r="J90" s="18">
        <v>0.32100000000000001</v>
      </c>
      <c r="K90" s="18">
        <v>0.72</v>
      </c>
      <c r="L90" s="19">
        <v>289</v>
      </c>
      <c r="M90" s="19">
        <v>0</v>
      </c>
      <c r="N90" s="20">
        <v>-14.404999999999999</v>
      </c>
      <c r="O90" s="21">
        <v>0.26379999999999998</v>
      </c>
      <c r="P90" s="21">
        <v>-1.8420000000000001E-4</v>
      </c>
      <c r="Q90" s="21">
        <v>5.2250000000000001E-8</v>
      </c>
      <c r="R90" s="22">
        <v>0</v>
      </c>
      <c r="S90" s="22">
        <v>0</v>
      </c>
      <c r="T90" s="13">
        <v>-58.13</v>
      </c>
      <c r="U90" s="13">
        <v>5.38</v>
      </c>
      <c r="V90" s="20">
        <v>15.7639</v>
      </c>
      <c r="W90" s="22">
        <v>3084.08</v>
      </c>
      <c r="X90" s="22">
        <v>-61.94</v>
      </c>
      <c r="Y90" s="13">
        <v>428</v>
      </c>
      <c r="Z90" s="13">
        <v>291</v>
      </c>
      <c r="AA90" s="18">
        <v>0</v>
      </c>
      <c r="AB90" s="22">
        <v>0</v>
      </c>
      <c r="AC90" s="18">
        <v>0</v>
      </c>
      <c r="AD90" s="18">
        <v>0</v>
      </c>
      <c r="AE90" s="13">
        <v>8130</v>
      </c>
    </row>
    <row r="91" spans="1:31" ht="15" x14ac:dyDescent="0.2">
      <c r="A91" s="13">
        <v>77</v>
      </c>
      <c r="B91" s="12" t="s">
        <v>152</v>
      </c>
      <c r="C91" s="18">
        <v>142.286</v>
      </c>
      <c r="D91" s="19">
        <v>0</v>
      </c>
      <c r="E91" s="19">
        <v>410.6</v>
      </c>
      <c r="F91" s="19">
        <v>581.5</v>
      </c>
      <c r="G91" s="19">
        <v>21.6</v>
      </c>
      <c r="H91" s="19">
        <v>0</v>
      </c>
      <c r="I91" s="18">
        <v>0</v>
      </c>
      <c r="J91" s="18">
        <v>0.374</v>
      </c>
      <c r="K91" s="18">
        <v>0</v>
      </c>
      <c r="L91" s="19">
        <v>0</v>
      </c>
      <c r="M91" s="19">
        <v>0</v>
      </c>
      <c r="N91" s="20">
        <v>-14.89</v>
      </c>
      <c r="O91" s="21">
        <v>0.29730000000000001</v>
      </c>
      <c r="P91" s="21">
        <v>-2.139E-4</v>
      </c>
      <c r="Q91" s="21">
        <v>6.2530000000000005E-8</v>
      </c>
      <c r="R91" s="22">
        <v>0</v>
      </c>
      <c r="S91" s="22">
        <v>0</v>
      </c>
      <c r="T91" s="13">
        <v>0</v>
      </c>
      <c r="U91" s="13">
        <v>0</v>
      </c>
      <c r="V91" s="20">
        <v>15.8446</v>
      </c>
      <c r="W91" s="22">
        <v>3172.92</v>
      </c>
      <c r="X91" s="22">
        <v>-66.150000000000006</v>
      </c>
      <c r="Y91" s="13">
        <v>438</v>
      </c>
      <c r="Z91" s="13">
        <v>300</v>
      </c>
      <c r="AA91" s="18">
        <v>0</v>
      </c>
      <c r="AB91" s="22">
        <v>0</v>
      </c>
      <c r="AC91" s="18">
        <v>0</v>
      </c>
      <c r="AD91" s="18">
        <v>0</v>
      </c>
      <c r="AE91" s="13">
        <v>8430</v>
      </c>
    </row>
    <row r="92" spans="1:31" ht="15" x14ac:dyDescent="0.2">
      <c r="A92" s="13">
        <v>78</v>
      </c>
      <c r="B92" s="12" t="s">
        <v>153</v>
      </c>
      <c r="C92" s="18">
        <v>128.25899999999999</v>
      </c>
      <c r="D92" s="19">
        <v>167.4</v>
      </c>
      <c r="E92" s="19">
        <v>397.3</v>
      </c>
      <c r="F92" s="19">
        <v>568</v>
      </c>
      <c r="G92" s="19">
        <v>23</v>
      </c>
      <c r="H92" s="19">
        <v>519</v>
      </c>
      <c r="I92" s="18">
        <v>0.26</v>
      </c>
      <c r="J92" s="18">
        <v>0.35699999999999998</v>
      </c>
      <c r="K92" s="18">
        <v>0.71699999999999997</v>
      </c>
      <c r="L92" s="19">
        <v>289</v>
      </c>
      <c r="M92" s="19">
        <v>0</v>
      </c>
      <c r="N92" s="20">
        <v>-12.923</v>
      </c>
      <c r="O92" s="21">
        <v>0.26150000000000001</v>
      </c>
      <c r="P92" s="21">
        <v>-1.85E-4</v>
      </c>
      <c r="Q92" s="21">
        <v>5.3850000000000002E-8</v>
      </c>
      <c r="R92" s="22">
        <v>0</v>
      </c>
      <c r="S92" s="22">
        <v>0</v>
      </c>
      <c r="T92" s="13">
        <v>-60.71</v>
      </c>
      <c r="U92" s="13">
        <v>3.21</v>
      </c>
      <c r="V92" s="20">
        <v>15.7445</v>
      </c>
      <c r="W92" s="22">
        <v>3052.17</v>
      </c>
      <c r="X92" s="22">
        <v>-62.24</v>
      </c>
      <c r="Y92" s="13">
        <v>420</v>
      </c>
      <c r="Z92" s="13">
        <v>315</v>
      </c>
      <c r="AA92" s="18">
        <v>0</v>
      </c>
      <c r="AB92" s="22">
        <v>0</v>
      </c>
      <c r="AC92" s="18">
        <v>0</v>
      </c>
      <c r="AD92" s="18">
        <v>0</v>
      </c>
      <c r="AE92" s="13">
        <v>8070</v>
      </c>
    </row>
    <row r="93" spans="1:31" ht="15" x14ac:dyDescent="0.2">
      <c r="A93" s="13">
        <v>79</v>
      </c>
      <c r="B93" s="12" t="s">
        <v>154</v>
      </c>
      <c r="C93" s="18">
        <v>72.150999999999996</v>
      </c>
      <c r="D93" s="19">
        <v>256.60000000000002</v>
      </c>
      <c r="E93" s="19">
        <v>282.60000000000002</v>
      </c>
      <c r="F93" s="19">
        <v>433.8</v>
      </c>
      <c r="G93" s="19">
        <v>31.6</v>
      </c>
      <c r="H93" s="19">
        <v>303</v>
      </c>
      <c r="I93" s="18">
        <v>0.26900000000000002</v>
      </c>
      <c r="J93" s="18">
        <v>0.19700000000000001</v>
      </c>
      <c r="K93" s="18">
        <v>0.59099999999999997</v>
      </c>
      <c r="L93" s="19">
        <v>293</v>
      </c>
      <c r="M93" s="19">
        <v>0</v>
      </c>
      <c r="N93" s="20">
        <v>-3.9630000000000001</v>
      </c>
      <c r="O93" s="21">
        <v>0.1326</v>
      </c>
      <c r="P93" s="21">
        <v>-7.8969999999999998E-5</v>
      </c>
      <c r="Q93" s="21">
        <v>1.8229999999999998E-8</v>
      </c>
      <c r="R93" s="22">
        <v>355.54</v>
      </c>
      <c r="S93" s="22">
        <v>196.35</v>
      </c>
      <c r="T93" s="13">
        <v>-39.67</v>
      </c>
      <c r="U93" s="13">
        <v>-3.64</v>
      </c>
      <c r="V93" s="20">
        <v>15.206899999999999</v>
      </c>
      <c r="W93" s="22">
        <v>2034.15</v>
      </c>
      <c r="X93" s="22">
        <v>-45.37</v>
      </c>
      <c r="Y93" s="13">
        <v>305</v>
      </c>
      <c r="Z93" s="13">
        <v>260</v>
      </c>
      <c r="AA93" s="18">
        <v>49.6</v>
      </c>
      <c r="AB93" s="22">
        <v>-4213.21</v>
      </c>
      <c r="AC93" s="18">
        <v>-4.9770000000000003</v>
      </c>
      <c r="AD93" s="18">
        <v>3.31</v>
      </c>
      <c r="AE93" s="13">
        <v>5438</v>
      </c>
    </row>
    <row r="94" spans="1:31" ht="15" x14ac:dyDescent="0.2">
      <c r="A94" s="13">
        <v>80</v>
      </c>
      <c r="B94" s="12" t="s">
        <v>155</v>
      </c>
      <c r="C94" s="18">
        <v>88.15</v>
      </c>
      <c r="D94" s="19">
        <v>327</v>
      </c>
      <c r="E94" s="19">
        <v>386.3</v>
      </c>
      <c r="F94" s="19">
        <v>549</v>
      </c>
      <c r="G94" s="19">
        <v>39</v>
      </c>
      <c r="H94" s="19">
        <v>319</v>
      </c>
      <c r="I94" s="18">
        <v>0.28000000000000003</v>
      </c>
      <c r="J94" s="18">
        <v>0</v>
      </c>
      <c r="K94" s="18">
        <v>0.78300000000000003</v>
      </c>
      <c r="L94" s="19">
        <v>327</v>
      </c>
      <c r="M94" s="19">
        <v>0</v>
      </c>
      <c r="N94" s="20">
        <v>2.903</v>
      </c>
      <c r="O94" s="21">
        <v>0.12889999999999999</v>
      </c>
      <c r="P94" s="21">
        <v>-7.5469999999999994E-5</v>
      </c>
      <c r="Q94" s="21">
        <v>1.7010000000000001E-8</v>
      </c>
      <c r="R94" s="22">
        <v>0</v>
      </c>
      <c r="S94" s="22">
        <v>0</v>
      </c>
      <c r="T94" s="13">
        <v>-70</v>
      </c>
      <c r="U94" s="13">
        <v>-29.98</v>
      </c>
      <c r="V94" s="20">
        <v>18.133600000000001</v>
      </c>
      <c r="W94" s="22">
        <v>3694.96</v>
      </c>
      <c r="X94" s="22">
        <v>-65</v>
      </c>
      <c r="Y94" s="13">
        <v>406</v>
      </c>
      <c r="Z94" s="13">
        <v>328</v>
      </c>
      <c r="AA94" s="18">
        <v>0</v>
      </c>
      <c r="AB94" s="22">
        <v>0</v>
      </c>
      <c r="AC94" s="18">
        <v>0</v>
      </c>
      <c r="AD94" s="18">
        <v>0</v>
      </c>
      <c r="AE94" s="13">
        <v>10300</v>
      </c>
    </row>
    <row r="95" spans="1:31" ht="15" x14ac:dyDescent="0.2">
      <c r="A95" s="13">
        <v>81</v>
      </c>
      <c r="B95" s="12" t="s">
        <v>156</v>
      </c>
      <c r="C95" s="18">
        <v>114.232</v>
      </c>
      <c r="D95" s="19">
        <v>152</v>
      </c>
      <c r="E95" s="19">
        <v>382</v>
      </c>
      <c r="F95" s="19">
        <v>549.79999999999995</v>
      </c>
      <c r="G95" s="19">
        <v>25</v>
      </c>
      <c r="H95" s="19">
        <v>478</v>
      </c>
      <c r="I95" s="18">
        <v>0.26400000000000001</v>
      </c>
      <c r="J95" s="18">
        <v>0.33800000000000002</v>
      </c>
      <c r="K95" s="18">
        <v>0.69499999999999995</v>
      </c>
      <c r="L95" s="19">
        <v>293</v>
      </c>
      <c r="M95" s="19">
        <v>0</v>
      </c>
      <c r="N95" s="20">
        <v>-2.2010000000000001</v>
      </c>
      <c r="O95" s="21">
        <v>0.18770000000000001</v>
      </c>
      <c r="P95" s="21">
        <v>-1.0509999999999999E-4</v>
      </c>
      <c r="Q95" s="21">
        <v>2.316E-8</v>
      </c>
      <c r="R95" s="22">
        <v>0</v>
      </c>
      <c r="S95" s="22">
        <v>0</v>
      </c>
      <c r="T95" s="13">
        <v>-53.71</v>
      </c>
      <c r="U95" s="13">
        <v>2.56</v>
      </c>
      <c r="V95" s="20">
        <v>15.7431</v>
      </c>
      <c r="W95" s="22">
        <v>2932.56</v>
      </c>
      <c r="X95" s="22">
        <v>-58.08</v>
      </c>
      <c r="Y95" s="13">
        <v>405</v>
      </c>
      <c r="Z95" s="13">
        <v>276</v>
      </c>
      <c r="AA95" s="18">
        <v>61.970999999999997</v>
      </c>
      <c r="AB95" s="22">
        <v>-6425.9</v>
      </c>
      <c r="AC95" s="18">
        <v>-6.4749999999999996</v>
      </c>
      <c r="AD95" s="18">
        <v>6.72</v>
      </c>
      <c r="AE95" s="13">
        <v>7710</v>
      </c>
    </row>
    <row r="96" spans="1:31" ht="15" x14ac:dyDescent="0.2">
      <c r="A96" s="13">
        <v>82</v>
      </c>
      <c r="B96" s="12" t="s">
        <v>157</v>
      </c>
      <c r="C96" s="18">
        <v>100.205</v>
      </c>
      <c r="D96" s="19">
        <v>149.4</v>
      </c>
      <c r="E96" s="19">
        <v>352.4</v>
      </c>
      <c r="F96" s="19">
        <v>520.4</v>
      </c>
      <c r="G96" s="19">
        <v>27.4</v>
      </c>
      <c r="H96" s="19">
        <v>416</v>
      </c>
      <c r="I96" s="18">
        <v>0.26700000000000002</v>
      </c>
      <c r="J96" s="18">
        <v>0.28899999999999998</v>
      </c>
      <c r="K96" s="18">
        <v>0.67400000000000004</v>
      </c>
      <c r="L96" s="19">
        <v>293</v>
      </c>
      <c r="M96" s="19">
        <v>0</v>
      </c>
      <c r="N96" s="20">
        <v>-11.965999999999999</v>
      </c>
      <c r="O96" s="21">
        <v>0.21390000000000001</v>
      </c>
      <c r="P96" s="21">
        <v>-1.5190000000000001E-4</v>
      </c>
      <c r="Q96" s="21">
        <v>4.1460000000000002E-8</v>
      </c>
      <c r="R96" s="22">
        <v>417.37</v>
      </c>
      <c r="S96" s="22">
        <v>226.19</v>
      </c>
      <c r="T96" s="13">
        <v>-49.27</v>
      </c>
      <c r="U96" s="13">
        <v>0.02</v>
      </c>
      <c r="V96" s="20">
        <v>15.691700000000001</v>
      </c>
      <c r="W96" s="22">
        <v>2740.15</v>
      </c>
      <c r="X96" s="22">
        <v>-49.85</v>
      </c>
      <c r="Y96" s="13">
        <v>378</v>
      </c>
      <c r="Z96" s="13">
        <v>254</v>
      </c>
      <c r="AA96" s="18">
        <v>55.514000000000003</v>
      </c>
      <c r="AB96" s="22">
        <v>-5590.61</v>
      </c>
      <c r="AC96" s="18">
        <v>-5.6360000000000001</v>
      </c>
      <c r="AD96" s="18">
        <v>5.49</v>
      </c>
      <c r="AE96" s="13">
        <v>6970</v>
      </c>
    </row>
    <row r="97" spans="1:31" ht="15" x14ac:dyDescent="0.2">
      <c r="A97" s="13">
        <v>83</v>
      </c>
      <c r="B97" s="12" t="s">
        <v>158</v>
      </c>
      <c r="C97" s="18">
        <v>86.177999999999997</v>
      </c>
      <c r="D97" s="19">
        <v>144.6</v>
      </c>
      <c r="E97" s="19">
        <v>331.2</v>
      </c>
      <c r="F97" s="19">
        <v>499.9</v>
      </c>
      <c r="G97" s="19">
        <v>30.9</v>
      </c>
      <c r="H97" s="19">
        <v>358</v>
      </c>
      <c r="I97" s="18">
        <v>0.27</v>
      </c>
      <c r="J97" s="18">
        <v>0.247</v>
      </c>
      <c r="K97" s="18">
        <v>0.66200000000000003</v>
      </c>
      <c r="L97" s="19">
        <v>293</v>
      </c>
      <c r="M97" s="19">
        <v>0</v>
      </c>
      <c r="N97" s="20">
        <v>-3.4889999999999999</v>
      </c>
      <c r="O97" s="21">
        <v>0.1469</v>
      </c>
      <c r="P97" s="21">
        <v>-8.0630000000000006E-5</v>
      </c>
      <c r="Q97" s="21">
        <v>1.6289999999999999E-8</v>
      </c>
      <c r="R97" s="22">
        <v>444.19</v>
      </c>
      <c r="S97" s="22">
        <v>228.86</v>
      </c>
      <c r="T97" s="13">
        <v>-42.49</v>
      </c>
      <c r="U97" s="13">
        <v>-0.98</v>
      </c>
      <c r="V97" s="20">
        <v>15.680199999999999</v>
      </c>
      <c r="W97" s="22">
        <v>2595.44</v>
      </c>
      <c r="X97" s="22">
        <v>-44.25</v>
      </c>
      <c r="Y97" s="13">
        <v>354</v>
      </c>
      <c r="Z97" s="13">
        <v>235</v>
      </c>
      <c r="AA97" s="18">
        <v>51.7</v>
      </c>
      <c r="AB97" s="22">
        <v>-5061.4399999999996</v>
      </c>
      <c r="AC97" s="18">
        <v>-5.1379999999999999</v>
      </c>
      <c r="AD97" s="18">
        <v>4.4720000000000004</v>
      </c>
      <c r="AE97" s="13">
        <v>6520</v>
      </c>
    </row>
    <row r="98" spans="1:31" ht="15" x14ac:dyDescent="0.2">
      <c r="A98" s="13">
        <v>84</v>
      </c>
      <c r="B98" s="12" t="s">
        <v>159</v>
      </c>
      <c r="C98" s="18">
        <v>114.232</v>
      </c>
      <c r="D98" s="19">
        <v>172.5</v>
      </c>
      <c r="E98" s="19">
        <v>387.9</v>
      </c>
      <c r="F98" s="19">
        <v>573.5</v>
      </c>
      <c r="G98" s="19">
        <v>27.8</v>
      </c>
      <c r="H98" s="19">
        <v>455</v>
      </c>
      <c r="I98" s="18">
        <v>0.26900000000000002</v>
      </c>
      <c r="J98" s="18">
        <v>0.28999999999999998</v>
      </c>
      <c r="K98" s="18">
        <v>0.72599999999999998</v>
      </c>
      <c r="L98" s="19">
        <v>293</v>
      </c>
      <c r="M98" s="19">
        <v>0</v>
      </c>
      <c r="N98" s="20">
        <v>-2.2010000000000001</v>
      </c>
      <c r="O98" s="21">
        <v>0.18770000000000001</v>
      </c>
      <c r="P98" s="21">
        <v>-1.0509999999999999E-4</v>
      </c>
      <c r="Q98" s="21">
        <v>2.316E-8</v>
      </c>
      <c r="R98" s="22">
        <v>0</v>
      </c>
      <c r="S98" s="22">
        <v>0</v>
      </c>
      <c r="T98" s="13">
        <v>-51.73</v>
      </c>
      <c r="U98" s="13">
        <v>4.5199999999999996</v>
      </c>
      <c r="V98" s="20">
        <v>15.7578</v>
      </c>
      <c r="W98" s="22">
        <v>3057.94</v>
      </c>
      <c r="X98" s="22">
        <v>-52.77</v>
      </c>
      <c r="Y98" s="13">
        <v>415</v>
      </c>
      <c r="Z98" s="13">
        <v>280</v>
      </c>
      <c r="AA98" s="18">
        <v>56.436</v>
      </c>
      <c r="AB98" s="22">
        <v>-6186.92</v>
      </c>
      <c r="AC98" s="18">
        <v>-5.6849999999999996</v>
      </c>
      <c r="AD98" s="18">
        <v>6.56</v>
      </c>
      <c r="AE98" s="13">
        <v>7730</v>
      </c>
    </row>
    <row r="99" spans="1:31" ht="15" x14ac:dyDescent="0.2">
      <c r="A99" s="13">
        <v>85</v>
      </c>
      <c r="B99" s="12" t="s">
        <v>160</v>
      </c>
      <c r="C99" s="18">
        <v>128.25899999999999</v>
      </c>
      <c r="D99" s="19">
        <v>0</v>
      </c>
      <c r="E99" s="19">
        <v>414.7</v>
      </c>
      <c r="F99" s="19">
        <v>607.6</v>
      </c>
      <c r="G99" s="19">
        <v>26.8</v>
      </c>
      <c r="H99" s="19">
        <v>0</v>
      </c>
      <c r="I99" s="18">
        <v>0</v>
      </c>
      <c r="J99" s="18">
        <v>0.29899999999999999</v>
      </c>
      <c r="K99" s="18">
        <v>0</v>
      </c>
      <c r="L99" s="19">
        <v>0</v>
      </c>
      <c r="M99" s="19">
        <v>0</v>
      </c>
      <c r="N99" s="20">
        <v>-13.117000000000001</v>
      </c>
      <c r="O99" s="21">
        <v>0.2606</v>
      </c>
      <c r="P99" s="21">
        <v>-1.816E-4</v>
      </c>
      <c r="Q99" s="21">
        <v>5.1539999999999997E-8</v>
      </c>
      <c r="R99" s="22">
        <v>0</v>
      </c>
      <c r="S99" s="22">
        <v>0</v>
      </c>
      <c r="T99" s="13">
        <v>-56.46</v>
      </c>
      <c r="U99" s="13">
        <v>8.15</v>
      </c>
      <c r="V99" s="20">
        <v>15.802899999999999</v>
      </c>
      <c r="W99" s="22">
        <v>3269.07</v>
      </c>
      <c r="X99" s="22">
        <v>-58.19</v>
      </c>
      <c r="Y99" s="13">
        <v>425</v>
      </c>
      <c r="Z99" s="13">
        <v>325</v>
      </c>
      <c r="AA99" s="18">
        <v>0</v>
      </c>
      <c r="AB99" s="22">
        <v>0</v>
      </c>
      <c r="AC99" s="18">
        <v>0</v>
      </c>
      <c r="AD99" s="18">
        <v>0</v>
      </c>
      <c r="AE99" s="13">
        <v>8350</v>
      </c>
    </row>
    <row r="100" spans="1:31" ht="15" x14ac:dyDescent="0.2">
      <c r="A100" s="13">
        <v>86</v>
      </c>
      <c r="B100" s="12" t="s">
        <v>161</v>
      </c>
      <c r="C100" s="18">
        <v>98.188999999999993</v>
      </c>
      <c r="D100" s="19">
        <v>163.30000000000001</v>
      </c>
      <c r="E100" s="19">
        <v>351</v>
      </c>
      <c r="F100" s="19">
        <v>533</v>
      </c>
      <c r="G100" s="19">
        <v>28.6</v>
      </c>
      <c r="H100" s="19">
        <v>400</v>
      </c>
      <c r="I100" s="18">
        <v>0.26</v>
      </c>
      <c r="J100" s="18">
        <v>0.192</v>
      </c>
      <c r="K100" s="18">
        <v>0.70499999999999996</v>
      </c>
      <c r="L100" s="19">
        <v>293</v>
      </c>
      <c r="M100" s="19">
        <v>0</v>
      </c>
      <c r="N100" s="20">
        <v>0</v>
      </c>
      <c r="O100" s="21">
        <v>0</v>
      </c>
      <c r="P100" s="21">
        <v>0</v>
      </c>
      <c r="Q100" s="21">
        <v>0</v>
      </c>
      <c r="R100" s="22">
        <v>0</v>
      </c>
      <c r="S100" s="22">
        <v>0</v>
      </c>
      <c r="T100" s="13">
        <v>-20.67</v>
      </c>
      <c r="U100" s="13">
        <v>0</v>
      </c>
      <c r="V100" s="20">
        <v>15.653600000000001</v>
      </c>
      <c r="W100" s="22">
        <v>2719.47</v>
      </c>
      <c r="X100" s="22">
        <v>-49.56</v>
      </c>
      <c r="Y100" s="13">
        <v>375</v>
      </c>
      <c r="Z100" s="13">
        <v>253</v>
      </c>
      <c r="AA100" s="18">
        <v>0</v>
      </c>
      <c r="AB100" s="22">
        <v>0</v>
      </c>
      <c r="AC100" s="18">
        <v>0</v>
      </c>
      <c r="AD100" s="18">
        <v>0</v>
      </c>
      <c r="AE100" s="13">
        <v>6900</v>
      </c>
    </row>
    <row r="101" spans="1:31" ht="15" x14ac:dyDescent="0.2">
      <c r="A101" s="13">
        <v>87</v>
      </c>
      <c r="B101" s="12" t="s">
        <v>162</v>
      </c>
      <c r="C101" s="18">
        <v>114.232</v>
      </c>
      <c r="D101" s="19">
        <v>163.9</v>
      </c>
      <c r="E101" s="19">
        <v>386.6</v>
      </c>
      <c r="F101" s="19">
        <v>56.3</v>
      </c>
      <c r="G101" s="19">
        <v>26.9</v>
      </c>
      <c r="H101" s="19">
        <v>461</v>
      </c>
      <c r="I101" s="18">
        <v>0.26700000000000002</v>
      </c>
      <c r="J101" s="18">
        <v>0.317</v>
      </c>
      <c r="K101" s="18">
        <v>0.71899999999999997</v>
      </c>
      <c r="L101" s="19">
        <v>293</v>
      </c>
      <c r="M101" s="19">
        <v>0</v>
      </c>
      <c r="N101" s="20">
        <v>-2.2010000000000001</v>
      </c>
      <c r="O101" s="21">
        <v>0.18770000000000001</v>
      </c>
      <c r="P101" s="21">
        <v>-1.0509999999999999E-4</v>
      </c>
      <c r="Q101" s="21">
        <v>2.316E-8</v>
      </c>
      <c r="R101" s="22">
        <v>0</v>
      </c>
      <c r="S101" s="22">
        <v>0</v>
      </c>
      <c r="T101" s="13">
        <v>-51.97</v>
      </c>
      <c r="U101" s="13">
        <v>4.5199999999999996</v>
      </c>
      <c r="V101" s="20">
        <v>15.7818</v>
      </c>
      <c r="W101" s="22">
        <v>3028.09</v>
      </c>
      <c r="X101" s="22">
        <v>55.62</v>
      </c>
      <c r="Y101" s="13">
        <v>413</v>
      </c>
      <c r="Z101" s="13">
        <v>280</v>
      </c>
      <c r="AA101" s="18">
        <v>58.957000000000001</v>
      </c>
      <c r="AB101" s="22">
        <v>-6346.9</v>
      </c>
      <c r="AC101" s="18">
        <v>-6.0330000000000004</v>
      </c>
      <c r="AD101" s="18">
        <v>6.61</v>
      </c>
      <c r="AE101" s="13">
        <v>7823</v>
      </c>
    </row>
    <row r="102" spans="1:31" ht="15" x14ac:dyDescent="0.2">
      <c r="A102" s="13">
        <v>88</v>
      </c>
      <c r="B102" s="12" t="s">
        <v>163</v>
      </c>
      <c r="C102" s="18">
        <v>84.162000000000006</v>
      </c>
      <c r="D102" s="19">
        <v>115.9</v>
      </c>
      <c r="E102" s="19">
        <v>328.8</v>
      </c>
      <c r="F102" s="19">
        <v>501</v>
      </c>
      <c r="G102" s="19">
        <v>32</v>
      </c>
      <c r="H102" s="19">
        <v>343</v>
      </c>
      <c r="I102" s="18">
        <v>0.27</v>
      </c>
      <c r="J102" s="18">
        <v>0.221</v>
      </c>
      <c r="K102" s="18">
        <v>0.67800000000000005</v>
      </c>
      <c r="L102" s="19">
        <v>293</v>
      </c>
      <c r="M102" s="19">
        <v>0</v>
      </c>
      <c r="N102" s="20">
        <v>1.6779999999999999</v>
      </c>
      <c r="O102" s="21">
        <v>0.13339999999999999</v>
      </c>
      <c r="P102" s="21">
        <v>-8.8280000000000002E-5</v>
      </c>
      <c r="Q102" s="21">
        <v>2.5390000000000001E-8</v>
      </c>
      <c r="R102" s="22">
        <v>0</v>
      </c>
      <c r="S102" s="22">
        <v>0</v>
      </c>
      <c r="T102" s="13">
        <v>-13.32</v>
      </c>
      <c r="U102" s="13">
        <v>18.89</v>
      </c>
      <c r="V102" s="20">
        <v>15.8012</v>
      </c>
      <c r="W102" s="22">
        <v>2612.69</v>
      </c>
      <c r="X102" s="22">
        <v>-43.78</v>
      </c>
      <c r="Y102" s="13">
        <v>360</v>
      </c>
      <c r="Z102" s="13">
        <v>235</v>
      </c>
      <c r="AA102" s="18">
        <v>0</v>
      </c>
      <c r="AB102" s="22">
        <v>0</v>
      </c>
      <c r="AC102" s="18">
        <v>0</v>
      </c>
      <c r="AD102" s="18">
        <v>0</v>
      </c>
      <c r="AE102" s="13">
        <v>6550</v>
      </c>
    </row>
    <row r="103" spans="1:31" ht="15" x14ac:dyDescent="0.2">
      <c r="A103" s="13">
        <v>89</v>
      </c>
      <c r="B103" s="12" t="s">
        <v>164</v>
      </c>
      <c r="C103" s="18">
        <v>84.162000000000006</v>
      </c>
      <c r="D103" s="19">
        <v>198.9</v>
      </c>
      <c r="E103" s="19">
        <v>346.4</v>
      </c>
      <c r="F103" s="19">
        <v>524</v>
      </c>
      <c r="G103" s="19">
        <v>33.200000000000003</v>
      </c>
      <c r="H103" s="19">
        <v>351</v>
      </c>
      <c r="I103" s="18">
        <v>0.27</v>
      </c>
      <c r="J103" s="18">
        <v>0.23899999999999999</v>
      </c>
      <c r="K103" s="18">
        <v>0.70799999999999996</v>
      </c>
      <c r="L103" s="19">
        <v>293</v>
      </c>
      <c r="M103" s="19">
        <v>0</v>
      </c>
      <c r="N103" s="20">
        <v>0.54800000000000004</v>
      </c>
      <c r="O103" s="21">
        <v>0.1153</v>
      </c>
      <c r="P103" s="21">
        <v>-5.2519999999999999E-5</v>
      </c>
      <c r="Q103" s="21">
        <v>7.265E-9</v>
      </c>
      <c r="R103" s="22">
        <v>0</v>
      </c>
      <c r="S103" s="22">
        <v>0</v>
      </c>
      <c r="T103" s="13">
        <v>-14.15</v>
      </c>
      <c r="U103" s="13">
        <v>18.13</v>
      </c>
      <c r="V103" s="20">
        <v>16.004300000000001</v>
      </c>
      <c r="W103" s="22">
        <v>2798.63</v>
      </c>
      <c r="X103" s="22">
        <v>-47.71</v>
      </c>
      <c r="Y103" s="13">
        <v>375</v>
      </c>
      <c r="Z103" s="13">
        <v>250</v>
      </c>
      <c r="AA103" s="18">
        <v>0</v>
      </c>
      <c r="AB103" s="22">
        <v>0</v>
      </c>
      <c r="AC103" s="18">
        <v>0</v>
      </c>
      <c r="AD103" s="18">
        <v>0</v>
      </c>
      <c r="AE103" s="13">
        <v>7083</v>
      </c>
    </row>
    <row r="104" spans="1:31" ht="15" x14ac:dyDescent="0.2">
      <c r="A104" s="13">
        <v>90</v>
      </c>
      <c r="B104" s="12" t="s">
        <v>165</v>
      </c>
      <c r="C104" s="18">
        <v>114.232</v>
      </c>
      <c r="D104" s="19">
        <v>0</v>
      </c>
      <c r="E104" s="19">
        <v>388.8</v>
      </c>
      <c r="F104" s="19">
        <v>563.4</v>
      </c>
      <c r="G104" s="19">
        <v>25.9</v>
      </c>
      <c r="H104" s="19">
        <v>468</v>
      </c>
      <c r="I104" s="18">
        <v>0.26200000000000001</v>
      </c>
      <c r="J104" s="18">
        <v>0.34599999999999997</v>
      </c>
      <c r="K104" s="18">
        <v>0.71199999999999997</v>
      </c>
      <c r="L104" s="19">
        <v>293</v>
      </c>
      <c r="M104" s="19">
        <v>0</v>
      </c>
      <c r="N104" s="20">
        <v>-2.2010000000000001</v>
      </c>
      <c r="O104" s="21">
        <v>0.18770000000000001</v>
      </c>
      <c r="P104" s="21">
        <v>-1.0509999999999999E-4</v>
      </c>
      <c r="Q104" s="21">
        <v>2.316E-8</v>
      </c>
      <c r="R104" s="22">
        <v>0</v>
      </c>
      <c r="S104" s="22">
        <v>0</v>
      </c>
      <c r="T104" s="13">
        <v>-51.13</v>
      </c>
      <c r="U104" s="13">
        <v>4.2300000000000004</v>
      </c>
      <c r="V104" s="20">
        <v>15.818899999999999</v>
      </c>
      <c r="W104" s="22">
        <v>3029.06</v>
      </c>
      <c r="X104" s="22">
        <v>-58.99</v>
      </c>
      <c r="Y104" s="13">
        <v>415</v>
      </c>
      <c r="Z104" s="13">
        <v>283</v>
      </c>
      <c r="AA104" s="18">
        <v>61.854999999999997</v>
      </c>
      <c r="AB104" s="22">
        <v>-6587.23</v>
      </c>
      <c r="AC104" s="18">
        <v>-6.4249999999999998</v>
      </c>
      <c r="AD104" s="18">
        <v>6.79</v>
      </c>
      <c r="AE104" s="13">
        <v>7936</v>
      </c>
    </row>
    <row r="105" spans="1:31" ht="15" x14ac:dyDescent="0.2">
      <c r="A105" s="13">
        <v>91</v>
      </c>
      <c r="B105" s="12" t="s">
        <v>166</v>
      </c>
      <c r="C105" s="18">
        <v>100.205</v>
      </c>
      <c r="D105" s="19">
        <v>0</v>
      </c>
      <c r="E105" s="19">
        <v>362.9</v>
      </c>
      <c r="F105" s="19">
        <v>537.29999999999995</v>
      </c>
      <c r="G105" s="19">
        <v>28.7</v>
      </c>
      <c r="H105" s="19">
        <v>393</v>
      </c>
      <c r="I105" s="18">
        <v>0.25600000000000001</v>
      </c>
      <c r="J105" s="18">
        <v>0.29899999999999999</v>
      </c>
      <c r="K105" s="18">
        <v>0.69499999999999995</v>
      </c>
      <c r="L105" s="19">
        <v>293</v>
      </c>
      <c r="M105" s="19">
        <v>0</v>
      </c>
      <c r="N105" s="20">
        <v>-1.6830000000000001</v>
      </c>
      <c r="O105" s="21">
        <v>0.1633</v>
      </c>
      <c r="P105" s="21">
        <v>-8.9190000000000005E-5</v>
      </c>
      <c r="Q105" s="21">
        <v>1.871E-8</v>
      </c>
      <c r="R105" s="22">
        <v>0</v>
      </c>
      <c r="S105" s="22">
        <v>0</v>
      </c>
      <c r="T105" s="13">
        <v>-47.62</v>
      </c>
      <c r="U105" s="13">
        <v>0.16</v>
      </c>
      <c r="V105" s="20">
        <v>15.781499999999999</v>
      </c>
      <c r="W105" s="22">
        <v>2850.64</v>
      </c>
      <c r="X105" s="22">
        <v>-51.33</v>
      </c>
      <c r="Y105" s="13">
        <v>388</v>
      </c>
      <c r="Z105" s="13">
        <v>262</v>
      </c>
      <c r="AA105" s="18">
        <v>57.249000000000002</v>
      </c>
      <c r="AB105" s="22">
        <v>-5882.73</v>
      </c>
      <c r="AC105" s="18">
        <v>-5.843</v>
      </c>
      <c r="AD105" s="18">
        <v>5.58</v>
      </c>
      <c r="AE105" s="13">
        <v>7263</v>
      </c>
    </row>
    <row r="106" spans="1:31" ht="15" x14ac:dyDescent="0.2">
      <c r="A106" s="13">
        <v>92</v>
      </c>
      <c r="B106" s="12" t="s">
        <v>167</v>
      </c>
      <c r="C106" s="18">
        <v>107.15600000000001</v>
      </c>
      <c r="D106" s="19">
        <v>0</v>
      </c>
      <c r="E106" s="19">
        <v>434</v>
      </c>
      <c r="F106" s="19">
        <v>655.4</v>
      </c>
      <c r="G106" s="19">
        <v>0</v>
      </c>
      <c r="H106" s="19">
        <v>0</v>
      </c>
      <c r="I106" s="18">
        <v>0</v>
      </c>
      <c r="J106" s="18">
        <v>0</v>
      </c>
      <c r="K106" s="18">
        <v>0.94199999999999995</v>
      </c>
      <c r="L106" s="19">
        <v>298</v>
      </c>
      <c r="M106" s="19">
        <v>2.2000000000000002</v>
      </c>
      <c r="N106" s="20">
        <v>0</v>
      </c>
      <c r="O106" s="21">
        <v>0</v>
      </c>
      <c r="P106" s="21">
        <v>0</v>
      </c>
      <c r="Q106" s="21">
        <v>0</v>
      </c>
      <c r="R106" s="22">
        <v>0</v>
      </c>
      <c r="S106" s="22">
        <v>0</v>
      </c>
      <c r="T106" s="13">
        <v>16.309999999999999</v>
      </c>
      <c r="U106" s="13">
        <v>0</v>
      </c>
      <c r="V106" s="20">
        <v>17.1492</v>
      </c>
      <c r="W106" s="22">
        <v>4219.74</v>
      </c>
      <c r="X106" s="22">
        <v>-33.04</v>
      </c>
      <c r="Y106" s="13">
        <v>440</v>
      </c>
      <c r="Z106" s="13">
        <v>420</v>
      </c>
      <c r="AA106" s="18">
        <v>0</v>
      </c>
      <c r="AB106" s="22">
        <v>0</v>
      </c>
      <c r="AC106" s="18">
        <v>0</v>
      </c>
      <c r="AD106" s="18">
        <v>0</v>
      </c>
      <c r="AE106" s="13">
        <v>0</v>
      </c>
    </row>
    <row r="107" spans="1:31" ht="15" x14ac:dyDescent="0.2">
      <c r="A107" s="13">
        <v>93</v>
      </c>
      <c r="B107" s="12" t="s">
        <v>168</v>
      </c>
      <c r="C107" s="18">
        <v>122.167</v>
      </c>
      <c r="D107" s="19">
        <v>348</v>
      </c>
      <c r="E107" s="19">
        <v>490.1</v>
      </c>
      <c r="F107" s="19">
        <v>722.8</v>
      </c>
      <c r="G107" s="19">
        <v>0</v>
      </c>
      <c r="H107" s="19">
        <v>0</v>
      </c>
      <c r="I107" s="18">
        <v>0</v>
      </c>
      <c r="J107" s="18">
        <v>0</v>
      </c>
      <c r="K107" s="18">
        <v>0</v>
      </c>
      <c r="L107" s="19">
        <v>0</v>
      </c>
      <c r="M107" s="19">
        <v>0</v>
      </c>
      <c r="N107" s="20">
        <v>0</v>
      </c>
      <c r="O107" s="21">
        <v>0</v>
      </c>
      <c r="P107" s="21">
        <v>0</v>
      </c>
      <c r="Q107" s="21">
        <v>0</v>
      </c>
      <c r="R107" s="22">
        <v>0</v>
      </c>
      <c r="S107" s="22">
        <v>0</v>
      </c>
      <c r="T107" s="13">
        <v>-37.58</v>
      </c>
      <c r="U107" s="13">
        <v>0</v>
      </c>
      <c r="V107" s="20">
        <v>16.2424</v>
      </c>
      <c r="W107" s="22">
        <v>3724.58</v>
      </c>
      <c r="X107" s="22">
        <v>-102.4</v>
      </c>
      <c r="Y107" s="13">
        <v>500</v>
      </c>
      <c r="Z107" s="13">
        <v>420</v>
      </c>
      <c r="AA107" s="18">
        <v>0</v>
      </c>
      <c r="AB107" s="22">
        <v>0</v>
      </c>
      <c r="AC107" s="18">
        <v>0</v>
      </c>
      <c r="AD107" s="18">
        <v>0</v>
      </c>
      <c r="AE107" s="13">
        <v>11300</v>
      </c>
    </row>
    <row r="108" spans="1:31" ht="15" x14ac:dyDescent="0.2">
      <c r="A108" s="13">
        <v>94</v>
      </c>
      <c r="B108" s="12" t="s">
        <v>169</v>
      </c>
      <c r="C108" s="18">
        <v>114.232</v>
      </c>
      <c r="D108" s="19">
        <v>0</v>
      </c>
      <c r="E108" s="19">
        <v>382.6</v>
      </c>
      <c r="F108" s="19">
        <v>553.5</v>
      </c>
      <c r="G108" s="19">
        <v>25.2</v>
      </c>
      <c r="H108" s="19">
        <v>472</v>
      </c>
      <c r="I108" s="18">
        <v>0.26200000000000001</v>
      </c>
      <c r="J108" s="18">
        <v>0.34300000000000003</v>
      </c>
      <c r="K108" s="18">
        <v>0.7</v>
      </c>
      <c r="L108" s="19">
        <v>293</v>
      </c>
      <c r="M108" s="19">
        <v>0</v>
      </c>
      <c r="N108" s="20">
        <v>-2.2010000000000001</v>
      </c>
      <c r="O108" s="21">
        <v>0.18770000000000001</v>
      </c>
      <c r="P108" s="21">
        <v>-1.0509999999999999E-4</v>
      </c>
      <c r="Q108" s="21">
        <v>2.316E-8</v>
      </c>
      <c r="R108" s="22">
        <v>0</v>
      </c>
      <c r="S108" s="22">
        <v>0</v>
      </c>
      <c r="T108" s="13">
        <v>-52.44</v>
      </c>
      <c r="U108" s="13">
        <v>2.8</v>
      </c>
      <c r="V108" s="20">
        <v>15.7797</v>
      </c>
      <c r="W108" s="22">
        <v>2965.44</v>
      </c>
      <c r="X108" s="22">
        <v>-58.36</v>
      </c>
      <c r="Y108" s="13">
        <v>408</v>
      </c>
      <c r="Z108" s="13">
        <v>278</v>
      </c>
      <c r="AA108" s="18">
        <v>62.103000000000002</v>
      </c>
      <c r="AB108" s="22">
        <v>-6487.48</v>
      </c>
      <c r="AC108" s="18">
        <v>-6.4820000000000002</v>
      </c>
      <c r="AD108" s="18">
        <v>6.74</v>
      </c>
      <c r="AE108" s="13">
        <v>7790</v>
      </c>
    </row>
    <row r="109" spans="1:31" ht="15" x14ac:dyDescent="0.2">
      <c r="A109" s="13">
        <v>95</v>
      </c>
      <c r="B109" s="12" t="s">
        <v>170</v>
      </c>
      <c r="C109" s="18">
        <v>100.205</v>
      </c>
      <c r="D109" s="19">
        <v>154</v>
      </c>
      <c r="E109" s="19">
        <v>353.7</v>
      </c>
      <c r="F109" s="19">
        <v>519.70000000000005</v>
      </c>
      <c r="G109" s="19">
        <v>27</v>
      </c>
      <c r="H109" s="19">
        <v>418</v>
      </c>
      <c r="I109" s="18">
        <v>0.26500000000000001</v>
      </c>
      <c r="J109" s="18">
        <v>0.30599999999999999</v>
      </c>
      <c r="K109" s="18">
        <v>0.67300000000000004</v>
      </c>
      <c r="L109" s="19">
        <v>293</v>
      </c>
      <c r="M109" s="19">
        <v>0</v>
      </c>
      <c r="N109" s="20">
        <v>-1.6830000000000001</v>
      </c>
      <c r="O109" s="21">
        <v>0.1633</v>
      </c>
      <c r="P109" s="21">
        <v>-8.9190000000000005E-5</v>
      </c>
      <c r="Q109" s="21">
        <v>1.871E-8</v>
      </c>
      <c r="R109" s="22">
        <v>0</v>
      </c>
      <c r="S109" s="22">
        <v>0</v>
      </c>
      <c r="T109" s="13">
        <v>-48.28</v>
      </c>
      <c r="U109" s="13">
        <v>0.74</v>
      </c>
      <c r="V109" s="20">
        <v>15.7179</v>
      </c>
      <c r="W109" s="22">
        <v>2744.78</v>
      </c>
      <c r="X109" s="22">
        <v>-51.52</v>
      </c>
      <c r="Y109" s="13">
        <v>378</v>
      </c>
      <c r="Z109" s="13">
        <v>256</v>
      </c>
      <c r="AA109" s="18">
        <v>0</v>
      </c>
      <c r="AB109" s="22">
        <v>0</v>
      </c>
      <c r="AC109" s="18">
        <v>0</v>
      </c>
      <c r="AD109" s="18">
        <v>0</v>
      </c>
      <c r="AE109" s="13">
        <v>7050</v>
      </c>
    </row>
    <row r="110" spans="1:31" ht="15" x14ac:dyDescent="0.2">
      <c r="A110" s="13">
        <v>96</v>
      </c>
      <c r="B110" s="12" t="s">
        <v>171</v>
      </c>
      <c r="C110" s="18">
        <v>122.167</v>
      </c>
      <c r="D110" s="19">
        <v>298</v>
      </c>
      <c r="E110" s="19">
        <v>484</v>
      </c>
      <c r="F110" s="19">
        <v>707.6</v>
      </c>
      <c r="G110" s="19">
        <v>0</v>
      </c>
      <c r="H110" s="19">
        <v>0</v>
      </c>
      <c r="I110" s="18">
        <v>0</v>
      </c>
      <c r="J110" s="18">
        <v>0</v>
      </c>
      <c r="K110" s="18">
        <v>0</v>
      </c>
      <c r="L110" s="19">
        <v>0</v>
      </c>
      <c r="M110" s="19">
        <v>2</v>
      </c>
      <c r="N110" s="20">
        <v>0</v>
      </c>
      <c r="O110" s="21">
        <v>0</v>
      </c>
      <c r="P110" s="21">
        <v>0</v>
      </c>
      <c r="Q110" s="21">
        <v>0</v>
      </c>
      <c r="R110" s="22">
        <v>0</v>
      </c>
      <c r="S110" s="22">
        <v>0</v>
      </c>
      <c r="T110" s="13">
        <v>-38.880000000000003</v>
      </c>
      <c r="U110" s="13">
        <v>0</v>
      </c>
      <c r="V110" s="20">
        <v>16.2456</v>
      </c>
      <c r="W110" s="22">
        <v>3655.26</v>
      </c>
      <c r="X110" s="22">
        <v>-103.8</v>
      </c>
      <c r="Y110" s="13">
        <v>500</v>
      </c>
      <c r="Z110" s="13">
        <v>410</v>
      </c>
      <c r="AA110" s="18">
        <v>0</v>
      </c>
      <c r="AB110" s="22">
        <v>0</v>
      </c>
      <c r="AC110" s="18">
        <v>0</v>
      </c>
      <c r="AD110" s="18">
        <v>0</v>
      </c>
      <c r="AE110" s="13">
        <v>11260</v>
      </c>
    </row>
    <row r="111" spans="1:31" ht="15" x14ac:dyDescent="0.2">
      <c r="A111" s="13">
        <v>97</v>
      </c>
      <c r="B111" s="12" t="s">
        <v>172</v>
      </c>
      <c r="C111" s="18">
        <v>114.232</v>
      </c>
      <c r="D111" s="19">
        <v>181.9</v>
      </c>
      <c r="E111" s="19">
        <v>382.3</v>
      </c>
      <c r="F111" s="19">
        <v>550</v>
      </c>
      <c r="G111" s="19">
        <v>24.5</v>
      </c>
      <c r="H111" s="19">
        <v>42</v>
      </c>
      <c r="I111" s="18">
        <v>0.26200000000000001</v>
      </c>
      <c r="J111" s="18">
        <v>0.35199999999999998</v>
      </c>
      <c r="K111" s="18">
        <v>0.69299999999999995</v>
      </c>
      <c r="L111" s="19">
        <v>293</v>
      </c>
      <c r="M111" s="19">
        <v>0</v>
      </c>
      <c r="N111" s="20">
        <v>-2.2010000000000001</v>
      </c>
      <c r="O111" s="21">
        <v>0.18770000000000001</v>
      </c>
      <c r="P111" s="21">
        <v>-1.0509999999999999E-4</v>
      </c>
      <c r="Q111" s="21">
        <v>2.316E-8</v>
      </c>
      <c r="R111" s="22">
        <v>0</v>
      </c>
      <c r="S111" s="22">
        <v>0</v>
      </c>
      <c r="T111" s="13">
        <v>-53.21</v>
      </c>
      <c r="U111" s="13">
        <v>2.5</v>
      </c>
      <c r="V111" s="20">
        <v>15.795400000000001</v>
      </c>
      <c r="W111" s="22">
        <v>2964.06</v>
      </c>
      <c r="X111" s="22">
        <v>-58.74</v>
      </c>
      <c r="Y111" s="13">
        <v>408</v>
      </c>
      <c r="Z111" s="13">
        <v>278</v>
      </c>
      <c r="AA111" s="18">
        <v>62.872</v>
      </c>
      <c r="AB111" s="22">
        <v>-6532.9</v>
      </c>
      <c r="AC111" s="18">
        <v>-6.59</v>
      </c>
      <c r="AD111" s="18">
        <v>6.84</v>
      </c>
      <c r="AE111" s="13">
        <v>7800</v>
      </c>
    </row>
    <row r="112" spans="1:31" ht="15" x14ac:dyDescent="0.2">
      <c r="A112" s="13">
        <v>98</v>
      </c>
      <c r="B112" s="12" t="s">
        <v>173</v>
      </c>
      <c r="C112" s="18">
        <v>107.15600000000001</v>
      </c>
      <c r="D112" s="19">
        <v>0</v>
      </c>
      <c r="E112" s="19">
        <v>430.2</v>
      </c>
      <c r="F112" s="19">
        <v>644.20000000000005</v>
      </c>
      <c r="G112" s="19">
        <v>0</v>
      </c>
      <c r="H112" s="19">
        <v>0</v>
      </c>
      <c r="I112" s="18">
        <v>0</v>
      </c>
      <c r="J112" s="18">
        <v>0</v>
      </c>
      <c r="K112" s="18">
        <v>0.93799999999999994</v>
      </c>
      <c r="L112" s="19">
        <v>273</v>
      </c>
      <c r="M112" s="19">
        <v>2.2000000000000002</v>
      </c>
      <c r="N112" s="20">
        <v>0</v>
      </c>
      <c r="O112" s="21">
        <v>0</v>
      </c>
      <c r="P112" s="21">
        <v>0</v>
      </c>
      <c r="Q112" s="21">
        <v>0</v>
      </c>
      <c r="R112" s="22">
        <v>0</v>
      </c>
      <c r="S112" s="22">
        <v>0</v>
      </c>
      <c r="T112" s="13">
        <v>15.87</v>
      </c>
      <c r="U112" s="13">
        <v>0</v>
      </c>
      <c r="V112" s="20">
        <v>16.304600000000001</v>
      </c>
      <c r="W112" s="22">
        <v>3545.14</v>
      </c>
      <c r="X112" s="22">
        <v>-63.59</v>
      </c>
      <c r="Y112" s="13">
        <v>435</v>
      </c>
      <c r="Z112" s="13">
        <v>350</v>
      </c>
      <c r="AA112" s="18">
        <v>0</v>
      </c>
      <c r="AB112" s="22">
        <v>0</v>
      </c>
      <c r="AC112" s="18">
        <v>0</v>
      </c>
      <c r="AD112" s="18">
        <v>0</v>
      </c>
      <c r="AE112" s="13">
        <v>0</v>
      </c>
    </row>
    <row r="113" spans="1:31" ht="15" x14ac:dyDescent="0.2">
      <c r="A113" s="13">
        <v>99</v>
      </c>
      <c r="B113" s="12" t="s">
        <v>174</v>
      </c>
      <c r="C113" s="18">
        <v>122.167</v>
      </c>
      <c r="D113" s="19">
        <v>348</v>
      </c>
      <c r="E113" s="19">
        <v>484.3</v>
      </c>
      <c r="F113" s="19">
        <v>723</v>
      </c>
      <c r="G113" s="19">
        <v>0</v>
      </c>
      <c r="H113" s="19">
        <v>0</v>
      </c>
      <c r="I113" s="18">
        <v>0</v>
      </c>
      <c r="J113" s="18">
        <v>0</v>
      </c>
      <c r="K113" s="18">
        <v>0</v>
      </c>
      <c r="L113" s="19">
        <v>0</v>
      </c>
      <c r="M113" s="19">
        <v>1.5</v>
      </c>
      <c r="N113" s="20">
        <v>0</v>
      </c>
      <c r="O113" s="21">
        <v>0</v>
      </c>
      <c r="P113" s="21">
        <v>0</v>
      </c>
      <c r="Q113" s="21">
        <v>0</v>
      </c>
      <c r="R113" s="22">
        <v>0</v>
      </c>
      <c r="S113" s="22">
        <v>0</v>
      </c>
      <c r="T113" s="13">
        <v>-38.58</v>
      </c>
      <c r="U113" s="13">
        <v>0</v>
      </c>
      <c r="V113" s="20">
        <v>16.236799999999999</v>
      </c>
      <c r="W113" s="22">
        <v>3667.32</v>
      </c>
      <c r="X113" s="22">
        <v>-102.4</v>
      </c>
      <c r="Y113" s="13">
        <v>490</v>
      </c>
      <c r="Z113" s="13">
        <v>410</v>
      </c>
      <c r="AA113" s="18">
        <v>0</v>
      </c>
      <c r="AB113" s="22">
        <v>0</v>
      </c>
      <c r="AC113" s="18">
        <v>0</v>
      </c>
      <c r="AD113" s="18">
        <v>0</v>
      </c>
      <c r="AE113" s="13">
        <v>11200</v>
      </c>
    </row>
    <row r="114" spans="1:31" ht="15" x14ac:dyDescent="0.2">
      <c r="A114" s="13">
        <v>100</v>
      </c>
      <c r="B114" s="12" t="s">
        <v>175</v>
      </c>
      <c r="C114" s="18">
        <v>122.167</v>
      </c>
      <c r="D114" s="19">
        <v>322</v>
      </c>
      <c r="E114" s="19">
        <v>474.1</v>
      </c>
      <c r="F114" s="19">
        <v>701</v>
      </c>
      <c r="G114" s="19">
        <v>0</v>
      </c>
      <c r="H114" s="19">
        <v>0</v>
      </c>
      <c r="I114" s="18">
        <v>0</v>
      </c>
      <c r="J114" s="18">
        <v>0</v>
      </c>
      <c r="K114" s="18">
        <v>0</v>
      </c>
      <c r="L114" s="19">
        <v>0</v>
      </c>
      <c r="M114" s="19">
        <v>0</v>
      </c>
      <c r="N114" s="20">
        <v>0</v>
      </c>
      <c r="O114" s="21">
        <v>0</v>
      </c>
      <c r="P114" s="21">
        <v>0</v>
      </c>
      <c r="Q114" s="21">
        <v>0</v>
      </c>
      <c r="R114" s="22">
        <v>0</v>
      </c>
      <c r="S114" s="22">
        <v>0</v>
      </c>
      <c r="T114" s="13">
        <v>-38.68</v>
      </c>
      <c r="U114" s="13">
        <v>0</v>
      </c>
      <c r="V114" s="20">
        <v>16.280899999999999</v>
      </c>
      <c r="W114" s="22">
        <v>3749.35</v>
      </c>
      <c r="X114" s="22">
        <v>-85.55</v>
      </c>
      <c r="Y114" s="13">
        <v>480</v>
      </c>
      <c r="Z114" s="13">
        <v>400</v>
      </c>
      <c r="AA114" s="18">
        <v>0</v>
      </c>
      <c r="AB114" s="22">
        <v>0</v>
      </c>
      <c r="AC114" s="18">
        <v>0</v>
      </c>
      <c r="AD114" s="18">
        <v>0</v>
      </c>
      <c r="AE114" s="13">
        <v>10600</v>
      </c>
    </row>
    <row r="115" spans="1:31" ht="15" x14ac:dyDescent="0.2">
      <c r="A115" s="13">
        <v>101</v>
      </c>
      <c r="B115" s="12" t="s">
        <v>176</v>
      </c>
      <c r="C115" s="18">
        <v>74.123000000000005</v>
      </c>
      <c r="D115" s="19">
        <v>158.5</v>
      </c>
      <c r="E115" s="19">
        <v>372.7</v>
      </c>
      <c r="F115" s="19">
        <v>536</v>
      </c>
      <c r="G115" s="19">
        <v>41.4</v>
      </c>
      <c r="H115" s="19">
        <v>268</v>
      </c>
      <c r="I115" s="18">
        <v>0.252</v>
      </c>
      <c r="J115" s="18">
        <v>0.57599999999999996</v>
      </c>
      <c r="K115" s="18">
        <v>0.80700000000000005</v>
      </c>
      <c r="L115" s="19">
        <v>293</v>
      </c>
      <c r="M115" s="19">
        <v>1.7</v>
      </c>
      <c r="N115" s="20">
        <v>1.3740000000000001</v>
      </c>
      <c r="O115" s="21">
        <v>0.1014</v>
      </c>
      <c r="P115" s="21">
        <v>-5.5609999999999998E-5</v>
      </c>
      <c r="Q115" s="21">
        <v>1.14E-8</v>
      </c>
      <c r="R115" s="22">
        <v>1441.7</v>
      </c>
      <c r="S115" s="22">
        <v>331.5</v>
      </c>
      <c r="T115" s="13">
        <v>-69.94</v>
      </c>
      <c r="U115" s="13">
        <v>-40.06</v>
      </c>
      <c r="V115" s="20">
        <v>17.2102</v>
      </c>
      <c r="W115" s="22">
        <v>3026.03</v>
      </c>
      <c r="X115" s="22">
        <v>-86.65</v>
      </c>
      <c r="Y115" s="13">
        <v>393</v>
      </c>
      <c r="Z115" s="13">
        <v>298</v>
      </c>
      <c r="AA115" s="18">
        <v>0</v>
      </c>
      <c r="AB115" s="22">
        <v>0</v>
      </c>
      <c r="AC115" s="18">
        <v>0</v>
      </c>
      <c r="AD115" s="18">
        <v>0</v>
      </c>
      <c r="AE115" s="13">
        <v>9750</v>
      </c>
    </row>
    <row r="116" spans="1:31" ht="15" x14ac:dyDescent="0.2">
      <c r="A116" s="13">
        <v>102</v>
      </c>
      <c r="B116" s="12" t="s">
        <v>177</v>
      </c>
      <c r="C116" s="18">
        <v>54.091999999999999</v>
      </c>
      <c r="D116" s="19">
        <v>240.9</v>
      </c>
      <c r="E116" s="19">
        <v>300.2</v>
      </c>
      <c r="F116" s="19">
        <v>488.6</v>
      </c>
      <c r="G116" s="19">
        <v>50.2</v>
      </c>
      <c r="H116" s="19">
        <v>221</v>
      </c>
      <c r="I116" s="18">
        <v>0.27700000000000002</v>
      </c>
      <c r="J116" s="18">
        <v>0.124</v>
      </c>
      <c r="K116" s="18">
        <v>0.69099999999999995</v>
      </c>
      <c r="L116" s="19">
        <v>293</v>
      </c>
      <c r="M116" s="19">
        <v>0.8</v>
      </c>
      <c r="N116" s="20">
        <v>3.8039999999999998</v>
      </c>
      <c r="O116" s="21">
        <v>5.688E-2</v>
      </c>
      <c r="P116" s="21">
        <v>-2.5550000000000001E-5</v>
      </c>
      <c r="Q116" s="21">
        <v>4.188E-9</v>
      </c>
      <c r="R116" s="22">
        <v>0</v>
      </c>
      <c r="S116" s="22">
        <v>0</v>
      </c>
      <c r="T116" s="13">
        <v>34.97</v>
      </c>
      <c r="U116" s="13">
        <v>44.32</v>
      </c>
      <c r="V116" s="20">
        <v>16.287099999999999</v>
      </c>
      <c r="W116" s="22">
        <v>2536.7800000000002</v>
      </c>
      <c r="X116" s="22">
        <v>-37.340000000000003</v>
      </c>
      <c r="Y116" s="13">
        <v>320</v>
      </c>
      <c r="Z116" s="13">
        <v>240</v>
      </c>
      <c r="AA116" s="18">
        <v>0</v>
      </c>
      <c r="AB116" s="22">
        <v>0</v>
      </c>
      <c r="AC116" s="18">
        <v>0</v>
      </c>
      <c r="AD116" s="18">
        <v>0</v>
      </c>
      <c r="AE116" s="13">
        <v>6370</v>
      </c>
    </row>
    <row r="117" spans="1:31" ht="15" x14ac:dyDescent="0.2">
      <c r="A117" s="13">
        <v>103</v>
      </c>
      <c r="B117" s="12" t="s">
        <v>178</v>
      </c>
      <c r="C117" s="18">
        <v>92.569000000000003</v>
      </c>
      <c r="D117" s="19">
        <v>141.80000000000001</v>
      </c>
      <c r="E117" s="19">
        <v>341.4</v>
      </c>
      <c r="F117" s="19">
        <v>520.6</v>
      </c>
      <c r="G117" s="19">
        <v>39</v>
      </c>
      <c r="H117" s="19">
        <v>305</v>
      </c>
      <c r="I117" s="18">
        <v>0.28000000000000003</v>
      </c>
      <c r="J117" s="18">
        <v>0.3</v>
      </c>
      <c r="K117" s="18">
        <v>0.873</v>
      </c>
      <c r="L117" s="19">
        <v>293</v>
      </c>
      <c r="M117" s="19">
        <v>2.1</v>
      </c>
      <c r="N117" s="20">
        <v>-0.82</v>
      </c>
      <c r="O117" s="21">
        <v>0.1089</v>
      </c>
      <c r="P117" s="21">
        <v>-7.1190000000000001E-5</v>
      </c>
      <c r="Q117" s="21">
        <v>1.9720000000000001E-8</v>
      </c>
      <c r="R117" s="22">
        <v>480.77</v>
      </c>
      <c r="S117" s="22">
        <v>237.3</v>
      </c>
      <c r="T117" s="13">
        <v>-38.6</v>
      </c>
      <c r="U117" s="13">
        <v>-12.78</v>
      </c>
      <c r="V117" s="20">
        <v>15.9907</v>
      </c>
      <c r="W117" s="22">
        <v>2753.43</v>
      </c>
      <c r="X117" s="22">
        <v>-47.15</v>
      </c>
      <c r="Y117" s="13">
        <v>375</v>
      </c>
      <c r="Z117" s="13">
        <v>250</v>
      </c>
      <c r="AA117" s="18">
        <v>0</v>
      </c>
      <c r="AB117" s="22">
        <v>0</v>
      </c>
      <c r="AC117" s="18">
        <v>0</v>
      </c>
      <c r="AD117" s="18">
        <v>0</v>
      </c>
      <c r="AE117" s="13">
        <v>6980</v>
      </c>
    </row>
    <row r="118" spans="1:31" ht="15" x14ac:dyDescent="0.2">
      <c r="A118" s="13">
        <v>104</v>
      </c>
      <c r="B118" s="12" t="s">
        <v>179</v>
      </c>
      <c r="C118" s="18">
        <v>130.23099999999999</v>
      </c>
      <c r="D118" s="19">
        <v>203.2</v>
      </c>
      <c r="E118" s="19">
        <v>457.8</v>
      </c>
      <c r="F118" s="19">
        <v>613</v>
      </c>
      <c r="G118" s="19">
        <v>27.2</v>
      </c>
      <c r="H118" s="19">
        <v>494</v>
      </c>
      <c r="I118" s="18">
        <v>0.26700000000000002</v>
      </c>
      <c r="J118" s="18">
        <v>0</v>
      </c>
      <c r="K118" s="18">
        <v>0.83299999999999996</v>
      </c>
      <c r="L118" s="19">
        <v>293</v>
      </c>
      <c r="M118" s="19">
        <v>1.8</v>
      </c>
      <c r="N118" s="20">
        <v>-3.581</v>
      </c>
      <c r="O118" s="21">
        <v>0.20669999999999999</v>
      </c>
      <c r="P118" s="21">
        <v>-1.261E-4</v>
      </c>
      <c r="Q118" s="21">
        <v>3.0680000000000001E-8</v>
      </c>
      <c r="R118" s="22">
        <v>1798</v>
      </c>
      <c r="S118" s="22">
        <v>351.17</v>
      </c>
      <c r="T118" s="13">
        <v>-87.31</v>
      </c>
      <c r="U118" s="13">
        <v>0</v>
      </c>
      <c r="V118" s="20">
        <v>15.3614</v>
      </c>
      <c r="W118" s="22">
        <v>2773.46</v>
      </c>
      <c r="X118" s="22">
        <v>-140</v>
      </c>
      <c r="Y118" s="13">
        <v>458</v>
      </c>
      <c r="Z118" s="13">
        <v>348</v>
      </c>
      <c r="AA118" s="18">
        <v>0</v>
      </c>
      <c r="AB118" s="22">
        <v>0</v>
      </c>
      <c r="AC118" s="18">
        <v>0</v>
      </c>
      <c r="AD118" s="18">
        <v>0</v>
      </c>
      <c r="AE118" s="13">
        <v>11300</v>
      </c>
    </row>
    <row r="119" spans="1:31" ht="15" x14ac:dyDescent="0.2">
      <c r="A119" s="13">
        <v>105</v>
      </c>
      <c r="B119" s="12" t="s">
        <v>180</v>
      </c>
      <c r="C119" s="18">
        <v>72.150999999999996</v>
      </c>
      <c r="D119" s="19">
        <v>113.3</v>
      </c>
      <c r="E119" s="19">
        <v>301</v>
      </c>
      <c r="F119" s="19">
        <v>460.4</v>
      </c>
      <c r="G119" s="19">
        <v>33.4</v>
      </c>
      <c r="H119" s="19">
        <v>306</v>
      </c>
      <c r="I119" s="18">
        <v>0.27100000000000002</v>
      </c>
      <c r="J119" s="18">
        <v>0.22700000000000001</v>
      </c>
      <c r="K119" s="18">
        <v>0.62</v>
      </c>
      <c r="L119" s="19">
        <v>293</v>
      </c>
      <c r="M119" s="19">
        <v>0.1</v>
      </c>
      <c r="N119" s="20">
        <v>-2.2749999999999999</v>
      </c>
      <c r="O119" s="21">
        <v>0.121</v>
      </c>
      <c r="P119" s="21">
        <v>-6.5190000000000004E-5</v>
      </c>
      <c r="Q119" s="21">
        <v>1.3669999999999999E-8</v>
      </c>
      <c r="R119" s="22">
        <v>367.32</v>
      </c>
      <c r="S119" s="22">
        <v>191.58</v>
      </c>
      <c r="T119" s="13">
        <v>-36.92</v>
      </c>
      <c r="U119" s="13">
        <v>-3.54</v>
      </c>
      <c r="V119" s="20">
        <v>15.633800000000001</v>
      </c>
      <c r="W119" s="22">
        <v>2348.67</v>
      </c>
      <c r="X119" s="22">
        <v>-40.049999999999997</v>
      </c>
      <c r="Y119" s="13">
        <v>322</v>
      </c>
      <c r="Z119" s="13">
        <v>216</v>
      </c>
      <c r="AA119" s="18">
        <v>50.427999999999997</v>
      </c>
      <c r="AB119" s="22">
        <v>-4565.6400000000003</v>
      </c>
      <c r="AC119" s="18">
        <v>-5.0209999999999999</v>
      </c>
      <c r="AD119" s="18">
        <v>3.55</v>
      </c>
      <c r="AE119" s="13">
        <v>5900</v>
      </c>
    </row>
    <row r="120" spans="1:31" ht="15" x14ac:dyDescent="0.2">
      <c r="A120" s="13">
        <v>106</v>
      </c>
      <c r="B120" s="12" t="s">
        <v>181</v>
      </c>
      <c r="C120" s="18">
        <v>86.177999999999997</v>
      </c>
      <c r="D120" s="19">
        <v>119.5</v>
      </c>
      <c r="E120" s="19">
        <v>333.4</v>
      </c>
      <c r="F120" s="19">
        <v>497.5</v>
      </c>
      <c r="G120" s="19">
        <v>29.7</v>
      </c>
      <c r="H120" s="19">
        <v>367</v>
      </c>
      <c r="I120" s="18">
        <v>0.26700000000000002</v>
      </c>
      <c r="J120" s="18">
        <v>0.27900000000000003</v>
      </c>
      <c r="K120" s="18">
        <v>0.65300000000000002</v>
      </c>
      <c r="L120" s="19">
        <v>293</v>
      </c>
      <c r="M120" s="19">
        <v>0</v>
      </c>
      <c r="N120" s="20">
        <v>-2.524</v>
      </c>
      <c r="O120" s="21">
        <v>0.1477</v>
      </c>
      <c r="P120" s="21">
        <v>-8.5329999999999998E-5</v>
      </c>
      <c r="Q120" s="21">
        <v>1.9309999999999999E-8</v>
      </c>
      <c r="R120" s="22">
        <v>384.13</v>
      </c>
      <c r="S120" s="22">
        <v>208.27</v>
      </c>
      <c r="T120" s="13">
        <v>-41.66</v>
      </c>
      <c r="U120" s="13">
        <v>-1.2</v>
      </c>
      <c r="V120" s="20">
        <v>15.7476</v>
      </c>
      <c r="W120" s="22">
        <v>2614.38</v>
      </c>
      <c r="X120" s="22">
        <v>-46.58</v>
      </c>
      <c r="Y120" s="13">
        <v>370</v>
      </c>
      <c r="Z120" s="13">
        <v>240</v>
      </c>
      <c r="AA120" s="18">
        <v>55.351999999999997</v>
      </c>
      <c r="AB120" s="22">
        <v>-5301.22</v>
      </c>
      <c r="AC120" s="18">
        <v>-5.65</v>
      </c>
      <c r="AD120" s="18">
        <v>4.9109999999999996</v>
      </c>
      <c r="AE120" s="13">
        <v>6640</v>
      </c>
    </row>
    <row r="121" spans="1:31" ht="15" x14ac:dyDescent="0.2">
      <c r="A121" s="13">
        <v>107</v>
      </c>
      <c r="B121" s="12" t="s">
        <v>182</v>
      </c>
      <c r="C121" s="18">
        <v>68.119</v>
      </c>
      <c r="D121" s="19">
        <v>127.2</v>
      </c>
      <c r="E121" s="19">
        <v>307.2</v>
      </c>
      <c r="F121" s="19">
        <v>484</v>
      </c>
      <c r="G121" s="19">
        <v>38</v>
      </c>
      <c r="H121" s="19">
        <v>276</v>
      </c>
      <c r="I121" s="18">
        <v>0.26400000000000001</v>
      </c>
      <c r="J121" s="18">
        <v>0.16400000000000001</v>
      </c>
      <c r="K121" s="18">
        <v>0.68100000000000005</v>
      </c>
      <c r="L121" s="19">
        <v>293</v>
      </c>
      <c r="M121" s="19">
        <v>0.3</v>
      </c>
      <c r="N121" s="20">
        <v>-0.81499999999999995</v>
      </c>
      <c r="O121" s="21">
        <v>0.1095</v>
      </c>
      <c r="P121" s="21">
        <v>-7.9709999999999994E-5</v>
      </c>
      <c r="Q121" s="21">
        <v>2.3890000000000001E-8</v>
      </c>
      <c r="R121" s="22">
        <v>328.49</v>
      </c>
      <c r="S121" s="22">
        <v>182.48</v>
      </c>
      <c r="T121" s="13">
        <v>18.100000000000001</v>
      </c>
      <c r="U121" s="13">
        <v>34.86</v>
      </c>
      <c r="V121" s="20">
        <v>15.854799999999999</v>
      </c>
      <c r="W121" s="22">
        <v>2467.4</v>
      </c>
      <c r="X121" s="22">
        <v>-39.64</v>
      </c>
      <c r="Y121" s="13">
        <v>330</v>
      </c>
      <c r="Z121" s="13">
        <v>250</v>
      </c>
      <c r="AA121" s="18">
        <v>0</v>
      </c>
      <c r="AB121" s="22">
        <v>0</v>
      </c>
      <c r="AC121" s="18">
        <v>0</v>
      </c>
      <c r="AD121" s="18">
        <v>0</v>
      </c>
      <c r="AE121" s="13">
        <v>6230</v>
      </c>
    </row>
    <row r="122" spans="1:31" ht="15" x14ac:dyDescent="0.2">
      <c r="A122" s="13">
        <v>108</v>
      </c>
      <c r="B122" s="12" t="s">
        <v>183</v>
      </c>
      <c r="C122" s="18">
        <v>88.15</v>
      </c>
      <c r="D122" s="19">
        <v>203</v>
      </c>
      <c r="E122" s="19">
        <v>409.1</v>
      </c>
      <c r="F122" s="19">
        <v>571</v>
      </c>
      <c r="G122" s="19">
        <v>38</v>
      </c>
      <c r="H122" s="19">
        <v>322</v>
      </c>
      <c r="I122" s="18">
        <v>0.26</v>
      </c>
      <c r="J122" s="18">
        <v>0.7</v>
      </c>
      <c r="K122" s="18">
        <v>0.81899999999999995</v>
      </c>
      <c r="L122" s="19">
        <v>293</v>
      </c>
      <c r="M122" s="19">
        <v>0</v>
      </c>
      <c r="N122" s="20">
        <v>-2.2665000000000002</v>
      </c>
      <c r="O122" s="21">
        <v>0.1356</v>
      </c>
      <c r="P122" s="21">
        <v>-8.3150000000000002E-5</v>
      </c>
      <c r="Q122" s="21">
        <v>2.063E-8</v>
      </c>
      <c r="R122" s="22">
        <v>1259.4000000000001</v>
      </c>
      <c r="S122" s="22">
        <v>349.85</v>
      </c>
      <c r="T122" s="13">
        <v>-72.3</v>
      </c>
      <c r="U122" s="13">
        <v>-39.58</v>
      </c>
      <c r="V122" s="20">
        <v>16.270800000000001</v>
      </c>
      <c r="W122" s="22">
        <v>2752.19</v>
      </c>
      <c r="X122" s="22">
        <v>-116.3</v>
      </c>
      <c r="Y122" s="13">
        <v>402</v>
      </c>
      <c r="Z122" s="13">
        <v>307</v>
      </c>
      <c r="AA122" s="18">
        <v>0</v>
      </c>
      <c r="AB122" s="22">
        <v>0</v>
      </c>
      <c r="AC122" s="18">
        <v>0</v>
      </c>
      <c r="AD122" s="18">
        <v>0</v>
      </c>
      <c r="AE122" s="13">
        <v>10800</v>
      </c>
    </row>
    <row r="123" spans="1:31" ht="15" x14ac:dyDescent="0.2">
      <c r="A123" s="13">
        <v>109</v>
      </c>
      <c r="B123" s="12" t="s">
        <v>184</v>
      </c>
      <c r="C123" s="18">
        <v>70.135000000000005</v>
      </c>
      <c r="D123" s="19">
        <v>135.6</v>
      </c>
      <c r="E123" s="19">
        <v>304.3</v>
      </c>
      <c r="F123" s="19">
        <v>465</v>
      </c>
      <c r="G123" s="19">
        <v>34</v>
      </c>
      <c r="H123" s="19">
        <v>294</v>
      </c>
      <c r="I123" s="18">
        <v>0.26200000000000001</v>
      </c>
      <c r="J123" s="18">
        <v>0.23200000000000001</v>
      </c>
      <c r="K123" s="18">
        <v>0.65</v>
      </c>
      <c r="L123" s="19">
        <v>293</v>
      </c>
      <c r="M123" s="19">
        <v>0.5</v>
      </c>
      <c r="N123" s="20">
        <v>2.5249999999999999</v>
      </c>
      <c r="O123" s="21">
        <v>9.5469999999999999E-2</v>
      </c>
      <c r="P123" s="21">
        <v>-4.6480000000000002E-5</v>
      </c>
      <c r="Q123" s="21">
        <v>7.9150000000000001E-9</v>
      </c>
      <c r="R123" s="22">
        <v>369.27</v>
      </c>
      <c r="S123" s="22">
        <v>193.39</v>
      </c>
      <c r="T123" s="13">
        <v>-8.68</v>
      </c>
      <c r="U123" s="13">
        <v>15.68</v>
      </c>
      <c r="V123" s="20">
        <v>15.826000000000001</v>
      </c>
      <c r="W123" s="22">
        <v>2426.42</v>
      </c>
      <c r="X123" s="22">
        <v>-40.36</v>
      </c>
      <c r="Y123" s="13">
        <v>325</v>
      </c>
      <c r="Z123" s="13">
        <v>220</v>
      </c>
      <c r="AA123" s="18">
        <v>60.581000000000003</v>
      </c>
      <c r="AB123" s="22">
        <v>-5160.84</v>
      </c>
      <c r="AC123" s="18">
        <v>-6.4740000000000002</v>
      </c>
      <c r="AD123" s="18">
        <v>3.47</v>
      </c>
      <c r="AE123" s="13">
        <v>6094</v>
      </c>
    </row>
    <row r="124" spans="1:31" ht="15" x14ac:dyDescent="0.2">
      <c r="A124" s="13">
        <v>110</v>
      </c>
      <c r="B124" s="12" t="s">
        <v>185</v>
      </c>
      <c r="C124" s="18">
        <v>70.135000000000005</v>
      </c>
      <c r="D124" s="19">
        <v>139.4</v>
      </c>
      <c r="E124" s="19">
        <v>311.7</v>
      </c>
      <c r="F124" s="19">
        <v>470</v>
      </c>
      <c r="G124" s="19">
        <v>34</v>
      </c>
      <c r="H124" s="19">
        <v>318</v>
      </c>
      <c r="I124" s="18">
        <v>0.28000000000000003</v>
      </c>
      <c r="J124" s="18">
        <v>0.28499999999999998</v>
      </c>
      <c r="K124" s="18">
        <v>0.66200000000000003</v>
      </c>
      <c r="L124" s="19">
        <v>293</v>
      </c>
      <c r="M124" s="19">
        <v>0</v>
      </c>
      <c r="N124" s="20">
        <v>2.819</v>
      </c>
      <c r="O124" s="21">
        <v>8.3809999999999996E-2</v>
      </c>
      <c r="P124" s="21">
        <v>-2.667E-5</v>
      </c>
      <c r="Q124" s="21">
        <v>-1.3870000000000001E-9</v>
      </c>
      <c r="R124" s="22">
        <v>322.47000000000003</v>
      </c>
      <c r="S124" s="22">
        <v>180.43</v>
      </c>
      <c r="T124" s="13">
        <v>-10.17</v>
      </c>
      <c r="U124" s="13">
        <v>14.26</v>
      </c>
      <c r="V124" s="20">
        <v>15.9238</v>
      </c>
      <c r="W124" s="22">
        <v>2521.5300000000002</v>
      </c>
      <c r="X124" s="22">
        <v>-40.31</v>
      </c>
      <c r="Y124" s="13">
        <v>335</v>
      </c>
      <c r="Z124" s="13">
        <v>226</v>
      </c>
      <c r="AA124" s="18">
        <v>55.255000000000003</v>
      </c>
      <c r="AB124" s="22">
        <v>-5010.9799999999996</v>
      </c>
      <c r="AC124" s="18">
        <v>-5.6710000000000003</v>
      </c>
      <c r="AD124" s="18">
        <v>3.71</v>
      </c>
      <c r="AE124" s="13">
        <v>6287</v>
      </c>
    </row>
    <row r="125" spans="1:31" ht="15" x14ac:dyDescent="0.2">
      <c r="A125" s="13">
        <v>111</v>
      </c>
      <c r="B125" s="12" t="s">
        <v>186</v>
      </c>
      <c r="C125" s="18">
        <v>84.162000000000006</v>
      </c>
      <c r="D125" s="19">
        <v>138.1</v>
      </c>
      <c r="E125" s="19">
        <v>340.5</v>
      </c>
      <c r="F125" s="19">
        <v>518</v>
      </c>
      <c r="G125" s="19">
        <v>32.4</v>
      </c>
      <c r="H125" s="19">
        <v>351</v>
      </c>
      <c r="I125" s="18">
        <v>0.27</v>
      </c>
      <c r="J125" s="18">
        <v>0.22900000000000001</v>
      </c>
      <c r="K125" s="18">
        <v>0.69099999999999995</v>
      </c>
      <c r="L125" s="19">
        <v>289</v>
      </c>
      <c r="M125" s="19">
        <v>0</v>
      </c>
      <c r="N125" s="20">
        <v>-3.5230000000000001</v>
      </c>
      <c r="O125" s="21">
        <v>0.13539999999999999</v>
      </c>
      <c r="P125" s="21">
        <v>-7.9789999999999993E-5</v>
      </c>
      <c r="Q125" s="21">
        <v>1.9020000000000001E-8</v>
      </c>
      <c r="R125" s="22">
        <v>0</v>
      </c>
      <c r="S125" s="22">
        <v>0</v>
      </c>
      <c r="T125" s="13">
        <v>-14.28</v>
      </c>
      <c r="U125" s="13">
        <v>17.02</v>
      </c>
      <c r="V125" s="20">
        <v>15.942299999999999</v>
      </c>
      <c r="W125" s="22">
        <v>2725.89</v>
      </c>
      <c r="X125" s="22">
        <v>-47.64</v>
      </c>
      <c r="Y125" s="13">
        <v>370</v>
      </c>
      <c r="Z125" s="13">
        <v>245</v>
      </c>
      <c r="AA125" s="18">
        <v>0</v>
      </c>
      <c r="AB125" s="22">
        <v>0</v>
      </c>
      <c r="AC125" s="18">
        <v>0</v>
      </c>
      <c r="AD125" s="18">
        <v>0</v>
      </c>
      <c r="AE125" s="13">
        <v>6930</v>
      </c>
    </row>
    <row r="126" spans="1:31" ht="15" x14ac:dyDescent="0.2">
      <c r="A126" s="13">
        <v>112</v>
      </c>
      <c r="B126" s="12" t="s">
        <v>187</v>
      </c>
      <c r="C126" s="18">
        <v>114.232</v>
      </c>
      <c r="D126" s="19">
        <v>158.19999999999999</v>
      </c>
      <c r="E126" s="19">
        <v>388.8</v>
      </c>
      <c r="F126" s="19">
        <v>567</v>
      </c>
      <c r="G126" s="19">
        <v>26.7</v>
      </c>
      <c r="H126" s="19">
        <v>443</v>
      </c>
      <c r="I126" s="18">
        <v>0.254</v>
      </c>
      <c r="J126" s="18">
        <v>0.33</v>
      </c>
      <c r="K126" s="18">
        <v>0.71899999999999997</v>
      </c>
      <c r="L126" s="19">
        <v>293</v>
      </c>
      <c r="M126" s="19">
        <v>0</v>
      </c>
      <c r="N126" s="20">
        <v>-2.2010000000000001</v>
      </c>
      <c r="O126" s="21">
        <v>0.18770000000000001</v>
      </c>
      <c r="P126" s="21">
        <v>-1.0509999999999999E-4</v>
      </c>
      <c r="Q126" s="21">
        <v>2.316E-8</v>
      </c>
      <c r="R126" s="22">
        <v>0</v>
      </c>
      <c r="S126" s="22">
        <v>0</v>
      </c>
      <c r="T126" s="13">
        <v>-50.48</v>
      </c>
      <c r="U126" s="13">
        <v>5.08</v>
      </c>
      <c r="V126" s="20">
        <v>15.804</v>
      </c>
      <c r="W126" s="22">
        <v>3035.08</v>
      </c>
      <c r="X126" s="22">
        <v>-57.84</v>
      </c>
      <c r="Y126" s="13">
        <v>415</v>
      </c>
      <c r="Z126" s="13">
        <v>282</v>
      </c>
      <c r="AA126" s="18">
        <v>0</v>
      </c>
      <c r="AB126" s="22">
        <v>0</v>
      </c>
      <c r="AC126" s="18">
        <v>0</v>
      </c>
      <c r="AD126" s="18">
        <v>0</v>
      </c>
      <c r="AE126" s="13">
        <v>7879</v>
      </c>
    </row>
    <row r="127" spans="1:31" ht="15" x14ac:dyDescent="0.2">
      <c r="A127" s="13">
        <v>113</v>
      </c>
      <c r="B127" s="12" t="s">
        <v>188</v>
      </c>
      <c r="C127" s="18">
        <v>114.232</v>
      </c>
      <c r="D127" s="19">
        <v>164</v>
      </c>
      <c r="E127" s="19">
        <v>390.8</v>
      </c>
      <c r="F127" s="19">
        <v>559.6</v>
      </c>
      <c r="G127" s="19">
        <v>24.5</v>
      </c>
      <c r="H127" s="19">
        <v>488</v>
      </c>
      <c r="I127" s="18">
        <v>0.26</v>
      </c>
      <c r="J127" s="18">
        <v>0.378</v>
      </c>
      <c r="K127" s="18">
        <v>0.70199999999999996</v>
      </c>
      <c r="L127" s="19">
        <v>289</v>
      </c>
      <c r="M127" s="19">
        <v>0</v>
      </c>
      <c r="N127" s="20">
        <v>-21.434999999999999</v>
      </c>
      <c r="O127" s="21">
        <v>0.29670000000000002</v>
      </c>
      <c r="P127" s="21">
        <v>-2.8079999999999999E-4</v>
      </c>
      <c r="Q127" s="21">
        <v>1.103E-7</v>
      </c>
      <c r="R127" s="22">
        <v>643.61</v>
      </c>
      <c r="S127" s="22">
        <v>259.51</v>
      </c>
      <c r="T127" s="13">
        <v>-51.5</v>
      </c>
      <c r="U127" s="13">
        <v>3.05</v>
      </c>
      <c r="V127" s="20">
        <v>15.9278</v>
      </c>
      <c r="W127" s="22">
        <v>3079.63</v>
      </c>
      <c r="X127" s="22">
        <v>-59.46</v>
      </c>
      <c r="Y127" s="13">
        <v>417</v>
      </c>
      <c r="Z127" s="13">
        <v>285</v>
      </c>
      <c r="AA127" s="18">
        <v>65.685000000000002</v>
      </c>
      <c r="AB127" s="22">
        <v>-6865.4</v>
      </c>
      <c r="AC127" s="18">
        <v>-6.9569999999999999</v>
      </c>
      <c r="AD127" s="18">
        <v>7.12</v>
      </c>
      <c r="AE127" s="13">
        <v>8080</v>
      </c>
    </row>
    <row r="128" spans="1:31" ht="15" x14ac:dyDescent="0.2">
      <c r="A128" s="13">
        <v>114</v>
      </c>
      <c r="B128" s="12" t="s">
        <v>189</v>
      </c>
      <c r="C128" s="18">
        <v>100.205</v>
      </c>
      <c r="D128" s="19">
        <v>154.9</v>
      </c>
      <c r="E128" s="19">
        <v>363.2</v>
      </c>
      <c r="F128" s="19">
        <v>530.29999999999995</v>
      </c>
      <c r="G128" s="19">
        <v>27</v>
      </c>
      <c r="H128" s="19">
        <v>421</v>
      </c>
      <c r="I128" s="18">
        <v>0.26100000000000001</v>
      </c>
      <c r="J128" s="18">
        <v>0.33</v>
      </c>
      <c r="K128" s="18">
        <v>0.67900000000000005</v>
      </c>
      <c r="L128" s="19">
        <v>293</v>
      </c>
      <c r="M128" s="19">
        <v>0</v>
      </c>
      <c r="N128" s="20">
        <v>-9.4079999999999995</v>
      </c>
      <c r="O128" s="21">
        <v>0.2064</v>
      </c>
      <c r="P128" s="21">
        <v>-1.5019999999999999E-4</v>
      </c>
      <c r="Q128" s="21">
        <v>4.3859999999999997E-8</v>
      </c>
      <c r="R128" s="22">
        <v>417.46</v>
      </c>
      <c r="S128" s="22">
        <v>225.13</v>
      </c>
      <c r="T128" s="13">
        <v>-46.59</v>
      </c>
      <c r="U128" s="13">
        <v>0.77</v>
      </c>
      <c r="V128" s="20">
        <v>15.8261</v>
      </c>
      <c r="W128" s="22">
        <v>2845.06</v>
      </c>
      <c r="X128" s="22">
        <v>-53.6</v>
      </c>
      <c r="Y128" s="13">
        <v>390</v>
      </c>
      <c r="Z128" s="13">
        <v>264</v>
      </c>
      <c r="AA128" s="18">
        <v>60.131</v>
      </c>
      <c r="AB128" s="22">
        <v>-6074.01</v>
      </c>
      <c r="AC128" s="18">
        <v>-6.2439999999999998</v>
      </c>
      <c r="AD128" s="18">
        <v>5.79</v>
      </c>
      <c r="AE128" s="13">
        <v>7330</v>
      </c>
    </row>
    <row r="129" spans="1:31" ht="15" x14ac:dyDescent="0.2">
      <c r="A129" s="13">
        <v>115</v>
      </c>
      <c r="B129" s="12" t="s">
        <v>190</v>
      </c>
      <c r="C129" s="18">
        <v>142.20099999999999</v>
      </c>
      <c r="D129" s="19">
        <v>307.7</v>
      </c>
      <c r="E129" s="19">
        <v>514.20000000000005</v>
      </c>
      <c r="F129" s="19">
        <v>761</v>
      </c>
      <c r="G129" s="19">
        <v>34.6</v>
      </c>
      <c r="H129" s="19">
        <v>462</v>
      </c>
      <c r="I129" s="18">
        <v>0.26</v>
      </c>
      <c r="J129" s="18">
        <v>0.38200000000000001</v>
      </c>
      <c r="K129" s="18">
        <v>0.99</v>
      </c>
      <c r="L129" s="19">
        <v>313</v>
      </c>
      <c r="M129" s="19">
        <v>0.4</v>
      </c>
      <c r="N129" s="20">
        <v>-13.499000000000001</v>
      </c>
      <c r="O129" s="21">
        <v>0.21490000000000001</v>
      </c>
      <c r="P129" s="21">
        <v>-1.5449999999999999E-4</v>
      </c>
      <c r="Q129" s="21">
        <v>4.395E-8</v>
      </c>
      <c r="R129" s="22">
        <v>695.42</v>
      </c>
      <c r="S129" s="22">
        <v>351.79</v>
      </c>
      <c r="T129" s="13">
        <v>27.75</v>
      </c>
      <c r="U129" s="13">
        <v>51.66</v>
      </c>
      <c r="V129" s="20">
        <v>16.2758</v>
      </c>
      <c r="W129" s="22">
        <v>4237.37</v>
      </c>
      <c r="X129" s="22">
        <v>-74.75</v>
      </c>
      <c r="Y129" s="13">
        <v>548</v>
      </c>
      <c r="Z129" s="13">
        <v>377</v>
      </c>
      <c r="AA129" s="18">
        <v>0</v>
      </c>
      <c r="AB129" s="22">
        <v>0</v>
      </c>
      <c r="AC129" s="18">
        <v>0</v>
      </c>
      <c r="AD129" s="18">
        <v>0</v>
      </c>
      <c r="AE129" s="13">
        <v>11000</v>
      </c>
    </row>
    <row r="130" spans="1:31" ht="15" x14ac:dyDescent="0.2">
      <c r="A130" s="13">
        <v>116</v>
      </c>
      <c r="B130" s="12" t="s">
        <v>191</v>
      </c>
      <c r="C130" s="18">
        <v>130.23099999999999</v>
      </c>
      <c r="D130" s="19">
        <v>241.2</v>
      </c>
      <c r="E130" s="19">
        <v>452.9</v>
      </c>
      <c r="F130" s="19">
        <v>637</v>
      </c>
      <c r="G130" s="19">
        <v>27</v>
      </c>
      <c r="H130" s="19">
        <v>494</v>
      </c>
      <c r="I130" s="18">
        <v>0.26</v>
      </c>
      <c r="J130" s="18">
        <v>0.52</v>
      </c>
      <c r="K130" s="18">
        <v>0.82099999999999995</v>
      </c>
      <c r="L130" s="19">
        <v>293</v>
      </c>
      <c r="M130" s="19">
        <v>1.6</v>
      </c>
      <c r="N130" s="20">
        <v>6.181</v>
      </c>
      <c r="O130" s="21">
        <v>0.1825</v>
      </c>
      <c r="P130" s="21">
        <v>-1.009E-4</v>
      </c>
      <c r="Q130" s="21">
        <v>2.1649999999999999E-8</v>
      </c>
      <c r="R130" s="22">
        <v>0</v>
      </c>
      <c r="S130" s="22">
        <v>0</v>
      </c>
      <c r="T130" s="13">
        <v>0</v>
      </c>
      <c r="U130" s="13">
        <v>0</v>
      </c>
      <c r="V130" s="20">
        <v>14.710800000000001</v>
      </c>
      <c r="W130" s="22">
        <v>2441.66</v>
      </c>
      <c r="X130" s="22">
        <v>-150.69999999999999</v>
      </c>
      <c r="Y130" s="13">
        <v>453</v>
      </c>
      <c r="Z130" s="13">
        <v>345</v>
      </c>
      <c r="AA130" s="18">
        <v>0</v>
      </c>
      <c r="AB130" s="22">
        <v>0</v>
      </c>
      <c r="AC130" s="18">
        <v>0</v>
      </c>
      <c r="AD130" s="18">
        <v>0</v>
      </c>
      <c r="AE130" s="13">
        <v>10600</v>
      </c>
    </row>
    <row r="131" spans="1:31" ht="15" x14ac:dyDescent="0.2">
      <c r="A131" s="13">
        <v>117</v>
      </c>
      <c r="B131" s="12" t="s">
        <v>192</v>
      </c>
      <c r="C131" s="18">
        <v>142.286</v>
      </c>
      <c r="D131" s="19">
        <v>0</v>
      </c>
      <c r="E131" s="19">
        <v>428.8</v>
      </c>
      <c r="F131" s="19">
        <v>609.6</v>
      </c>
      <c r="G131" s="19">
        <v>22.9</v>
      </c>
      <c r="H131" s="19">
        <v>0</v>
      </c>
      <c r="I131" s="18">
        <v>0</v>
      </c>
      <c r="J131" s="18">
        <v>0.38800000000000001</v>
      </c>
      <c r="K131" s="18">
        <v>0</v>
      </c>
      <c r="L131" s="19">
        <v>0</v>
      </c>
      <c r="M131" s="19">
        <v>0</v>
      </c>
      <c r="N131" s="20">
        <v>-16.808</v>
      </c>
      <c r="O131" s="21">
        <v>0.29430000000000001</v>
      </c>
      <c r="P131" s="21">
        <v>-2.065E-4</v>
      </c>
      <c r="Q131" s="21">
        <v>5.8640000000000001E-8</v>
      </c>
      <c r="R131" s="22">
        <v>0</v>
      </c>
      <c r="S131" s="22">
        <v>0</v>
      </c>
      <c r="T131" s="13">
        <v>-61.8</v>
      </c>
      <c r="U131" s="13">
        <v>8.02</v>
      </c>
      <c r="V131" s="20">
        <v>15.784800000000001</v>
      </c>
      <c r="W131" s="22">
        <v>3305.2</v>
      </c>
      <c r="X131" s="22">
        <v>-67.66</v>
      </c>
      <c r="Y131" s="13">
        <v>458</v>
      </c>
      <c r="Z131" s="13">
        <v>313</v>
      </c>
      <c r="AA131" s="18">
        <v>0</v>
      </c>
      <c r="AB131" s="22">
        <v>0</v>
      </c>
      <c r="AC131" s="18">
        <v>0</v>
      </c>
      <c r="AD131" s="18">
        <v>0</v>
      </c>
      <c r="AE131" s="13">
        <v>8760</v>
      </c>
    </row>
    <row r="132" spans="1:31" ht="15" x14ac:dyDescent="0.2">
      <c r="A132" s="13">
        <v>118</v>
      </c>
      <c r="B132" s="12" t="s">
        <v>193</v>
      </c>
      <c r="C132" s="18">
        <v>128.25899999999999</v>
      </c>
      <c r="D132" s="19">
        <v>0</v>
      </c>
      <c r="E132" s="19">
        <v>419.3</v>
      </c>
      <c r="F132" s="19">
        <v>610</v>
      </c>
      <c r="G132" s="19">
        <v>26.4</v>
      </c>
      <c r="H132" s="19">
        <v>0</v>
      </c>
      <c r="I132" s="18">
        <v>0</v>
      </c>
      <c r="J132" s="18">
        <v>0.33800000000000002</v>
      </c>
      <c r="K132" s="18">
        <v>0.752</v>
      </c>
      <c r="L132" s="19">
        <v>293</v>
      </c>
      <c r="M132" s="19">
        <v>0</v>
      </c>
      <c r="N132" s="20">
        <v>-16.067</v>
      </c>
      <c r="O132" s="21">
        <v>0.26900000000000002</v>
      </c>
      <c r="P132" s="21">
        <v>-1.908E-4</v>
      </c>
      <c r="Q132" s="21">
        <v>5.5080000000000001E-8</v>
      </c>
      <c r="R132" s="22">
        <v>0</v>
      </c>
      <c r="S132" s="22">
        <v>0</v>
      </c>
      <c r="T132" s="13">
        <v>-55.44</v>
      </c>
      <c r="U132" s="13">
        <v>8.3800000000000008</v>
      </c>
      <c r="V132" s="20">
        <v>15.870900000000001</v>
      </c>
      <c r="W132" s="22">
        <v>3341.62</v>
      </c>
      <c r="X132" s="22">
        <v>-57.57</v>
      </c>
      <c r="Y132" s="13">
        <v>440</v>
      </c>
      <c r="Z132" s="13">
        <v>350</v>
      </c>
      <c r="AA132" s="18">
        <v>0</v>
      </c>
      <c r="AB132" s="22">
        <v>0</v>
      </c>
      <c r="AC132" s="18">
        <v>0</v>
      </c>
      <c r="AD132" s="18">
        <v>0</v>
      </c>
      <c r="AE132" s="13">
        <v>8600</v>
      </c>
    </row>
    <row r="133" spans="1:31" ht="15" x14ac:dyDescent="0.2">
      <c r="A133" s="13">
        <v>119</v>
      </c>
      <c r="B133" s="12" t="s">
        <v>194</v>
      </c>
      <c r="C133" s="18">
        <v>84.162000000000006</v>
      </c>
      <c r="D133" s="19">
        <v>158</v>
      </c>
      <c r="E133" s="19">
        <v>314.39999999999998</v>
      </c>
      <c r="F133" s="19">
        <v>490</v>
      </c>
      <c r="G133" s="19">
        <v>32.1</v>
      </c>
      <c r="H133" s="19">
        <v>340</v>
      </c>
      <c r="I133" s="18">
        <v>0.27</v>
      </c>
      <c r="J133" s="18">
        <v>0.121</v>
      </c>
      <c r="K133" s="18">
        <v>0.65300000000000002</v>
      </c>
      <c r="L133" s="19">
        <v>293</v>
      </c>
      <c r="M133" s="19">
        <v>0</v>
      </c>
      <c r="N133" s="20">
        <v>-2.9990000000000001</v>
      </c>
      <c r="O133" s="21">
        <v>0.13100000000000001</v>
      </c>
      <c r="P133" s="21">
        <v>-6.9629999999999996E-5</v>
      </c>
      <c r="Q133" s="21">
        <v>1.2439999999999999E-8</v>
      </c>
      <c r="R133" s="22">
        <v>0</v>
      </c>
      <c r="S133" s="22">
        <v>0</v>
      </c>
      <c r="T133" s="13">
        <v>-10.31</v>
      </c>
      <c r="U133" s="13">
        <v>23.46</v>
      </c>
      <c r="V133" s="20">
        <v>15.375500000000001</v>
      </c>
      <c r="W133" s="22">
        <v>2326.8000000000002</v>
      </c>
      <c r="X133" s="22">
        <v>-48.24</v>
      </c>
      <c r="Y133" s="13">
        <v>340</v>
      </c>
      <c r="Z133" s="13">
        <v>225</v>
      </c>
      <c r="AA133" s="18">
        <v>0</v>
      </c>
      <c r="AB133" s="22">
        <v>0</v>
      </c>
      <c r="AC133" s="18">
        <v>0</v>
      </c>
      <c r="AD133" s="18">
        <v>0</v>
      </c>
      <c r="AE133" s="13">
        <v>6130</v>
      </c>
    </row>
    <row r="134" spans="1:31" ht="15" x14ac:dyDescent="0.2">
      <c r="A134" s="13">
        <v>120</v>
      </c>
      <c r="B134" s="12" t="s">
        <v>195</v>
      </c>
      <c r="C134" s="18">
        <v>114.232</v>
      </c>
      <c r="D134" s="19">
        <v>147</v>
      </c>
      <c r="E134" s="19">
        <v>385.1</v>
      </c>
      <c r="F134" s="19">
        <v>562</v>
      </c>
      <c r="G134" s="19">
        <v>26.2</v>
      </c>
      <c r="H134" s="19">
        <v>443</v>
      </c>
      <c r="I134" s="18">
        <v>0.252</v>
      </c>
      <c r="J134" s="18">
        <v>0.32100000000000001</v>
      </c>
      <c r="K134" s="18">
        <v>0.71</v>
      </c>
      <c r="L134" s="19">
        <v>293</v>
      </c>
      <c r="M134" s="19">
        <v>0</v>
      </c>
      <c r="N134" s="20">
        <v>-2.2010000000000001</v>
      </c>
      <c r="O134" s="21">
        <v>0.18770000000000001</v>
      </c>
      <c r="P134" s="21">
        <v>-1.0509999999999999E-4</v>
      </c>
      <c r="Q134" s="21">
        <v>2.316E-8</v>
      </c>
      <c r="R134" s="22">
        <v>446.2</v>
      </c>
      <c r="S134" s="22">
        <v>244.67</v>
      </c>
      <c r="T134" s="13">
        <v>-52.61</v>
      </c>
      <c r="U134" s="13">
        <v>3.17</v>
      </c>
      <c r="V134" s="20">
        <v>15.775499999999999</v>
      </c>
      <c r="W134" s="22">
        <v>3011.51</v>
      </c>
      <c r="X134" s="22">
        <v>-55.71</v>
      </c>
      <c r="Y134" s="13">
        <v>411</v>
      </c>
      <c r="Z134" s="13">
        <v>279</v>
      </c>
      <c r="AA134" s="18">
        <v>59.518000000000001</v>
      </c>
      <c r="AB134" s="22">
        <v>-6352.78</v>
      </c>
      <c r="AC134" s="18">
        <v>-6.1180000000000003</v>
      </c>
      <c r="AD134" s="18">
        <v>6.69</v>
      </c>
      <c r="AE134" s="13">
        <v>7760</v>
      </c>
    </row>
    <row r="135" spans="1:31" ht="15" x14ac:dyDescent="0.2">
      <c r="A135" s="13">
        <v>121</v>
      </c>
      <c r="B135" s="12" t="s">
        <v>196</v>
      </c>
      <c r="C135" s="18">
        <v>100.205</v>
      </c>
      <c r="D135" s="19">
        <v>138.69999999999999</v>
      </c>
      <c r="E135" s="19">
        <v>359.2</v>
      </c>
      <c r="F135" s="19">
        <v>536.29999999999995</v>
      </c>
      <c r="G135" s="19">
        <v>29.1</v>
      </c>
      <c r="H135" s="19">
        <v>414</v>
      </c>
      <c r="I135" s="18">
        <v>0.27400000000000002</v>
      </c>
      <c r="J135" s="18">
        <v>0.27</v>
      </c>
      <c r="K135" s="18">
        <v>0.69299999999999995</v>
      </c>
      <c r="L135" s="19">
        <v>293</v>
      </c>
      <c r="M135" s="19">
        <v>0</v>
      </c>
      <c r="N135" s="20">
        <v>-1.6830000000000001</v>
      </c>
      <c r="O135" s="21">
        <v>0.1633</v>
      </c>
      <c r="P135" s="21">
        <v>-8.9190000000000005E-5</v>
      </c>
      <c r="Q135" s="21">
        <v>1.871E-8</v>
      </c>
      <c r="R135" s="22">
        <v>0</v>
      </c>
      <c r="S135" s="22">
        <v>0</v>
      </c>
      <c r="T135" s="13">
        <v>-48.17</v>
      </c>
      <c r="U135" s="13">
        <v>0.63</v>
      </c>
      <c r="V135" s="20">
        <v>15.718999999999999</v>
      </c>
      <c r="W135" s="22">
        <v>2829.1</v>
      </c>
      <c r="X135" s="22">
        <v>-47.83</v>
      </c>
      <c r="Y135" s="13">
        <v>385</v>
      </c>
      <c r="Z135" s="13">
        <v>260</v>
      </c>
      <c r="AA135" s="18">
        <v>54.572000000000003</v>
      </c>
      <c r="AB135" s="22">
        <v>-5634.72</v>
      </c>
      <c r="AC135" s="18">
        <v>-5.4870000000000001</v>
      </c>
      <c r="AD135" s="18">
        <v>5.49</v>
      </c>
      <c r="AE135" s="13">
        <v>7086</v>
      </c>
    </row>
    <row r="136" spans="1:31" ht="15" x14ac:dyDescent="0.2">
      <c r="A136" s="13">
        <v>122</v>
      </c>
      <c r="B136" s="12" t="s">
        <v>197</v>
      </c>
      <c r="C136" s="18">
        <v>114.232</v>
      </c>
      <c r="D136" s="19">
        <v>0</v>
      </c>
      <c r="E136" s="19">
        <v>390.9</v>
      </c>
      <c r="F136" s="19">
        <v>568.79999999999995</v>
      </c>
      <c r="G136" s="19">
        <v>26.6</v>
      </c>
      <c r="H136" s="19">
        <v>466</v>
      </c>
      <c r="I136" s="18">
        <v>0.26500000000000001</v>
      </c>
      <c r="J136" s="18">
        <v>0.33800000000000002</v>
      </c>
      <c r="K136" s="18">
        <v>0.71899999999999997</v>
      </c>
      <c r="L136" s="19">
        <v>293</v>
      </c>
      <c r="M136" s="19">
        <v>0</v>
      </c>
      <c r="N136" s="20">
        <v>-2.2010000000000001</v>
      </c>
      <c r="O136" s="21">
        <v>0.18770000000000001</v>
      </c>
      <c r="P136" s="21">
        <v>-1.0509999999999999E-4</v>
      </c>
      <c r="Q136" s="21">
        <v>2.316E-8</v>
      </c>
      <c r="R136" s="22">
        <v>0</v>
      </c>
      <c r="S136" s="22">
        <v>0</v>
      </c>
      <c r="T136" s="13">
        <v>50.91</v>
      </c>
      <c r="U136" s="13">
        <v>4.1399999999999997</v>
      </c>
      <c r="V136" s="20">
        <v>15.8415</v>
      </c>
      <c r="W136" s="22">
        <v>3062.52</v>
      </c>
      <c r="X136" s="22">
        <v>-58.29</v>
      </c>
      <c r="Y136" s="13">
        <v>417</v>
      </c>
      <c r="Z136" s="13">
        <v>284</v>
      </c>
      <c r="AA136" s="18">
        <v>61.319000000000003</v>
      </c>
      <c r="AB136" s="22">
        <v>-6588.72</v>
      </c>
      <c r="AC136" s="18">
        <v>-6.3440000000000003</v>
      </c>
      <c r="AD136" s="18">
        <v>6.76</v>
      </c>
      <c r="AE136" s="13">
        <v>7953</v>
      </c>
    </row>
    <row r="137" spans="1:31" ht="15" x14ac:dyDescent="0.2">
      <c r="A137" s="13">
        <v>123</v>
      </c>
      <c r="B137" s="12" t="s">
        <v>198</v>
      </c>
      <c r="C137" s="18">
        <v>107.15600000000001</v>
      </c>
      <c r="D137" s="19">
        <v>0</v>
      </c>
      <c r="E137" s="19">
        <v>452.3</v>
      </c>
      <c r="F137" s="19">
        <v>683.8</v>
      </c>
      <c r="G137" s="19">
        <v>0</v>
      </c>
      <c r="H137" s="19">
        <v>0</v>
      </c>
      <c r="I137" s="18">
        <v>0</v>
      </c>
      <c r="J137" s="18">
        <v>0</v>
      </c>
      <c r="K137" s="18">
        <v>0.95399999999999996</v>
      </c>
      <c r="L137" s="19">
        <v>298</v>
      </c>
      <c r="M137" s="19">
        <v>1.9</v>
      </c>
      <c r="N137" s="20">
        <v>0</v>
      </c>
      <c r="O137" s="21">
        <v>0</v>
      </c>
      <c r="P137" s="21">
        <v>0</v>
      </c>
      <c r="Q137" s="21">
        <v>0</v>
      </c>
      <c r="R137" s="22">
        <v>0</v>
      </c>
      <c r="S137" s="22">
        <v>0</v>
      </c>
      <c r="T137" s="13">
        <v>16.73</v>
      </c>
      <c r="U137" s="13">
        <v>0</v>
      </c>
      <c r="V137" s="20">
        <v>16.951699999999999</v>
      </c>
      <c r="W137" s="22">
        <v>4237.04</v>
      </c>
      <c r="X137" s="22">
        <v>-41.65</v>
      </c>
      <c r="Y137" s="13">
        <v>460</v>
      </c>
      <c r="Z137" s="13">
        <v>400</v>
      </c>
      <c r="AA137" s="18">
        <v>0</v>
      </c>
      <c r="AB137" s="22">
        <v>0</v>
      </c>
      <c r="AC137" s="18">
        <v>0</v>
      </c>
      <c r="AD137" s="18">
        <v>0</v>
      </c>
      <c r="AE137" s="13">
        <v>0</v>
      </c>
    </row>
    <row r="138" spans="1:31" ht="15" x14ac:dyDescent="0.2">
      <c r="A138" s="13">
        <v>124</v>
      </c>
      <c r="B138" s="12" t="s">
        <v>199</v>
      </c>
      <c r="C138" s="18">
        <v>122.167</v>
      </c>
      <c r="D138" s="19">
        <v>328</v>
      </c>
      <c r="E138" s="19">
        <v>500</v>
      </c>
      <c r="F138" s="19">
        <v>729.8</v>
      </c>
      <c r="G138" s="19">
        <v>0</v>
      </c>
      <c r="H138" s="19">
        <v>0</v>
      </c>
      <c r="I138" s="18">
        <v>0</v>
      </c>
      <c r="J138" s="18">
        <v>0</v>
      </c>
      <c r="K138" s="18">
        <v>0</v>
      </c>
      <c r="L138" s="19">
        <v>0</v>
      </c>
      <c r="M138" s="19">
        <v>1.7</v>
      </c>
      <c r="N138" s="20">
        <v>0</v>
      </c>
      <c r="O138" s="21">
        <v>0</v>
      </c>
      <c r="P138" s="21">
        <v>0</v>
      </c>
      <c r="Q138" s="21">
        <v>0</v>
      </c>
      <c r="R138" s="22">
        <v>0</v>
      </c>
      <c r="S138" s="22">
        <v>0</v>
      </c>
      <c r="T138" s="13">
        <v>-37.380000000000003</v>
      </c>
      <c r="U138" s="13">
        <v>0</v>
      </c>
      <c r="V138" s="20">
        <v>16.3004</v>
      </c>
      <c r="W138" s="22">
        <v>3733.53</v>
      </c>
      <c r="X138" s="22">
        <v>-113.9</v>
      </c>
      <c r="Y138" s="13">
        <v>520</v>
      </c>
      <c r="Z138" s="13">
        <v>430</v>
      </c>
      <c r="AA138" s="18">
        <v>0</v>
      </c>
      <c r="AB138" s="22">
        <v>0</v>
      </c>
      <c r="AC138" s="18">
        <v>0</v>
      </c>
      <c r="AD138" s="18">
        <v>0</v>
      </c>
      <c r="AE138" s="13">
        <v>11900</v>
      </c>
    </row>
    <row r="139" spans="1:31" ht="15" x14ac:dyDescent="0.2">
      <c r="A139" s="13">
        <v>125</v>
      </c>
      <c r="B139" s="12" t="s">
        <v>200</v>
      </c>
      <c r="C139" s="18">
        <v>107.15600000000001</v>
      </c>
      <c r="D139" s="19">
        <v>0</v>
      </c>
      <c r="E139" s="19">
        <v>445.1</v>
      </c>
      <c r="F139" s="19">
        <v>667.2</v>
      </c>
      <c r="G139" s="19">
        <v>0</v>
      </c>
      <c r="H139" s="19">
        <v>0</v>
      </c>
      <c r="I139" s="18">
        <v>0</v>
      </c>
      <c r="J139" s="18">
        <v>0</v>
      </c>
      <c r="K139" s="18">
        <v>0.93899999999999995</v>
      </c>
      <c r="L139" s="19">
        <v>298</v>
      </c>
      <c r="M139" s="19">
        <v>2.6</v>
      </c>
      <c r="N139" s="20">
        <v>0</v>
      </c>
      <c r="O139" s="21">
        <v>0</v>
      </c>
      <c r="P139" s="21">
        <v>0</v>
      </c>
      <c r="Q139" s="21">
        <v>0</v>
      </c>
      <c r="R139" s="22">
        <v>0</v>
      </c>
      <c r="S139" s="22">
        <v>0</v>
      </c>
      <c r="T139" s="13">
        <v>17.39</v>
      </c>
      <c r="U139" s="13">
        <v>0</v>
      </c>
      <c r="V139" s="20">
        <v>16.885000000000002</v>
      </c>
      <c r="W139" s="22">
        <v>4106.95</v>
      </c>
      <c r="X139" s="22">
        <v>-44.45</v>
      </c>
      <c r="Y139" s="13">
        <v>460</v>
      </c>
      <c r="Z139" s="13">
        <v>400</v>
      </c>
      <c r="AA139" s="18">
        <v>0</v>
      </c>
      <c r="AB139" s="22">
        <v>0</v>
      </c>
      <c r="AC139" s="18">
        <v>0</v>
      </c>
      <c r="AD139" s="18">
        <v>0</v>
      </c>
      <c r="AE139" s="13">
        <v>0</v>
      </c>
    </row>
    <row r="140" spans="1:31" ht="15" x14ac:dyDescent="0.2">
      <c r="A140" s="13">
        <v>126</v>
      </c>
      <c r="B140" s="12" t="s">
        <v>201</v>
      </c>
      <c r="C140" s="18">
        <v>122.167</v>
      </c>
      <c r="D140" s="19">
        <v>337</v>
      </c>
      <c r="E140" s="19">
        <v>494.8</v>
      </c>
      <c r="F140" s="19">
        <v>715.6</v>
      </c>
      <c r="G140" s="19">
        <v>0</v>
      </c>
      <c r="H140" s="19">
        <v>0</v>
      </c>
      <c r="I140" s="18">
        <v>0</v>
      </c>
      <c r="J140" s="18">
        <v>0</v>
      </c>
      <c r="K140" s="18">
        <v>0</v>
      </c>
      <c r="L140" s="19">
        <v>0</v>
      </c>
      <c r="M140" s="19">
        <v>1.8</v>
      </c>
      <c r="N140" s="20">
        <v>0</v>
      </c>
      <c r="O140" s="21">
        <v>0</v>
      </c>
      <c r="P140" s="21">
        <v>0</v>
      </c>
      <c r="Q140" s="21">
        <v>0</v>
      </c>
      <c r="R140" s="22">
        <v>0</v>
      </c>
      <c r="S140" s="22">
        <v>0</v>
      </c>
      <c r="T140" s="13">
        <v>-38.57</v>
      </c>
      <c r="U140" s="13">
        <v>0</v>
      </c>
      <c r="V140" s="20">
        <v>16.4192</v>
      </c>
      <c r="W140" s="22">
        <v>3775.91</v>
      </c>
      <c r="X140" s="22">
        <v>-109</v>
      </c>
      <c r="Y140" s="13">
        <v>500</v>
      </c>
      <c r="Z140" s="13">
        <v>410</v>
      </c>
      <c r="AA140" s="18">
        <v>0</v>
      </c>
      <c r="AB140" s="22">
        <v>0</v>
      </c>
      <c r="AC140" s="18">
        <v>0</v>
      </c>
      <c r="AD140" s="18">
        <v>0</v>
      </c>
      <c r="AE140" s="13">
        <v>11800</v>
      </c>
    </row>
    <row r="141" spans="1:31" ht="15" x14ac:dyDescent="0.2">
      <c r="A141" s="13">
        <v>127</v>
      </c>
      <c r="B141" s="12" t="s">
        <v>202</v>
      </c>
      <c r="C141" s="18">
        <v>114.232</v>
      </c>
      <c r="D141" s="19">
        <v>0</v>
      </c>
      <c r="E141" s="19">
        <v>391.7</v>
      </c>
      <c r="F141" s="19">
        <v>565.4</v>
      </c>
      <c r="G141" s="19">
        <v>25.7</v>
      </c>
      <c r="H141" s="19">
        <v>455</v>
      </c>
      <c r="I141" s="18">
        <v>0.252</v>
      </c>
      <c r="J141" s="18">
        <v>0.36099999999999999</v>
      </c>
      <c r="K141" s="18">
        <v>0.71799999999999997</v>
      </c>
      <c r="L141" s="19">
        <v>289</v>
      </c>
      <c r="M141" s="19">
        <v>0</v>
      </c>
      <c r="N141" s="20">
        <v>-2.2010000000000001</v>
      </c>
      <c r="O141" s="21">
        <v>0.18770000000000001</v>
      </c>
      <c r="P141" s="21">
        <v>-1.0509999999999999E-4</v>
      </c>
      <c r="Q141" s="21">
        <v>2.316E-8</v>
      </c>
      <c r="R141" s="22">
        <v>437.6</v>
      </c>
      <c r="S141" s="22">
        <v>238.33</v>
      </c>
      <c r="T141" s="13">
        <v>-50.4</v>
      </c>
      <c r="U141" s="13">
        <v>3.95</v>
      </c>
      <c r="V141" s="20">
        <v>15.867100000000001</v>
      </c>
      <c r="W141" s="22">
        <v>3057.57</v>
      </c>
      <c r="X141" s="22">
        <v>-60.55</v>
      </c>
      <c r="Y141" s="13">
        <v>418</v>
      </c>
      <c r="Z141" s="13">
        <v>286</v>
      </c>
      <c r="AA141" s="18">
        <v>0</v>
      </c>
      <c r="AB141" s="22">
        <v>0</v>
      </c>
      <c r="AC141" s="18">
        <v>0</v>
      </c>
      <c r="AD141" s="18">
        <v>0</v>
      </c>
      <c r="AE141" s="13">
        <v>8033</v>
      </c>
    </row>
    <row r="142" spans="1:31" ht="15" x14ac:dyDescent="0.2">
      <c r="A142" s="13">
        <v>128</v>
      </c>
      <c r="B142" s="12" t="s">
        <v>203</v>
      </c>
      <c r="C142" s="18">
        <v>100.205</v>
      </c>
      <c r="D142" s="19">
        <v>154.6</v>
      </c>
      <c r="E142" s="19">
        <v>366.6</v>
      </c>
      <c r="F142" s="19">
        <v>540.6</v>
      </c>
      <c r="G142" s="19">
        <v>28.5</v>
      </c>
      <c r="H142" s="19">
        <v>416</v>
      </c>
      <c r="I142" s="18">
        <v>0.26700000000000002</v>
      </c>
      <c r="J142" s="18">
        <v>0.31</v>
      </c>
      <c r="K142" s="18">
        <v>0.69799999999999995</v>
      </c>
      <c r="L142" s="19">
        <v>0.29299999999999998</v>
      </c>
      <c r="M142" s="19">
        <v>0</v>
      </c>
      <c r="N142" s="20">
        <v>-1.6830000000000001</v>
      </c>
      <c r="O142" s="21">
        <v>0.1633</v>
      </c>
      <c r="P142" s="21">
        <v>-8.9190000000000005E-5</v>
      </c>
      <c r="Q142" s="21">
        <v>1.871E-8</v>
      </c>
      <c r="R142" s="22">
        <v>0</v>
      </c>
      <c r="S142" s="22">
        <v>0</v>
      </c>
      <c r="T142" s="13">
        <v>-45.33</v>
      </c>
      <c r="U142" s="13">
        <v>2.63</v>
      </c>
      <c r="V142" s="20">
        <v>15.8317</v>
      </c>
      <c r="W142" s="22">
        <v>2882.44</v>
      </c>
      <c r="X142" s="22">
        <v>-53.26</v>
      </c>
      <c r="Y142" s="13">
        <v>392</v>
      </c>
      <c r="Z142" s="13">
        <v>266</v>
      </c>
      <c r="AA142" s="18">
        <v>0</v>
      </c>
      <c r="AB142" s="22">
        <v>0</v>
      </c>
      <c r="AC142" s="18">
        <v>0</v>
      </c>
      <c r="AD142" s="18">
        <v>0</v>
      </c>
      <c r="AE142" s="13">
        <v>7399</v>
      </c>
    </row>
    <row r="143" spans="1:31" ht="15" x14ac:dyDescent="0.2">
      <c r="A143" s="13">
        <v>129</v>
      </c>
      <c r="B143" s="12" t="s">
        <v>204</v>
      </c>
      <c r="C143" s="18">
        <v>86.177999999999997</v>
      </c>
      <c r="D143" s="19">
        <v>155</v>
      </c>
      <c r="E143" s="19">
        <v>336.4</v>
      </c>
      <c r="F143" s="19">
        <v>504.4</v>
      </c>
      <c r="G143" s="19">
        <v>30.8</v>
      </c>
      <c r="H143" s="19">
        <v>367</v>
      </c>
      <c r="I143" s="18">
        <v>0.27300000000000002</v>
      </c>
      <c r="J143" s="18">
        <v>0.27500000000000002</v>
      </c>
      <c r="K143" s="18">
        <v>0.66400000000000003</v>
      </c>
      <c r="L143" s="19">
        <v>293</v>
      </c>
      <c r="M143" s="19">
        <v>0</v>
      </c>
      <c r="N143" s="20">
        <v>-0.56999999999999995</v>
      </c>
      <c r="O143" s="21">
        <v>0.13589999999999999</v>
      </c>
      <c r="P143" s="21">
        <v>-6.8540000000000004E-5</v>
      </c>
      <c r="Q143" s="21">
        <v>1.2019999999999999E-8</v>
      </c>
      <c r="R143" s="22">
        <v>372.11</v>
      </c>
      <c r="S143" s="22">
        <v>207.55</v>
      </c>
      <c r="T143" s="13">
        <v>-41.02</v>
      </c>
      <c r="U143" s="13">
        <v>-0.51</v>
      </c>
      <c r="V143" s="20">
        <v>15.770099999999999</v>
      </c>
      <c r="W143" s="22">
        <v>2653.43</v>
      </c>
      <c r="X143" s="22">
        <v>-46.02</v>
      </c>
      <c r="Y143" s="13">
        <v>365</v>
      </c>
      <c r="Z143" s="13">
        <v>240</v>
      </c>
      <c r="AA143" s="18">
        <v>54.478999999999999</v>
      </c>
      <c r="AB143" s="22">
        <v>-5323.33</v>
      </c>
      <c r="AC143" s="18">
        <v>-5.5090000000000003</v>
      </c>
      <c r="AD143" s="18">
        <v>4.5789999999999997</v>
      </c>
      <c r="AE143" s="13">
        <v>6710</v>
      </c>
    </row>
    <row r="144" spans="1:31" ht="15" x14ac:dyDescent="0.2">
      <c r="A144" s="13">
        <v>130</v>
      </c>
      <c r="B144" s="12" t="s">
        <v>205</v>
      </c>
      <c r="C144" s="18">
        <v>68.119</v>
      </c>
      <c r="D144" s="19">
        <v>159.5</v>
      </c>
      <c r="E144" s="19">
        <v>314</v>
      </c>
      <c r="F144" s="19">
        <v>496</v>
      </c>
      <c r="G144" s="19">
        <v>40.6</v>
      </c>
      <c r="H144" s="19">
        <v>267</v>
      </c>
      <c r="I144" s="18">
        <v>0.26600000000000001</v>
      </c>
      <c r="J144" s="18">
        <v>0.16</v>
      </c>
      <c r="K144" s="18">
        <v>0.68600000000000005</v>
      </c>
      <c r="L144" s="19">
        <v>293</v>
      </c>
      <c r="M144" s="19">
        <v>0</v>
      </c>
      <c r="N144" s="20">
        <v>3.508</v>
      </c>
      <c r="O144" s="21">
        <v>8.5930000000000006E-2</v>
      </c>
      <c r="P144" s="21">
        <v>-4.7190000000000001E-5</v>
      </c>
      <c r="Q144" s="21">
        <v>1.0179999999999999E-8</v>
      </c>
      <c r="R144" s="22">
        <v>0</v>
      </c>
      <c r="S144" s="22">
        <v>0</v>
      </c>
      <c r="T144" s="13">
        <v>31</v>
      </c>
      <c r="U144" s="13">
        <v>47.47</v>
      </c>
      <c r="V144" s="20">
        <v>15.988</v>
      </c>
      <c r="W144" s="22">
        <v>2541.83</v>
      </c>
      <c r="X144" s="22">
        <v>-42.26</v>
      </c>
      <c r="Y144" s="13">
        <v>335</v>
      </c>
      <c r="Z144" s="13">
        <v>250</v>
      </c>
      <c r="AA144" s="18">
        <v>0</v>
      </c>
      <c r="AB144" s="22">
        <v>0</v>
      </c>
      <c r="AC144" s="18">
        <v>0</v>
      </c>
      <c r="AD144" s="18">
        <v>0</v>
      </c>
      <c r="AE144" s="13">
        <v>6510</v>
      </c>
    </row>
    <row r="145" spans="1:31" ht="15" x14ac:dyDescent="0.2">
      <c r="A145" s="13">
        <v>131</v>
      </c>
      <c r="B145" s="12" t="s">
        <v>206</v>
      </c>
      <c r="C145" s="18">
        <v>88.15</v>
      </c>
      <c r="D145" s="19">
        <v>156</v>
      </c>
      <c r="E145" s="19">
        <v>404.4</v>
      </c>
      <c r="F145" s="19">
        <v>579.5</v>
      </c>
      <c r="G145" s="19">
        <v>38</v>
      </c>
      <c r="H145" s="19">
        <v>329</v>
      </c>
      <c r="I145" s="18">
        <v>0.26</v>
      </c>
      <c r="J145" s="18">
        <v>0.57999999999999996</v>
      </c>
      <c r="K145" s="18">
        <v>0.81</v>
      </c>
      <c r="L145" s="19">
        <v>293</v>
      </c>
      <c r="M145" s="19">
        <v>1.8</v>
      </c>
      <c r="N145" s="20">
        <v>-2.2789999999999999</v>
      </c>
      <c r="O145" s="21">
        <v>0.13569999999999999</v>
      </c>
      <c r="P145" s="21">
        <v>-8.3230000000000001E-5</v>
      </c>
      <c r="Q145" s="21">
        <v>2.0660000000000001E-8</v>
      </c>
      <c r="R145" s="22">
        <v>1148.8</v>
      </c>
      <c r="S145" s="22">
        <v>349.51</v>
      </c>
      <c r="T145" s="13">
        <v>-72.2</v>
      </c>
      <c r="U145" s="13">
        <v>0</v>
      </c>
      <c r="V145" s="20">
        <v>16.712700000000002</v>
      </c>
      <c r="W145" s="22">
        <v>3026.43</v>
      </c>
      <c r="X145" s="22">
        <v>-104.1</v>
      </c>
      <c r="Y145" s="13">
        <v>426</v>
      </c>
      <c r="Z145" s="13">
        <v>298</v>
      </c>
      <c r="AA145" s="18">
        <v>0</v>
      </c>
      <c r="AB145" s="22">
        <v>0</v>
      </c>
      <c r="AC145" s="18">
        <v>0</v>
      </c>
      <c r="AD145" s="18">
        <v>0</v>
      </c>
      <c r="AE145" s="13">
        <v>10540</v>
      </c>
    </row>
    <row r="146" spans="1:31" ht="15" x14ac:dyDescent="0.2">
      <c r="A146" s="13">
        <v>132</v>
      </c>
      <c r="B146" s="12" t="s">
        <v>207</v>
      </c>
      <c r="C146" s="18">
        <v>70.135000000000005</v>
      </c>
      <c r="D146" s="19">
        <v>104.7</v>
      </c>
      <c r="E146" s="19">
        <v>293.3</v>
      </c>
      <c r="F146" s="19">
        <v>450</v>
      </c>
      <c r="G146" s="19">
        <v>34.700000000000003</v>
      </c>
      <c r="H146" s="19">
        <v>300</v>
      </c>
      <c r="I146" s="18">
        <v>0.28199999999999997</v>
      </c>
      <c r="J146" s="18">
        <v>0.20899999999999999</v>
      </c>
      <c r="K146" s="18">
        <v>0.627</v>
      </c>
      <c r="L146" s="19">
        <v>293</v>
      </c>
      <c r="M146" s="19">
        <v>0</v>
      </c>
      <c r="N146" s="20">
        <v>5.1929999999999996</v>
      </c>
      <c r="O146" s="21">
        <v>9.2899999999999996E-2</v>
      </c>
      <c r="P146" s="21">
        <v>-4.7939999999999998E-5</v>
      </c>
      <c r="Q146" s="21">
        <v>9.5789999999999993E-9</v>
      </c>
      <c r="R146" s="22">
        <v>0</v>
      </c>
      <c r="S146" s="22">
        <v>0</v>
      </c>
      <c r="T146" s="13">
        <v>-6.92</v>
      </c>
      <c r="U146" s="13">
        <v>17.87</v>
      </c>
      <c r="V146" s="20">
        <v>15.7179</v>
      </c>
      <c r="W146" s="22">
        <v>2333.61</v>
      </c>
      <c r="X146" s="22">
        <v>-36.33</v>
      </c>
      <c r="Y146" s="13">
        <v>315</v>
      </c>
      <c r="Z146" s="13">
        <v>210</v>
      </c>
      <c r="AA146" s="18">
        <v>0</v>
      </c>
      <c r="AB146" s="22">
        <v>0</v>
      </c>
      <c r="AC146" s="18">
        <v>0</v>
      </c>
      <c r="AD146" s="18">
        <v>0</v>
      </c>
      <c r="AE146" s="13">
        <v>5760</v>
      </c>
    </row>
    <row r="147" spans="1:31" ht="15" x14ac:dyDescent="0.2">
      <c r="A147" s="13">
        <v>133</v>
      </c>
      <c r="B147" s="12" t="s">
        <v>208</v>
      </c>
      <c r="C147" s="18">
        <v>88.15</v>
      </c>
      <c r="D147" s="19">
        <v>264.39999999999998</v>
      </c>
      <c r="E147" s="19">
        <v>375.2</v>
      </c>
      <c r="F147" s="19">
        <v>545</v>
      </c>
      <c r="G147" s="19">
        <v>39</v>
      </c>
      <c r="H147" s="19">
        <v>319</v>
      </c>
      <c r="I147" s="18">
        <v>0.28000000000000003</v>
      </c>
      <c r="J147" s="18">
        <v>0.5</v>
      </c>
      <c r="K147" s="18">
        <v>0.80900000000000005</v>
      </c>
      <c r="L147" s="19">
        <v>293</v>
      </c>
      <c r="M147" s="19">
        <v>1.9</v>
      </c>
      <c r="N147" s="20">
        <v>-2.887</v>
      </c>
      <c r="O147" s="21">
        <v>0.14560000000000001</v>
      </c>
      <c r="P147" s="21">
        <v>-1.004E-4</v>
      </c>
      <c r="Q147" s="21">
        <v>2.934E-8</v>
      </c>
      <c r="R147" s="22">
        <v>1502</v>
      </c>
      <c r="S147" s="22">
        <v>336.75</v>
      </c>
      <c r="T147" s="13">
        <v>-78.8</v>
      </c>
      <c r="U147" s="13">
        <v>-39.5</v>
      </c>
      <c r="V147" s="20">
        <v>15.0113</v>
      </c>
      <c r="W147" s="22">
        <v>1988.08</v>
      </c>
      <c r="X147" s="22">
        <v>-137.80000000000001</v>
      </c>
      <c r="Y147" s="13">
        <v>375</v>
      </c>
      <c r="Z147" s="13">
        <v>298</v>
      </c>
      <c r="AA147" s="18">
        <v>0</v>
      </c>
      <c r="AB147" s="22">
        <v>0</v>
      </c>
      <c r="AC147" s="18">
        <v>0</v>
      </c>
      <c r="AD147" s="18">
        <v>0</v>
      </c>
      <c r="AE147" s="13">
        <v>9700</v>
      </c>
    </row>
    <row r="148" spans="1:31" ht="15" x14ac:dyDescent="0.2">
      <c r="A148" s="13">
        <v>134</v>
      </c>
      <c r="B148" s="12" t="s">
        <v>209</v>
      </c>
      <c r="C148" s="18">
        <v>114.232</v>
      </c>
      <c r="D148" s="19">
        <v>182.3</v>
      </c>
      <c r="E148" s="19">
        <v>391.4</v>
      </c>
      <c r="F148" s="19">
        <v>576.6</v>
      </c>
      <c r="G148" s="19">
        <v>27.7</v>
      </c>
      <c r="H148" s="19">
        <v>455</v>
      </c>
      <c r="I148" s="18">
        <v>0.26700000000000002</v>
      </c>
      <c r="J148" s="18">
        <v>0.30399999999999999</v>
      </c>
      <c r="K148" s="18">
        <v>0.72699999999999998</v>
      </c>
      <c r="L148" s="19">
        <v>293</v>
      </c>
      <c r="M148" s="19">
        <v>0</v>
      </c>
      <c r="N148" s="20">
        <v>-2.2010000000000001</v>
      </c>
      <c r="O148" s="21">
        <v>0.18770000000000001</v>
      </c>
      <c r="P148" s="21">
        <v>-1.5009999999999999E-4</v>
      </c>
      <c r="Q148" s="21">
        <v>2.316E-8</v>
      </c>
      <c r="R148" s="22">
        <v>0</v>
      </c>
      <c r="S148" s="22">
        <v>0</v>
      </c>
      <c r="T148" s="13">
        <v>-51.38</v>
      </c>
      <c r="U148" s="13">
        <v>4.76</v>
      </c>
      <c r="V148" s="20">
        <v>15.8126</v>
      </c>
      <c r="W148" s="22">
        <v>3102.06</v>
      </c>
      <c r="X148" s="22">
        <v>53.47</v>
      </c>
      <c r="Y148" s="13">
        <v>418</v>
      </c>
      <c r="Z148" s="13">
        <v>283</v>
      </c>
      <c r="AA148" s="18">
        <v>0</v>
      </c>
      <c r="AB148" s="22">
        <v>0</v>
      </c>
      <c r="AC148" s="18">
        <v>0</v>
      </c>
      <c r="AD148" s="18">
        <v>0</v>
      </c>
      <c r="AE148" s="13">
        <v>7838</v>
      </c>
    </row>
    <row r="149" spans="1:31" ht="15" x14ac:dyDescent="0.2">
      <c r="A149" s="13">
        <v>135</v>
      </c>
      <c r="B149" s="12" t="s">
        <v>210</v>
      </c>
      <c r="C149" s="18">
        <v>84.162000000000006</v>
      </c>
      <c r="D149" s="19">
        <v>138.30000000000001</v>
      </c>
      <c r="E149" s="19">
        <v>340.9</v>
      </c>
      <c r="F149" s="19">
        <v>518</v>
      </c>
      <c r="G149" s="19">
        <v>32.4</v>
      </c>
      <c r="H149" s="19">
        <v>351</v>
      </c>
      <c r="I149" s="18">
        <v>0.27</v>
      </c>
      <c r="J149" s="18">
        <v>0.26900000000000002</v>
      </c>
      <c r="K149" s="18">
        <v>0.69399999999999995</v>
      </c>
      <c r="L149" s="19">
        <v>293</v>
      </c>
      <c r="M149" s="19">
        <v>0</v>
      </c>
      <c r="N149" s="20">
        <v>-3.5230000000000001</v>
      </c>
      <c r="O149" s="21">
        <v>0.13539999999999999</v>
      </c>
      <c r="P149" s="21">
        <v>-7.9789999999999993E-5</v>
      </c>
      <c r="Q149" s="21">
        <v>1.9020000000000001E-8</v>
      </c>
      <c r="R149" s="22">
        <v>0</v>
      </c>
      <c r="S149" s="22">
        <v>0</v>
      </c>
      <c r="T149" s="13">
        <v>-13.8</v>
      </c>
      <c r="U149" s="13">
        <v>17.5</v>
      </c>
      <c r="V149" s="20">
        <v>15.9124</v>
      </c>
      <c r="W149" s="22">
        <v>2731.79</v>
      </c>
      <c r="X149" s="22">
        <v>-46.47</v>
      </c>
      <c r="Y149" s="13">
        <v>364</v>
      </c>
      <c r="Z149" s="13">
        <v>248</v>
      </c>
      <c r="AA149" s="18">
        <v>0</v>
      </c>
      <c r="AB149" s="22">
        <v>0</v>
      </c>
      <c r="AC149" s="18">
        <v>0</v>
      </c>
      <c r="AD149" s="18">
        <v>0</v>
      </c>
      <c r="AE149" s="13">
        <v>6890</v>
      </c>
    </row>
    <row r="150" spans="1:31" ht="15" x14ac:dyDescent="0.2">
      <c r="A150" s="13">
        <v>136</v>
      </c>
      <c r="B150" s="12" t="s">
        <v>211</v>
      </c>
      <c r="C150" s="18">
        <v>114.232</v>
      </c>
      <c r="D150" s="19">
        <v>152.69999999999999</v>
      </c>
      <c r="E150" s="19">
        <v>392.1</v>
      </c>
      <c r="F150" s="19">
        <v>563.6</v>
      </c>
      <c r="G150" s="19">
        <v>25.1</v>
      </c>
      <c r="H150" s="19">
        <v>464</v>
      </c>
      <c r="I150" s="18">
        <v>0.252</v>
      </c>
      <c r="J150" s="18">
        <v>0.36899999999999999</v>
      </c>
      <c r="K150" s="18">
        <v>0.70599999999999996</v>
      </c>
      <c r="L150" s="19">
        <v>293</v>
      </c>
      <c r="M150" s="19">
        <v>0</v>
      </c>
      <c r="N150" s="20">
        <v>-2.2010000000000001</v>
      </c>
      <c r="O150" s="21">
        <v>0.18770000000000001</v>
      </c>
      <c r="P150" s="21">
        <v>-1.0509999999999999E-4</v>
      </c>
      <c r="Q150" s="21">
        <v>2.316E-8</v>
      </c>
      <c r="R150" s="22">
        <v>0</v>
      </c>
      <c r="S150" s="22">
        <v>0</v>
      </c>
      <c r="T150" s="13">
        <v>-50.82</v>
      </c>
      <c r="U150" s="13">
        <v>3.28</v>
      </c>
      <c r="V150" s="20">
        <v>15.8865</v>
      </c>
      <c r="W150" s="22">
        <v>3065.96</v>
      </c>
      <c r="X150" s="22">
        <v>-60.74</v>
      </c>
      <c r="Y150" s="13">
        <v>418</v>
      </c>
      <c r="Z150" s="13">
        <v>286</v>
      </c>
      <c r="AA150" s="18">
        <v>64.370999999999995</v>
      </c>
      <c r="AB150" s="22">
        <v>-6817.44</v>
      </c>
      <c r="AC150" s="18">
        <v>-6.7629999999999999</v>
      </c>
      <c r="AD150" s="18">
        <v>7.02</v>
      </c>
      <c r="AE150" s="13">
        <v>8100</v>
      </c>
    </row>
    <row r="151" spans="1:31" ht="15" x14ac:dyDescent="0.2">
      <c r="A151" s="13">
        <v>137</v>
      </c>
      <c r="B151" s="12" t="s">
        <v>212</v>
      </c>
      <c r="C151" s="18">
        <v>100.205</v>
      </c>
      <c r="D151" s="19">
        <v>100</v>
      </c>
      <c r="E151" s="19">
        <v>365</v>
      </c>
      <c r="F151" s="19">
        <v>535.20000000000005</v>
      </c>
      <c r="G151" s="19">
        <v>27.8</v>
      </c>
      <c r="H151" s="19">
        <v>404</v>
      </c>
      <c r="I151" s="18">
        <v>0.25600000000000001</v>
      </c>
      <c r="J151" s="18">
        <v>0.32400000000000001</v>
      </c>
      <c r="K151" s="18">
        <v>0.68700000000000006</v>
      </c>
      <c r="L151" s="19">
        <v>293</v>
      </c>
      <c r="M151" s="19">
        <v>0</v>
      </c>
      <c r="N151" s="20">
        <v>-1.6830000000000001</v>
      </c>
      <c r="O151" s="21">
        <v>0.1633</v>
      </c>
      <c r="P151" s="21">
        <v>-8.9190000000000005E-5</v>
      </c>
      <c r="Q151" s="21">
        <v>1.871E-8</v>
      </c>
      <c r="R151" s="22">
        <v>0</v>
      </c>
      <c r="S151" s="22">
        <v>0</v>
      </c>
      <c r="T151" s="13">
        <v>-45.96</v>
      </c>
      <c r="U151" s="13">
        <v>1.1000000000000001</v>
      </c>
      <c r="V151" s="20">
        <v>15.8133</v>
      </c>
      <c r="W151" s="22">
        <v>2855.66</v>
      </c>
      <c r="X151" s="22">
        <v>-53.93</v>
      </c>
      <c r="Y151" s="13">
        <v>390</v>
      </c>
      <c r="Z151" s="13">
        <v>265</v>
      </c>
      <c r="AA151" s="18">
        <v>59.325000000000003</v>
      </c>
      <c r="AB151" s="22">
        <v>-6059.25</v>
      </c>
      <c r="AC151" s="18">
        <v>-6.1230000000000002</v>
      </c>
      <c r="AD151" s="18">
        <v>5.72</v>
      </c>
      <c r="AE151" s="13">
        <v>7360</v>
      </c>
    </row>
    <row r="152" spans="1:31" ht="15" x14ac:dyDescent="0.2">
      <c r="A152" s="13">
        <v>138</v>
      </c>
      <c r="B152" s="12" t="s">
        <v>213</v>
      </c>
      <c r="C152" s="18">
        <v>84.162000000000006</v>
      </c>
      <c r="D152" s="19">
        <v>134.69999999999999</v>
      </c>
      <c r="E152" s="19">
        <v>343.6</v>
      </c>
      <c r="F152" s="19">
        <v>521</v>
      </c>
      <c r="G152" s="19">
        <v>32.5</v>
      </c>
      <c r="H152" s="19">
        <v>350</v>
      </c>
      <c r="I152" s="18">
        <v>0.27</v>
      </c>
      <c r="J152" s="18">
        <v>0.20699999999999999</v>
      </c>
      <c r="K152" s="18">
        <v>0.69799999999999995</v>
      </c>
      <c r="L152" s="19">
        <v>293</v>
      </c>
      <c r="M152" s="19">
        <v>0</v>
      </c>
      <c r="N152" s="20">
        <v>-3.5230000000000001</v>
      </c>
      <c r="O152" s="21">
        <v>0.13539999999999999</v>
      </c>
      <c r="P152" s="21">
        <v>-7.9789999999999993E-5</v>
      </c>
      <c r="Q152" s="21">
        <v>1.9020000000000001E-8</v>
      </c>
      <c r="R152" s="22">
        <v>0</v>
      </c>
      <c r="S152" s="22">
        <v>0</v>
      </c>
      <c r="T152" s="13">
        <v>-14.02</v>
      </c>
      <c r="U152" s="13">
        <v>17.04</v>
      </c>
      <c r="V152" s="20">
        <v>15.948399999999999</v>
      </c>
      <c r="W152" s="22">
        <v>2750.5</v>
      </c>
      <c r="X152" s="22">
        <v>-48.33</v>
      </c>
      <c r="Y152" s="13">
        <v>366</v>
      </c>
      <c r="Z152" s="13">
        <v>250</v>
      </c>
      <c r="AA152" s="18">
        <v>0</v>
      </c>
      <c r="AB152" s="22">
        <v>0</v>
      </c>
      <c r="AC152" s="18">
        <v>0</v>
      </c>
      <c r="AD152" s="18">
        <v>0</v>
      </c>
      <c r="AE152" s="13">
        <v>7000</v>
      </c>
    </row>
    <row r="153" spans="1:31" ht="15" x14ac:dyDescent="0.2">
      <c r="A153" s="13">
        <v>139</v>
      </c>
      <c r="B153" s="12" t="s">
        <v>214</v>
      </c>
      <c r="C153" s="18">
        <v>93.129000000000005</v>
      </c>
      <c r="D153" s="19">
        <v>276.89999999999998</v>
      </c>
      <c r="E153" s="19">
        <v>418.5</v>
      </c>
      <c r="F153" s="19">
        <v>646</v>
      </c>
      <c r="G153" s="19">
        <v>44</v>
      </c>
      <c r="H153" s="19">
        <v>311</v>
      </c>
      <c r="I153" s="18">
        <v>0.26</v>
      </c>
      <c r="J153" s="18">
        <v>0.27</v>
      </c>
      <c r="K153" s="18">
        <v>0.95499999999999996</v>
      </c>
      <c r="L153" s="19">
        <v>293</v>
      </c>
      <c r="M153" s="19">
        <v>0</v>
      </c>
      <c r="N153" s="20">
        <v>-4.1630000000000003</v>
      </c>
      <c r="O153" s="21">
        <v>0.1166</v>
      </c>
      <c r="P153" s="21">
        <v>-6.6829999999999995E-5</v>
      </c>
      <c r="Q153" s="21">
        <v>1.302E-8</v>
      </c>
      <c r="R153" s="22">
        <v>500.97</v>
      </c>
      <c r="S153" s="22">
        <v>285.5</v>
      </c>
      <c r="T153" s="13">
        <v>24.43</v>
      </c>
      <c r="U153" s="13">
        <v>0</v>
      </c>
      <c r="V153" s="20">
        <v>16.214300000000001</v>
      </c>
      <c r="W153" s="22">
        <v>3409.4</v>
      </c>
      <c r="X153" s="22">
        <v>-62.65</v>
      </c>
      <c r="Y153" s="13">
        <v>460</v>
      </c>
      <c r="Z153" s="13">
        <v>300</v>
      </c>
      <c r="AA153" s="18">
        <v>0</v>
      </c>
      <c r="AB153" s="22">
        <v>0</v>
      </c>
      <c r="AC153" s="18">
        <v>0</v>
      </c>
      <c r="AD153" s="18">
        <v>0</v>
      </c>
      <c r="AE153" s="13">
        <v>8950</v>
      </c>
    </row>
    <row r="154" spans="1:31" ht="15" x14ac:dyDescent="0.2">
      <c r="A154" s="13">
        <v>140</v>
      </c>
      <c r="B154" s="12" t="s">
        <v>215</v>
      </c>
      <c r="C154" s="18">
        <v>84.162000000000006</v>
      </c>
      <c r="D154" s="19">
        <v>139</v>
      </c>
      <c r="E154" s="19">
        <v>329.6</v>
      </c>
      <c r="F154" s="19">
        <v>490</v>
      </c>
      <c r="G154" s="19">
        <v>30</v>
      </c>
      <c r="H154" s="19">
        <v>360</v>
      </c>
      <c r="I154" s="18">
        <v>0.27</v>
      </c>
      <c r="J154" s="18">
        <v>0.28999999999999998</v>
      </c>
      <c r="K154" s="18">
        <v>0.66900000000000004</v>
      </c>
      <c r="L154" s="19">
        <v>293</v>
      </c>
      <c r="M154" s="19">
        <v>0</v>
      </c>
      <c r="N154" s="20">
        <v>-0.4</v>
      </c>
      <c r="O154" s="21">
        <v>0.12839999999999999</v>
      </c>
      <c r="P154" s="21">
        <v>-7.271E-5</v>
      </c>
      <c r="Q154" s="21">
        <v>1.613E-8</v>
      </c>
      <c r="R154" s="22">
        <v>0</v>
      </c>
      <c r="S154" s="22">
        <v>0</v>
      </c>
      <c r="T154" s="13">
        <v>-12.03</v>
      </c>
      <c r="U154" s="13">
        <v>19.63</v>
      </c>
      <c r="V154" s="20">
        <v>15.752700000000001</v>
      </c>
      <c r="W154" s="22">
        <v>2580.52</v>
      </c>
      <c r="X154" s="22">
        <v>-46.56</v>
      </c>
      <c r="Y154" s="13">
        <v>352</v>
      </c>
      <c r="Z154" s="13">
        <v>218</v>
      </c>
      <c r="AA154" s="18">
        <v>0</v>
      </c>
      <c r="AB154" s="22">
        <v>0</v>
      </c>
      <c r="AC154" s="18">
        <v>0</v>
      </c>
      <c r="AD154" s="18">
        <v>0</v>
      </c>
      <c r="AE154" s="13">
        <v>6590</v>
      </c>
    </row>
    <row r="155" spans="1:31" ht="15" x14ac:dyDescent="0.2">
      <c r="A155" s="13">
        <v>141</v>
      </c>
      <c r="B155" s="12" t="s">
        <v>216</v>
      </c>
      <c r="C155" s="18">
        <v>114.232</v>
      </c>
      <c r="D155" s="19">
        <v>152.19999999999999</v>
      </c>
      <c r="E155" s="19">
        <v>390.9</v>
      </c>
      <c r="F155" s="19">
        <v>561.70000000000005</v>
      </c>
      <c r="G155" s="19">
        <v>25.1</v>
      </c>
      <c r="H155" s="19">
        <v>476</v>
      </c>
      <c r="I155" s="18">
        <v>0.25900000000000001</v>
      </c>
      <c r="J155" s="18">
        <v>0.36899999999999999</v>
      </c>
      <c r="K155" s="18">
        <v>0.70499999999999996</v>
      </c>
      <c r="L155" s="19">
        <v>293</v>
      </c>
      <c r="M155" s="19">
        <v>0</v>
      </c>
      <c r="N155" s="20">
        <v>-2.2010000000000001</v>
      </c>
      <c r="O155" s="21">
        <v>0.18770000000000001</v>
      </c>
      <c r="P155" s="21">
        <v>-1.0509999999999999E-4</v>
      </c>
      <c r="Q155" s="21">
        <v>2.316E-8</v>
      </c>
      <c r="R155" s="22">
        <v>0</v>
      </c>
      <c r="S155" s="22">
        <v>0</v>
      </c>
      <c r="T155" s="13">
        <v>-50.619</v>
      </c>
      <c r="U155" s="13">
        <v>4</v>
      </c>
      <c r="V155" s="20">
        <v>15.8893</v>
      </c>
      <c r="W155" s="22">
        <v>3057.05</v>
      </c>
      <c r="X155" s="22">
        <v>-60.59</v>
      </c>
      <c r="Y155" s="13">
        <v>417</v>
      </c>
      <c r="Z155" s="13">
        <v>285</v>
      </c>
      <c r="AA155" s="18">
        <v>64.394000000000005</v>
      </c>
      <c r="AB155" s="22">
        <v>-6799.54</v>
      </c>
      <c r="AC155" s="18">
        <v>-6.7690000000000001</v>
      </c>
      <c r="AD155" s="18">
        <v>6.98</v>
      </c>
      <c r="AE155" s="13">
        <v>8100</v>
      </c>
    </row>
    <row r="156" spans="1:31" ht="15" x14ac:dyDescent="0.2">
      <c r="A156" s="13">
        <v>142</v>
      </c>
      <c r="B156" s="12" t="s">
        <v>217</v>
      </c>
      <c r="C156" s="18">
        <v>84.162000000000006</v>
      </c>
      <c r="D156" s="19">
        <v>132</v>
      </c>
      <c r="E156" s="19">
        <v>331.7</v>
      </c>
      <c r="F156" s="19">
        <v>493</v>
      </c>
      <c r="G156" s="19">
        <v>30</v>
      </c>
      <c r="H156" s="19">
        <v>360</v>
      </c>
      <c r="I156" s="18">
        <v>0.27</v>
      </c>
      <c r="J156" s="18">
        <v>0.28999999999999998</v>
      </c>
      <c r="K156" s="18">
        <v>0.66900000000000004</v>
      </c>
      <c r="L156" s="19">
        <v>293</v>
      </c>
      <c r="M156" s="19">
        <v>0</v>
      </c>
      <c r="N156" s="20">
        <v>3.016</v>
      </c>
      <c r="O156" s="21">
        <v>0.1231</v>
      </c>
      <c r="P156" s="21">
        <v>-7.182E-5</v>
      </c>
      <c r="Q156" s="21">
        <v>1.7500000000000001E-8</v>
      </c>
      <c r="R156" s="22">
        <v>0</v>
      </c>
      <c r="S156" s="22">
        <v>0</v>
      </c>
      <c r="T156" s="13">
        <v>-12.99</v>
      </c>
      <c r="U156" s="13">
        <v>19.03</v>
      </c>
      <c r="V156" s="20">
        <v>15.842499999999999</v>
      </c>
      <c r="W156" s="22">
        <v>2631.57</v>
      </c>
      <c r="X156" s="22">
        <v>-46</v>
      </c>
      <c r="Y156" s="13">
        <v>354</v>
      </c>
      <c r="Z156" s="13">
        <v>240</v>
      </c>
      <c r="AA156" s="18">
        <v>0</v>
      </c>
      <c r="AB156" s="22">
        <v>0</v>
      </c>
      <c r="AC156" s="18">
        <v>0</v>
      </c>
      <c r="AD156" s="18">
        <v>0</v>
      </c>
      <c r="AE156" s="13">
        <v>6680</v>
      </c>
    </row>
    <row r="157" spans="1:31" ht="15" x14ac:dyDescent="0.2">
      <c r="A157" s="13">
        <v>143</v>
      </c>
      <c r="B157" s="12" t="s">
        <v>218</v>
      </c>
      <c r="C157" s="18">
        <v>44.054000000000002</v>
      </c>
      <c r="D157" s="19">
        <v>150.19999999999999</v>
      </c>
      <c r="E157" s="19">
        <v>293.60000000000002</v>
      </c>
      <c r="F157" s="19">
        <v>461</v>
      </c>
      <c r="G157" s="19">
        <v>55</v>
      </c>
      <c r="H157" s="19">
        <v>154</v>
      </c>
      <c r="I157" s="18">
        <v>0.22</v>
      </c>
      <c r="J157" s="18">
        <v>0.30299999999999999</v>
      </c>
      <c r="K157" s="18">
        <v>0.77800000000000002</v>
      </c>
      <c r="L157" s="19">
        <v>293</v>
      </c>
      <c r="M157" s="19">
        <v>2.5</v>
      </c>
      <c r="N157" s="20">
        <v>1.843</v>
      </c>
      <c r="O157" s="21">
        <v>4.3529999999999999E-2</v>
      </c>
      <c r="P157" s="21">
        <v>-2.404E-5</v>
      </c>
      <c r="Q157" s="21">
        <v>5.6850000000000001E-9</v>
      </c>
      <c r="R157" s="22">
        <v>368.7</v>
      </c>
      <c r="S157" s="22">
        <v>192.82</v>
      </c>
      <c r="T157" s="13">
        <v>-39.76</v>
      </c>
      <c r="U157" s="13">
        <v>-31.86</v>
      </c>
      <c r="V157" s="20">
        <v>16.248100000000001</v>
      </c>
      <c r="W157" s="22">
        <v>2465.15</v>
      </c>
      <c r="X157" s="22">
        <v>-37.15</v>
      </c>
      <c r="Y157" s="13">
        <v>320</v>
      </c>
      <c r="Z157" s="13">
        <v>210</v>
      </c>
      <c r="AA157" s="18">
        <v>0</v>
      </c>
      <c r="AB157" s="22">
        <v>0</v>
      </c>
      <c r="AC157" s="18">
        <v>0</v>
      </c>
      <c r="AD157" s="18">
        <v>0</v>
      </c>
      <c r="AE157" s="13">
        <v>6150</v>
      </c>
    </row>
    <row r="158" spans="1:31" ht="15" x14ac:dyDescent="0.2">
      <c r="A158" s="13">
        <v>144</v>
      </c>
      <c r="B158" s="12" t="s">
        <v>219</v>
      </c>
      <c r="C158" s="18">
        <v>60.052</v>
      </c>
      <c r="D158" s="19">
        <v>289.8</v>
      </c>
      <c r="E158" s="19">
        <v>391.1</v>
      </c>
      <c r="F158" s="19">
        <v>594.4</v>
      </c>
      <c r="G158" s="19">
        <v>57.1</v>
      </c>
      <c r="H158" s="19">
        <v>171</v>
      </c>
      <c r="I158" s="18">
        <v>0.2</v>
      </c>
      <c r="J158" s="18">
        <v>0.45400000000000001</v>
      </c>
      <c r="K158" s="18">
        <v>1.0489999999999999</v>
      </c>
      <c r="L158" s="19">
        <v>293</v>
      </c>
      <c r="M158" s="19">
        <v>1.3</v>
      </c>
      <c r="N158" s="20">
        <v>1.1559999999999999</v>
      </c>
      <c r="O158" s="21">
        <v>6.087E-2</v>
      </c>
      <c r="P158" s="21">
        <v>-4.1869999999999997E-5</v>
      </c>
      <c r="Q158" s="21">
        <v>1.1819999999999999E-8</v>
      </c>
      <c r="R158" s="22">
        <v>600.94000000000005</v>
      </c>
      <c r="S158" s="22">
        <v>306.20999999999998</v>
      </c>
      <c r="T158" s="13">
        <v>-103.93</v>
      </c>
      <c r="U158" s="13">
        <v>-90.03</v>
      </c>
      <c r="V158" s="20">
        <v>16.808</v>
      </c>
      <c r="W158" s="22">
        <v>3405.57</v>
      </c>
      <c r="X158" s="22">
        <v>-56.34</v>
      </c>
      <c r="Y158" s="13">
        <v>430</v>
      </c>
      <c r="Z158" s="13">
        <v>290</v>
      </c>
      <c r="AA158" s="18">
        <v>57.834000000000003</v>
      </c>
      <c r="AB158" s="22">
        <v>-6841.98</v>
      </c>
      <c r="AC158" s="18">
        <v>-5.6470000000000002</v>
      </c>
      <c r="AD158" s="18">
        <v>3.44</v>
      </c>
      <c r="AE158" s="13">
        <v>5660</v>
      </c>
    </row>
    <row r="159" spans="1:31" ht="15" x14ac:dyDescent="0.2">
      <c r="A159" s="13">
        <v>145</v>
      </c>
      <c r="B159" s="12" t="s">
        <v>220</v>
      </c>
      <c r="C159" s="18">
        <v>102.089</v>
      </c>
      <c r="D159" s="19">
        <v>199</v>
      </c>
      <c r="E159" s="19">
        <v>412</v>
      </c>
      <c r="F159" s="19">
        <v>569</v>
      </c>
      <c r="G159" s="19">
        <v>46.2</v>
      </c>
      <c r="H159" s="19">
        <v>290</v>
      </c>
      <c r="I159" s="18">
        <v>0.28699999999999998</v>
      </c>
      <c r="J159" s="18">
        <v>0</v>
      </c>
      <c r="K159" s="18">
        <v>1.087</v>
      </c>
      <c r="L159" s="19">
        <v>293</v>
      </c>
      <c r="M159" s="19">
        <v>3</v>
      </c>
      <c r="N159" s="20">
        <v>-5.524</v>
      </c>
      <c r="O159" s="21">
        <v>0.1215</v>
      </c>
      <c r="P159" s="21">
        <v>-8.551E-5</v>
      </c>
      <c r="Q159" s="21">
        <v>2.3490000000000001E-8</v>
      </c>
      <c r="R159" s="22">
        <v>502.33</v>
      </c>
      <c r="S159" s="22">
        <v>286.04000000000002</v>
      </c>
      <c r="T159" s="13">
        <v>-137.6</v>
      </c>
      <c r="U159" s="13">
        <v>-113.93</v>
      </c>
      <c r="V159" s="20">
        <v>16.398199999999999</v>
      </c>
      <c r="W159" s="22">
        <v>3287.56</v>
      </c>
      <c r="X159" s="22">
        <v>-75.11</v>
      </c>
      <c r="Y159" s="13">
        <v>437</v>
      </c>
      <c r="Z159" s="13">
        <v>308</v>
      </c>
      <c r="AA159" s="18">
        <v>0</v>
      </c>
      <c r="AB159" s="22">
        <v>0</v>
      </c>
      <c r="AC159" s="18">
        <v>0</v>
      </c>
      <c r="AD159" s="18">
        <v>0</v>
      </c>
      <c r="AE159" s="13">
        <v>9850</v>
      </c>
    </row>
    <row r="160" spans="1:31" ht="15" x14ac:dyDescent="0.2">
      <c r="A160" s="13">
        <v>146</v>
      </c>
      <c r="B160" s="12" t="s">
        <v>221</v>
      </c>
      <c r="C160" s="18">
        <v>58.08</v>
      </c>
      <c r="D160" s="19">
        <v>178.2</v>
      </c>
      <c r="E160" s="19">
        <v>329.4</v>
      </c>
      <c r="F160" s="19">
        <v>508.1</v>
      </c>
      <c r="G160" s="19">
        <v>46.4</v>
      </c>
      <c r="H160" s="19">
        <v>209</v>
      </c>
      <c r="I160" s="18">
        <v>0.23200000000000001</v>
      </c>
      <c r="J160" s="18">
        <v>0.309</v>
      </c>
      <c r="K160" s="18">
        <v>0.79</v>
      </c>
      <c r="L160" s="19">
        <v>293</v>
      </c>
      <c r="M160" s="19">
        <v>2.9</v>
      </c>
      <c r="N160" s="20">
        <v>1.5049999999999999</v>
      </c>
      <c r="O160" s="21">
        <v>6.2239999999999997E-2</v>
      </c>
      <c r="P160" s="21">
        <v>-2.9920000000000002E-5</v>
      </c>
      <c r="Q160" s="21">
        <v>4.8669999999999998E-9</v>
      </c>
      <c r="R160" s="22">
        <v>367.25</v>
      </c>
      <c r="S160" s="22">
        <v>209.68</v>
      </c>
      <c r="T160" s="13">
        <v>-52</v>
      </c>
      <c r="U160" s="13">
        <v>-36.58</v>
      </c>
      <c r="V160" s="20">
        <v>16.651299999999999</v>
      </c>
      <c r="W160" s="22">
        <v>2940.46</v>
      </c>
      <c r="X160" s="22">
        <v>-35.93</v>
      </c>
      <c r="Y160" s="13">
        <v>350</v>
      </c>
      <c r="Z160" s="13">
        <v>241</v>
      </c>
      <c r="AA160" s="18">
        <v>0</v>
      </c>
      <c r="AB160" s="22">
        <v>0</v>
      </c>
      <c r="AC160" s="18">
        <v>0</v>
      </c>
      <c r="AD160" s="18">
        <v>0</v>
      </c>
      <c r="AE160" s="13">
        <v>6960</v>
      </c>
    </row>
    <row r="161" spans="1:33" ht="15" x14ac:dyDescent="0.2">
      <c r="A161" s="13">
        <v>147</v>
      </c>
      <c r="B161" s="12" t="s">
        <v>222</v>
      </c>
      <c r="C161" s="18">
        <v>41.052999999999997</v>
      </c>
      <c r="D161" s="19">
        <v>229.3</v>
      </c>
      <c r="E161" s="19">
        <v>354.8</v>
      </c>
      <c r="F161" s="19">
        <v>548</v>
      </c>
      <c r="G161" s="19">
        <v>47.7</v>
      </c>
      <c r="H161" s="19">
        <v>173</v>
      </c>
      <c r="I161" s="18">
        <v>0.184</v>
      </c>
      <c r="J161" s="18">
        <v>0.32100000000000001</v>
      </c>
      <c r="K161" s="18">
        <v>0.78200000000000003</v>
      </c>
      <c r="L161" s="19">
        <v>293</v>
      </c>
      <c r="M161" s="19">
        <v>3.5</v>
      </c>
      <c r="N161" s="20">
        <v>4.8920000000000003</v>
      </c>
      <c r="O161" s="21">
        <v>2.8570000000000002E-2</v>
      </c>
      <c r="P161" s="21">
        <v>-1.0730000000000001E-5</v>
      </c>
      <c r="Q161" s="21">
        <v>7.6500000000000005E-10</v>
      </c>
      <c r="R161" s="22">
        <v>334.91</v>
      </c>
      <c r="S161" s="22">
        <v>210.05</v>
      </c>
      <c r="T161" s="13">
        <v>21</v>
      </c>
      <c r="U161" s="13">
        <v>25.24</v>
      </c>
      <c r="V161" s="20">
        <v>16.287400000000002</v>
      </c>
      <c r="W161" s="22">
        <v>2945.47</v>
      </c>
      <c r="X161" s="22">
        <v>-49.15</v>
      </c>
      <c r="Y161" s="13">
        <v>390</v>
      </c>
      <c r="Z161" s="13">
        <v>260</v>
      </c>
      <c r="AA161" s="18">
        <v>47.393999999999998</v>
      </c>
      <c r="AB161" s="22">
        <v>-5392.43</v>
      </c>
      <c r="AC161" s="18">
        <v>-4.3570000000000002</v>
      </c>
      <c r="AD161" s="18">
        <v>3.49</v>
      </c>
      <c r="AE161" s="13">
        <v>7500</v>
      </c>
    </row>
    <row r="162" spans="1:33" ht="15" x14ac:dyDescent="0.2">
      <c r="A162" s="13">
        <v>148</v>
      </c>
      <c r="B162" s="12" t="s">
        <v>223</v>
      </c>
      <c r="C162" s="18">
        <v>78.498000000000005</v>
      </c>
      <c r="D162" s="19">
        <v>160.19999999999999</v>
      </c>
      <c r="E162" s="19">
        <v>323.89999999999998</v>
      </c>
      <c r="F162" s="19">
        <v>508</v>
      </c>
      <c r="G162" s="19">
        <v>58</v>
      </c>
      <c r="H162" s="19">
        <v>204</v>
      </c>
      <c r="I162" s="18">
        <v>0.28000000000000003</v>
      </c>
      <c r="J162" s="18">
        <v>0.34399999999999997</v>
      </c>
      <c r="K162" s="18">
        <v>1.1040000000000001</v>
      </c>
      <c r="L162" s="19">
        <v>293</v>
      </c>
      <c r="M162" s="19">
        <v>2.4</v>
      </c>
      <c r="N162" s="20">
        <v>5.976</v>
      </c>
      <c r="O162" s="21">
        <v>4.086E-2</v>
      </c>
      <c r="P162" s="21">
        <v>-2.3540000000000002E-5</v>
      </c>
      <c r="Q162" s="21">
        <v>5.3000000000000003E-9</v>
      </c>
      <c r="R162" s="22">
        <v>0</v>
      </c>
      <c r="S162" s="22">
        <v>0</v>
      </c>
      <c r="T162" s="13">
        <v>-58.3</v>
      </c>
      <c r="U162" s="13">
        <v>-49.29</v>
      </c>
      <c r="V162" s="20">
        <v>15.7514</v>
      </c>
      <c r="W162" s="22">
        <v>2447.33</v>
      </c>
      <c r="X162" s="22">
        <v>-55.33</v>
      </c>
      <c r="Y162" s="13">
        <v>355</v>
      </c>
      <c r="Z162" s="13">
        <v>237</v>
      </c>
      <c r="AA162" s="18">
        <v>0</v>
      </c>
      <c r="AB162" s="22">
        <v>0</v>
      </c>
      <c r="AC162" s="18">
        <v>0</v>
      </c>
      <c r="AD162" s="18">
        <v>0</v>
      </c>
      <c r="AE162" s="13">
        <v>6850</v>
      </c>
    </row>
    <row r="163" spans="1:33" ht="15" x14ac:dyDescent="0.2">
      <c r="A163" s="13">
        <v>149</v>
      </c>
      <c r="B163" s="12" t="s">
        <v>224</v>
      </c>
      <c r="C163" s="18">
        <v>26.038</v>
      </c>
      <c r="D163" s="19">
        <v>192.4</v>
      </c>
      <c r="E163" s="19">
        <v>189.2</v>
      </c>
      <c r="F163" s="19">
        <v>308.3</v>
      </c>
      <c r="G163" s="19">
        <v>60.6</v>
      </c>
      <c r="H163" s="19">
        <v>113</v>
      </c>
      <c r="I163" s="18">
        <v>0.27100000000000002</v>
      </c>
      <c r="J163" s="18">
        <v>0.184</v>
      </c>
      <c r="K163" s="18">
        <v>0.61499999999999999</v>
      </c>
      <c r="L163" s="19">
        <v>189</v>
      </c>
      <c r="M163" s="19">
        <v>0</v>
      </c>
      <c r="N163" s="20">
        <v>6.4059999999999997</v>
      </c>
      <c r="O163" s="21">
        <v>1.8100000000000002E-2</v>
      </c>
      <c r="P163" s="21">
        <v>-1.1960000000000001E-5</v>
      </c>
      <c r="Q163" s="21">
        <v>3.3729999999999998E-9</v>
      </c>
      <c r="R163" s="22">
        <v>0</v>
      </c>
      <c r="S163" s="22">
        <v>0</v>
      </c>
      <c r="T163" s="13">
        <v>54.19</v>
      </c>
      <c r="U163" s="13">
        <v>50</v>
      </c>
      <c r="V163" s="20">
        <v>16.348099999999999</v>
      </c>
      <c r="W163" s="22">
        <v>1637.184</v>
      </c>
      <c r="X163" s="22">
        <v>-19.77</v>
      </c>
      <c r="Y163" s="13">
        <v>202</v>
      </c>
      <c r="Z163" s="13">
        <v>194</v>
      </c>
      <c r="AA163" s="18">
        <v>46.122</v>
      </c>
      <c r="AB163" s="22">
        <v>-2891.04</v>
      </c>
      <c r="AC163" s="18">
        <v>-4.1619999999999999</v>
      </c>
      <c r="AD163" s="18">
        <v>0.86299999999999999</v>
      </c>
      <c r="AE163" s="13">
        <v>4050</v>
      </c>
    </row>
    <row r="164" spans="1:33" ht="15" x14ac:dyDescent="0.2">
      <c r="A164" s="13">
        <v>150</v>
      </c>
      <c r="B164" s="12" t="s">
        <v>225</v>
      </c>
      <c r="C164" s="18">
        <v>56.064</v>
      </c>
      <c r="D164" s="19">
        <v>186</v>
      </c>
      <c r="E164" s="19">
        <v>326</v>
      </c>
      <c r="F164" s="19">
        <v>506</v>
      </c>
      <c r="G164" s="19">
        <v>51</v>
      </c>
      <c r="H164" s="19">
        <v>0</v>
      </c>
      <c r="I164" s="18">
        <v>0</v>
      </c>
      <c r="J164" s="18">
        <v>0.33</v>
      </c>
      <c r="K164" s="18">
        <v>0.83899999999999997</v>
      </c>
      <c r="L164" s="19">
        <v>293</v>
      </c>
      <c r="M164" s="19">
        <v>2.9</v>
      </c>
      <c r="N164" s="20">
        <v>2.859</v>
      </c>
      <c r="O164" s="21">
        <v>5.0290000000000001E-2</v>
      </c>
      <c r="P164" s="21">
        <v>-2.5570000000000001E-5</v>
      </c>
      <c r="Q164" s="21">
        <v>4.552E-9</v>
      </c>
      <c r="R164" s="22">
        <v>388.17</v>
      </c>
      <c r="S164" s="22">
        <v>217.14</v>
      </c>
      <c r="T164" s="13">
        <v>-16.940000000000001</v>
      </c>
      <c r="U164" s="13">
        <v>-15.57</v>
      </c>
      <c r="V164" s="20">
        <v>15.9057</v>
      </c>
      <c r="W164" s="22">
        <v>2606.5300000000002</v>
      </c>
      <c r="X164" s="22">
        <v>-45.15</v>
      </c>
      <c r="Y164" s="13">
        <v>360</v>
      </c>
      <c r="Z164" s="13">
        <v>235</v>
      </c>
      <c r="AA164" s="18">
        <v>0</v>
      </c>
      <c r="AB164" s="22">
        <v>0</v>
      </c>
      <c r="AC164" s="18">
        <v>0</v>
      </c>
      <c r="AD164" s="18">
        <v>0</v>
      </c>
      <c r="AE164" s="13">
        <v>6770</v>
      </c>
    </row>
    <row r="165" spans="1:33" ht="15" x14ac:dyDescent="0.2">
      <c r="A165" s="13">
        <v>151</v>
      </c>
      <c r="B165" s="12" t="s">
        <v>226</v>
      </c>
      <c r="C165" s="18">
        <v>72.063999999999993</v>
      </c>
      <c r="D165" s="19">
        <v>285</v>
      </c>
      <c r="E165" s="19">
        <v>414</v>
      </c>
      <c r="F165" s="19">
        <v>615</v>
      </c>
      <c r="G165" s="19">
        <v>56</v>
      </c>
      <c r="H165" s="19">
        <v>210</v>
      </c>
      <c r="I165" s="18">
        <v>0.23</v>
      </c>
      <c r="J165" s="18">
        <v>0.56000000000000005</v>
      </c>
      <c r="K165" s="18">
        <v>1.0509999999999999</v>
      </c>
      <c r="L165" s="19">
        <v>293</v>
      </c>
      <c r="M165" s="19">
        <v>0</v>
      </c>
      <c r="N165" s="20">
        <v>0.41599999999999998</v>
      </c>
      <c r="O165" s="21">
        <v>7.621E-2</v>
      </c>
      <c r="P165" s="21">
        <v>-5.6180000000000001E-5</v>
      </c>
      <c r="Q165" s="21">
        <v>1.6660000000000002E-8</v>
      </c>
      <c r="R165" s="22">
        <v>733.02</v>
      </c>
      <c r="S165" s="22">
        <v>307.14999999999998</v>
      </c>
      <c r="T165" s="13">
        <v>-80.36</v>
      </c>
      <c r="U165" s="13">
        <v>-68.37</v>
      </c>
      <c r="V165" s="20">
        <v>16.561699999999998</v>
      </c>
      <c r="W165" s="22">
        <v>3319.18</v>
      </c>
      <c r="X165" s="22">
        <v>-80.150000000000006</v>
      </c>
      <c r="Y165" s="13">
        <v>450</v>
      </c>
      <c r="Z165" s="13">
        <v>315</v>
      </c>
      <c r="AA165" s="18">
        <v>0</v>
      </c>
      <c r="AB165" s="22">
        <v>0</v>
      </c>
      <c r="AC165" s="18">
        <v>0</v>
      </c>
      <c r="AD165" s="18">
        <v>0</v>
      </c>
      <c r="AE165" s="13">
        <v>11000</v>
      </c>
    </row>
    <row r="166" spans="1:33" ht="15" x14ac:dyDescent="0.2">
      <c r="A166" s="13">
        <v>152</v>
      </c>
      <c r="B166" s="12" t="s">
        <v>227</v>
      </c>
      <c r="C166" s="18">
        <v>53.064</v>
      </c>
      <c r="D166" s="19">
        <v>189.5</v>
      </c>
      <c r="E166" s="19">
        <v>350.5</v>
      </c>
      <c r="F166" s="19">
        <v>536</v>
      </c>
      <c r="G166" s="19">
        <v>45</v>
      </c>
      <c r="H166" s="19">
        <v>210</v>
      </c>
      <c r="I166" s="18">
        <v>0.21</v>
      </c>
      <c r="J166" s="18">
        <v>0.35</v>
      </c>
      <c r="K166" s="18">
        <v>0.80600000000000005</v>
      </c>
      <c r="L166" s="19">
        <v>293</v>
      </c>
      <c r="M166" s="19">
        <v>3.5</v>
      </c>
      <c r="N166" s="20">
        <v>2.5539999999999998</v>
      </c>
      <c r="O166" s="21">
        <v>5.2729999999999999E-2</v>
      </c>
      <c r="P166" s="21">
        <v>-3.7389999999999999E-5</v>
      </c>
      <c r="Q166" s="21">
        <v>1.0989999999999999E-8</v>
      </c>
      <c r="R166" s="22">
        <v>343.31</v>
      </c>
      <c r="S166" s="22">
        <v>210.42</v>
      </c>
      <c r="T166" s="13">
        <v>44.2</v>
      </c>
      <c r="U166" s="13">
        <v>46.68</v>
      </c>
      <c r="V166" s="20">
        <v>15.9253</v>
      </c>
      <c r="W166" s="22">
        <v>2782.21</v>
      </c>
      <c r="X166" s="22">
        <v>-51.15</v>
      </c>
      <c r="Y166" s="13">
        <v>385</v>
      </c>
      <c r="Z166" s="13">
        <v>255</v>
      </c>
      <c r="AA166" s="18">
        <v>0</v>
      </c>
      <c r="AB166" s="22">
        <v>0</v>
      </c>
      <c r="AC166" s="18">
        <v>0</v>
      </c>
      <c r="AD166" s="18">
        <v>0</v>
      </c>
      <c r="AE166" s="13">
        <v>7800</v>
      </c>
    </row>
    <row r="167" spans="1:33" ht="15" x14ac:dyDescent="0.2">
      <c r="A167" s="13">
        <v>153</v>
      </c>
      <c r="B167" s="12" t="s">
        <v>228</v>
      </c>
      <c r="C167" s="18">
        <v>58.08</v>
      </c>
      <c r="D167" s="19">
        <v>144</v>
      </c>
      <c r="E167" s="19">
        <v>370</v>
      </c>
      <c r="F167" s="19">
        <v>545</v>
      </c>
      <c r="G167" s="19">
        <v>56.4</v>
      </c>
      <c r="H167" s="19">
        <v>203</v>
      </c>
      <c r="I167" s="18">
        <v>0.25600000000000001</v>
      </c>
      <c r="J167" s="18">
        <v>0.63</v>
      </c>
      <c r="K167" s="18">
        <v>0.85499999999999998</v>
      </c>
      <c r="L167" s="19">
        <v>288</v>
      </c>
      <c r="M167" s="19">
        <v>0</v>
      </c>
      <c r="N167" s="20">
        <v>-0.26400000000000001</v>
      </c>
      <c r="O167" s="21">
        <v>7.5149999999999995E-2</v>
      </c>
      <c r="P167" s="21">
        <v>-4.8529999999999998E-5</v>
      </c>
      <c r="Q167" s="21">
        <v>1.2709999999999999E-8</v>
      </c>
      <c r="R167" s="22">
        <v>793.52</v>
      </c>
      <c r="S167" s="22">
        <v>307.26</v>
      </c>
      <c r="T167" s="13">
        <v>-31.55</v>
      </c>
      <c r="U167" s="13">
        <v>-17.03</v>
      </c>
      <c r="V167" s="20">
        <v>16.906600000000001</v>
      </c>
      <c r="W167" s="22">
        <v>2928.2</v>
      </c>
      <c r="X167" s="22">
        <v>-85.15</v>
      </c>
      <c r="Y167" s="13">
        <v>400</v>
      </c>
      <c r="Z167" s="13">
        <v>286</v>
      </c>
      <c r="AA167" s="18">
        <v>0</v>
      </c>
      <c r="AB167" s="22">
        <v>0</v>
      </c>
      <c r="AC167" s="18">
        <v>0</v>
      </c>
      <c r="AD167" s="18">
        <v>0</v>
      </c>
      <c r="AE167" s="13">
        <v>9550</v>
      </c>
    </row>
    <row r="168" spans="1:33" ht="15" x14ac:dyDescent="0.2">
      <c r="A168" s="13">
        <v>154</v>
      </c>
      <c r="B168" s="12" t="s">
        <v>229</v>
      </c>
      <c r="C168" s="18">
        <v>76.525999999999996</v>
      </c>
      <c r="D168" s="19">
        <v>138.69999999999999</v>
      </c>
      <c r="E168" s="19">
        <v>318.3</v>
      </c>
      <c r="F168" s="19">
        <v>514</v>
      </c>
      <c r="G168" s="19">
        <v>47</v>
      </c>
      <c r="H168" s="19">
        <v>234</v>
      </c>
      <c r="I168" s="18">
        <v>0.26</v>
      </c>
      <c r="J168" s="18">
        <v>0.13</v>
      </c>
      <c r="K168" s="18">
        <v>0.93700000000000006</v>
      </c>
      <c r="L168" s="19">
        <v>293</v>
      </c>
      <c r="M168" s="19">
        <v>2</v>
      </c>
      <c r="N168" s="20">
        <v>0.60399999999999998</v>
      </c>
      <c r="O168" s="21">
        <v>7.2770000000000001E-2</v>
      </c>
      <c r="P168" s="21">
        <v>-5.4419999999999997E-5</v>
      </c>
      <c r="Q168" s="21">
        <v>1.742E-8</v>
      </c>
      <c r="R168" s="22">
        <v>368.27</v>
      </c>
      <c r="S168" s="22">
        <v>210.61</v>
      </c>
      <c r="T168" s="13">
        <v>-0.15</v>
      </c>
      <c r="U168" s="13">
        <v>10.42</v>
      </c>
      <c r="V168" s="20">
        <v>15.9772</v>
      </c>
      <c r="W168" s="22">
        <v>2531.92</v>
      </c>
      <c r="X168" s="22">
        <v>-47.15</v>
      </c>
      <c r="Y168" s="13">
        <v>350</v>
      </c>
      <c r="Z168" s="13">
        <v>230</v>
      </c>
      <c r="AA168" s="18">
        <v>0</v>
      </c>
      <c r="AB168" s="22">
        <v>0</v>
      </c>
      <c r="AC168" s="18">
        <v>0</v>
      </c>
      <c r="AD168" s="18">
        <v>0</v>
      </c>
      <c r="AE168" s="13">
        <v>6475</v>
      </c>
    </row>
    <row r="169" spans="1:33" ht="15" x14ac:dyDescent="0.2">
      <c r="A169" s="13">
        <v>155</v>
      </c>
      <c r="B169" s="12" t="s">
        <v>230</v>
      </c>
      <c r="C169" s="18">
        <v>67.090999999999994</v>
      </c>
      <c r="D169" s="19">
        <v>186.7</v>
      </c>
      <c r="E169" s="19">
        <v>392</v>
      </c>
      <c r="F169" s="19">
        <v>585</v>
      </c>
      <c r="G169" s="19">
        <v>39</v>
      </c>
      <c r="H169" s="19">
        <v>265</v>
      </c>
      <c r="I169" s="18">
        <v>0.22</v>
      </c>
      <c r="J169" s="18">
        <v>0.39</v>
      </c>
      <c r="K169" s="18">
        <v>0.83499999999999996</v>
      </c>
      <c r="L169" s="19">
        <v>293</v>
      </c>
      <c r="M169" s="19">
        <v>3.4</v>
      </c>
      <c r="N169" s="20">
        <v>5.1829999999999998</v>
      </c>
      <c r="O169" s="21">
        <v>6.1420000000000002E-2</v>
      </c>
      <c r="P169" s="21">
        <v>-2.847E-5</v>
      </c>
      <c r="Q169" s="21">
        <v>2.9360000000000002E-9</v>
      </c>
      <c r="R169" s="22">
        <v>521.29999999999995</v>
      </c>
      <c r="S169" s="22">
        <v>252.03</v>
      </c>
      <c r="T169" s="13">
        <v>0</v>
      </c>
      <c r="U169" s="13">
        <v>0</v>
      </c>
      <c r="V169" s="20">
        <v>16.001899999999999</v>
      </c>
      <c r="W169" s="22">
        <v>3128.75</v>
      </c>
      <c r="X169" s="22">
        <v>-58.15</v>
      </c>
      <c r="Y169" s="13">
        <v>430</v>
      </c>
      <c r="Z169" s="13">
        <v>400</v>
      </c>
      <c r="AA169" s="18">
        <v>0</v>
      </c>
      <c r="AB169" s="22">
        <v>0</v>
      </c>
      <c r="AC169" s="18">
        <v>0</v>
      </c>
      <c r="AD169" s="18">
        <v>0</v>
      </c>
      <c r="AE169" s="13">
        <v>8200</v>
      </c>
    </row>
    <row r="170" spans="1:33" ht="15" x14ac:dyDescent="0.2">
      <c r="A170" s="13">
        <v>156</v>
      </c>
      <c r="B170" s="12" t="s">
        <v>231</v>
      </c>
      <c r="C170" s="18">
        <v>118.179</v>
      </c>
      <c r="D170" s="19">
        <v>0</v>
      </c>
      <c r="E170" s="19">
        <v>438.5</v>
      </c>
      <c r="F170" s="19">
        <v>654</v>
      </c>
      <c r="G170" s="19">
        <v>33.6</v>
      </c>
      <c r="H170" s="19">
        <v>397</v>
      </c>
      <c r="I170" s="18">
        <v>0.25</v>
      </c>
      <c r="J170" s="18">
        <v>0</v>
      </c>
      <c r="K170" s="18">
        <v>0.91100000000000003</v>
      </c>
      <c r="L170" s="19">
        <v>293</v>
      </c>
      <c r="M170" s="19">
        <v>0</v>
      </c>
      <c r="N170" s="20">
        <v>-5.8109999999999999</v>
      </c>
      <c r="O170" s="21">
        <v>0.1656</v>
      </c>
      <c r="P170" s="21">
        <v>-1.082E-4</v>
      </c>
      <c r="Q170" s="21">
        <v>2.8019999999999999E-8</v>
      </c>
      <c r="R170" s="22">
        <v>354.34</v>
      </c>
      <c r="S170" s="22">
        <v>270.8</v>
      </c>
      <c r="T170" s="13">
        <v>0</v>
      </c>
      <c r="U170" s="13">
        <v>0</v>
      </c>
      <c r="V170" s="20">
        <v>16.3308</v>
      </c>
      <c r="W170" s="22">
        <v>3644.3</v>
      </c>
      <c r="X170" s="22">
        <v>-67.150000000000006</v>
      </c>
      <c r="Y170" s="13">
        <v>493</v>
      </c>
      <c r="Z170" s="13">
        <v>348</v>
      </c>
      <c r="AA170" s="18">
        <v>0</v>
      </c>
      <c r="AB170" s="22">
        <v>0</v>
      </c>
      <c r="AC170" s="18">
        <v>0</v>
      </c>
      <c r="AD170" s="18">
        <v>0</v>
      </c>
      <c r="AE170" s="13">
        <v>9150</v>
      </c>
    </row>
    <row r="171" spans="1:33" ht="15" x14ac:dyDescent="0.2">
      <c r="A171" s="13">
        <v>157</v>
      </c>
      <c r="B171" s="12" t="s">
        <v>232</v>
      </c>
      <c r="C171" s="18">
        <v>17.030999999999999</v>
      </c>
      <c r="D171" s="19">
        <v>195.4</v>
      </c>
      <c r="E171" s="19">
        <v>239.7</v>
      </c>
      <c r="F171" s="19">
        <v>405.6</v>
      </c>
      <c r="G171" s="19">
        <v>111.3</v>
      </c>
      <c r="H171" s="19">
        <v>72.5</v>
      </c>
      <c r="I171" s="18">
        <v>0.24199999999999999</v>
      </c>
      <c r="J171" s="18">
        <v>0.25</v>
      </c>
      <c r="K171" s="18">
        <v>0.63900000000000001</v>
      </c>
      <c r="L171" s="19">
        <v>273.2</v>
      </c>
      <c r="M171" s="19">
        <v>1.5</v>
      </c>
      <c r="N171" s="20">
        <v>6.524</v>
      </c>
      <c r="O171" s="21">
        <v>5.692E-3</v>
      </c>
      <c r="P171" s="21">
        <v>4.0779999999999997E-6</v>
      </c>
      <c r="Q171" s="21">
        <v>-2.8299999999999999E-9</v>
      </c>
      <c r="R171" s="22">
        <v>349.04</v>
      </c>
      <c r="S171" s="22">
        <v>169.63</v>
      </c>
      <c r="T171" s="13">
        <v>-10.92</v>
      </c>
      <c r="U171" s="13">
        <v>-3.86</v>
      </c>
      <c r="V171" s="20">
        <v>16.9481</v>
      </c>
      <c r="W171" s="22">
        <v>2132.5</v>
      </c>
      <c r="X171" s="22">
        <v>-32.979999999999997</v>
      </c>
      <c r="Y171" s="13">
        <v>261</v>
      </c>
      <c r="Z171" s="13">
        <v>179</v>
      </c>
      <c r="AA171" s="18">
        <v>51.947000000000003</v>
      </c>
      <c r="AB171" s="22">
        <v>-4104.67</v>
      </c>
      <c r="AC171" s="18">
        <v>-5.1459999999999999</v>
      </c>
      <c r="AD171" s="18">
        <v>0.82</v>
      </c>
      <c r="AE171" s="13">
        <v>5580</v>
      </c>
    </row>
    <row r="172" spans="1:33" ht="15" x14ac:dyDescent="0.2">
      <c r="A172" s="13">
        <v>158</v>
      </c>
      <c r="B172" s="12" t="s">
        <v>233</v>
      </c>
      <c r="C172" s="18">
        <v>93.129000000000005</v>
      </c>
      <c r="D172" s="19">
        <v>267</v>
      </c>
      <c r="E172" s="19">
        <v>457.5</v>
      </c>
      <c r="F172" s="19">
        <v>699</v>
      </c>
      <c r="G172" s="19">
        <v>52.4</v>
      </c>
      <c r="H172" s="19">
        <v>270</v>
      </c>
      <c r="I172" s="18">
        <v>0.247</v>
      </c>
      <c r="J172" s="18">
        <v>0.38200000000000001</v>
      </c>
      <c r="K172" s="18">
        <v>1.022</v>
      </c>
      <c r="L172" s="19">
        <v>293</v>
      </c>
      <c r="M172" s="19">
        <v>1.6</v>
      </c>
      <c r="N172" s="20">
        <v>9.6769999999999996</v>
      </c>
      <c r="O172" s="21">
        <v>0.1525</v>
      </c>
      <c r="P172" s="21">
        <v>-1.226E-4</v>
      </c>
      <c r="Q172" s="21">
        <v>3.9010000000000003E-8</v>
      </c>
      <c r="R172" s="22">
        <v>1074.5999999999999</v>
      </c>
      <c r="S172" s="22">
        <v>337.21</v>
      </c>
      <c r="T172" s="13">
        <v>20.76</v>
      </c>
      <c r="U172" s="13">
        <v>39.840000000000003</v>
      </c>
      <c r="V172" s="20">
        <v>16.674800000000001</v>
      </c>
      <c r="W172" s="22">
        <v>3857.52</v>
      </c>
      <c r="X172" s="22">
        <v>-73.150000000000006</v>
      </c>
      <c r="Y172" s="13">
        <v>500</v>
      </c>
      <c r="Z172" s="13">
        <v>340</v>
      </c>
      <c r="AA172" s="18">
        <v>65.881</v>
      </c>
      <c r="AB172" s="22">
        <v>-8442.3700000000008</v>
      </c>
      <c r="AC172" s="18">
        <v>-6.6619999999999999</v>
      </c>
      <c r="AD172" s="18">
        <v>5.18</v>
      </c>
      <c r="AE172" s="13">
        <v>10000</v>
      </c>
    </row>
    <row r="173" spans="1:33" ht="15" x14ac:dyDescent="0.2">
      <c r="A173" s="13">
        <v>159</v>
      </c>
      <c r="B173" s="12" t="s">
        <v>234</v>
      </c>
      <c r="C173" s="18">
        <v>178.23400000000001</v>
      </c>
      <c r="D173" s="19">
        <v>489.7</v>
      </c>
      <c r="E173" s="19">
        <v>614.4</v>
      </c>
      <c r="F173" s="19">
        <v>883</v>
      </c>
      <c r="G173" s="19">
        <v>0</v>
      </c>
      <c r="H173" s="19">
        <v>0</v>
      </c>
      <c r="I173" s="18">
        <v>0</v>
      </c>
      <c r="J173" s="18">
        <v>0</v>
      </c>
      <c r="K173" s="18">
        <v>0</v>
      </c>
      <c r="L173" s="19">
        <v>0</v>
      </c>
      <c r="M173" s="19">
        <v>0</v>
      </c>
      <c r="N173" s="20">
        <v>-14.087</v>
      </c>
      <c r="O173" s="21">
        <v>2.4020000000000001</v>
      </c>
      <c r="P173" s="21">
        <v>-1</v>
      </c>
      <c r="Q173" s="21">
        <v>-1.575</v>
      </c>
      <c r="R173" s="22">
        <v>-4</v>
      </c>
      <c r="S173" s="22">
        <v>3.835</v>
      </c>
      <c r="T173" s="13">
        <v>-8</v>
      </c>
      <c r="U173" s="13">
        <v>513.28</v>
      </c>
      <c r="V173" s="20">
        <v>405.81</v>
      </c>
      <c r="W173" s="22">
        <v>53.7</v>
      </c>
      <c r="X173" s="22">
        <v>0</v>
      </c>
      <c r="Y173" s="13">
        <v>17.670100000000001</v>
      </c>
      <c r="Z173" s="13">
        <v>6492.44</v>
      </c>
      <c r="AA173" s="18">
        <v>-26.13</v>
      </c>
      <c r="AB173" s="22">
        <v>655</v>
      </c>
      <c r="AC173" s="18">
        <v>490</v>
      </c>
      <c r="AD173" s="18">
        <v>0</v>
      </c>
      <c r="AE173" s="13">
        <v>0</v>
      </c>
      <c r="AG173" s="13">
        <v>0</v>
      </c>
    </row>
    <row r="174" spans="1:33" ht="15" x14ac:dyDescent="0.2">
      <c r="A174" s="13">
        <v>160</v>
      </c>
      <c r="B174" s="12" t="s">
        <v>235</v>
      </c>
      <c r="C174" s="18">
        <v>39.948</v>
      </c>
      <c r="D174" s="19">
        <v>83.8</v>
      </c>
      <c r="E174" s="19">
        <v>87.3</v>
      </c>
      <c r="F174" s="19">
        <v>150.80000000000001</v>
      </c>
      <c r="G174" s="19">
        <v>48.1</v>
      </c>
      <c r="H174" s="19">
        <v>74.900000000000006</v>
      </c>
      <c r="I174" s="18">
        <v>0.29099999999999998</v>
      </c>
      <c r="J174" s="18">
        <v>-4.0000000000000001E-3</v>
      </c>
      <c r="K174" s="18">
        <v>1.373</v>
      </c>
      <c r="L174" s="19">
        <v>90</v>
      </c>
      <c r="M174" s="19">
        <v>0</v>
      </c>
      <c r="N174" s="20">
        <v>4.9690000000000003</v>
      </c>
      <c r="O174" s="21">
        <v>-7.6699999999999994E-6</v>
      </c>
      <c r="P174" s="21">
        <v>1.234E-8</v>
      </c>
      <c r="Q174" s="21">
        <v>0</v>
      </c>
      <c r="R174" s="22">
        <v>107.57</v>
      </c>
      <c r="S174" s="22">
        <v>58.76</v>
      </c>
      <c r="T174" s="13">
        <v>0</v>
      </c>
      <c r="U174" s="13">
        <v>0</v>
      </c>
      <c r="V174" s="20">
        <v>15.233000000000001</v>
      </c>
      <c r="W174" s="22">
        <v>700.51</v>
      </c>
      <c r="X174" s="22">
        <v>-5.84</v>
      </c>
      <c r="Y174" s="13">
        <v>94</v>
      </c>
      <c r="Z174" s="13">
        <v>81</v>
      </c>
      <c r="AA174" s="18">
        <v>31.172999999999998</v>
      </c>
      <c r="AB174" s="22">
        <v>-1039.6400000000001</v>
      </c>
      <c r="AC174" s="18">
        <v>-2.3820000000000001</v>
      </c>
      <c r="AD174" s="18">
        <v>0.26400000000000001</v>
      </c>
      <c r="AE174" s="13">
        <v>1560</v>
      </c>
      <c r="AF174" s="23"/>
    </row>
    <row r="175" spans="1:33" ht="15" x14ac:dyDescent="0.2">
      <c r="A175" s="13">
        <v>161</v>
      </c>
      <c r="B175" s="12" t="s">
        <v>236</v>
      </c>
      <c r="C175" s="18">
        <v>106.124</v>
      </c>
      <c r="D175" s="19">
        <v>216</v>
      </c>
      <c r="E175" s="19">
        <v>452</v>
      </c>
      <c r="F175" s="19">
        <v>695</v>
      </c>
      <c r="G175" s="19">
        <v>46</v>
      </c>
      <c r="H175" s="19">
        <v>0</v>
      </c>
      <c r="I175" s="18">
        <v>0</v>
      </c>
      <c r="J175" s="18">
        <v>0.32</v>
      </c>
      <c r="K175" s="18">
        <v>1.0449999999999999</v>
      </c>
      <c r="L175" s="19">
        <v>293</v>
      </c>
      <c r="M175" s="19">
        <v>2.8</v>
      </c>
      <c r="N175" s="20">
        <v>-2.9</v>
      </c>
      <c r="O175" s="21">
        <v>0.11849999999999999</v>
      </c>
      <c r="P175" s="21">
        <v>-6.7940000000000003E-5</v>
      </c>
      <c r="Q175" s="21">
        <v>1.234E-8</v>
      </c>
      <c r="R175" s="22">
        <v>686.84</v>
      </c>
      <c r="S175" s="22">
        <v>314.66000000000003</v>
      </c>
      <c r="T175" s="13">
        <v>-8.7899999999999991</v>
      </c>
      <c r="U175" s="13">
        <v>5.35</v>
      </c>
      <c r="V175" s="20">
        <v>16.350100000000001</v>
      </c>
      <c r="W175" s="22">
        <v>3748.62</v>
      </c>
      <c r="X175" s="22">
        <v>-66.12</v>
      </c>
      <c r="Y175" s="13">
        <v>460</v>
      </c>
      <c r="Z175" s="13">
        <v>300</v>
      </c>
      <c r="AA175" s="18">
        <v>0</v>
      </c>
      <c r="AB175" s="22">
        <v>0</v>
      </c>
      <c r="AC175" s="18">
        <v>0</v>
      </c>
      <c r="AD175" s="18">
        <v>0</v>
      </c>
      <c r="AE175" s="13">
        <v>10200</v>
      </c>
    </row>
    <row r="176" spans="1:33" ht="15" x14ac:dyDescent="0.2">
      <c r="A176" s="13">
        <v>162</v>
      </c>
      <c r="B176" s="12" t="s">
        <v>237</v>
      </c>
      <c r="C176" s="18">
        <v>78.114000000000004</v>
      </c>
      <c r="D176" s="19">
        <v>278.7</v>
      </c>
      <c r="E176" s="19">
        <v>353.3</v>
      </c>
      <c r="F176" s="19">
        <v>562.1</v>
      </c>
      <c r="G176" s="19">
        <v>48.3</v>
      </c>
      <c r="H176" s="19">
        <v>259</v>
      </c>
      <c r="I176" s="18">
        <v>0.27100000000000002</v>
      </c>
      <c r="J176" s="18">
        <v>0.21199999999999999</v>
      </c>
      <c r="K176" s="18">
        <v>0.88500000000000001</v>
      </c>
      <c r="L176" s="19">
        <v>289</v>
      </c>
      <c r="M176" s="19">
        <v>0</v>
      </c>
      <c r="N176" s="20">
        <v>8.1010000000000009</v>
      </c>
      <c r="O176" s="21">
        <v>0.1133</v>
      </c>
      <c r="P176" s="21">
        <v>-7.2059999999999998E-5</v>
      </c>
      <c r="Q176" s="21">
        <v>1.7030000000000001E-8</v>
      </c>
      <c r="R176" s="22">
        <v>545.64</v>
      </c>
      <c r="S176" s="22">
        <v>265.33999999999997</v>
      </c>
      <c r="T176" s="13">
        <v>19.82</v>
      </c>
      <c r="U176" s="13">
        <v>30.99</v>
      </c>
      <c r="V176" s="20">
        <v>15.9008</v>
      </c>
      <c r="W176" s="22">
        <v>2788.51</v>
      </c>
      <c r="X176" s="22">
        <v>-52.36</v>
      </c>
      <c r="Y176" s="13">
        <v>377</v>
      </c>
      <c r="Z176" s="13">
        <v>280</v>
      </c>
      <c r="AA176" s="18">
        <v>52.1</v>
      </c>
      <c r="AB176" s="22">
        <v>-5557.61</v>
      </c>
      <c r="AC176" s="18">
        <v>-5.0720000000000001</v>
      </c>
      <c r="AD176" s="18">
        <v>3.61</v>
      </c>
      <c r="AE176" s="13">
        <v>7352</v>
      </c>
    </row>
    <row r="177" spans="1:31" ht="15" x14ac:dyDescent="0.2">
      <c r="A177" s="13">
        <v>163</v>
      </c>
      <c r="B177" s="12" t="s">
        <v>238</v>
      </c>
      <c r="C177" s="18">
        <v>122.124</v>
      </c>
      <c r="D177" s="19">
        <v>395.6</v>
      </c>
      <c r="E177" s="19">
        <v>523</v>
      </c>
      <c r="F177" s="19">
        <v>752</v>
      </c>
      <c r="G177" s="19">
        <v>45</v>
      </c>
      <c r="H177" s="19">
        <v>341</v>
      </c>
      <c r="I177" s="18">
        <v>0.25</v>
      </c>
      <c r="J177" s="18">
        <v>0.62</v>
      </c>
      <c r="K177" s="18">
        <v>1.075</v>
      </c>
      <c r="L177" s="19">
        <v>403</v>
      </c>
      <c r="M177" s="19">
        <v>1.7</v>
      </c>
      <c r="N177" s="20">
        <v>-12.250999999999999</v>
      </c>
      <c r="O177" s="21">
        <v>0.15029999999999999</v>
      </c>
      <c r="P177" s="21">
        <v>-1.0119999999999999E-4</v>
      </c>
      <c r="Q177" s="21">
        <v>2.5370000000000002E-8</v>
      </c>
      <c r="R177" s="22">
        <v>2617.6</v>
      </c>
      <c r="S177" s="22">
        <v>407.88</v>
      </c>
      <c r="T177" s="13">
        <v>-69.36</v>
      </c>
      <c r="U177" s="13">
        <v>-50.29</v>
      </c>
      <c r="V177" s="20">
        <v>17.163399999999999</v>
      </c>
      <c r="W177" s="22">
        <v>4190.7</v>
      </c>
      <c r="X177" s="22">
        <v>-125.2</v>
      </c>
      <c r="Y177" s="13">
        <v>560</v>
      </c>
      <c r="Z177" s="13">
        <v>405</v>
      </c>
      <c r="AA177" s="18">
        <v>0</v>
      </c>
      <c r="AB177" s="22">
        <v>0</v>
      </c>
      <c r="AC177" s="18">
        <v>0</v>
      </c>
      <c r="AD177" s="18">
        <v>0</v>
      </c>
      <c r="AE177" s="13">
        <v>12100</v>
      </c>
    </row>
    <row r="178" spans="1:31" ht="15" x14ac:dyDescent="0.2">
      <c r="A178" s="13">
        <v>164</v>
      </c>
      <c r="B178" s="12" t="s">
        <v>239</v>
      </c>
      <c r="C178" s="18">
        <v>103.124</v>
      </c>
      <c r="D178" s="19">
        <v>260</v>
      </c>
      <c r="E178" s="19">
        <v>464</v>
      </c>
      <c r="F178" s="19">
        <v>699.4</v>
      </c>
      <c r="G178" s="19">
        <v>41.6</v>
      </c>
      <c r="H178" s="19">
        <v>0</v>
      </c>
      <c r="I178" s="18">
        <v>0</v>
      </c>
      <c r="J178" s="18">
        <v>0.36</v>
      </c>
      <c r="K178" s="18">
        <v>1.01</v>
      </c>
      <c r="L178" s="19">
        <v>288</v>
      </c>
      <c r="M178" s="19">
        <v>3.5</v>
      </c>
      <c r="N178" s="20">
        <v>-6.2210000000000001</v>
      </c>
      <c r="O178" s="21">
        <v>0.13689999999999999</v>
      </c>
      <c r="P178" s="21">
        <v>-1.058E-4</v>
      </c>
      <c r="Q178" s="21">
        <v>3.222E-8</v>
      </c>
      <c r="R178" s="22">
        <v>0</v>
      </c>
      <c r="S178" s="22">
        <v>0</v>
      </c>
      <c r="T178" s="13">
        <v>52.3</v>
      </c>
      <c r="U178" s="13">
        <v>62.35</v>
      </c>
      <c r="V178" s="20">
        <v>0</v>
      </c>
      <c r="W178" s="22">
        <v>0</v>
      </c>
      <c r="X178" s="22">
        <v>0</v>
      </c>
      <c r="Y178" s="13">
        <v>0</v>
      </c>
      <c r="Z178" s="13">
        <v>0</v>
      </c>
      <c r="AA178" s="18">
        <v>59.774000000000001</v>
      </c>
      <c r="AB178" s="22">
        <v>-7912.31</v>
      </c>
      <c r="AC178" s="18">
        <v>-5.8810000000000002</v>
      </c>
      <c r="AD178" s="18">
        <v>6.53</v>
      </c>
      <c r="AE178" s="13">
        <v>0</v>
      </c>
    </row>
    <row r="179" spans="1:31" ht="15" x14ac:dyDescent="0.2">
      <c r="A179" s="13">
        <v>165</v>
      </c>
      <c r="B179" s="12" t="s">
        <v>240</v>
      </c>
      <c r="C179" s="18">
        <v>108.14</v>
      </c>
      <c r="D179" s="19">
        <v>257.8</v>
      </c>
      <c r="E179" s="19">
        <v>478.6</v>
      </c>
      <c r="F179" s="19">
        <v>677</v>
      </c>
      <c r="G179" s="19">
        <v>46</v>
      </c>
      <c r="H179" s="19">
        <v>334</v>
      </c>
      <c r="I179" s="18">
        <v>0.28000000000000003</v>
      </c>
      <c r="J179" s="18">
        <v>0.71</v>
      </c>
      <c r="K179" s="18">
        <v>1.0409999999999999</v>
      </c>
      <c r="L179" s="19">
        <v>298</v>
      </c>
      <c r="M179" s="19">
        <v>1.7</v>
      </c>
      <c r="N179" s="20">
        <v>-1.7669999999999999</v>
      </c>
      <c r="O179" s="21">
        <v>0.13089999999999999</v>
      </c>
      <c r="P179" s="21">
        <v>-8.0190000000000003E-5</v>
      </c>
      <c r="Q179" s="21">
        <v>1.8559999999999999E-8</v>
      </c>
      <c r="R179" s="22">
        <v>1088</v>
      </c>
      <c r="S179" s="22">
        <v>367.21</v>
      </c>
      <c r="T179" s="13">
        <v>-22.47</v>
      </c>
      <c r="U179" s="13">
        <v>0</v>
      </c>
      <c r="V179" s="20">
        <v>17.458200000000001</v>
      </c>
      <c r="W179" s="22">
        <v>4384.8100000000004</v>
      </c>
      <c r="X179" s="22">
        <v>-73.150000000000006</v>
      </c>
      <c r="Y179" s="13">
        <v>603</v>
      </c>
      <c r="Z179" s="13">
        <v>385</v>
      </c>
      <c r="AA179" s="18">
        <v>0</v>
      </c>
      <c r="AB179" s="22">
        <v>0</v>
      </c>
      <c r="AC179" s="18">
        <v>0</v>
      </c>
      <c r="AD179" s="18">
        <v>0</v>
      </c>
      <c r="AE179" s="13">
        <v>12070</v>
      </c>
    </row>
    <row r="180" spans="1:31" ht="15" x14ac:dyDescent="0.2">
      <c r="A180" s="13">
        <v>166</v>
      </c>
      <c r="B180" s="12" t="s">
        <v>241</v>
      </c>
      <c r="C180" s="18">
        <v>117.169</v>
      </c>
      <c r="D180" s="19">
        <v>165.9</v>
      </c>
      <c r="E180" s="19">
        <v>285.7</v>
      </c>
      <c r="F180" s="19">
        <v>452</v>
      </c>
      <c r="G180" s="19">
        <v>38.200000000000003</v>
      </c>
      <c r="H180" s="19">
        <v>0</v>
      </c>
      <c r="I180" s="18">
        <v>0</v>
      </c>
      <c r="J180" s="18">
        <v>0.15</v>
      </c>
      <c r="K180" s="18">
        <v>1.35</v>
      </c>
      <c r="L180" s="19">
        <v>284</v>
      </c>
      <c r="M180" s="19">
        <v>0</v>
      </c>
      <c r="N180" s="20">
        <v>0</v>
      </c>
      <c r="O180" s="21">
        <v>0</v>
      </c>
      <c r="P180" s="21">
        <v>0</v>
      </c>
      <c r="Q180" s="21">
        <v>0</v>
      </c>
      <c r="R180" s="22">
        <v>0</v>
      </c>
      <c r="S180" s="22">
        <v>0</v>
      </c>
      <c r="T180" s="13">
        <v>0</v>
      </c>
      <c r="U180" s="13">
        <v>0</v>
      </c>
      <c r="V180" s="20">
        <v>0</v>
      </c>
      <c r="W180" s="22">
        <v>0</v>
      </c>
      <c r="X180" s="22">
        <v>0</v>
      </c>
      <c r="Y180" s="13">
        <v>0</v>
      </c>
      <c r="Z180" s="13">
        <v>0</v>
      </c>
      <c r="AA180" s="18">
        <v>52.722999999999999</v>
      </c>
      <c r="AB180" s="22">
        <v>-4443.16</v>
      </c>
      <c r="AC180" s="18">
        <v>-5.4039999999999999</v>
      </c>
      <c r="AD180" s="18">
        <v>2.97</v>
      </c>
      <c r="AE180" s="13">
        <v>0</v>
      </c>
    </row>
    <row r="181" spans="1:31" ht="15" x14ac:dyDescent="0.2">
      <c r="A181" s="13">
        <v>167</v>
      </c>
      <c r="B181" s="12" t="s">
        <v>242</v>
      </c>
      <c r="C181" s="18">
        <v>67.805000000000007</v>
      </c>
      <c r="D181" s="19">
        <v>146.5</v>
      </c>
      <c r="E181" s="19">
        <v>173.3</v>
      </c>
      <c r="F181" s="19">
        <v>260.8</v>
      </c>
      <c r="G181" s="19">
        <v>49.2</v>
      </c>
      <c r="H181" s="19">
        <v>0</v>
      </c>
      <c r="I181" s="18">
        <v>0</v>
      </c>
      <c r="J181" s="18">
        <v>0.42</v>
      </c>
      <c r="K181" s="18">
        <v>0</v>
      </c>
      <c r="L181" s="19">
        <v>0</v>
      </c>
      <c r="M181" s="19">
        <v>0</v>
      </c>
      <c r="N181" s="20">
        <v>0</v>
      </c>
      <c r="O181" s="21">
        <v>0</v>
      </c>
      <c r="P181" s="21">
        <v>0</v>
      </c>
      <c r="Q181" s="21">
        <v>0</v>
      </c>
      <c r="R181" s="22">
        <v>0</v>
      </c>
      <c r="S181" s="22">
        <v>0</v>
      </c>
      <c r="T181" s="13">
        <v>0</v>
      </c>
      <c r="U181" s="13">
        <v>0</v>
      </c>
      <c r="V181" s="20">
        <v>0</v>
      </c>
      <c r="W181" s="22">
        <v>0</v>
      </c>
      <c r="X181" s="22">
        <v>0</v>
      </c>
      <c r="Y181" s="13">
        <v>0</v>
      </c>
      <c r="Z181" s="13">
        <v>0</v>
      </c>
      <c r="AA181" s="18">
        <v>67.757999999999996</v>
      </c>
      <c r="AB181" s="22">
        <v>-3748.59</v>
      </c>
      <c r="AC181" s="18">
        <v>-2.819</v>
      </c>
      <c r="AD181" s="18">
        <v>1.2</v>
      </c>
      <c r="AE181" s="13">
        <v>6140</v>
      </c>
    </row>
    <row r="182" spans="1:31" ht="15" x14ac:dyDescent="0.2">
      <c r="A182" s="13">
        <v>168</v>
      </c>
      <c r="B182" s="12" t="s">
        <v>243</v>
      </c>
      <c r="C182" s="18">
        <v>159.80799999999999</v>
      </c>
      <c r="D182" s="19">
        <v>266</v>
      </c>
      <c r="E182" s="19">
        <v>331.9</v>
      </c>
      <c r="F182" s="19">
        <v>584</v>
      </c>
      <c r="G182" s="19">
        <v>102</v>
      </c>
      <c r="H182" s="19">
        <v>127</v>
      </c>
      <c r="I182" s="18">
        <v>0.27</v>
      </c>
      <c r="J182" s="18">
        <v>0.13200000000000001</v>
      </c>
      <c r="K182" s="18">
        <v>3.1190000000000002</v>
      </c>
      <c r="L182" s="19">
        <v>293</v>
      </c>
      <c r="M182" s="19">
        <v>0.2</v>
      </c>
      <c r="N182" s="20">
        <v>8.0869999999999997</v>
      </c>
      <c r="O182" s="21">
        <v>2.6879999999999999E-3</v>
      </c>
      <c r="P182" s="21">
        <v>-2.8459999999999999E-6</v>
      </c>
      <c r="Q182" s="21">
        <v>1.0830000000000001E-9</v>
      </c>
      <c r="R182" s="22">
        <v>387.82</v>
      </c>
      <c r="S182" s="22">
        <v>292.79000000000002</v>
      </c>
      <c r="T182" s="13">
        <v>0</v>
      </c>
      <c r="U182" s="13">
        <v>0</v>
      </c>
      <c r="V182" s="20">
        <v>15.844099999999999</v>
      </c>
      <c r="W182" s="22">
        <v>2582.3200000000002</v>
      </c>
      <c r="X182" s="22">
        <v>-51.56</v>
      </c>
      <c r="Y182" s="13">
        <v>354</v>
      </c>
      <c r="Z182" s="13">
        <v>259</v>
      </c>
      <c r="AA182" s="18">
        <v>0</v>
      </c>
      <c r="AB182" s="22">
        <v>0</v>
      </c>
      <c r="AC182" s="18">
        <v>0</v>
      </c>
      <c r="AD182" s="18">
        <v>0</v>
      </c>
      <c r="AE182" s="13">
        <v>7210</v>
      </c>
    </row>
    <row r="183" spans="1:31" ht="15" x14ac:dyDescent="0.2">
      <c r="A183" s="13">
        <v>169</v>
      </c>
      <c r="B183" s="12" t="s">
        <v>244</v>
      </c>
      <c r="C183" s="18">
        <v>157.01</v>
      </c>
      <c r="D183" s="19">
        <v>242.3</v>
      </c>
      <c r="E183" s="19">
        <v>429.3</v>
      </c>
      <c r="F183" s="19">
        <v>670</v>
      </c>
      <c r="G183" s="19">
        <v>44.6</v>
      </c>
      <c r="H183" s="19">
        <v>324</v>
      </c>
      <c r="I183" s="18">
        <v>0.26300000000000001</v>
      </c>
      <c r="J183" s="18">
        <v>0.249</v>
      </c>
      <c r="K183" s="18">
        <v>1.4950000000000001</v>
      </c>
      <c r="L183" s="19">
        <v>293</v>
      </c>
      <c r="M183" s="19">
        <v>1.5</v>
      </c>
      <c r="N183" s="20">
        <v>-6.88</v>
      </c>
      <c r="O183" s="21">
        <v>0.1278</v>
      </c>
      <c r="P183" s="21">
        <v>-9.7460000000000005E-5</v>
      </c>
      <c r="Q183" s="21">
        <v>2.894E-8</v>
      </c>
      <c r="R183" s="22">
        <v>508.18</v>
      </c>
      <c r="S183" s="22">
        <v>302.42</v>
      </c>
      <c r="T183" s="13">
        <v>25.1</v>
      </c>
      <c r="U183" s="13">
        <v>33.11</v>
      </c>
      <c r="V183" s="20">
        <v>15.7972</v>
      </c>
      <c r="W183" s="22">
        <v>3313</v>
      </c>
      <c r="X183" s="22">
        <v>-67.709999999999994</v>
      </c>
      <c r="Y183" s="13">
        <v>450</v>
      </c>
      <c r="Z183" s="13">
        <v>320</v>
      </c>
      <c r="AA183" s="18">
        <v>56.566000000000003</v>
      </c>
      <c r="AB183" s="22">
        <v>-7005.23</v>
      </c>
      <c r="AC183" s="18">
        <v>-5.548</v>
      </c>
      <c r="AD183" s="18">
        <v>5.59</v>
      </c>
      <c r="AE183" s="13">
        <v>0</v>
      </c>
    </row>
    <row r="184" spans="1:31" ht="15" x14ac:dyDescent="0.2">
      <c r="A184" s="13">
        <v>170</v>
      </c>
      <c r="B184" s="12" t="s">
        <v>245</v>
      </c>
      <c r="C184" s="18">
        <v>178.232</v>
      </c>
      <c r="D184" s="19">
        <v>251</v>
      </c>
      <c r="E184" s="19">
        <v>523</v>
      </c>
      <c r="F184" s="19">
        <v>723</v>
      </c>
      <c r="G184" s="19">
        <v>26</v>
      </c>
      <c r="H184" s="19">
        <v>561</v>
      </c>
      <c r="I184" s="18">
        <v>0.25</v>
      </c>
      <c r="J184" s="18">
        <v>0.57999999999999996</v>
      </c>
      <c r="K184" s="18">
        <v>1.006</v>
      </c>
      <c r="L184" s="19">
        <v>293</v>
      </c>
      <c r="M184" s="19">
        <v>0</v>
      </c>
      <c r="N184" s="20">
        <v>-4.1479999999999997</v>
      </c>
      <c r="O184" s="21">
        <v>0.2072</v>
      </c>
      <c r="P184" s="21">
        <v>-1.1010000000000001E-4</v>
      </c>
      <c r="Q184" s="21">
        <v>1.728E-8</v>
      </c>
      <c r="R184" s="22">
        <v>882.36</v>
      </c>
      <c r="S184" s="22">
        <v>350.34</v>
      </c>
      <c r="T184" s="13">
        <v>0</v>
      </c>
      <c r="U184" s="13">
        <v>0</v>
      </c>
      <c r="V184" s="20">
        <v>16.336300000000001</v>
      </c>
      <c r="W184" s="22">
        <v>4158.47</v>
      </c>
      <c r="X184" s="22">
        <v>-94.15</v>
      </c>
      <c r="Y184" s="13">
        <v>570</v>
      </c>
      <c r="Z184" s="13">
        <v>390</v>
      </c>
      <c r="AA184" s="18">
        <v>0</v>
      </c>
      <c r="AB184" s="22">
        <v>0</v>
      </c>
      <c r="AC184" s="18">
        <v>0</v>
      </c>
      <c r="AD184" s="18">
        <v>0</v>
      </c>
      <c r="AE184" s="13">
        <v>11700</v>
      </c>
    </row>
    <row r="185" spans="1:31" ht="15" x14ac:dyDescent="0.2">
      <c r="A185" s="13">
        <v>171</v>
      </c>
      <c r="B185" s="12" t="s">
        <v>246</v>
      </c>
      <c r="C185" s="18">
        <v>130.23099999999999</v>
      </c>
      <c r="D185" s="19">
        <v>175.3</v>
      </c>
      <c r="E185" s="19">
        <v>415.6</v>
      </c>
      <c r="F185" s="19">
        <v>580</v>
      </c>
      <c r="G185" s="19">
        <v>25</v>
      </c>
      <c r="H185" s="19">
        <v>500</v>
      </c>
      <c r="I185" s="18">
        <v>0.26</v>
      </c>
      <c r="J185" s="18">
        <v>0.5</v>
      </c>
      <c r="K185" s="18">
        <v>0.76800000000000002</v>
      </c>
      <c r="L185" s="19">
        <v>293</v>
      </c>
      <c r="M185" s="19">
        <v>1.2</v>
      </c>
      <c r="N185" s="20">
        <v>1.446</v>
      </c>
      <c r="O185" s="21">
        <v>0.18459999999999999</v>
      </c>
      <c r="P185" s="21">
        <v>-9.7579999999999997E-5</v>
      </c>
      <c r="Q185" s="21">
        <v>1.9309999999999999E-8</v>
      </c>
      <c r="R185" s="22">
        <v>473.5</v>
      </c>
      <c r="S185" s="22">
        <v>266.56</v>
      </c>
      <c r="T185" s="13">
        <v>-79.8</v>
      </c>
      <c r="U185" s="13">
        <v>-21.16</v>
      </c>
      <c r="V185" s="20">
        <v>16.0778</v>
      </c>
      <c r="W185" s="22">
        <v>3296.15</v>
      </c>
      <c r="X185" s="22">
        <v>-66.150000000000006</v>
      </c>
      <c r="Y185" s="13">
        <v>455</v>
      </c>
      <c r="Z185" s="13">
        <v>305</v>
      </c>
      <c r="AA185" s="18">
        <v>0</v>
      </c>
      <c r="AB185" s="22">
        <v>0</v>
      </c>
      <c r="AC185" s="18">
        <v>0</v>
      </c>
      <c r="AD185" s="18">
        <v>0</v>
      </c>
      <c r="AE185" s="13">
        <v>8900</v>
      </c>
    </row>
    <row r="186" spans="1:31" ht="15" x14ac:dyDescent="0.2">
      <c r="A186" s="13">
        <v>172</v>
      </c>
      <c r="B186" s="12" t="s">
        <v>247</v>
      </c>
      <c r="C186" s="18">
        <v>69.106999999999999</v>
      </c>
      <c r="D186" s="19">
        <v>161</v>
      </c>
      <c r="E186" s="19">
        <v>391</v>
      </c>
      <c r="F186" s="19">
        <v>582.20000000000005</v>
      </c>
      <c r="G186" s="19">
        <v>37.4</v>
      </c>
      <c r="H186" s="19">
        <v>285</v>
      </c>
      <c r="I186" s="18">
        <v>0.223</v>
      </c>
      <c r="J186" s="18">
        <v>0.371</v>
      </c>
      <c r="K186" s="18">
        <v>0.79200000000000004</v>
      </c>
      <c r="L186" s="19">
        <v>293</v>
      </c>
      <c r="M186" s="19">
        <v>3.8</v>
      </c>
      <c r="N186" s="20">
        <v>3.633</v>
      </c>
      <c r="O186" s="21">
        <v>7.6569999999999999E-2</v>
      </c>
      <c r="P186" s="21">
        <v>-3.9119999999999998E-5</v>
      </c>
      <c r="Q186" s="21">
        <v>7.1230000000000003E-9</v>
      </c>
      <c r="R186" s="22">
        <v>438.04</v>
      </c>
      <c r="S186" s="22">
        <v>256.83999999999997</v>
      </c>
      <c r="T186" s="13">
        <v>8.14</v>
      </c>
      <c r="U186" s="13">
        <v>25.97</v>
      </c>
      <c r="V186" s="20">
        <v>16.209199999999999</v>
      </c>
      <c r="W186" s="22">
        <v>3202.21</v>
      </c>
      <c r="X186" s="22">
        <v>-56.16</v>
      </c>
      <c r="Y186" s="13">
        <v>433</v>
      </c>
      <c r="Z186" s="13">
        <v>307</v>
      </c>
      <c r="AA186" s="18">
        <v>56.604999999999997</v>
      </c>
      <c r="AB186" s="22">
        <v>-6476.68</v>
      </c>
      <c r="AC186" s="18">
        <v>-5.5990000000000002</v>
      </c>
      <c r="AD186" s="18">
        <v>5.03</v>
      </c>
      <c r="AE186" s="13">
        <v>8220</v>
      </c>
    </row>
    <row r="187" spans="1:31" ht="15" x14ac:dyDescent="0.2">
      <c r="A187" s="13">
        <v>173</v>
      </c>
      <c r="B187" s="12" t="s">
        <v>248</v>
      </c>
      <c r="C187" s="18">
        <v>112.21599999999999</v>
      </c>
      <c r="D187" s="19">
        <v>0</v>
      </c>
      <c r="E187" s="19">
        <v>391</v>
      </c>
      <c r="F187" s="19">
        <v>579</v>
      </c>
      <c r="G187" s="19">
        <v>284</v>
      </c>
      <c r="H187" s="19">
        <v>0</v>
      </c>
      <c r="I187" s="18">
        <v>0</v>
      </c>
      <c r="J187" s="18">
        <v>0.27700000000000002</v>
      </c>
      <c r="K187" s="18">
        <v>0</v>
      </c>
      <c r="L187" s="19">
        <v>0</v>
      </c>
      <c r="M187" s="19">
        <v>0</v>
      </c>
      <c r="N187" s="20">
        <v>0</v>
      </c>
      <c r="O187" s="21">
        <v>0</v>
      </c>
      <c r="P187" s="21">
        <v>0</v>
      </c>
      <c r="Q187" s="21">
        <v>0</v>
      </c>
      <c r="R187" s="22">
        <v>0</v>
      </c>
      <c r="S187" s="22">
        <v>0</v>
      </c>
      <c r="T187" s="13">
        <v>0</v>
      </c>
      <c r="U187" s="13">
        <v>0</v>
      </c>
      <c r="V187" s="20">
        <v>15.754300000000001</v>
      </c>
      <c r="W187" s="22">
        <v>3073.95</v>
      </c>
      <c r="X187" s="22">
        <v>54.2</v>
      </c>
      <c r="Y187" s="13">
        <v>418</v>
      </c>
      <c r="Z187" s="13">
        <v>283</v>
      </c>
      <c r="AA187" s="18">
        <v>0</v>
      </c>
      <c r="AB187" s="22">
        <v>0</v>
      </c>
      <c r="AC187" s="18">
        <v>0</v>
      </c>
      <c r="AD187" s="18">
        <v>0</v>
      </c>
      <c r="AE187" s="13">
        <v>7900</v>
      </c>
    </row>
    <row r="188" spans="1:31" ht="15" x14ac:dyDescent="0.2">
      <c r="A188" s="13">
        <v>174</v>
      </c>
      <c r="B188" s="12" t="s">
        <v>249</v>
      </c>
      <c r="C188" s="18">
        <v>112.21599999999999</v>
      </c>
      <c r="D188" s="19">
        <v>0</v>
      </c>
      <c r="E188" s="19">
        <v>382.4</v>
      </c>
      <c r="F188" s="19">
        <v>571</v>
      </c>
      <c r="G188" s="19">
        <v>27.7</v>
      </c>
      <c r="H188" s="19">
        <v>0</v>
      </c>
      <c r="I188" s="18">
        <v>0</v>
      </c>
      <c r="J188" s="18">
        <v>0.246</v>
      </c>
      <c r="K188" s="18">
        <v>0</v>
      </c>
      <c r="L188" s="19">
        <v>0</v>
      </c>
      <c r="M188" s="19">
        <v>0</v>
      </c>
      <c r="N188" s="20">
        <v>0</v>
      </c>
      <c r="O188" s="21">
        <v>0</v>
      </c>
      <c r="P188" s="21">
        <v>0</v>
      </c>
      <c r="Q188" s="21">
        <v>0</v>
      </c>
      <c r="R188" s="22">
        <v>0</v>
      </c>
      <c r="S188" s="22">
        <v>0</v>
      </c>
      <c r="T188" s="13">
        <v>0</v>
      </c>
      <c r="U188" s="13">
        <v>0</v>
      </c>
      <c r="V188" s="20">
        <v>15.775600000000001</v>
      </c>
      <c r="W188" s="22">
        <v>3009.7</v>
      </c>
      <c r="X188" s="22">
        <v>53.23</v>
      </c>
      <c r="Y188" s="13">
        <v>417</v>
      </c>
      <c r="Z188" s="13">
        <v>282</v>
      </c>
      <c r="AA188" s="18">
        <v>0</v>
      </c>
      <c r="AB188" s="22">
        <v>0</v>
      </c>
      <c r="AC188" s="18">
        <v>0</v>
      </c>
      <c r="AD188" s="18">
        <v>0</v>
      </c>
      <c r="AE188" s="13">
        <v>7900</v>
      </c>
    </row>
    <row r="189" spans="1:31" ht="15" x14ac:dyDescent="0.2">
      <c r="A189" s="13">
        <v>175</v>
      </c>
      <c r="B189" s="12" t="s">
        <v>250</v>
      </c>
      <c r="C189" s="18">
        <v>153.26900000000001</v>
      </c>
      <c r="D189" s="19">
        <v>255.3</v>
      </c>
      <c r="E189" s="19">
        <v>516</v>
      </c>
      <c r="F189" s="19">
        <v>622</v>
      </c>
      <c r="G189" s="19">
        <v>32.1</v>
      </c>
      <c r="H189" s="19">
        <v>0</v>
      </c>
      <c r="I189" s="18">
        <v>0</v>
      </c>
      <c r="J189" s="18">
        <v>0</v>
      </c>
      <c r="K189" s="18">
        <v>0.82</v>
      </c>
      <c r="L189" s="19">
        <v>293</v>
      </c>
      <c r="M189" s="19">
        <v>0</v>
      </c>
      <c r="N189" s="20">
        <v>0</v>
      </c>
      <c r="O189" s="21">
        <v>0</v>
      </c>
      <c r="P189" s="21">
        <v>0</v>
      </c>
      <c r="Q189" s="21">
        <v>0</v>
      </c>
      <c r="R189" s="22">
        <v>0</v>
      </c>
      <c r="S189" s="22">
        <v>0</v>
      </c>
      <c r="T189" s="13">
        <v>0</v>
      </c>
      <c r="U189" s="13">
        <v>0</v>
      </c>
      <c r="V189" s="20">
        <v>0</v>
      </c>
      <c r="W189" s="22">
        <v>0</v>
      </c>
      <c r="X189" s="22">
        <v>0</v>
      </c>
      <c r="Y189" s="13">
        <v>0</v>
      </c>
      <c r="Z189" s="13">
        <v>0</v>
      </c>
      <c r="AA189" s="18">
        <v>0</v>
      </c>
      <c r="AB189" s="22">
        <v>0</v>
      </c>
      <c r="AC189" s="18">
        <v>0</v>
      </c>
      <c r="AD189" s="18">
        <v>0</v>
      </c>
      <c r="AE189" s="13">
        <v>0</v>
      </c>
    </row>
    <row r="190" spans="1:31" ht="15" x14ac:dyDescent="0.2">
      <c r="A190" s="13">
        <v>176</v>
      </c>
      <c r="B190" s="12" t="s">
        <v>251</v>
      </c>
      <c r="C190" s="18">
        <v>44.01</v>
      </c>
      <c r="D190" s="19">
        <v>216.6</v>
      </c>
      <c r="E190" s="19">
        <v>194.7</v>
      </c>
      <c r="F190" s="19">
        <v>304.2</v>
      </c>
      <c r="G190" s="19">
        <v>72.8</v>
      </c>
      <c r="H190" s="19">
        <v>94</v>
      </c>
      <c r="I190" s="18">
        <v>0.27400000000000002</v>
      </c>
      <c r="J190" s="18">
        <v>0.22500000000000001</v>
      </c>
      <c r="K190" s="18">
        <v>0.77700000000000002</v>
      </c>
      <c r="L190" s="19">
        <v>293</v>
      </c>
      <c r="M190" s="19">
        <v>0</v>
      </c>
      <c r="N190" s="20">
        <v>4.7279999999999998</v>
      </c>
      <c r="O190" s="21">
        <v>1.754E-2</v>
      </c>
      <c r="P190" s="21">
        <v>-1.3380000000000001E-5</v>
      </c>
      <c r="Q190" s="21">
        <v>4.0970000000000002E-9</v>
      </c>
      <c r="R190" s="22">
        <v>578.08000000000004</v>
      </c>
      <c r="S190" s="22">
        <v>185.24</v>
      </c>
      <c r="T190" s="13">
        <v>94.03</v>
      </c>
      <c r="U190" s="13">
        <v>-94.26</v>
      </c>
      <c r="V190" s="20">
        <v>22.5898</v>
      </c>
      <c r="W190" s="22">
        <v>3103.39</v>
      </c>
      <c r="X190" s="22">
        <v>-0.16</v>
      </c>
      <c r="Y190" s="13">
        <v>204</v>
      </c>
      <c r="Z190" s="13">
        <v>154</v>
      </c>
      <c r="AA190" s="18">
        <v>52.73</v>
      </c>
      <c r="AB190" s="22">
        <v>-3146.64</v>
      </c>
      <c r="AC190" s="18">
        <v>-3.5720000000000001</v>
      </c>
      <c r="AD190" s="18">
        <v>0.70299999999999996</v>
      </c>
      <c r="AE190" s="13">
        <v>4100</v>
      </c>
    </row>
    <row r="191" spans="1:31" ht="15" x14ac:dyDescent="0.2">
      <c r="A191" s="13">
        <v>177</v>
      </c>
      <c r="B191" s="12" t="s">
        <v>252</v>
      </c>
      <c r="C191" s="18">
        <v>76.131</v>
      </c>
      <c r="D191" s="19">
        <v>161.30000000000001</v>
      </c>
      <c r="E191" s="19">
        <v>319.39999999999998</v>
      </c>
      <c r="F191" s="19">
        <v>552</v>
      </c>
      <c r="G191" s="19">
        <v>78</v>
      </c>
      <c r="H191" s="19">
        <v>170</v>
      </c>
      <c r="I191" s="18">
        <v>0.29299999999999998</v>
      </c>
      <c r="J191" s="18">
        <v>0.115</v>
      </c>
      <c r="K191" s="18">
        <v>1.2929999999999999</v>
      </c>
      <c r="L191" s="19">
        <v>273</v>
      </c>
      <c r="M191" s="19">
        <v>0</v>
      </c>
      <c r="N191" s="20">
        <v>6.5549999999999997</v>
      </c>
      <c r="O191" s="21">
        <v>1.941E-2</v>
      </c>
      <c r="P191" s="21">
        <v>-1.8309999999999999E-5</v>
      </c>
      <c r="Q191" s="21">
        <v>6.3840000000000003E-9</v>
      </c>
      <c r="R191" s="22">
        <v>274.08</v>
      </c>
      <c r="S191" s="22">
        <v>200.22</v>
      </c>
      <c r="T191" s="13">
        <v>27.98</v>
      </c>
      <c r="U191" s="13">
        <v>15.99</v>
      </c>
      <c r="V191" s="20">
        <v>15.984400000000001</v>
      </c>
      <c r="W191" s="22">
        <v>2690.83</v>
      </c>
      <c r="X191" s="22">
        <v>-31.62</v>
      </c>
      <c r="Y191" s="13">
        <v>342</v>
      </c>
      <c r="Z191" s="13">
        <v>223</v>
      </c>
      <c r="AA191" s="18">
        <v>37.409999999999997</v>
      </c>
      <c r="AB191" s="22">
        <v>-4233.99</v>
      </c>
      <c r="AC191" s="18">
        <v>-3.0720000000000001</v>
      </c>
      <c r="AD191" s="18">
        <v>2.21</v>
      </c>
      <c r="AE191" s="13">
        <v>6390</v>
      </c>
    </row>
    <row r="192" spans="1:31" ht="15" x14ac:dyDescent="0.2">
      <c r="A192" s="13">
        <v>178</v>
      </c>
      <c r="B192" s="12" t="s">
        <v>253</v>
      </c>
      <c r="C192" s="18">
        <v>28.018000000000001</v>
      </c>
      <c r="D192" s="19">
        <v>68.099999999999994</v>
      </c>
      <c r="E192" s="19">
        <v>81.7</v>
      </c>
      <c r="F192" s="19">
        <v>32.9</v>
      </c>
      <c r="G192" s="19">
        <v>34.5</v>
      </c>
      <c r="H192" s="19">
        <v>93.1</v>
      </c>
      <c r="I192" s="18">
        <v>0.29499999999999998</v>
      </c>
      <c r="J192" s="18">
        <v>4.9000000000000002E-2</v>
      </c>
      <c r="K192" s="18">
        <v>0.80300000000000005</v>
      </c>
      <c r="L192" s="19">
        <v>81</v>
      </c>
      <c r="M192" s="19">
        <v>0.1</v>
      </c>
      <c r="N192" s="20">
        <v>7.3730000000000002</v>
      </c>
      <c r="O192" s="21">
        <v>-3.0699999999999998E-3</v>
      </c>
      <c r="P192" s="21">
        <v>6.6619999999999999E-6</v>
      </c>
      <c r="Q192" s="21">
        <v>-3.0370000000000002E-9</v>
      </c>
      <c r="R192" s="22">
        <v>94.06</v>
      </c>
      <c r="S192" s="22">
        <v>48.9</v>
      </c>
      <c r="T192" s="13">
        <v>-26.42</v>
      </c>
      <c r="U192" s="13">
        <v>-32.81</v>
      </c>
      <c r="V192" s="20">
        <v>14.368600000000001</v>
      </c>
      <c r="W192" s="22">
        <v>530.22</v>
      </c>
      <c r="X192" s="22">
        <v>-13.15</v>
      </c>
      <c r="Y192" s="13">
        <v>108</v>
      </c>
      <c r="Z192" s="13">
        <v>63</v>
      </c>
      <c r="AA192" s="18">
        <v>32.981000000000002</v>
      </c>
      <c r="AB192" s="22">
        <v>-997.18</v>
      </c>
      <c r="AC192" s="18">
        <v>-3.2160000000000002</v>
      </c>
      <c r="AD192" s="18">
        <v>0.28399999999999997</v>
      </c>
      <c r="AE192" s="13">
        <v>1444</v>
      </c>
    </row>
    <row r="193" spans="1:31" ht="15" x14ac:dyDescent="0.2">
      <c r="A193" s="13">
        <v>179</v>
      </c>
      <c r="B193" s="12" t="s">
        <v>254</v>
      </c>
      <c r="C193" s="18">
        <v>153.82300000000001</v>
      </c>
      <c r="D193" s="19">
        <v>250</v>
      </c>
      <c r="E193" s="19">
        <v>349.7</v>
      </c>
      <c r="F193" s="19">
        <v>556.4</v>
      </c>
      <c r="G193" s="19">
        <v>45</v>
      </c>
      <c r="H193" s="19">
        <v>276</v>
      </c>
      <c r="I193" s="18">
        <v>0.27200000000000002</v>
      </c>
      <c r="J193" s="18">
        <v>0.19400000000000001</v>
      </c>
      <c r="K193" s="18">
        <v>1.5840000000000001</v>
      </c>
      <c r="L193" s="19">
        <v>298</v>
      </c>
      <c r="M193" s="19">
        <v>0</v>
      </c>
      <c r="N193" s="20">
        <v>9.7249999999999996</v>
      </c>
      <c r="O193" s="21">
        <v>4.8930000000000001E-2</v>
      </c>
      <c r="P193" s="21">
        <v>-5.4209999999999998E-5</v>
      </c>
      <c r="Q193" s="21">
        <v>2.112E-8</v>
      </c>
      <c r="R193" s="22">
        <v>2540.15</v>
      </c>
      <c r="S193" s="22">
        <v>290.83999999999997</v>
      </c>
      <c r="T193" s="13">
        <v>-4</v>
      </c>
      <c r="U193" s="13">
        <v>-13.92</v>
      </c>
      <c r="V193" s="20">
        <v>15.8742</v>
      </c>
      <c r="W193" s="22">
        <v>2808.19</v>
      </c>
      <c r="X193" s="22">
        <v>-45.99</v>
      </c>
      <c r="Y193" s="13">
        <v>374</v>
      </c>
      <c r="Z193" s="13">
        <v>253</v>
      </c>
      <c r="AA193" s="18">
        <v>351.00900000000001</v>
      </c>
      <c r="AB193" s="22">
        <v>-5386.51</v>
      </c>
      <c r="AC193" s="18">
        <v>-0.95299999999999996</v>
      </c>
      <c r="AD193" s="18">
        <v>3.82</v>
      </c>
      <c r="AE193" s="13">
        <v>7170</v>
      </c>
    </row>
    <row r="194" spans="1:31" ht="15" x14ac:dyDescent="0.2">
      <c r="A194" s="13">
        <v>180</v>
      </c>
      <c r="B194" s="12" t="s">
        <v>255</v>
      </c>
      <c r="C194" s="18">
        <v>88.004999999999995</v>
      </c>
      <c r="D194" s="19">
        <v>86.4</v>
      </c>
      <c r="E194" s="19">
        <v>145.19999999999999</v>
      </c>
      <c r="F194" s="19">
        <v>227.6</v>
      </c>
      <c r="G194" s="19">
        <v>36.9</v>
      </c>
      <c r="H194" s="19">
        <v>140</v>
      </c>
      <c r="I194" s="18">
        <v>0.27700000000000002</v>
      </c>
      <c r="J194" s="18">
        <v>0.191</v>
      </c>
      <c r="K194" s="18">
        <v>0</v>
      </c>
      <c r="L194" s="19">
        <v>0</v>
      </c>
      <c r="M194" s="19">
        <v>0</v>
      </c>
      <c r="N194" s="20">
        <v>3.339</v>
      </c>
      <c r="O194" s="21">
        <v>4.8379999999999999E-2</v>
      </c>
      <c r="P194" s="21">
        <v>-3.8819999999999998E-5</v>
      </c>
      <c r="Q194" s="21">
        <v>1.078E-8</v>
      </c>
      <c r="R194" s="22">
        <v>0</v>
      </c>
      <c r="S194" s="22">
        <v>0</v>
      </c>
      <c r="T194" s="13">
        <v>-223</v>
      </c>
      <c r="U194" s="13">
        <v>-212.34</v>
      </c>
      <c r="V194" s="20">
        <v>16.054300000000001</v>
      </c>
      <c r="W194" s="22">
        <v>1244.55</v>
      </c>
      <c r="X194" s="22">
        <v>-13.06</v>
      </c>
      <c r="Y194" s="13">
        <v>148</v>
      </c>
      <c r="Z194" s="13">
        <v>93</v>
      </c>
      <c r="AA194" s="18">
        <v>0</v>
      </c>
      <c r="AB194" s="22">
        <v>0</v>
      </c>
      <c r="AC194" s="18">
        <v>0</v>
      </c>
      <c r="AD194" s="18">
        <v>0</v>
      </c>
      <c r="AE194" s="13">
        <v>2860</v>
      </c>
    </row>
    <row r="195" spans="1:31" ht="15" x14ac:dyDescent="0.2">
      <c r="A195" s="13">
        <v>181</v>
      </c>
      <c r="B195" s="12" t="s">
        <v>256</v>
      </c>
      <c r="C195" s="18">
        <v>60.07</v>
      </c>
      <c r="D195" s="19">
        <v>134.30000000000001</v>
      </c>
      <c r="E195" s="19">
        <v>222.9</v>
      </c>
      <c r="F195" s="19">
        <v>375</v>
      </c>
      <c r="G195" s="19">
        <v>58</v>
      </c>
      <c r="H195" s="19">
        <v>140</v>
      </c>
      <c r="I195" s="18">
        <v>0.26</v>
      </c>
      <c r="J195" s="18">
        <v>9.9000000000000005E-2</v>
      </c>
      <c r="K195" s="18">
        <v>1.274</v>
      </c>
      <c r="L195" s="19">
        <v>173.7</v>
      </c>
      <c r="M195" s="19">
        <v>0.7</v>
      </c>
      <c r="N195" s="20">
        <v>5.6289999999999996</v>
      </c>
      <c r="O195" s="21">
        <v>1.907E-2</v>
      </c>
      <c r="P195" s="21">
        <v>-1.6759999999999999E-5</v>
      </c>
      <c r="Q195" s="21">
        <v>5.86E-9</v>
      </c>
      <c r="R195" s="22">
        <v>0</v>
      </c>
      <c r="S195" s="22">
        <v>0</v>
      </c>
      <c r="T195" s="13">
        <v>-33.08</v>
      </c>
      <c r="U195" s="13">
        <v>-39.590000000000003</v>
      </c>
      <c r="V195" s="20">
        <v>0</v>
      </c>
      <c r="W195" s="22">
        <v>0</v>
      </c>
      <c r="X195" s="22">
        <v>0</v>
      </c>
      <c r="Y195" s="13">
        <v>0</v>
      </c>
      <c r="Z195" s="13">
        <v>0</v>
      </c>
      <c r="AA195" s="18">
        <v>41.853000000000002</v>
      </c>
      <c r="AB195" s="22">
        <v>-3137.78</v>
      </c>
      <c r="AC195" s="18">
        <v>-3.9140000000000001</v>
      </c>
      <c r="AD195" s="18">
        <v>1.3</v>
      </c>
      <c r="AE195" s="13">
        <v>0</v>
      </c>
    </row>
    <row r="196" spans="1:31" ht="15" x14ac:dyDescent="0.2">
      <c r="A196" s="13">
        <v>182</v>
      </c>
      <c r="B196" s="12" t="s">
        <v>257</v>
      </c>
      <c r="C196" s="18">
        <v>70.906000000000006</v>
      </c>
      <c r="D196" s="19">
        <v>172.2</v>
      </c>
      <c r="E196" s="19">
        <v>238.7</v>
      </c>
      <c r="F196" s="19">
        <v>417</v>
      </c>
      <c r="G196" s="19">
        <v>76</v>
      </c>
      <c r="H196" s="19">
        <v>124</v>
      </c>
      <c r="I196" s="18">
        <v>0.27500000000000002</v>
      </c>
      <c r="J196" s="18">
        <v>7.2999999999999995E-2</v>
      </c>
      <c r="K196" s="18">
        <v>1.5629999999999999</v>
      </c>
      <c r="L196" s="19">
        <v>239.1</v>
      </c>
      <c r="M196" s="19">
        <v>0.2</v>
      </c>
      <c r="N196" s="20">
        <v>6.4320000000000004</v>
      </c>
      <c r="O196" s="21">
        <v>8.0820000000000006E-3</v>
      </c>
      <c r="P196" s="21">
        <v>-9.2410000000000001E-6</v>
      </c>
      <c r="Q196" s="21">
        <v>3.6950000000000002E-9</v>
      </c>
      <c r="R196" s="22">
        <v>191.96</v>
      </c>
      <c r="S196" s="22">
        <v>172.55</v>
      </c>
      <c r="T196" s="13">
        <v>0</v>
      </c>
      <c r="U196" s="13">
        <v>0</v>
      </c>
      <c r="V196" s="20">
        <v>15.961</v>
      </c>
      <c r="W196" s="22">
        <v>1978.32</v>
      </c>
      <c r="X196" s="22">
        <v>-27.01</v>
      </c>
      <c r="Y196" s="13">
        <v>264</v>
      </c>
      <c r="Z196" s="13">
        <v>172</v>
      </c>
      <c r="AA196" s="18">
        <v>42.216999999999999</v>
      </c>
      <c r="AB196" s="22">
        <v>-3412.28</v>
      </c>
      <c r="AC196" s="18">
        <v>-3.8940000000000001</v>
      </c>
      <c r="AD196" s="18">
        <v>1.27</v>
      </c>
      <c r="AE196" s="13">
        <v>4880</v>
      </c>
    </row>
    <row r="197" spans="1:31" ht="15" x14ac:dyDescent="0.2">
      <c r="A197" s="13">
        <v>183</v>
      </c>
      <c r="B197" s="12" t="s">
        <v>258</v>
      </c>
      <c r="C197" s="18">
        <v>112.559</v>
      </c>
      <c r="D197" s="19">
        <v>227.6</v>
      </c>
      <c r="E197" s="19">
        <v>404.9</v>
      </c>
      <c r="F197" s="19">
        <v>632.4</v>
      </c>
      <c r="G197" s="19">
        <v>44.6</v>
      </c>
      <c r="H197" s="19">
        <v>308</v>
      </c>
      <c r="I197" s="18">
        <v>0.26500000000000001</v>
      </c>
      <c r="J197" s="18">
        <v>0.249</v>
      </c>
      <c r="K197" s="18">
        <v>1.1060000000000001</v>
      </c>
      <c r="L197" s="19">
        <v>293</v>
      </c>
      <c r="M197" s="19">
        <v>1.6</v>
      </c>
      <c r="N197" s="20">
        <v>-8.0939999999999994</v>
      </c>
      <c r="O197" s="21">
        <v>0.13450000000000001</v>
      </c>
      <c r="P197" s="21">
        <v>-1.08E-4</v>
      </c>
      <c r="Q197" s="21">
        <v>3.407E-8</v>
      </c>
      <c r="R197" s="22">
        <v>477.76</v>
      </c>
      <c r="S197" s="22">
        <v>276.22000000000003</v>
      </c>
      <c r="T197" s="13">
        <v>12.39</v>
      </c>
      <c r="U197" s="13">
        <v>23.7</v>
      </c>
      <c r="V197" s="20">
        <v>16.067599999999999</v>
      </c>
      <c r="W197" s="22">
        <v>3295.12</v>
      </c>
      <c r="X197" s="22">
        <v>-55.6</v>
      </c>
      <c r="Y197" s="13">
        <v>420</v>
      </c>
      <c r="Z197" s="13">
        <v>320</v>
      </c>
      <c r="AA197" s="18">
        <v>57.250999999999998</v>
      </c>
      <c r="AB197" s="22">
        <v>-6684.47</v>
      </c>
      <c r="AC197" s="18">
        <v>-5.6859999999999999</v>
      </c>
      <c r="AD197" s="18">
        <v>4.9800000000000004</v>
      </c>
      <c r="AE197" s="13">
        <v>8735</v>
      </c>
    </row>
    <row r="198" spans="1:31" ht="15" x14ac:dyDescent="0.2">
      <c r="A198" s="13">
        <v>184</v>
      </c>
      <c r="B198" s="12" t="s">
        <v>259</v>
      </c>
      <c r="C198" s="18">
        <v>86.468999999999994</v>
      </c>
      <c r="D198" s="19">
        <v>113</v>
      </c>
      <c r="E198" s="19">
        <v>232.4</v>
      </c>
      <c r="F198" s="19">
        <v>369.2</v>
      </c>
      <c r="G198" s="19">
        <v>49.1</v>
      </c>
      <c r="H198" s="19">
        <v>165</v>
      </c>
      <c r="I198" s="18">
        <v>0.26700000000000002</v>
      </c>
      <c r="J198" s="18">
        <v>0.215</v>
      </c>
      <c r="K198" s="18">
        <v>1.23</v>
      </c>
      <c r="L198" s="19">
        <v>289</v>
      </c>
      <c r="M198" s="19">
        <v>0</v>
      </c>
      <c r="N198" s="20">
        <v>4.1319999999999997</v>
      </c>
      <c r="O198" s="21">
        <v>3.8649999999999997E-2</v>
      </c>
      <c r="P198" s="21">
        <v>-2.794E-5</v>
      </c>
      <c r="Q198" s="21">
        <v>7.3049999999999999E-9</v>
      </c>
      <c r="R198" s="22">
        <v>0</v>
      </c>
      <c r="S198" s="22">
        <v>0</v>
      </c>
      <c r="T198" s="13">
        <v>-119.9</v>
      </c>
      <c r="U198" s="13">
        <v>112.47</v>
      </c>
      <c r="V198" s="20">
        <v>15.5602</v>
      </c>
      <c r="W198" s="22">
        <v>1704.8</v>
      </c>
      <c r="X198" s="22">
        <v>-41.3</v>
      </c>
      <c r="Y198" s="13">
        <v>240</v>
      </c>
      <c r="Z198" s="13">
        <v>223</v>
      </c>
      <c r="AA198" s="18">
        <v>52.662999999999997</v>
      </c>
      <c r="AB198" s="22">
        <v>-3763.03</v>
      </c>
      <c r="AC198" s="18">
        <v>-3.4740000000000002</v>
      </c>
      <c r="AD198" s="18">
        <v>1.53</v>
      </c>
      <c r="AE198" s="13">
        <v>4826</v>
      </c>
    </row>
    <row r="199" spans="1:31" ht="15" x14ac:dyDescent="0.2">
      <c r="A199" s="13">
        <v>185</v>
      </c>
      <c r="B199" s="12" t="s">
        <v>260</v>
      </c>
      <c r="C199" s="18">
        <v>119.378</v>
      </c>
      <c r="D199" s="19">
        <v>209.6</v>
      </c>
      <c r="E199" s="19">
        <v>334.3</v>
      </c>
      <c r="F199" s="19">
        <v>536.4</v>
      </c>
      <c r="G199" s="19">
        <v>54</v>
      </c>
      <c r="H199" s="19">
        <v>239</v>
      </c>
      <c r="I199" s="18">
        <v>0.29299999999999998</v>
      </c>
      <c r="J199" s="18">
        <v>0.216</v>
      </c>
      <c r="K199" s="18">
        <v>1.4890000000000001</v>
      </c>
      <c r="L199" s="19">
        <v>293</v>
      </c>
      <c r="M199" s="19">
        <v>1.1000000000000001</v>
      </c>
      <c r="N199" s="20">
        <v>5.7329999999999997</v>
      </c>
      <c r="O199" s="21">
        <v>4.5220000000000003E-2</v>
      </c>
      <c r="P199" s="21">
        <v>-4.3970000000000001E-5</v>
      </c>
      <c r="Q199" s="21">
        <v>1.5900000000000001E-9</v>
      </c>
      <c r="R199" s="22">
        <v>394.81</v>
      </c>
      <c r="S199" s="22">
        <v>246.5</v>
      </c>
      <c r="T199" s="13">
        <v>24.2</v>
      </c>
      <c r="U199" s="13">
        <v>-16.38</v>
      </c>
      <c r="V199" s="20">
        <v>15.9732</v>
      </c>
      <c r="W199" s="22">
        <v>2696.79</v>
      </c>
      <c r="X199" s="22">
        <v>-46.16</v>
      </c>
      <c r="Y199" s="13">
        <v>370</v>
      </c>
      <c r="Z199" s="13">
        <v>260</v>
      </c>
      <c r="AA199" s="18">
        <v>52.872</v>
      </c>
      <c r="AB199" s="22">
        <v>-5359.56</v>
      </c>
      <c r="AC199" s="18">
        <v>-5.2</v>
      </c>
      <c r="AD199" s="18">
        <v>2.96</v>
      </c>
      <c r="AE199" s="13">
        <v>7100</v>
      </c>
    </row>
    <row r="200" spans="1:31" ht="15" x14ac:dyDescent="0.2">
      <c r="A200" s="13">
        <v>186</v>
      </c>
      <c r="B200" s="12" t="s">
        <v>261</v>
      </c>
      <c r="C200" s="18">
        <v>154.46700000000001</v>
      </c>
      <c r="D200" s="19">
        <v>167</v>
      </c>
      <c r="E200" s="19">
        <v>234</v>
      </c>
      <c r="F200" s="19">
        <v>353.2</v>
      </c>
      <c r="G200" s="19">
        <v>31.2</v>
      </c>
      <c r="H200" s="19">
        <v>252</v>
      </c>
      <c r="I200" s="18">
        <v>0.27100000000000002</v>
      </c>
      <c r="J200" s="18">
        <v>0.253</v>
      </c>
      <c r="K200" s="18">
        <v>0</v>
      </c>
      <c r="L200" s="19">
        <v>0</v>
      </c>
      <c r="M200" s="19">
        <v>0.3</v>
      </c>
      <c r="N200" s="20">
        <v>6.6479999999999997</v>
      </c>
      <c r="O200" s="21">
        <v>8.3400000000000002E-2</v>
      </c>
      <c r="P200" s="21">
        <v>-6.9040000000000003E-5</v>
      </c>
      <c r="Q200" s="21">
        <v>1.9440000000000001E-8</v>
      </c>
      <c r="R200" s="22">
        <v>0</v>
      </c>
      <c r="S200" s="22">
        <v>0</v>
      </c>
      <c r="T200" s="13">
        <v>0</v>
      </c>
      <c r="U200" s="13">
        <v>0</v>
      </c>
      <c r="V200" s="20">
        <v>15.734299999999999</v>
      </c>
      <c r="W200" s="22">
        <v>1848.9</v>
      </c>
      <c r="X200" s="22">
        <v>-30.88</v>
      </c>
      <c r="Y200" s="13">
        <v>230</v>
      </c>
      <c r="Z200" s="13">
        <v>175</v>
      </c>
      <c r="AA200" s="18">
        <v>15.878</v>
      </c>
      <c r="AB200" s="22">
        <v>-3659.53</v>
      </c>
      <c r="AC200" s="18">
        <v>-5.4329999999999998</v>
      </c>
      <c r="AD200" s="18">
        <v>2.25</v>
      </c>
      <c r="AE200" s="13">
        <v>4650</v>
      </c>
    </row>
    <row r="201" spans="1:31" ht="15" x14ac:dyDescent="0.2">
      <c r="A201" s="13">
        <v>187</v>
      </c>
      <c r="B201" s="12" t="s">
        <v>262</v>
      </c>
      <c r="C201" s="18">
        <v>104.459</v>
      </c>
      <c r="D201" s="19">
        <v>92</v>
      </c>
      <c r="E201" s="19">
        <v>191.7</v>
      </c>
      <c r="F201" s="19">
        <v>302</v>
      </c>
      <c r="G201" s="19">
        <v>38.700000000000003</v>
      </c>
      <c r="H201" s="19">
        <v>180</v>
      </c>
      <c r="I201" s="18">
        <v>0.28199999999999997</v>
      </c>
      <c r="J201" s="18">
        <v>0.18</v>
      </c>
      <c r="K201" s="18">
        <v>0</v>
      </c>
      <c r="L201" s="19">
        <v>0</v>
      </c>
      <c r="M201" s="19">
        <v>0.5</v>
      </c>
      <c r="N201" s="20">
        <v>5.4489999999999998</v>
      </c>
      <c r="O201" s="21">
        <v>4.5650000000000003E-2</v>
      </c>
      <c r="P201" s="21">
        <v>-3.765E-5</v>
      </c>
      <c r="Q201" s="21">
        <v>1.0649999999999999E-8</v>
      </c>
      <c r="R201" s="22">
        <v>0</v>
      </c>
      <c r="S201" s="22">
        <v>0</v>
      </c>
      <c r="T201" s="13">
        <v>-166</v>
      </c>
      <c r="U201" s="13">
        <v>-156.30000000000001</v>
      </c>
      <c r="V201" s="20">
        <v>0</v>
      </c>
      <c r="W201" s="22">
        <v>0</v>
      </c>
      <c r="X201" s="22">
        <v>0</v>
      </c>
      <c r="Y201" s="13">
        <v>0</v>
      </c>
      <c r="Z201" s="13">
        <v>0</v>
      </c>
      <c r="AA201" s="18">
        <v>44.255000000000003</v>
      </c>
      <c r="AB201" s="22">
        <v>-2769.96</v>
      </c>
      <c r="AC201" s="18">
        <v>-4.415</v>
      </c>
      <c r="AD201" s="18">
        <v>1.3</v>
      </c>
      <c r="AE201" s="13">
        <v>3706</v>
      </c>
    </row>
    <row r="202" spans="1:31" ht="15" x14ac:dyDescent="0.2">
      <c r="A202" s="13">
        <v>188</v>
      </c>
      <c r="B202" s="12" t="s">
        <v>263</v>
      </c>
      <c r="C202" s="18">
        <v>112.21599999999999</v>
      </c>
      <c r="D202" s="19">
        <v>223.1</v>
      </c>
      <c r="E202" s="19">
        <v>402.9</v>
      </c>
      <c r="F202" s="19">
        <v>606</v>
      </c>
      <c r="G202" s="19">
        <v>29.3</v>
      </c>
      <c r="H202" s="19">
        <v>0</v>
      </c>
      <c r="I202" s="18">
        <v>0</v>
      </c>
      <c r="J202" s="18">
        <v>0.23599999999999999</v>
      </c>
      <c r="K202" s="18">
        <v>0.79600000000000004</v>
      </c>
      <c r="L202" s="19">
        <v>293</v>
      </c>
      <c r="M202" s="19">
        <v>0</v>
      </c>
      <c r="N202" s="20">
        <v>-17.222000000000001</v>
      </c>
      <c r="O202" s="21">
        <v>0.21490000000000001</v>
      </c>
      <c r="P202" s="21">
        <v>-1.199E-4</v>
      </c>
      <c r="Q202" s="21">
        <v>2.461E-8</v>
      </c>
      <c r="R202" s="22">
        <v>0</v>
      </c>
      <c r="S202" s="22">
        <v>0</v>
      </c>
      <c r="T202" s="13">
        <v>-43.26</v>
      </c>
      <c r="U202" s="13">
        <v>8.42</v>
      </c>
      <c r="V202" s="20">
        <v>15.653499999999999</v>
      </c>
      <c r="W202" s="22">
        <v>3043.34</v>
      </c>
      <c r="X202" s="22">
        <v>-55.3</v>
      </c>
      <c r="Y202" s="13">
        <v>420</v>
      </c>
      <c r="Z202" s="13">
        <v>283</v>
      </c>
      <c r="AA202" s="18">
        <v>52.143000000000001</v>
      </c>
      <c r="AB202" s="22">
        <v>-6026.09</v>
      </c>
      <c r="AC202" s="18">
        <v>-5.0549999999999997</v>
      </c>
      <c r="AD202" s="18">
        <v>6.2</v>
      </c>
      <c r="AE202" s="13">
        <v>7790</v>
      </c>
    </row>
    <row r="203" spans="1:31" ht="15" x14ac:dyDescent="0.2">
      <c r="A203" s="13">
        <v>189</v>
      </c>
      <c r="B203" s="12" t="s">
        <v>264</v>
      </c>
      <c r="C203" s="18">
        <v>98.188999999999993</v>
      </c>
      <c r="D203" s="19">
        <v>219.3</v>
      </c>
      <c r="E203" s="19">
        <v>372.7</v>
      </c>
      <c r="F203" s="19">
        <v>564.79999999999995</v>
      </c>
      <c r="G203" s="19">
        <v>34</v>
      </c>
      <c r="H203" s="19">
        <v>368</v>
      </c>
      <c r="I203" s="18">
        <v>0.27</v>
      </c>
      <c r="J203" s="18">
        <v>0.26900000000000002</v>
      </c>
      <c r="K203" s="18">
        <v>0.77700000000000002</v>
      </c>
      <c r="L203" s="19">
        <v>289</v>
      </c>
      <c r="M203" s="19">
        <v>0</v>
      </c>
      <c r="N203" s="20">
        <v>-13.29</v>
      </c>
      <c r="O203" s="21">
        <v>0.18190000000000001</v>
      </c>
      <c r="P203" s="21">
        <v>-1.071E-4</v>
      </c>
      <c r="Q203" s="21">
        <v>2.4220000000000001E-8</v>
      </c>
      <c r="R203" s="22">
        <v>0</v>
      </c>
      <c r="S203" s="22">
        <v>0</v>
      </c>
      <c r="T203" s="13">
        <v>-30.96</v>
      </c>
      <c r="U203" s="13">
        <v>10.93</v>
      </c>
      <c r="V203" s="20">
        <v>15.7729</v>
      </c>
      <c r="W203" s="22">
        <v>2922.3</v>
      </c>
      <c r="X203" s="22">
        <v>-52.94</v>
      </c>
      <c r="Y203" s="13">
        <v>400</v>
      </c>
      <c r="Z203" s="13">
        <v>270</v>
      </c>
      <c r="AA203" s="18">
        <v>0</v>
      </c>
      <c r="AB203" s="22">
        <v>0</v>
      </c>
      <c r="AC203" s="18">
        <v>0</v>
      </c>
      <c r="AD203" s="18">
        <v>0</v>
      </c>
      <c r="AE203" s="13">
        <v>7576</v>
      </c>
    </row>
    <row r="204" spans="1:31" ht="15" x14ac:dyDescent="0.2">
      <c r="A204" s="13">
        <v>190</v>
      </c>
      <c r="B204" s="12" t="s">
        <v>265</v>
      </c>
      <c r="C204" s="18">
        <v>112.21599999999999</v>
      </c>
      <c r="D204" s="19">
        <v>197.6</v>
      </c>
      <c r="E204" s="19">
        <v>393.3</v>
      </c>
      <c r="F204" s="19">
        <v>591</v>
      </c>
      <c r="G204" s="19">
        <v>29.3</v>
      </c>
      <c r="H204" s="19">
        <v>0</v>
      </c>
      <c r="I204" s="18">
        <v>0</v>
      </c>
      <c r="J204" s="18">
        <v>0.224</v>
      </c>
      <c r="K204" s="18">
        <v>0.76600000000000001</v>
      </c>
      <c r="L204" s="19">
        <v>293</v>
      </c>
      <c r="M204" s="19">
        <v>0</v>
      </c>
      <c r="N204" s="20">
        <v>-15.564</v>
      </c>
      <c r="O204" s="21">
        <v>0.21110000000000001</v>
      </c>
      <c r="P204" s="21">
        <v>-1.178E-4</v>
      </c>
      <c r="Q204" s="21">
        <v>2.4360000000000001E-8</v>
      </c>
      <c r="R204" s="22">
        <v>0</v>
      </c>
      <c r="S204" s="22">
        <v>0</v>
      </c>
      <c r="T204" s="13">
        <v>-44.16</v>
      </c>
      <c r="U204" s="13">
        <v>7.13</v>
      </c>
      <c r="V204" s="20">
        <v>15.747</v>
      </c>
      <c r="W204" s="22">
        <v>3081.95</v>
      </c>
      <c r="X204" s="22">
        <v>-55.08</v>
      </c>
      <c r="Y204" s="13">
        <v>420</v>
      </c>
      <c r="Z204" s="13">
        <v>284</v>
      </c>
      <c r="AA204" s="18">
        <v>0</v>
      </c>
      <c r="AB204" s="22">
        <v>0</v>
      </c>
      <c r="AC204" s="18">
        <v>0</v>
      </c>
      <c r="AD204" s="18">
        <v>0</v>
      </c>
      <c r="AE204" s="13">
        <v>7840</v>
      </c>
    </row>
    <row r="205" spans="1:31" ht="15" x14ac:dyDescent="0.2">
      <c r="A205" s="13">
        <v>191</v>
      </c>
      <c r="B205" s="12" t="s">
        <v>266</v>
      </c>
      <c r="C205" s="18">
        <v>112.21599999999999</v>
      </c>
      <c r="D205" s="19">
        <v>185.7</v>
      </c>
      <c r="E205" s="19">
        <v>397.5</v>
      </c>
      <c r="F205" s="19">
        <v>598</v>
      </c>
      <c r="G205" s="19">
        <v>29.3</v>
      </c>
      <c r="H205" s="19">
        <v>0</v>
      </c>
      <c r="I205" s="18">
        <v>0</v>
      </c>
      <c r="J205" s="18">
        <v>0.23400000000000001</v>
      </c>
      <c r="K205" s="18">
        <v>0.78300000000000003</v>
      </c>
      <c r="L205" s="19">
        <v>293</v>
      </c>
      <c r="M205" s="19">
        <v>0</v>
      </c>
      <c r="N205" s="20">
        <v>-15.323</v>
      </c>
      <c r="O205" s="21">
        <v>0.21079999999999999</v>
      </c>
      <c r="P205" s="21">
        <v>-1.198E-4</v>
      </c>
      <c r="Q205" s="21">
        <v>2.552E-8</v>
      </c>
      <c r="R205" s="22">
        <v>0</v>
      </c>
      <c r="S205" s="22">
        <v>0</v>
      </c>
      <c r="T205" s="13">
        <v>-42.22</v>
      </c>
      <c r="U205" s="13">
        <v>9.07</v>
      </c>
      <c r="V205" s="20">
        <v>15.7333</v>
      </c>
      <c r="W205" s="22">
        <v>3098.39</v>
      </c>
      <c r="X205" s="22">
        <v>-57</v>
      </c>
      <c r="Y205" s="13">
        <v>425</v>
      </c>
      <c r="Z205" s="13">
        <v>287</v>
      </c>
      <c r="AA205" s="18">
        <v>53.570999999999998</v>
      </c>
      <c r="AB205" s="22">
        <v>-6219.26</v>
      </c>
      <c r="AC205" s="18">
        <v>-5.2329999999999997</v>
      </c>
      <c r="AD205" s="18">
        <v>6.29</v>
      </c>
      <c r="AE205" s="13">
        <v>8070</v>
      </c>
    </row>
    <row r="206" spans="1:31" ht="15" x14ac:dyDescent="0.2">
      <c r="A206" s="13">
        <v>192</v>
      </c>
      <c r="B206" s="12" t="s">
        <v>267</v>
      </c>
      <c r="C206" s="18">
        <v>56.107999999999997</v>
      </c>
      <c r="D206" s="19">
        <v>134.30000000000001</v>
      </c>
      <c r="E206" s="19">
        <v>276.89999999999998</v>
      </c>
      <c r="F206" s="19">
        <v>435.6</v>
      </c>
      <c r="G206" s="19">
        <v>41.5</v>
      </c>
      <c r="H206" s="19">
        <v>234</v>
      </c>
      <c r="I206" s="18">
        <v>0.27200000000000002</v>
      </c>
      <c r="J206" s="18">
        <v>0.20200000000000001</v>
      </c>
      <c r="K206" s="18">
        <v>0.621</v>
      </c>
      <c r="L206" s="19">
        <v>293</v>
      </c>
      <c r="M206" s="19">
        <v>0.3</v>
      </c>
      <c r="N206" s="20">
        <v>0.105</v>
      </c>
      <c r="O206" s="21">
        <v>7.0540000000000005E-2</v>
      </c>
      <c r="P206" s="21">
        <v>-2.4309999999999999E-5</v>
      </c>
      <c r="Q206" s="21">
        <v>-1.4700000000000001E-10</v>
      </c>
      <c r="R206" s="22">
        <v>268.94</v>
      </c>
      <c r="S206" s="22">
        <v>155.34</v>
      </c>
      <c r="T206" s="13">
        <v>-1.67</v>
      </c>
      <c r="U206" s="13">
        <v>15.74</v>
      </c>
      <c r="V206" s="20">
        <v>15.8171</v>
      </c>
      <c r="W206" s="22">
        <v>2210.71</v>
      </c>
      <c r="X206" s="22">
        <v>-36.15</v>
      </c>
      <c r="Y206" s="13">
        <v>305</v>
      </c>
      <c r="Z206" s="13">
        <v>200</v>
      </c>
      <c r="AA206" s="18">
        <v>49.609000000000002</v>
      </c>
      <c r="AB206" s="22">
        <v>-4217.05</v>
      </c>
      <c r="AC206" s="18">
        <v>-4.9379999999999997</v>
      </c>
      <c r="AD206" s="18">
        <v>2.58</v>
      </c>
      <c r="AE206" s="13">
        <v>5580</v>
      </c>
    </row>
    <row r="207" spans="1:31" ht="15" x14ac:dyDescent="0.2">
      <c r="A207" s="13">
        <v>193</v>
      </c>
      <c r="B207" s="12" t="s">
        <v>268</v>
      </c>
      <c r="C207" s="18">
        <v>84.162000000000006</v>
      </c>
      <c r="D207" s="19">
        <v>132</v>
      </c>
      <c r="E207" s="19">
        <v>342</v>
      </c>
      <c r="F207" s="19">
        <v>518</v>
      </c>
      <c r="G207" s="19">
        <v>32.4</v>
      </c>
      <c r="H207" s="19">
        <v>351</v>
      </c>
      <c r="I207" s="18">
        <v>0.27</v>
      </c>
      <c r="J207" s="18">
        <v>0.25600000000000001</v>
      </c>
      <c r="K207" s="18">
        <v>0.68700000000000006</v>
      </c>
      <c r="L207" s="19">
        <v>293</v>
      </c>
      <c r="M207" s="19">
        <v>0</v>
      </c>
      <c r="N207" s="20">
        <v>2.343</v>
      </c>
      <c r="O207" s="21">
        <v>0.1268</v>
      </c>
      <c r="P207" s="21">
        <v>-6.4900000000000005E-5</v>
      </c>
      <c r="Q207" s="21">
        <v>1.153E-8</v>
      </c>
      <c r="R207" s="22">
        <v>344.33</v>
      </c>
      <c r="S207" s="22">
        <v>197.95</v>
      </c>
      <c r="T207" s="13">
        <v>-12.51</v>
      </c>
      <c r="U207" s="13">
        <v>18.22</v>
      </c>
      <c r="V207" s="20">
        <v>16.2057</v>
      </c>
      <c r="W207" s="22">
        <v>2897.97</v>
      </c>
      <c r="X207" s="22">
        <v>-39.299999999999997</v>
      </c>
      <c r="Y207" s="13">
        <v>370</v>
      </c>
      <c r="Z207" s="13">
        <v>245</v>
      </c>
      <c r="AA207" s="18">
        <v>0</v>
      </c>
      <c r="AB207" s="22">
        <v>0</v>
      </c>
      <c r="AC207" s="18">
        <v>0</v>
      </c>
      <c r="AD207" s="18">
        <v>0</v>
      </c>
      <c r="AE207" s="13">
        <v>6960</v>
      </c>
    </row>
    <row r="208" spans="1:31" ht="15" x14ac:dyDescent="0.2">
      <c r="A208" s="13">
        <v>194</v>
      </c>
      <c r="B208" s="12" t="s">
        <v>269</v>
      </c>
      <c r="C208" s="18">
        <v>70.135000000000005</v>
      </c>
      <c r="D208" s="19">
        <v>121.8</v>
      </c>
      <c r="E208" s="19">
        <v>310.10000000000002</v>
      </c>
      <c r="F208" s="19">
        <v>476</v>
      </c>
      <c r="G208" s="19">
        <v>36</v>
      </c>
      <c r="H208" s="19">
        <v>300</v>
      </c>
      <c r="I208" s="18">
        <v>0.28000000000000003</v>
      </c>
      <c r="J208" s="18">
        <v>0.24</v>
      </c>
      <c r="K208" s="18">
        <v>0.65600000000000003</v>
      </c>
      <c r="L208" s="19">
        <v>293</v>
      </c>
      <c r="M208" s="19">
        <v>0</v>
      </c>
      <c r="N208" s="20">
        <v>-3.4140000000000001</v>
      </c>
      <c r="O208" s="21">
        <v>0.1099</v>
      </c>
      <c r="P208" s="21">
        <v>-6.0680000000000002E-5</v>
      </c>
      <c r="Q208" s="21">
        <v>1.303E-8</v>
      </c>
      <c r="R208" s="22">
        <v>305.31</v>
      </c>
      <c r="S208" s="22">
        <v>175.72</v>
      </c>
      <c r="T208" s="13">
        <v>-6.71</v>
      </c>
      <c r="U208" s="13">
        <v>17.170000000000002</v>
      </c>
      <c r="V208" s="20">
        <v>15.825100000000001</v>
      </c>
      <c r="W208" s="22">
        <v>2459.0500000000002</v>
      </c>
      <c r="X208" s="22">
        <v>-42.56</v>
      </c>
      <c r="Y208" s="13">
        <v>330</v>
      </c>
      <c r="Z208" s="13">
        <v>220</v>
      </c>
      <c r="AA208" s="18">
        <v>55.198999999999998</v>
      </c>
      <c r="AB208" s="22">
        <v>-4985.3</v>
      </c>
      <c r="AC208" s="18">
        <v>-5.6680000000000001</v>
      </c>
      <c r="AD208" s="18">
        <v>3.51</v>
      </c>
      <c r="AE208" s="13">
        <v>6240</v>
      </c>
    </row>
    <row r="209" spans="1:31" ht="15" x14ac:dyDescent="0.2">
      <c r="A209" s="13">
        <v>195</v>
      </c>
      <c r="B209" s="12" t="s">
        <v>270</v>
      </c>
      <c r="C209" s="18">
        <v>84.162000000000006</v>
      </c>
      <c r="D209" s="19">
        <v>135.30000000000001</v>
      </c>
      <c r="E209" s="19">
        <v>339.6</v>
      </c>
      <c r="F209" s="19">
        <v>517</v>
      </c>
      <c r="G209" s="19">
        <v>32.4</v>
      </c>
      <c r="H209" s="19">
        <v>350</v>
      </c>
      <c r="I209" s="18">
        <v>0.27</v>
      </c>
      <c r="J209" s="18">
        <v>0.22500000000000001</v>
      </c>
      <c r="K209" s="18">
        <v>0.68</v>
      </c>
      <c r="L209" s="19">
        <v>293</v>
      </c>
      <c r="M209" s="19">
        <v>0.3</v>
      </c>
      <c r="N209" s="20">
        <v>5.19</v>
      </c>
      <c r="O209" s="21">
        <v>0.13880000000000001</v>
      </c>
      <c r="P209" s="21">
        <v>-8.0279999999999997E-5</v>
      </c>
      <c r="Q209" s="21">
        <v>1.7809999999999999E-8</v>
      </c>
      <c r="R209" s="22">
        <v>344.33</v>
      </c>
      <c r="S209" s="22">
        <v>197.95</v>
      </c>
      <c r="T209" s="13">
        <v>-11.38</v>
      </c>
      <c r="U209" s="13">
        <v>19.84</v>
      </c>
      <c r="V209" s="20">
        <v>15.8384</v>
      </c>
      <c r="W209" s="22">
        <v>2680.52</v>
      </c>
      <c r="X209" s="22">
        <v>-48.4</v>
      </c>
      <c r="Y209" s="13">
        <v>365</v>
      </c>
      <c r="Z209" s="13">
        <v>245</v>
      </c>
      <c r="AA209" s="18">
        <v>0</v>
      </c>
      <c r="AB209" s="22">
        <v>0</v>
      </c>
      <c r="AC209" s="18">
        <v>0</v>
      </c>
      <c r="AD209" s="18">
        <v>0</v>
      </c>
      <c r="AE209" s="13">
        <v>6860</v>
      </c>
    </row>
    <row r="210" spans="1:31" ht="15" x14ac:dyDescent="0.2">
      <c r="A210" s="13">
        <v>196</v>
      </c>
      <c r="B210" s="12" t="s">
        <v>271</v>
      </c>
      <c r="C210" s="18">
        <v>138.25399999999999</v>
      </c>
      <c r="D210" s="19">
        <v>230</v>
      </c>
      <c r="E210" s="19">
        <v>468.9</v>
      </c>
      <c r="F210" s="19">
        <v>702.2</v>
      </c>
      <c r="G210" s="19">
        <v>31</v>
      </c>
      <c r="H210" s="19">
        <v>0</v>
      </c>
      <c r="I210" s="18">
        <v>0</v>
      </c>
      <c r="J210" s="18">
        <v>0.23</v>
      </c>
      <c r="K210" s="18">
        <v>0.89700000000000002</v>
      </c>
      <c r="L210" s="19">
        <v>293</v>
      </c>
      <c r="M210" s="19">
        <v>0</v>
      </c>
      <c r="N210" s="20">
        <v>-26.86</v>
      </c>
      <c r="O210" s="21">
        <v>0.2671</v>
      </c>
      <c r="P210" s="21">
        <v>-1.5779999999999999E-4</v>
      </c>
      <c r="Q210" s="21">
        <v>3.4319999999999999E-8</v>
      </c>
      <c r="R210" s="22">
        <v>0</v>
      </c>
      <c r="S210" s="22">
        <v>0</v>
      </c>
      <c r="T210" s="13">
        <v>-40.380000000000003</v>
      </c>
      <c r="U210" s="13">
        <v>20.51</v>
      </c>
      <c r="V210" s="20">
        <v>15.831200000000001</v>
      </c>
      <c r="W210" s="22">
        <v>3671.61</v>
      </c>
      <c r="X210" s="22">
        <v>-69.739999999999995</v>
      </c>
      <c r="Y210" s="13">
        <v>495</v>
      </c>
      <c r="Z210" s="13">
        <v>368</v>
      </c>
      <c r="AA210" s="18">
        <v>0</v>
      </c>
      <c r="AB210" s="22">
        <v>0</v>
      </c>
      <c r="AC210" s="18">
        <v>0</v>
      </c>
      <c r="AD210" s="18">
        <v>0</v>
      </c>
      <c r="AE210" s="13">
        <v>9400</v>
      </c>
    </row>
    <row r="211" spans="1:31" ht="15" x14ac:dyDescent="0.2">
      <c r="A211" s="13">
        <v>197</v>
      </c>
      <c r="B211" s="12" t="s">
        <v>272</v>
      </c>
      <c r="C211" s="18">
        <v>52.034999999999997</v>
      </c>
      <c r="D211" s="19">
        <v>245.3</v>
      </c>
      <c r="E211" s="19">
        <v>252.5</v>
      </c>
      <c r="F211" s="19">
        <v>400</v>
      </c>
      <c r="G211" s="19">
        <v>59</v>
      </c>
      <c r="H211" s="19">
        <v>0</v>
      </c>
      <c r="I211" s="18">
        <v>0</v>
      </c>
      <c r="J211" s="18">
        <v>0.24</v>
      </c>
      <c r="K211" s="18">
        <v>0</v>
      </c>
      <c r="L211" s="19">
        <v>0</v>
      </c>
      <c r="M211" s="19">
        <v>0.2</v>
      </c>
      <c r="N211" s="20">
        <v>8.5830000000000002</v>
      </c>
      <c r="O211" s="21">
        <v>2.2100000000000002E-2</v>
      </c>
      <c r="P211" s="21">
        <v>-1.946E-5</v>
      </c>
      <c r="Q211" s="21">
        <v>7.0450000000000004E-9</v>
      </c>
      <c r="R211" s="22">
        <v>0</v>
      </c>
      <c r="S211" s="22">
        <v>0</v>
      </c>
      <c r="T211" s="13">
        <v>73.84</v>
      </c>
      <c r="U211" s="13">
        <v>71.03</v>
      </c>
      <c r="V211" s="20">
        <v>0</v>
      </c>
      <c r="W211" s="22">
        <v>0</v>
      </c>
      <c r="X211" s="22">
        <v>0</v>
      </c>
      <c r="Y211" s="13">
        <v>0</v>
      </c>
      <c r="Z211" s="13">
        <v>0</v>
      </c>
      <c r="AA211" s="18">
        <v>58.323</v>
      </c>
      <c r="AB211" s="22">
        <v>-4390.8</v>
      </c>
      <c r="AC211" s="18">
        <v>-6.1849999999999996</v>
      </c>
      <c r="AD211" s="18">
        <v>1.51</v>
      </c>
      <c r="AE211" s="13">
        <v>0</v>
      </c>
    </row>
    <row r="212" spans="1:31" ht="15" x14ac:dyDescent="0.2">
      <c r="A212" s="13">
        <v>198</v>
      </c>
      <c r="B212" s="12" t="s">
        <v>273</v>
      </c>
      <c r="C212" s="18">
        <v>56.107999999999997</v>
      </c>
      <c r="D212" s="19">
        <v>182.4</v>
      </c>
      <c r="E212" s="19">
        <v>285.7</v>
      </c>
      <c r="F212" s="19">
        <v>459.9</v>
      </c>
      <c r="G212" s="19">
        <v>49.2</v>
      </c>
      <c r="H212" s="19">
        <v>210</v>
      </c>
      <c r="I212" s="18">
        <v>0.27400000000000002</v>
      </c>
      <c r="J212" s="18">
        <v>0.20899999999999999</v>
      </c>
      <c r="K212" s="18">
        <v>0.69399999999999995</v>
      </c>
      <c r="L212" s="19">
        <v>293</v>
      </c>
      <c r="M212" s="19">
        <v>0</v>
      </c>
      <c r="N212" s="20">
        <v>-12.003</v>
      </c>
      <c r="O212" s="21">
        <v>0.12</v>
      </c>
      <c r="P212" s="21">
        <v>-8.4980000000000003E-5</v>
      </c>
      <c r="Q212" s="21">
        <v>2.501E-8</v>
      </c>
      <c r="R212" s="22">
        <v>0</v>
      </c>
      <c r="S212" s="22">
        <v>0</v>
      </c>
      <c r="T212" s="13">
        <v>6.37</v>
      </c>
      <c r="U212" s="13">
        <v>26.3</v>
      </c>
      <c r="V212" s="20">
        <v>15.9254</v>
      </c>
      <c r="W212" s="22">
        <v>2359.09</v>
      </c>
      <c r="X212" s="22">
        <v>-31.78</v>
      </c>
      <c r="Y212" s="13">
        <v>290</v>
      </c>
      <c r="Z212" s="13">
        <v>200</v>
      </c>
      <c r="AA212" s="18">
        <v>0</v>
      </c>
      <c r="AB212" s="22">
        <v>0</v>
      </c>
      <c r="AC212" s="18">
        <v>0</v>
      </c>
      <c r="AD212" s="18">
        <v>0</v>
      </c>
      <c r="AE212" s="13">
        <v>5780</v>
      </c>
    </row>
    <row r="213" spans="1:31" ht="15" x14ac:dyDescent="0.2">
      <c r="A213" s="13">
        <v>199</v>
      </c>
      <c r="B213" s="12" t="s">
        <v>274</v>
      </c>
      <c r="C213" s="18">
        <v>98.188999999999993</v>
      </c>
      <c r="D213" s="19">
        <v>265</v>
      </c>
      <c r="E213" s="19">
        <v>391.9</v>
      </c>
      <c r="F213" s="19">
        <v>589</v>
      </c>
      <c r="G213" s="19">
        <v>36.700000000000003</v>
      </c>
      <c r="H213" s="19">
        <v>390</v>
      </c>
      <c r="I213" s="18">
        <v>0.3</v>
      </c>
      <c r="J213" s="18">
        <v>0.33600000000000002</v>
      </c>
      <c r="K213" s="18">
        <v>0.81</v>
      </c>
      <c r="L213" s="19">
        <v>293</v>
      </c>
      <c r="M213" s="19">
        <v>0</v>
      </c>
      <c r="N213" s="20">
        <v>-18.196999999999999</v>
      </c>
      <c r="O213" s="21">
        <v>0.18790000000000001</v>
      </c>
      <c r="P213" s="21">
        <v>-1.004E-4</v>
      </c>
      <c r="Q213" s="21">
        <v>1.8060000000000001E-8</v>
      </c>
      <c r="R213" s="22">
        <v>0</v>
      </c>
      <c r="S213" s="22">
        <v>0</v>
      </c>
      <c r="T213" s="13">
        <v>-28.52</v>
      </c>
      <c r="U213" s="13">
        <v>15.06</v>
      </c>
      <c r="V213" s="20">
        <v>15.7818</v>
      </c>
      <c r="W213" s="22">
        <v>3066.05</v>
      </c>
      <c r="X213" s="22">
        <v>-56.8</v>
      </c>
      <c r="Y213" s="13">
        <v>435</v>
      </c>
      <c r="Z213" s="13">
        <v>330</v>
      </c>
      <c r="AA213" s="18">
        <v>0</v>
      </c>
      <c r="AB213" s="22">
        <v>0</v>
      </c>
      <c r="AC213" s="18">
        <v>0</v>
      </c>
      <c r="AD213" s="18">
        <v>0</v>
      </c>
      <c r="AE213" s="13">
        <v>7900</v>
      </c>
    </row>
    <row r="214" spans="1:31" ht="15" x14ac:dyDescent="0.2">
      <c r="A214" s="13">
        <v>200</v>
      </c>
      <c r="B214" s="12" t="s">
        <v>275</v>
      </c>
      <c r="C214" s="18">
        <v>84.162000000000006</v>
      </c>
      <c r="D214" s="19">
        <v>279.7</v>
      </c>
      <c r="E214" s="19">
        <v>353.9</v>
      </c>
      <c r="F214" s="19">
        <v>553.4</v>
      </c>
      <c r="G214" s="19">
        <v>40.200000000000003</v>
      </c>
      <c r="H214" s="19">
        <v>308</v>
      </c>
      <c r="I214" s="18">
        <v>0.27300000000000002</v>
      </c>
      <c r="J214" s="18">
        <v>0.21299999999999999</v>
      </c>
      <c r="K214" s="18">
        <v>0.77900000000000003</v>
      </c>
      <c r="L214" s="19">
        <v>293</v>
      </c>
      <c r="M214" s="19">
        <v>0.3</v>
      </c>
      <c r="N214" s="20">
        <v>-13.026999999999999</v>
      </c>
      <c r="O214" s="21">
        <v>0.14599999999999999</v>
      </c>
      <c r="P214" s="21">
        <v>-6.0269999999999997E-5</v>
      </c>
      <c r="Q214" s="21">
        <v>3.1559999999999999E-9</v>
      </c>
      <c r="R214" s="22">
        <v>653.62</v>
      </c>
      <c r="S214" s="22">
        <v>290.83999999999997</v>
      </c>
      <c r="T214" s="13">
        <v>-29.43</v>
      </c>
      <c r="U214" s="13">
        <v>7.59</v>
      </c>
      <c r="V214" s="20">
        <v>15.752700000000001</v>
      </c>
      <c r="W214" s="22">
        <v>2766.63</v>
      </c>
      <c r="X214" s="22">
        <v>-50.5</v>
      </c>
      <c r="Y214" s="13">
        <v>380</v>
      </c>
      <c r="Z214" s="13">
        <v>280</v>
      </c>
      <c r="AA214" s="18">
        <v>53.451000000000001</v>
      </c>
      <c r="AB214" s="22">
        <v>-5562.12</v>
      </c>
      <c r="AC214" s="18">
        <v>-5.3029999999999999</v>
      </c>
      <c r="AD214" s="18">
        <v>4.22</v>
      </c>
      <c r="AE214" s="13">
        <v>7160</v>
      </c>
    </row>
    <row r="215" spans="1:31" ht="15" x14ac:dyDescent="0.2">
      <c r="A215" s="13">
        <v>201</v>
      </c>
      <c r="B215" s="12" t="s">
        <v>276</v>
      </c>
      <c r="C215" s="18">
        <v>100.161</v>
      </c>
      <c r="D215" s="19">
        <v>298</v>
      </c>
      <c r="E215" s="19">
        <v>434.3</v>
      </c>
      <c r="F215" s="19">
        <v>625</v>
      </c>
      <c r="G215" s="19">
        <v>37</v>
      </c>
      <c r="H215" s="19">
        <v>327</v>
      </c>
      <c r="I215" s="18">
        <v>0.24</v>
      </c>
      <c r="J215" s="18">
        <v>0.55000000000000004</v>
      </c>
      <c r="K215" s="18">
        <v>0.94199999999999995</v>
      </c>
      <c r="L215" s="19">
        <v>303</v>
      </c>
      <c r="M215" s="19">
        <v>1.7</v>
      </c>
      <c r="N215" s="20">
        <v>-13.263999999999999</v>
      </c>
      <c r="O215" s="21">
        <v>0.17230000000000001</v>
      </c>
      <c r="P215" s="21">
        <v>-9.7600000000000001E-5</v>
      </c>
      <c r="Q215" s="21">
        <v>1.967E-8</v>
      </c>
      <c r="R215" s="22">
        <v>0</v>
      </c>
      <c r="S215" s="22">
        <v>0</v>
      </c>
      <c r="T215" s="13">
        <v>-70.400000000000006</v>
      </c>
      <c r="U215" s="13">
        <v>-28.18</v>
      </c>
      <c r="V215" s="20">
        <v>0</v>
      </c>
      <c r="W215" s="22">
        <v>0</v>
      </c>
      <c r="X215" s="22">
        <v>0</v>
      </c>
      <c r="Y215" s="13">
        <v>0</v>
      </c>
      <c r="Z215" s="13">
        <v>0</v>
      </c>
      <c r="AA215" s="18">
        <v>86.548000000000002</v>
      </c>
      <c r="AB215" s="22">
        <v>-9573.09</v>
      </c>
      <c r="AC215" s="18">
        <v>-9.5389999999999997</v>
      </c>
      <c r="AD215" s="18">
        <v>5.86</v>
      </c>
      <c r="AE215" s="13">
        <v>10870</v>
      </c>
    </row>
    <row r="216" spans="1:31" ht="15" x14ac:dyDescent="0.2">
      <c r="A216" s="13">
        <v>202</v>
      </c>
      <c r="B216" s="12" t="s">
        <v>277</v>
      </c>
      <c r="C216" s="18">
        <v>95.144999999999996</v>
      </c>
      <c r="D216" s="19">
        <v>242</v>
      </c>
      <c r="E216" s="19">
        <v>428.8</v>
      </c>
      <c r="F216" s="19">
        <v>629</v>
      </c>
      <c r="G216" s="19">
        <v>38</v>
      </c>
      <c r="H216" s="19">
        <v>312</v>
      </c>
      <c r="I216" s="18">
        <v>0.23</v>
      </c>
      <c r="J216" s="18">
        <v>0.443</v>
      </c>
      <c r="K216" s="18">
        <v>0.95099999999999996</v>
      </c>
      <c r="L216" s="19">
        <v>288</v>
      </c>
      <c r="M216" s="19">
        <v>3.1</v>
      </c>
      <c r="N216" s="20">
        <v>-9.0299999999999994</v>
      </c>
      <c r="O216" s="21">
        <v>0.1323</v>
      </c>
      <c r="P216" s="21">
        <v>-4.6650000000000002E-5</v>
      </c>
      <c r="Q216" s="21">
        <v>-3.6640000000000002E-9</v>
      </c>
      <c r="R216" s="22">
        <v>787.38</v>
      </c>
      <c r="S216" s="22">
        <v>336.47</v>
      </c>
      <c r="T216" s="13">
        <v>-55</v>
      </c>
      <c r="U216" s="13">
        <v>-21.69</v>
      </c>
      <c r="V216" s="20">
        <v>0</v>
      </c>
      <c r="W216" s="22">
        <v>0</v>
      </c>
      <c r="X216" s="22">
        <v>0</v>
      </c>
      <c r="Y216" s="13">
        <v>0</v>
      </c>
      <c r="Z216" s="13">
        <v>0</v>
      </c>
      <c r="AA216" s="18">
        <v>0</v>
      </c>
      <c r="AB216" s="22">
        <v>0</v>
      </c>
      <c r="AC216" s="18">
        <v>0</v>
      </c>
      <c r="AD216" s="18">
        <v>0</v>
      </c>
      <c r="AE216" s="13">
        <v>9500</v>
      </c>
    </row>
    <row r="217" spans="1:31" ht="15" x14ac:dyDescent="0.2">
      <c r="A217" s="13">
        <v>203</v>
      </c>
      <c r="B217" s="12" t="s">
        <v>278</v>
      </c>
      <c r="C217" s="18">
        <v>82.146000000000001</v>
      </c>
      <c r="D217" s="19">
        <v>169.7</v>
      </c>
      <c r="E217" s="19">
        <v>356.1</v>
      </c>
      <c r="F217" s="19">
        <v>560.4</v>
      </c>
      <c r="G217" s="19">
        <v>42.9</v>
      </c>
      <c r="H217" s="19">
        <v>292</v>
      </c>
      <c r="I217" s="18">
        <v>0.27</v>
      </c>
      <c r="J217" s="18">
        <v>0.21</v>
      </c>
      <c r="K217" s="18">
        <v>0.81599999999999995</v>
      </c>
      <c r="L217" s="19">
        <v>289</v>
      </c>
      <c r="M217" s="19">
        <v>0.6</v>
      </c>
      <c r="N217" s="20">
        <v>-16.396999999999998</v>
      </c>
      <c r="O217" s="21">
        <v>0.17319999999999999</v>
      </c>
      <c r="P217" s="21">
        <v>-1.293E-4</v>
      </c>
      <c r="Q217" s="21">
        <v>3.927E-8</v>
      </c>
      <c r="R217" s="22">
        <v>506.92</v>
      </c>
      <c r="S217" s="22">
        <v>264.54000000000002</v>
      </c>
      <c r="T217" s="13">
        <v>-1.28</v>
      </c>
      <c r="U217" s="13">
        <v>25.54</v>
      </c>
      <c r="V217" s="20">
        <v>15.824299999999999</v>
      </c>
      <c r="W217" s="22">
        <v>2813.53</v>
      </c>
      <c r="X217" s="22">
        <v>-49.98</v>
      </c>
      <c r="Y217" s="13">
        <v>360</v>
      </c>
      <c r="Z217" s="13">
        <v>300</v>
      </c>
      <c r="AA217" s="18">
        <v>0</v>
      </c>
      <c r="AB217" s="22">
        <v>0</v>
      </c>
      <c r="AC217" s="18">
        <v>0</v>
      </c>
      <c r="AD217" s="18">
        <v>0</v>
      </c>
      <c r="AE217" s="13">
        <v>7280</v>
      </c>
    </row>
    <row r="218" spans="1:31" ht="15" x14ac:dyDescent="0.2">
      <c r="A218" s="13">
        <v>204</v>
      </c>
      <c r="B218" s="12" t="s">
        <v>279</v>
      </c>
      <c r="C218" s="18">
        <v>70.135000000000005</v>
      </c>
      <c r="D218" s="19">
        <v>179.3</v>
      </c>
      <c r="E218" s="19">
        <v>322.39999999999998</v>
      </c>
      <c r="F218" s="19">
        <v>511.6</v>
      </c>
      <c r="G218" s="19">
        <v>44.5</v>
      </c>
      <c r="H218" s="19">
        <v>260</v>
      </c>
      <c r="I218" s="18">
        <v>0.27600000000000002</v>
      </c>
      <c r="J218" s="18">
        <v>0.192</v>
      </c>
      <c r="K218" s="18">
        <v>0.745</v>
      </c>
      <c r="L218" s="19">
        <v>293</v>
      </c>
      <c r="M218" s="19">
        <v>0</v>
      </c>
      <c r="N218" s="20">
        <v>-12.808</v>
      </c>
      <c r="O218" s="21">
        <v>0.12959999999999999</v>
      </c>
      <c r="P218" s="21">
        <v>-7.2390000000000003E-5</v>
      </c>
      <c r="Q218" s="21">
        <v>1.5489999999999998E-8</v>
      </c>
      <c r="R218" s="22">
        <v>406.69</v>
      </c>
      <c r="S218" s="22">
        <v>231.67</v>
      </c>
      <c r="T218" s="13">
        <v>-18.46</v>
      </c>
      <c r="U218" s="13">
        <v>9.23</v>
      </c>
      <c r="V218" s="20">
        <v>15.8574</v>
      </c>
      <c r="W218" s="22">
        <v>2588.48</v>
      </c>
      <c r="X218" s="22">
        <v>-41.79</v>
      </c>
      <c r="Y218" s="13">
        <v>345</v>
      </c>
      <c r="Z218" s="13">
        <v>230</v>
      </c>
      <c r="AA218" s="18">
        <v>0</v>
      </c>
      <c r="AB218" s="22">
        <v>0</v>
      </c>
      <c r="AC218" s="18">
        <v>0</v>
      </c>
      <c r="AD218" s="18">
        <v>0</v>
      </c>
      <c r="AE218" s="13">
        <v>6524</v>
      </c>
    </row>
    <row r="219" spans="1:31" ht="15" x14ac:dyDescent="0.2">
      <c r="A219" s="13">
        <v>205</v>
      </c>
      <c r="B219" s="12" t="s">
        <v>280</v>
      </c>
      <c r="C219" s="18">
        <v>84.117999999999995</v>
      </c>
      <c r="D219" s="19">
        <v>222.5</v>
      </c>
      <c r="E219" s="19">
        <v>403.9</v>
      </c>
      <c r="F219" s="19">
        <v>626</v>
      </c>
      <c r="G219" s="19">
        <v>53</v>
      </c>
      <c r="H219" s="19">
        <v>268</v>
      </c>
      <c r="I219" s="18">
        <v>0.28000000000000003</v>
      </c>
      <c r="J219" s="18">
        <v>0.35</v>
      </c>
      <c r="K219" s="18">
        <v>0.95</v>
      </c>
      <c r="L219" s="19">
        <v>293</v>
      </c>
      <c r="M219" s="19">
        <v>3</v>
      </c>
      <c r="N219" s="20">
        <v>-9.7070000000000007</v>
      </c>
      <c r="O219" s="21">
        <v>0.12479999999999999</v>
      </c>
      <c r="P219" s="21">
        <v>-7.462E-5</v>
      </c>
      <c r="Q219" s="21">
        <v>1.7030000000000001E-8</v>
      </c>
      <c r="R219" s="22">
        <v>574.71</v>
      </c>
      <c r="S219" s="22">
        <v>303.44</v>
      </c>
      <c r="T219" s="13">
        <v>-46.04</v>
      </c>
      <c r="U219" s="13">
        <v>0</v>
      </c>
      <c r="V219" s="20">
        <v>16.089700000000001</v>
      </c>
      <c r="W219" s="22">
        <v>3193.92</v>
      </c>
      <c r="X219" s="22">
        <v>-66.150000000000006</v>
      </c>
      <c r="Y219" s="13">
        <v>440</v>
      </c>
      <c r="Z219" s="13">
        <v>300</v>
      </c>
      <c r="AA219" s="18">
        <v>0</v>
      </c>
      <c r="AB219" s="22">
        <v>0</v>
      </c>
      <c r="AC219" s="18">
        <v>0</v>
      </c>
      <c r="AD219" s="18">
        <v>0</v>
      </c>
      <c r="AE219" s="13">
        <v>8740</v>
      </c>
    </row>
    <row r="220" spans="1:31" ht="15" x14ac:dyDescent="0.2">
      <c r="A220" s="13">
        <v>206</v>
      </c>
      <c r="B220" s="12" t="s">
        <v>281</v>
      </c>
      <c r="C220" s="18">
        <v>68.119</v>
      </c>
      <c r="D220" s="19">
        <v>138.1</v>
      </c>
      <c r="E220" s="19">
        <v>317.39999999999998</v>
      </c>
      <c r="F220" s="19">
        <v>506</v>
      </c>
      <c r="G220" s="19">
        <v>0</v>
      </c>
      <c r="H220" s="19">
        <v>0</v>
      </c>
      <c r="I220" s="18">
        <v>0</v>
      </c>
      <c r="J220" s="18">
        <v>0</v>
      </c>
      <c r="K220" s="18">
        <v>0.77200000000000002</v>
      </c>
      <c r="L220" s="19">
        <v>293</v>
      </c>
      <c r="M220" s="19">
        <v>0.9</v>
      </c>
      <c r="N220" s="20">
        <v>-9.9149999999999991</v>
      </c>
      <c r="O220" s="21">
        <v>0.1106</v>
      </c>
      <c r="P220" s="21">
        <v>-6.1600000000000007E-5</v>
      </c>
      <c r="Q220" s="21">
        <v>1.2979999999999999E-8</v>
      </c>
      <c r="R220" s="22">
        <v>396.83</v>
      </c>
      <c r="S220" s="22">
        <v>218.66</v>
      </c>
      <c r="T220" s="13">
        <v>7.87</v>
      </c>
      <c r="U220" s="13">
        <v>26.48</v>
      </c>
      <c r="V220" s="20">
        <v>15.935600000000001</v>
      </c>
      <c r="W220" s="22">
        <v>2583.0700000000002</v>
      </c>
      <c r="X220" s="22">
        <v>-39.869999999999997</v>
      </c>
      <c r="Y220" s="13">
        <v>378</v>
      </c>
      <c r="Z220" s="13">
        <v>244</v>
      </c>
      <c r="AA220" s="18">
        <v>0</v>
      </c>
      <c r="AB220" s="22">
        <v>0</v>
      </c>
      <c r="AC220" s="18">
        <v>0</v>
      </c>
      <c r="AD220" s="18">
        <v>0</v>
      </c>
      <c r="AE220" s="13">
        <v>6450</v>
      </c>
    </row>
    <row r="221" spans="1:31" ht="15" x14ac:dyDescent="0.2">
      <c r="A221" s="13">
        <v>207</v>
      </c>
      <c r="B221" s="12" t="s">
        <v>282</v>
      </c>
      <c r="C221" s="18">
        <v>42.081000000000003</v>
      </c>
      <c r="D221" s="19">
        <v>145.69999999999999</v>
      </c>
      <c r="E221" s="19">
        <v>240.4</v>
      </c>
      <c r="F221" s="19">
        <v>397.8</v>
      </c>
      <c r="G221" s="19">
        <v>54.2</v>
      </c>
      <c r="H221" s="19">
        <v>170</v>
      </c>
      <c r="I221" s="18">
        <v>0.28199999999999997</v>
      </c>
      <c r="J221" s="18">
        <v>0.26400000000000001</v>
      </c>
      <c r="K221" s="18">
        <v>0.56299999999999994</v>
      </c>
      <c r="L221" s="19">
        <v>288</v>
      </c>
      <c r="M221" s="19">
        <v>0</v>
      </c>
      <c r="N221" s="20">
        <v>-8.4169999999999998</v>
      </c>
      <c r="O221" s="21">
        <v>9.1079999999999994E-2</v>
      </c>
      <c r="P221" s="21">
        <v>-6.8819999999999995E-5</v>
      </c>
      <c r="Q221" s="21">
        <v>2.1579999999999999E-8</v>
      </c>
      <c r="R221" s="22">
        <v>0</v>
      </c>
      <c r="S221" s="22">
        <v>0</v>
      </c>
      <c r="T221" s="13">
        <v>12.74</v>
      </c>
      <c r="U221" s="13">
        <v>24.95</v>
      </c>
      <c r="V221" s="20">
        <v>15.8599</v>
      </c>
      <c r="W221" s="22">
        <v>1971.04</v>
      </c>
      <c r="X221" s="22">
        <v>-26.65</v>
      </c>
      <c r="Y221" s="13">
        <v>245</v>
      </c>
      <c r="Z221" s="13">
        <v>180</v>
      </c>
      <c r="AA221" s="18">
        <v>0</v>
      </c>
      <c r="AB221" s="22">
        <v>0</v>
      </c>
      <c r="AC221" s="18">
        <v>0</v>
      </c>
      <c r="AD221" s="18">
        <v>0</v>
      </c>
      <c r="AE221" s="13">
        <v>4790</v>
      </c>
    </row>
    <row r="222" spans="1:31" ht="15" x14ac:dyDescent="0.2">
      <c r="A222" s="13">
        <v>208</v>
      </c>
      <c r="B222" s="12" t="s">
        <v>283</v>
      </c>
      <c r="C222" s="18">
        <v>4.032</v>
      </c>
      <c r="D222" s="19">
        <v>18.7</v>
      </c>
      <c r="E222" s="19">
        <v>23.7</v>
      </c>
      <c r="F222" s="19">
        <v>38.4</v>
      </c>
      <c r="G222" s="19">
        <v>16.399999999999999</v>
      </c>
      <c r="H222" s="19">
        <v>60.3</v>
      </c>
      <c r="I222" s="18">
        <v>0.314</v>
      </c>
      <c r="J222" s="18">
        <v>-0.13</v>
      </c>
      <c r="K222" s="18">
        <v>0.16500000000000001</v>
      </c>
      <c r="L222" s="19">
        <v>22.7</v>
      </c>
      <c r="M222" s="19">
        <v>0</v>
      </c>
      <c r="N222" s="20">
        <v>7.2249999999999996</v>
      </c>
      <c r="O222" s="21">
        <v>-1.58E-3</v>
      </c>
      <c r="P222" s="21">
        <v>2.7939999999999998E-6</v>
      </c>
      <c r="Q222" s="21">
        <v>-8.7999999999999996E-10</v>
      </c>
      <c r="R222" s="22">
        <v>19.670000000000002</v>
      </c>
      <c r="S222" s="22">
        <v>8.3800000000000008</v>
      </c>
      <c r="T222" s="13">
        <v>0</v>
      </c>
      <c r="U222" s="13">
        <v>0</v>
      </c>
      <c r="V222" s="20">
        <v>13.295400000000001</v>
      </c>
      <c r="W222" s="22">
        <v>157.88999999999999</v>
      </c>
      <c r="X222" s="22">
        <v>0</v>
      </c>
      <c r="Y222" s="13">
        <v>25</v>
      </c>
      <c r="Z222" s="13">
        <v>19</v>
      </c>
      <c r="AA222" s="18">
        <v>0</v>
      </c>
      <c r="AB222" s="22">
        <v>0</v>
      </c>
      <c r="AC222" s="18">
        <v>0</v>
      </c>
      <c r="AD222" s="18">
        <v>0</v>
      </c>
      <c r="AE222" s="13">
        <v>292</v>
      </c>
    </row>
    <row r="223" spans="1:31" ht="15" x14ac:dyDescent="0.2">
      <c r="A223" s="13">
        <v>209</v>
      </c>
      <c r="B223" s="12" t="s">
        <v>284</v>
      </c>
      <c r="C223" s="18">
        <v>20.030999999999999</v>
      </c>
      <c r="D223" s="19">
        <v>277</v>
      </c>
      <c r="E223" s="19">
        <v>374.6</v>
      </c>
      <c r="F223" s="19">
        <v>644</v>
      </c>
      <c r="G223" s="19">
        <v>213.8</v>
      </c>
      <c r="H223" s="19">
        <v>55.6</v>
      </c>
      <c r="I223" s="18">
        <v>0.22500000000000001</v>
      </c>
      <c r="J223" s="18">
        <v>0</v>
      </c>
      <c r="K223" s="18">
        <v>1.105</v>
      </c>
      <c r="L223" s="19">
        <v>293</v>
      </c>
      <c r="M223" s="19">
        <v>1.9</v>
      </c>
      <c r="N223" s="20">
        <v>0</v>
      </c>
      <c r="O223" s="21">
        <v>0</v>
      </c>
      <c r="P223" s="21">
        <v>0</v>
      </c>
      <c r="Q223" s="21">
        <v>0</v>
      </c>
      <c r="R223" s="22">
        <v>757.92</v>
      </c>
      <c r="S223" s="22">
        <v>304.58</v>
      </c>
      <c r="T223" s="13">
        <v>-59.57</v>
      </c>
      <c r="U223" s="13">
        <v>-56.08</v>
      </c>
      <c r="V223" s="20">
        <v>0</v>
      </c>
      <c r="W223" s="22">
        <v>0</v>
      </c>
      <c r="X223" s="22">
        <v>0</v>
      </c>
      <c r="Y223" s="13">
        <v>0</v>
      </c>
      <c r="Z223" s="13">
        <v>0</v>
      </c>
      <c r="AA223" s="18">
        <v>0</v>
      </c>
      <c r="AB223" s="22">
        <v>0</v>
      </c>
      <c r="AC223" s="18">
        <v>0</v>
      </c>
      <c r="AD223" s="18">
        <v>0</v>
      </c>
      <c r="AE223" s="13">
        <v>9880</v>
      </c>
    </row>
    <row r="224" spans="1:31" ht="15" x14ac:dyDescent="0.2">
      <c r="A224" s="13">
        <v>210</v>
      </c>
      <c r="B224" s="12" t="s">
        <v>285</v>
      </c>
      <c r="C224" s="18">
        <v>173.83500000000001</v>
      </c>
      <c r="D224" s="19">
        <v>220.6</v>
      </c>
      <c r="E224" s="19">
        <v>370</v>
      </c>
      <c r="F224" s="19">
        <v>583</v>
      </c>
      <c r="G224" s="19">
        <v>71</v>
      </c>
      <c r="H224" s="19">
        <v>0</v>
      </c>
      <c r="I224" s="18">
        <v>0</v>
      </c>
      <c r="J224" s="18">
        <v>0</v>
      </c>
      <c r="K224" s="18">
        <v>2.5</v>
      </c>
      <c r="L224" s="19">
        <v>293</v>
      </c>
      <c r="M224" s="19">
        <v>1.9</v>
      </c>
      <c r="N224" s="20">
        <v>0</v>
      </c>
      <c r="O224" s="21">
        <v>0</v>
      </c>
      <c r="P224" s="21">
        <v>0</v>
      </c>
      <c r="Q224" s="21">
        <v>0</v>
      </c>
      <c r="R224" s="22">
        <v>428.91</v>
      </c>
      <c r="S224" s="22">
        <v>294.57</v>
      </c>
      <c r="T224" s="13">
        <v>-1</v>
      </c>
      <c r="U224" s="13">
        <v>-1.34</v>
      </c>
      <c r="V224" s="20">
        <v>0</v>
      </c>
      <c r="W224" s="22">
        <v>0</v>
      </c>
      <c r="X224" s="22">
        <v>0</v>
      </c>
      <c r="Y224" s="13">
        <v>0</v>
      </c>
      <c r="Z224" s="13">
        <v>0</v>
      </c>
      <c r="AA224" s="18">
        <v>0</v>
      </c>
      <c r="AB224" s="22">
        <v>0</v>
      </c>
      <c r="AC224" s="18">
        <v>0</v>
      </c>
      <c r="AD224" s="18">
        <v>0</v>
      </c>
      <c r="AE224" s="13">
        <v>0</v>
      </c>
    </row>
    <row r="225" spans="1:33" ht="15" x14ac:dyDescent="0.2">
      <c r="A225" s="13">
        <v>211</v>
      </c>
      <c r="B225" s="12" t="s">
        <v>286</v>
      </c>
      <c r="C225" s="18">
        <v>129.24700000000001</v>
      </c>
      <c r="D225" s="19">
        <v>211</v>
      </c>
      <c r="E225" s="19">
        <v>432.8</v>
      </c>
      <c r="F225" s="19">
        <v>596</v>
      </c>
      <c r="G225" s="19">
        <v>25</v>
      </c>
      <c r="H225" s="19">
        <v>517</v>
      </c>
      <c r="I225" s="18">
        <v>0.26</v>
      </c>
      <c r="J225" s="18">
        <v>0.59</v>
      </c>
      <c r="K225" s="18">
        <v>0.76700000000000002</v>
      </c>
      <c r="L225" s="19">
        <v>293</v>
      </c>
      <c r="M225" s="19">
        <v>1.1000000000000001</v>
      </c>
      <c r="N225" s="20">
        <v>2.3319999999999999</v>
      </c>
      <c r="O225" s="21">
        <v>0.193</v>
      </c>
      <c r="P225" s="21">
        <v>-1.049E-4</v>
      </c>
      <c r="Q225" s="21">
        <v>2.2090000000000001E-8</v>
      </c>
      <c r="R225" s="22">
        <v>581.41999999999996</v>
      </c>
      <c r="S225" s="22">
        <v>286.54000000000002</v>
      </c>
      <c r="T225" s="13">
        <v>0</v>
      </c>
      <c r="U225" s="13">
        <v>0</v>
      </c>
      <c r="V225" s="20">
        <v>16.730699999999999</v>
      </c>
      <c r="W225" s="22">
        <v>3721.9</v>
      </c>
      <c r="X225" s="22">
        <v>-64.150000000000006</v>
      </c>
      <c r="Y225" s="13">
        <v>459</v>
      </c>
      <c r="Z225" s="13">
        <v>322</v>
      </c>
      <c r="AA225" s="18">
        <v>0</v>
      </c>
      <c r="AB225" s="22">
        <v>0</v>
      </c>
      <c r="AC225" s="18">
        <v>0</v>
      </c>
      <c r="AD225" s="18">
        <v>0</v>
      </c>
      <c r="AE225" s="13">
        <v>9500</v>
      </c>
    </row>
    <row r="226" spans="1:33" ht="15" x14ac:dyDescent="0.2">
      <c r="A226" s="13">
        <v>212</v>
      </c>
      <c r="B226" s="12" t="s">
        <v>287</v>
      </c>
      <c r="C226" s="18">
        <v>278.35000000000002</v>
      </c>
      <c r="D226" s="19">
        <v>238</v>
      </c>
      <c r="E226" s="19">
        <v>608</v>
      </c>
      <c r="F226" s="19">
        <v>0</v>
      </c>
      <c r="G226" s="19">
        <v>0</v>
      </c>
      <c r="H226" s="19">
        <v>0</v>
      </c>
      <c r="I226" s="18">
        <v>0</v>
      </c>
      <c r="J226" s="18">
        <v>0</v>
      </c>
      <c r="K226" s="18">
        <v>1.0469999999999999</v>
      </c>
      <c r="L226" s="19">
        <v>293</v>
      </c>
      <c r="M226" s="19">
        <v>0</v>
      </c>
      <c r="N226" s="20">
        <v>0.44900000000000001</v>
      </c>
      <c r="O226" s="21">
        <v>2.9950000000000001</v>
      </c>
      <c r="P226" s="21">
        <v>-1</v>
      </c>
      <c r="Q226" s="21">
        <v>-1.462</v>
      </c>
      <c r="R226" s="22">
        <v>-4</v>
      </c>
      <c r="S226" s="22">
        <v>1.665</v>
      </c>
      <c r="T226" s="13">
        <v>-8</v>
      </c>
      <c r="U226" s="13">
        <v>2588.1</v>
      </c>
      <c r="V226" s="20">
        <v>336.24</v>
      </c>
      <c r="W226" s="22">
        <v>0</v>
      </c>
      <c r="X226" s="22">
        <v>0</v>
      </c>
      <c r="Y226" s="13">
        <v>16.953900000000001</v>
      </c>
      <c r="Z226" s="13">
        <v>4852.47</v>
      </c>
      <c r="AA226" s="18">
        <v>-138.1</v>
      </c>
      <c r="AB226" s="22">
        <v>657</v>
      </c>
      <c r="AC226" s="18">
        <v>469</v>
      </c>
      <c r="AD226" s="18">
        <v>0</v>
      </c>
      <c r="AE226" s="13">
        <v>0</v>
      </c>
      <c r="AG226" s="13">
        <v>0</v>
      </c>
    </row>
    <row r="227" spans="1:33" ht="15" x14ac:dyDescent="0.2">
      <c r="A227" s="13">
        <v>213</v>
      </c>
      <c r="B227" s="12" t="s">
        <v>288</v>
      </c>
      <c r="C227" s="18">
        <v>120.914</v>
      </c>
      <c r="D227" s="19">
        <v>115.4</v>
      </c>
      <c r="E227" s="19">
        <v>243.4</v>
      </c>
      <c r="F227" s="19">
        <v>385</v>
      </c>
      <c r="G227" s="19">
        <v>40.700000000000003</v>
      </c>
      <c r="H227" s="19">
        <v>217</v>
      </c>
      <c r="I227" s="18">
        <v>0.28000000000000003</v>
      </c>
      <c r="J227" s="18">
        <v>0.17599999999999999</v>
      </c>
      <c r="K227" s="18">
        <v>1.75</v>
      </c>
      <c r="L227" s="19">
        <v>158</v>
      </c>
      <c r="M227" s="19">
        <v>0.5</v>
      </c>
      <c r="N227" s="20">
        <v>7.5469999999999997</v>
      </c>
      <c r="O227" s="21">
        <v>4.2569999999999997E-2</v>
      </c>
      <c r="P227" s="21">
        <v>-3.6029999999999999E-5</v>
      </c>
      <c r="Q227" s="21">
        <v>1.037E-8</v>
      </c>
      <c r="R227" s="22">
        <v>215.09</v>
      </c>
      <c r="S227" s="22">
        <v>2165.5500000000002</v>
      </c>
      <c r="T227" s="13">
        <v>-15</v>
      </c>
      <c r="U227" s="13">
        <v>-105.7</v>
      </c>
      <c r="V227" s="20">
        <v>0</v>
      </c>
      <c r="W227" s="22">
        <v>0</v>
      </c>
      <c r="X227" s="22">
        <v>0</v>
      </c>
      <c r="Y227" s="13">
        <v>0</v>
      </c>
      <c r="Z227" s="13">
        <v>0</v>
      </c>
      <c r="AA227" s="18">
        <v>0</v>
      </c>
      <c r="AB227" s="22">
        <v>0</v>
      </c>
      <c r="AC227" s="18">
        <v>0</v>
      </c>
      <c r="AD227" s="18">
        <v>0</v>
      </c>
      <c r="AE227" s="13">
        <v>4772</v>
      </c>
    </row>
    <row r="228" spans="1:33" ht="15" x14ac:dyDescent="0.2">
      <c r="A228" s="13">
        <v>214</v>
      </c>
      <c r="B228" s="12" t="s">
        <v>289</v>
      </c>
      <c r="C228" s="18">
        <v>84.933000000000007</v>
      </c>
      <c r="D228" s="19">
        <v>178.1</v>
      </c>
      <c r="E228" s="19">
        <v>313</v>
      </c>
      <c r="F228" s="19">
        <v>510</v>
      </c>
      <c r="G228" s="19">
        <v>60</v>
      </c>
      <c r="H228" s="19">
        <v>193</v>
      </c>
      <c r="I228" s="18">
        <v>0.27700000000000002</v>
      </c>
      <c r="J228" s="18">
        <v>0.193</v>
      </c>
      <c r="K228" s="18">
        <v>1.3169999999999999</v>
      </c>
      <c r="L228" s="19">
        <v>298</v>
      </c>
      <c r="M228" s="19">
        <v>1.8</v>
      </c>
      <c r="N228" s="20">
        <v>3.0939999999999999</v>
      </c>
      <c r="O228" s="21">
        <v>3.8769999999999999E-2</v>
      </c>
      <c r="P228" s="21">
        <v>-3.1099999999999997E-5</v>
      </c>
      <c r="Q228" s="21">
        <v>1.0049999999999999E-9</v>
      </c>
      <c r="R228" s="22">
        <v>359.55</v>
      </c>
      <c r="S228" s="22">
        <v>225.13</v>
      </c>
      <c r="T228" s="13">
        <v>22.8</v>
      </c>
      <c r="U228" s="13">
        <v>-16.46</v>
      </c>
      <c r="V228" s="20">
        <v>16.302900000000001</v>
      </c>
      <c r="W228" s="22">
        <v>2622.44</v>
      </c>
      <c r="X228" s="22">
        <v>-41.7</v>
      </c>
      <c r="Y228" s="13">
        <v>332</v>
      </c>
      <c r="Z228" s="13">
        <v>229</v>
      </c>
      <c r="AA228" s="18">
        <v>53.767000000000003</v>
      </c>
      <c r="AB228" s="22">
        <v>-5110.2</v>
      </c>
      <c r="AC228" s="18">
        <v>5.3639999999999999</v>
      </c>
      <c r="AD228" s="18">
        <v>2.41</v>
      </c>
      <c r="AE228" s="13">
        <v>6690</v>
      </c>
    </row>
    <row r="229" spans="1:33" ht="15" x14ac:dyDescent="0.2">
      <c r="A229" s="13">
        <v>215</v>
      </c>
      <c r="B229" s="12" t="s">
        <v>290</v>
      </c>
      <c r="C229" s="18">
        <v>102.923</v>
      </c>
      <c r="D229" s="19">
        <v>138</v>
      </c>
      <c r="E229" s="19">
        <v>282</v>
      </c>
      <c r="F229" s="19">
        <v>451.6</v>
      </c>
      <c r="G229" s="19">
        <v>51</v>
      </c>
      <c r="H229" s="19">
        <v>197</v>
      </c>
      <c r="I229" s="18">
        <v>0.27200000000000002</v>
      </c>
      <c r="J229" s="18">
        <v>0.20200000000000001</v>
      </c>
      <c r="K229" s="18">
        <v>1.38</v>
      </c>
      <c r="L229" s="19">
        <v>282</v>
      </c>
      <c r="M229" s="19">
        <v>1.3</v>
      </c>
      <c r="N229" s="20">
        <v>5.6520000000000001</v>
      </c>
      <c r="O229" s="21">
        <v>3.7699999999999997E-2</v>
      </c>
      <c r="P229" s="21">
        <v>-2.866E-5</v>
      </c>
      <c r="Q229" s="21">
        <v>7.7949999999999997E-9</v>
      </c>
      <c r="R229" s="22">
        <v>0</v>
      </c>
      <c r="S229" s="22">
        <v>0</v>
      </c>
      <c r="T229" s="13">
        <v>-71.400000000000006</v>
      </c>
      <c r="U229" s="13">
        <v>64.099999999999994</v>
      </c>
      <c r="V229" s="20">
        <v>0</v>
      </c>
      <c r="W229" s="22">
        <v>0</v>
      </c>
      <c r="X229" s="22">
        <v>0</v>
      </c>
      <c r="Y229" s="13">
        <v>0</v>
      </c>
      <c r="Z229" s="13">
        <v>0</v>
      </c>
      <c r="AA229" s="18">
        <v>54.563000000000002</v>
      </c>
      <c r="AB229" s="22">
        <v>-4629.0200000000004</v>
      </c>
      <c r="AC229" s="18">
        <v>-5.59</v>
      </c>
      <c r="AD229" s="18">
        <v>2.2200000000000002</v>
      </c>
      <c r="AE229" s="13">
        <v>5960</v>
      </c>
    </row>
    <row r="230" spans="1:33" ht="15" x14ac:dyDescent="0.2">
      <c r="A230" s="13">
        <v>216</v>
      </c>
      <c r="B230" s="12" t="s">
        <v>291</v>
      </c>
      <c r="C230" s="18">
        <v>45.085000000000001</v>
      </c>
      <c r="D230" s="19">
        <v>181</v>
      </c>
      <c r="E230" s="19">
        <v>280</v>
      </c>
      <c r="F230" s="19">
        <v>437.6</v>
      </c>
      <c r="G230" s="19">
        <v>52.4</v>
      </c>
      <c r="H230" s="19">
        <v>187</v>
      </c>
      <c r="I230" s="18">
        <v>0.27200000000000002</v>
      </c>
      <c r="J230" s="18">
        <v>0.28799999999999998</v>
      </c>
      <c r="K230" s="18">
        <v>0.65600000000000003</v>
      </c>
      <c r="L230" s="19">
        <v>293</v>
      </c>
      <c r="M230" s="19">
        <v>0</v>
      </c>
      <c r="N230" s="20">
        <v>-4.1000000000000002E-2</v>
      </c>
      <c r="O230" s="21">
        <v>6.4380000000000007E-2</v>
      </c>
      <c r="P230" s="21">
        <v>-3.1749999999999999E-5</v>
      </c>
      <c r="Q230" s="21">
        <v>5.5869999999999998E-9</v>
      </c>
      <c r="R230" s="22">
        <v>0</v>
      </c>
      <c r="S230" s="22">
        <v>0</v>
      </c>
      <c r="T230" s="13">
        <v>-4.5</v>
      </c>
      <c r="U230" s="13">
        <v>16.25</v>
      </c>
      <c r="V230" s="20">
        <v>16.2653</v>
      </c>
      <c r="W230" s="22">
        <v>2358.77</v>
      </c>
      <c r="X230" s="22">
        <v>-35.15</v>
      </c>
      <c r="Y230" s="13">
        <v>310</v>
      </c>
      <c r="Z230" s="13">
        <v>218</v>
      </c>
      <c r="AA230" s="18">
        <v>67.611000000000004</v>
      </c>
      <c r="AB230" s="22">
        <v>-5350.44</v>
      </c>
      <c r="AC230" s="18">
        <v>-7.4349999999999996</v>
      </c>
      <c r="AD230" s="18">
        <v>2.0299999999999998</v>
      </c>
      <c r="AE230" s="13">
        <v>6330</v>
      </c>
    </row>
    <row r="231" spans="1:33" ht="15" x14ac:dyDescent="0.2">
      <c r="A231" s="13">
        <v>217</v>
      </c>
      <c r="B231" s="12" t="s">
        <v>291</v>
      </c>
      <c r="C231" s="18">
        <v>73.138999999999996</v>
      </c>
      <c r="D231" s="19">
        <v>223.4</v>
      </c>
      <c r="E231" s="19">
        <v>328.6</v>
      </c>
      <c r="F231" s="19">
        <v>496.6</v>
      </c>
      <c r="G231" s="19">
        <v>36.6</v>
      </c>
      <c r="H231" s="19">
        <v>301</v>
      </c>
      <c r="I231" s="18">
        <v>0.27</v>
      </c>
      <c r="J231" s="18">
        <v>0.29899999999999999</v>
      </c>
      <c r="K231" s="18">
        <v>0.70699999999999996</v>
      </c>
      <c r="L231" s="19">
        <v>293</v>
      </c>
      <c r="M231" s="19">
        <v>1.1000000000000001</v>
      </c>
      <c r="N231" s="20">
        <v>0.48699999999999999</v>
      </c>
      <c r="O231" s="21">
        <v>0.10580000000000001</v>
      </c>
      <c r="P231" s="21">
        <v>-5.2139999999999999E-5</v>
      </c>
      <c r="Q231" s="21">
        <v>8.7250000000000004E-9</v>
      </c>
      <c r="R231" s="22">
        <v>473.89</v>
      </c>
      <c r="S231" s="22">
        <v>229.29</v>
      </c>
      <c r="T231" s="13">
        <v>-17.3</v>
      </c>
      <c r="U231" s="13">
        <v>17.23</v>
      </c>
      <c r="V231" s="20">
        <v>16.054500000000001</v>
      </c>
      <c r="W231" s="22">
        <v>2595.0100000000002</v>
      </c>
      <c r="X231" s="22">
        <v>-53.15</v>
      </c>
      <c r="Y231" s="13">
        <v>350</v>
      </c>
      <c r="Z231" s="13">
        <v>242</v>
      </c>
      <c r="AA231" s="18">
        <v>64.89</v>
      </c>
      <c r="AB231" s="22">
        <v>-5912.65</v>
      </c>
      <c r="AC231" s="18">
        <v>-6.9550000000000001</v>
      </c>
      <c r="AD231" s="18">
        <v>3.73</v>
      </c>
      <c r="AE231" s="13">
        <v>6650</v>
      </c>
    </row>
    <row r="232" spans="1:33" ht="15" x14ac:dyDescent="0.2">
      <c r="A232" s="13">
        <v>218</v>
      </c>
      <c r="B232" s="12" t="s">
        <v>292</v>
      </c>
      <c r="C232" s="18">
        <v>122.244</v>
      </c>
      <c r="D232" s="19">
        <v>171.7</v>
      </c>
      <c r="E232" s="19">
        <v>427.2</v>
      </c>
      <c r="F232" s="19">
        <v>642</v>
      </c>
      <c r="G232" s="19">
        <v>0</v>
      </c>
      <c r="H232" s="19">
        <v>0</v>
      </c>
      <c r="I232" s="18">
        <v>0</v>
      </c>
      <c r="J232" s="18">
        <v>0</v>
      </c>
      <c r="K232" s="18">
        <v>0.998</v>
      </c>
      <c r="L232" s="19">
        <v>293</v>
      </c>
      <c r="M232" s="19">
        <v>2</v>
      </c>
      <c r="N232" s="20">
        <v>6.4240000000000004</v>
      </c>
      <c r="O232" s="21">
        <v>0.1099</v>
      </c>
      <c r="P232" s="21">
        <v>-6.4720000000000004E-5</v>
      </c>
      <c r="Q232" s="21">
        <v>1.426E-8</v>
      </c>
      <c r="R232" s="22">
        <v>0</v>
      </c>
      <c r="S232" s="22">
        <v>0</v>
      </c>
      <c r="T232" s="13">
        <v>-17.84</v>
      </c>
      <c r="U232" s="13">
        <v>5.32</v>
      </c>
      <c r="V232" s="20">
        <v>16.060700000000001</v>
      </c>
      <c r="W232" s="22">
        <v>3421.57</v>
      </c>
      <c r="X232" s="22">
        <v>-64.19</v>
      </c>
      <c r="Y232" s="13">
        <v>455</v>
      </c>
      <c r="Z232" s="13">
        <v>312</v>
      </c>
      <c r="AA232" s="18">
        <v>0</v>
      </c>
      <c r="AB232" s="22">
        <v>0</v>
      </c>
      <c r="AC232" s="18">
        <v>0</v>
      </c>
      <c r="AD232" s="18">
        <v>0</v>
      </c>
      <c r="AE232" s="13">
        <v>9010</v>
      </c>
    </row>
    <row r="233" spans="1:33" ht="15" x14ac:dyDescent="0.2">
      <c r="A233" s="13">
        <v>219</v>
      </c>
      <c r="B233" s="12" t="s">
        <v>293</v>
      </c>
      <c r="C233" s="18">
        <v>86.134</v>
      </c>
      <c r="D233" s="19">
        <v>234.2</v>
      </c>
      <c r="E233" s="19">
        <v>375.1</v>
      </c>
      <c r="F233" s="19">
        <v>561</v>
      </c>
      <c r="G233" s="19">
        <v>36.9</v>
      </c>
      <c r="H233" s="19">
        <v>336</v>
      </c>
      <c r="I233" s="18">
        <v>0.26900000000000002</v>
      </c>
      <c r="J233" s="18">
        <v>0.34699999999999998</v>
      </c>
      <c r="K233" s="18">
        <v>0.81399999999999995</v>
      </c>
      <c r="L233" s="19">
        <v>293</v>
      </c>
      <c r="M233" s="19">
        <v>2.7</v>
      </c>
      <c r="N233" s="20">
        <v>7.1680000000000001</v>
      </c>
      <c r="O233" s="21">
        <v>9.4089999999999993E-2</v>
      </c>
      <c r="P233" s="21">
        <v>-4.5540000000000001E-5</v>
      </c>
      <c r="Q233" s="21">
        <v>8.1150000000000002E-9</v>
      </c>
      <c r="R233" s="22">
        <v>409.17</v>
      </c>
      <c r="S233" s="22">
        <v>236.65</v>
      </c>
      <c r="T233" s="13">
        <v>-61.82</v>
      </c>
      <c r="U233" s="13">
        <v>-32.33</v>
      </c>
      <c r="V233" s="20">
        <v>16.813800000000001</v>
      </c>
      <c r="W233" s="22">
        <v>3410.51</v>
      </c>
      <c r="X233" s="22">
        <v>-40.15</v>
      </c>
      <c r="Y233" s="13">
        <v>400</v>
      </c>
      <c r="Z233" s="13">
        <v>275</v>
      </c>
      <c r="AA233" s="18">
        <v>111.2</v>
      </c>
      <c r="AB233" s="22">
        <v>-9773.6299999999992</v>
      </c>
      <c r="AC233" s="18">
        <v>-13.26</v>
      </c>
      <c r="AD233" s="18">
        <v>4.7300000000000004</v>
      </c>
      <c r="AE233" s="13">
        <v>8060</v>
      </c>
    </row>
    <row r="234" spans="1:33" ht="15" x14ac:dyDescent="0.2">
      <c r="A234" s="13">
        <v>220</v>
      </c>
      <c r="B234" s="12" t="s">
        <v>294</v>
      </c>
      <c r="C234" s="18">
        <v>90.18</v>
      </c>
      <c r="D234" s="19">
        <v>169.2</v>
      </c>
      <c r="E234" s="19">
        <v>365.3</v>
      </c>
      <c r="F234" s="19">
        <v>557</v>
      </c>
      <c r="G234" s="19">
        <v>39.1</v>
      </c>
      <c r="H234" s="19">
        <v>318</v>
      </c>
      <c r="I234" s="18">
        <v>0.27200000000000002</v>
      </c>
      <c r="J234" s="18">
        <v>0.3</v>
      </c>
      <c r="K234" s="18">
        <v>0.83699999999999997</v>
      </c>
      <c r="L234" s="19">
        <v>293</v>
      </c>
      <c r="M234" s="19">
        <v>1.6</v>
      </c>
      <c r="N234" s="20">
        <v>3.2469999999999999</v>
      </c>
      <c r="O234" s="21">
        <v>9.4570000000000001E-2</v>
      </c>
      <c r="P234" s="21">
        <v>-4.2509999999999998E-5</v>
      </c>
      <c r="Q234" s="21">
        <v>6.3270000000000002E-9</v>
      </c>
      <c r="R234" s="22">
        <v>407.59</v>
      </c>
      <c r="S234" s="22">
        <v>233.32</v>
      </c>
      <c r="T234" s="13">
        <v>-19.95</v>
      </c>
      <c r="U234" s="13">
        <v>4.25</v>
      </c>
      <c r="V234" s="20">
        <v>15.953099999999999</v>
      </c>
      <c r="W234" s="22">
        <v>2896.27</v>
      </c>
      <c r="X234" s="22">
        <v>-54.49</v>
      </c>
      <c r="Y234" s="13">
        <v>390</v>
      </c>
      <c r="Z234" s="13">
        <v>260</v>
      </c>
      <c r="AA234" s="18">
        <v>0</v>
      </c>
      <c r="AB234" s="22">
        <v>0</v>
      </c>
      <c r="AC234" s="18">
        <v>0</v>
      </c>
      <c r="AD234" s="18">
        <v>0</v>
      </c>
      <c r="AE234" s="13">
        <v>7590</v>
      </c>
    </row>
    <row r="235" spans="1:33" ht="15" x14ac:dyDescent="0.2">
      <c r="A235" s="13">
        <v>221</v>
      </c>
      <c r="B235" s="12" t="s">
        <v>295</v>
      </c>
      <c r="C235" s="18">
        <v>106.122</v>
      </c>
      <c r="D235" s="19">
        <v>265</v>
      </c>
      <c r="E235" s="19">
        <v>519</v>
      </c>
      <c r="F235" s="19">
        <v>681</v>
      </c>
      <c r="G235" s="19">
        <v>6</v>
      </c>
      <c r="H235" s="19">
        <v>316</v>
      </c>
      <c r="I235" s="18">
        <v>0.26</v>
      </c>
      <c r="J235" s="18">
        <v>0</v>
      </c>
      <c r="K235" s="18">
        <v>1.1160000000000001</v>
      </c>
      <c r="L235" s="19">
        <v>293</v>
      </c>
      <c r="M235" s="19">
        <v>0</v>
      </c>
      <c r="N235" s="20">
        <v>17.45</v>
      </c>
      <c r="O235" s="21">
        <v>8.2659999999999997E-2</v>
      </c>
      <c r="P235" s="21">
        <v>-3.506E-5</v>
      </c>
      <c r="Q235" s="21">
        <v>4.4100000000000003E-9</v>
      </c>
      <c r="R235" s="22">
        <v>1943</v>
      </c>
      <c r="S235" s="22">
        <v>385.24</v>
      </c>
      <c r="T235" s="13">
        <v>-136.5</v>
      </c>
      <c r="U235" s="13">
        <v>0</v>
      </c>
      <c r="V235" s="20">
        <v>17.032599999999999</v>
      </c>
      <c r="W235" s="22">
        <v>4122.5200000000004</v>
      </c>
      <c r="X235" s="22">
        <v>-122.5</v>
      </c>
      <c r="Y235" s="13">
        <v>560</v>
      </c>
      <c r="Z235" s="13">
        <v>402</v>
      </c>
      <c r="AA235" s="18">
        <v>0</v>
      </c>
      <c r="AB235" s="22">
        <v>0</v>
      </c>
      <c r="AC235" s="18">
        <v>0</v>
      </c>
      <c r="AD235" s="18">
        <v>0</v>
      </c>
      <c r="AE235" s="13">
        <v>13670</v>
      </c>
    </row>
    <row r="236" spans="1:33" ht="15" x14ac:dyDescent="0.2">
      <c r="A236" s="13">
        <v>222</v>
      </c>
      <c r="B236" s="12" t="s">
        <v>296</v>
      </c>
      <c r="C236" s="18">
        <v>186.339</v>
      </c>
      <c r="D236" s="19">
        <v>230</v>
      </c>
      <c r="E236" s="19">
        <v>499.6</v>
      </c>
      <c r="F236" s="19">
        <v>657</v>
      </c>
      <c r="G236" s="19">
        <v>18</v>
      </c>
      <c r="H236" s="19">
        <v>720</v>
      </c>
      <c r="I236" s="18">
        <v>0.24</v>
      </c>
      <c r="J236" s="18">
        <v>0.7</v>
      </c>
      <c r="K236" s="18">
        <v>0.79400000000000004</v>
      </c>
      <c r="L236" s="19">
        <v>293</v>
      </c>
      <c r="M236" s="19">
        <v>0</v>
      </c>
      <c r="N236" s="20">
        <v>8.01</v>
      </c>
      <c r="O236" s="21">
        <v>0.25640000000000002</v>
      </c>
      <c r="P236" s="21">
        <v>-1.3219999999999999E-4</v>
      </c>
      <c r="Q236" s="21">
        <v>4.0070000000000001E-8</v>
      </c>
      <c r="R236" s="22">
        <v>723.43</v>
      </c>
      <c r="S236" s="22">
        <v>323.35000000000002</v>
      </c>
      <c r="T236" s="13">
        <v>0</v>
      </c>
      <c r="U236" s="13">
        <v>0</v>
      </c>
      <c r="V236" s="20">
        <v>16.337199999999999</v>
      </c>
      <c r="W236" s="22">
        <v>3982.78</v>
      </c>
      <c r="X236" s="22">
        <v>-89.15</v>
      </c>
      <c r="Y236" s="13">
        <v>545</v>
      </c>
      <c r="Z236" s="13">
        <v>373</v>
      </c>
      <c r="AA236" s="18">
        <v>0</v>
      </c>
      <c r="AB236" s="22">
        <v>0</v>
      </c>
      <c r="AC236" s="18">
        <v>0</v>
      </c>
      <c r="AD236" s="18">
        <v>0</v>
      </c>
      <c r="AE236" s="13">
        <v>10900</v>
      </c>
    </row>
    <row r="237" spans="1:33" ht="15" x14ac:dyDescent="0.2">
      <c r="A237" s="13">
        <v>223</v>
      </c>
      <c r="B237" s="12" t="s">
        <v>297</v>
      </c>
      <c r="C237" s="18">
        <v>102.17700000000001</v>
      </c>
      <c r="D237" s="19">
        <v>187.7</v>
      </c>
      <c r="E237" s="19">
        <v>341.5</v>
      </c>
      <c r="F237" s="19">
        <v>500</v>
      </c>
      <c r="G237" s="19">
        <v>28.4</v>
      </c>
      <c r="H237" s="19">
        <v>386</v>
      </c>
      <c r="I237" s="18">
        <v>0.26700000000000002</v>
      </c>
      <c r="J237" s="18">
        <v>0.34</v>
      </c>
      <c r="K237" s="18">
        <v>0.72399999999999998</v>
      </c>
      <c r="L237" s="19">
        <v>293</v>
      </c>
      <c r="M237" s="19">
        <v>1.2</v>
      </c>
      <c r="N237" s="20">
        <v>1.792</v>
      </c>
      <c r="O237" s="21">
        <v>0.13969999999999999</v>
      </c>
      <c r="P237" s="21">
        <v>-7.2290000000000001E-5</v>
      </c>
      <c r="Q237" s="21">
        <v>1.3960000000000001E-8</v>
      </c>
      <c r="R237" s="22">
        <v>410.58</v>
      </c>
      <c r="S237" s="22">
        <v>219.67</v>
      </c>
      <c r="T237" s="13">
        <v>-76.2</v>
      </c>
      <c r="U237" s="13">
        <v>-29.13</v>
      </c>
      <c r="V237" s="20">
        <v>16.341699999999999</v>
      </c>
      <c r="W237" s="22">
        <v>2895.73</v>
      </c>
      <c r="X237" s="22">
        <v>-43.15</v>
      </c>
      <c r="Y237" s="13">
        <v>364</v>
      </c>
      <c r="Z237" s="13">
        <v>249</v>
      </c>
      <c r="AA237" s="18">
        <v>0</v>
      </c>
      <c r="AB237" s="22">
        <v>0</v>
      </c>
      <c r="AC237" s="18">
        <v>0</v>
      </c>
      <c r="AD237" s="18">
        <v>0</v>
      </c>
      <c r="AE237" s="13">
        <v>7010</v>
      </c>
    </row>
    <row r="238" spans="1:33" ht="15" x14ac:dyDescent="0.2">
      <c r="A238" s="13">
        <v>224</v>
      </c>
      <c r="B238" s="12" t="s">
        <v>298</v>
      </c>
      <c r="C238" s="18">
        <v>46.069000000000003</v>
      </c>
      <c r="D238" s="19">
        <v>131.69999999999999</v>
      </c>
      <c r="E238" s="19">
        <v>248.3</v>
      </c>
      <c r="F238" s="19">
        <v>400</v>
      </c>
      <c r="G238" s="19">
        <v>53</v>
      </c>
      <c r="H238" s="19">
        <v>178</v>
      </c>
      <c r="I238" s="18">
        <v>0.28699999999999998</v>
      </c>
      <c r="J238" s="18">
        <v>0.192</v>
      </c>
      <c r="K238" s="18">
        <v>0.66700000000000004</v>
      </c>
      <c r="L238" s="19">
        <v>293</v>
      </c>
      <c r="M238" s="19">
        <v>1.3</v>
      </c>
      <c r="N238" s="20">
        <v>4.0640000000000001</v>
      </c>
      <c r="O238" s="21">
        <v>4.2770000000000002E-2</v>
      </c>
      <c r="P238" s="21">
        <v>-1.2500000000000001E-5</v>
      </c>
      <c r="Q238" s="21">
        <v>-4.5800000000000002E-10</v>
      </c>
      <c r="R238" s="22">
        <v>0</v>
      </c>
      <c r="S238" s="22">
        <v>0</v>
      </c>
      <c r="T238" s="13">
        <v>-43.99</v>
      </c>
      <c r="U238" s="13">
        <v>-26.99</v>
      </c>
      <c r="V238" s="20">
        <v>16.846699999999998</v>
      </c>
      <c r="W238" s="22">
        <v>2361.44</v>
      </c>
      <c r="X238" s="22">
        <v>-17.100000000000001</v>
      </c>
      <c r="Y238" s="13">
        <v>265</v>
      </c>
      <c r="Z238" s="13">
        <v>179</v>
      </c>
      <c r="AA238" s="18">
        <v>48.856999999999999</v>
      </c>
      <c r="AB238" s="22">
        <v>-3840.19</v>
      </c>
      <c r="AC238" s="18">
        <v>-4.8559999999999999</v>
      </c>
      <c r="AD238" s="18">
        <v>1.71</v>
      </c>
      <c r="AE238" s="13">
        <v>5140</v>
      </c>
    </row>
    <row r="239" spans="1:33" ht="15" x14ac:dyDescent="0.2">
      <c r="A239" s="13">
        <v>225</v>
      </c>
      <c r="B239" s="12" t="s">
        <v>299</v>
      </c>
      <c r="C239" s="18">
        <v>118.09</v>
      </c>
      <c r="D239" s="19">
        <v>327</v>
      </c>
      <c r="E239" s="19">
        <v>436.6</v>
      </c>
      <c r="F239" s="19">
        <v>628</v>
      </c>
      <c r="G239" s="19">
        <v>39.299999999999997</v>
      </c>
      <c r="H239" s="19">
        <v>0</v>
      </c>
      <c r="I239" s="18">
        <v>0</v>
      </c>
      <c r="J239" s="18">
        <v>0</v>
      </c>
      <c r="K239" s="18">
        <v>1.1499999999999999</v>
      </c>
      <c r="L239" s="19">
        <v>288</v>
      </c>
      <c r="M239" s="19">
        <v>0</v>
      </c>
      <c r="N239" s="20">
        <v>0</v>
      </c>
      <c r="O239" s="21">
        <v>0</v>
      </c>
      <c r="P239" s="21">
        <v>0</v>
      </c>
      <c r="Q239" s="21">
        <v>0</v>
      </c>
      <c r="R239" s="22">
        <v>0</v>
      </c>
      <c r="S239" s="22">
        <v>0</v>
      </c>
      <c r="T239" s="13">
        <v>0</v>
      </c>
      <c r="U239" s="13">
        <v>0</v>
      </c>
      <c r="V239" s="20">
        <v>0</v>
      </c>
      <c r="W239" s="22">
        <v>0</v>
      </c>
      <c r="X239" s="22">
        <v>0</v>
      </c>
      <c r="Y239" s="13">
        <v>0</v>
      </c>
      <c r="Z239" s="13">
        <v>0</v>
      </c>
      <c r="AA239" s="18">
        <v>0</v>
      </c>
      <c r="AB239" s="22">
        <v>0</v>
      </c>
      <c r="AC239" s="18">
        <v>0</v>
      </c>
      <c r="AD239" s="18">
        <v>0</v>
      </c>
      <c r="AE239" s="13">
        <v>0</v>
      </c>
    </row>
    <row r="240" spans="1:33" ht="15" x14ac:dyDescent="0.2">
      <c r="A240" s="13">
        <v>226</v>
      </c>
      <c r="B240" s="12" t="s">
        <v>300</v>
      </c>
      <c r="C240" s="18">
        <v>62.13</v>
      </c>
      <c r="D240" s="19">
        <v>174.9</v>
      </c>
      <c r="E240" s="19">
        <v>310.5</v>
      </c>
      <c r="F240" s="19">
        <v>503</v>
      </c>
      <c r="G240" s="19">
        <v>54.6</v>
      </c>
      <c r="H240" s="19">
        <v>201</v>
      </c>
      <c r="I240" s="18">
        <v>0.26600000000000001</v>
      </c>
      <c r="J240" s="18">
        <v>0.19</v>
      </c>
      <c r="K240" s="18">
        <v>0.84799999999999998</v>
      </c>
      <c r="L240" s="19">
        <v>293</v>
      </c>
      <c r="M240" s="19">
        <v>1.5</v>
      </c>
      <c r="N240" s="20">
        <v>5.8049999999999997</v>
      </c>
      <c r="O240" s="21">
        <v>4.478E-2</v>
      </c>
      <c r="P240" s="21">
        <v>-1.6419999999999999E-5</v>
      </c>
      <c r="Q240" s="21">
        <v>9.7900000000000003E-10</v>
      </c>
      <c r="R240" s="22">
        <v>267.33999999999997</v>
      </c>
      <c r="S240" s="22">
        <v>184.24</v>
      </c>
      <c r="T240" s="13">
        <v>-8.9700000000000006</v>
      </c>
      <c r="U240" s="13">
        <v>1.66</v>
      </c>
      <c r="V240" s="20">
        <v>16.0001</v>
      </c>
      <c r="W240" s="22">
        <v>2511.56</v>
      </c>
      <c r="X240" s="22">
        <v>-42.35</v>
      </c>
      <c r="Y240" s="13">
        <v>331</v>
      </c>
      <c r="Z240" s="13">
        <v>226</v>
      </c>
      <c r="AA240" s="18">
        <v>0</v>
      </c>
      <c r="AB240" s="22">
        <v>0</v>
      </c>
      <c r="AC240" s="18">
        <v>0</v>
      </c>
      <c r="AD240" s="18">
        <v>0</v>
      </c>
      <c r="AE240" s="13">
        <v>6440</v>
      </c>
    </row>
    <row r="241" spans="1:33" ht="15" x14ac:dyDescent="0.2">
      <c r="A241" s="13">
        <v>227</v>
      </c>
      <c r="B241" s="12" t="s">
        <v>301</v>
      </c>
      <c r="C241" s="18">
        <v>154.21199999999999</v>
      </c>
      <c r="D241" s="19">
        <v>342.4</v>
      </c>
      <c r="E241" s="19">
        <v>528.4</v>
      </c>
      <c r="F241" s="19">
        <v>789</v>
      </c>
      <c r="G241" s="19">
        <v>38</v>
      </c>
      <c r="H241" s="19">
        <v>502</v>
      </c>
      <c r="I241" s="18">
        <v>0.29499999999999998</v>
      </c>
      <c r="J241" s="18">
        <v>0.36399999999999999</v>
      </c>
      <c r="K241" s="18">
        <v>0.99</v>
      </c>
      <c r="L241" s="19">
        <v>347</v>
      </c>
      <c r="M241" s="19">
        <v>0</v>
      </c>
      <c r="N241" s="20">
        <v>-23.184000000000001</v>
      </c>
      <c r="O241" s="21">
        <v>0.2641</v>
      </c>
      <c r="P241" s="21">
        <v>-2.1149999999999999E-4</v>
      </c>
      <c r="Q241" s="21">
        <v>6.6640000000000006E-8</v>
      </c>
      <c r="R241" s="22">
        <v>733.87</v>
      </c>
      <c r="S241" s="22">
        <v>369.58</v>
      </c>
      <c r="T241" s="13">
        <v>43.52</v>
      </c>
      <c r="U241" s="13">
        <v>66.94</v>
      </c>
      <c r="V241" s="20">
        <v>16.683199999999999</v>
      </c>
      <c r="W241" s="22">
        <v>4602.2299999999996</v>
      </c>
      <c r="X241" s="22">
        <v>-70.42</v>
      </c>
      <c r="Y241" s="13">
        <v>545</v>
      </c>
      <c r="Z241" s="13">
        <v>343</v>
      </c>
      <c r="AA241" s="18">
        <v>0</v>
      </c>
      <c r="AB241" s="22">
        <v>0</v>
      </c>
      <c r="AC241" s="18">
        <v>0</v>
      </c>
      <c r="AD241" s="18">
        <v>0</v>
      </c>
      <c r="AE241" s="13">
        <v>10900</v>
      </c>
    </row>
    <row r="242" spans="1:33" ht="15" x14ac:dyDescent="0.2">
      <c r="A242" s="13">
        <v>228</v>
      </c>
      <c r="B242" s="12" t="s">
        <v>302</v>
      </c>
      <c r="C242" s="18">
        <v>170.21100000000001</v>
      </c>
      <c r="D242" s="19">
        <v>300</v>
      </c>
      <c r="E242" s="19">
        <v>531.20000000000005</v>
      </c>
      <c r="F242" s="19">
        <v>766</v>
      </c>
      <c r="G242" s="19">
        <v>31</v>
      </c>
      <c r="H242" s="19">
        <v>0</v>
      </c>
      <c r="I242" s="18">
        <v>0</v>
      </c>
      <c r="J242" s="18">
        <v>0.44</v>
      </c>
      <c r="K242" s="18">
        <v>1.0660000000000001</v>
      </c>
      <c r="L242" s="19">
        <v>303</v>
      </c>
      <c r="M242" s="19">
        <v>1.1000000000000001</v>
      </c>
      <c r="N242" s="20">
        <v>-14.505000000000001</v>
      </c>
      <c r="O242" s="21">
        <v>0.22170000000000001</v>
      </c>
      <c r="P242" s="21">
        <v>-1.4019999999999999E-4</v>
      </c>
      <c r="Q242" s="21">
        <v>3.2450000000000003E-8</v>
      </c>
      <c r="R242" s="22">
        <v>1146</v>
      </c>
      <c r="S242" s="22">
        <v>379.29</v>
      </c>
      <c r="T242" s="13">
        <v>11.94</v>
      </c>
      <c r="U242" s="13">
        <v>0</v>
      </c>
      <c r="V242" s="20">
        <v>16.3459</v>
      </c>
      <c r="W242" s="22">
        <v>4310.25</v>
      </c>
      <c r="X242" s="22">
        <v>-87.31</v>
      </c>
      <c r="Y242" s="13">
        <v>598</v>
      </c>
      <c r="Z242" s="13">
        <v>418</v>
      </c>
      <c r="AA242" s="18">
        <v>0</v>
      </c>
      <c r="AB242" s="22">
        <v>0</v>
      </c>
      <c r="AC242" s="18">
        <v>0</v>
      </c>
      <c r="AD242" s="18">
        <v>0</v>
      </c>
      <c r="AE242" s="13">
        <v>11260</v>
      </c>
    </row>
    <row r="243" spans="1:33" ht="15" x14ac:dyDescent="0.2">
      <c r="A243" s="13">
        <v>229</v>
      </c>
      <c r="B243" s="12" t="s">
        <v>303</v>
      </c>
      <c r="C243" s="18">
        <v>168.239</v>
      </c>
      <c r="D243" s="19">
        <v>30537.5</v>
      </c>
      <c r="E243" s="19">
        <v>767</v>
      </c>
      <c r="F243" s="19">
        <v>29.4</v>
      </c>
      <c r="G243" s="19">
        <v>0</v>
      </c>
      <c r="H243" s="19">
        <v>0</v>
      </c>
      <c r="I243" s="18">
        <v>0</v>
      </c>
      <c r="J243" s="18">
        <v>0.47099999999999997</v>
      </c>
      <c r="K243" s="18">
        <v>1.006</v>
      </c>
      <c r="L243" s="19">
        <v>293</v>
      </c>
      <c r="M243" s="19">
        <v>0.4</v>
      </c>
      <c r="N243" s="20">
        <v>0</v>
      </c>
      <c r="O243" s="21">
        <v>0</v>
      </c>
      <c r="P243" s="21">
        <v>0</v>
      </c>
      <c r="Q243" s="21">
        <v>0</v>
      </c>
      <c r="R243" s="22">
        <v>0</v>
      </c>
      <c r="S243" s="22">
        <v>0</v>
      </c>
      <c r="T243" s="13">
        <v>0</v>
      </c>
      <c r="U243" s="13">
        <v>0</v>
      </c>
      <c r="V243" s="20">
        <v>14.4856</v>
      </c>
      <c r="W243" s="22">
        <v>2902.44</v>
      </c>
      <c r="X243" s="22">
        <v>-167.9</v>
      </c>
      <c r="Y243" s="13">
        <v>563</v>
      </c>
      <c r="Z243" s="13">
        <v>473</v>
      </c>
      <c r="AA243" s="18">
        <v>0</v>
      </c>
      <c r="AB243" s="22">
        <v>0</v>
      </c>
      <c r="AC243" s="18">
        <v>0</v>
      </c>
      <c r="AD243" s="18">
        <v>0</v>
      </c>
      <c r="AE243" s="13">
        <v>0</v>
      </c>
    </row>
    <row r="244" spans="1:33" ht="15" x14ac:dyDescent="0.2">
      <c r="A244" s="13">
        <v>230</v>
      </c>
      <c r="B244" s="12" t="s">
        <v>304</v>
      </c>
      <c r="C244" s="18">
        <v>101.193</v>
      </c>
      <c r="D244" s="19">
        <v>210</v>
      </c>
      <c r="E244" s="19">
        <v>382.4</v>
      </c>
      <c r="F244" s="19">
        <v>550</v>
      </c>
      <c r="G244" s="19">
        <v>31</v>
      </c>
      <c r="H244" s="19">
        <v>407</v>
      </c>
      <c r="I244" s="18">
        <v>0.28000000000000003</v>
      </c>
      <c r="J244" s="18">
        <v>0.45500000000000002</v>
      </c>
      <c r="K244" s="18">
        <v>0.73799999999999999</v>
      </c>
      <c r="L244" s="19">
        <v>293</v>
      </c>
      <c r="M244" s="19">
        <v>1</v>
      </c>
      <c r="N244" s="20">
        <v>1.5429999999999999</v>
      </c>
      <c r="O244" s="21">
        <v>0.15029999999999999</v>
      </c>
      <c r="P244" s="21">
        <v>-8.0980000000000001E-5</v>
      </c>
      <c r="Q244" s="21">
        <v>1.6890000000000001E-8</v>
      </c>
      <c r="R244" s="22">
        <v>561.11</v>
      </c>
      <c r="S244" s="22">
        <v>257.39</v>
      </c>
      <c r="T244" s="13">
        <v>0</v>
      </c>
      <c r="U244" s="13">
        <v>0</v>
      </c>
      <c r="V244" s="20">
        <v>16.593900000000001</v>
      </c>
      <c r="W244" s="22">
        <v>3259.08</v>
      </c>
      <c r="X244" s="22">
        <v>-55.15</v>
      </c>
      <c r="Y244" s="13">
        <v>422</v>
      </c>
      <c r="Z244" s="13">
        <v>302</v>
      </c>
      <c r="AA244" s="18">
        <v>0</v>
      </c>
      <c r="AB244" s="22">
        <v>0</v>
      </c>
      <c r="AC244" s="18">
        <v>0</v>
      </c>
      <c r="AD244" s="18">
        <v>0</v>
      </c>
      <c r="AE244" s="13">
        <v>8840</v>
      </c>
    </row>
    <row r="245" spans="1:33" ht="15" x14ac:dyDescent="0.2">
      <c r="A245" s="13">
        <v>231</v>
      </c>
      <c r="B245" s="12" t="s">
        <v>305</v>
      </c>
      <c r="C245" s="18">
        <v>186.339</v>
      </c>
      <c r="D245" s="19">
        <v>297.10000000000002</v>
      </c>
      <c r="E245" s="19">
        <v>533.1</v>
      </c>
      <c r="F245" s="19">
        <v>679</v>
      </c>
      <c r="G245" s="19">
        <v>19</v>
      </c>
      <c r="H245" s="19">
        <v>718</v>
      </c>
      <c r="I245" s="18">
        <v>0.24</v>
      </c>
      <c r="J245" s="18">
        <v>0</v>
      </c>
      <c r="K245" s="18">
        <v>0.83499999999999996</v>
      </c>
      <c r="L245" s="19">
        <v>293</v>
      </c>
      <c r="M245" s="19">
        <v>1.6</v>
      </c>
      <c r="N245" s="20">
        <v>2.2029999999999998</v>
      </c>
      <c r="O245" s="21">
        <v>2.6349999999999998</v>
      </c>
      <c r="P245" s="21">
        <v>-1</v>
      </c>
      <c r="Q245" s="21">
        <v>-1.2749999999999999</v>
      </c>
      <c r="R245" s="22">
        <v>-4</v>
      </c>
      <c r="S245" s="22">
        <v>1.8580000000000001</v>
      </c>
      <c r="T245" s="13">
        <v>-8</v>
      </c>
      <c r="U245" s="13">
        <v>1417.8</v>
      </c>
      <c r="V245" s="20">
        <v>398.89</v>
      </c>
      <c r="W245" s="22">
        <v>-105.84</v>
      </c>
      <c r="X245" s="22">
        <v>-20.81</v>
      </c>
      <c r="Y245" s="13">
        <v>15.2638</v>
      </c>
      <c r="Z245" s="13">
        <v>3242.04</v>
      </c>
      <c r="AA245" s="18">
        <v>-157.1</v>
      </c>
      <c r="AB245" s="22">
        <v>580</v>
      </c>
      <c r="AC245" s="18">
        <v>407</v>
      </c>
      <c r="AD245" s="18">
        <v>0</v>
      </c>
      <c r="AE245" s="13">
        <v>0</v>
      </c>
      <c r="AG245" s="13">
        <v>0</v>
      </c>
    </row>
    <row r="246" spans="1:33" ht="15" x14ac:dyDescent="0.2">
      <c r="A246" s="13">
        <v>232</v>
      </c>
      <c r="B246" s="12" t="s">
        <v>306</v>
      </c>
      <c r="C246" s="18">
        <v>30.07</v>
      </c>
      <c r="D246" s="19">
        <v>89.9</v>
      </c>
      <c r="E246" s="19">
        <v>184.5</v>
      </c>
      <c r="F246" s="19">
        <v>305.39999999999998</v>
      </c>
      <c r="G246" s="19">
        <v>48.2</v>
      </c>
      <c r="H246" s="19">
        <v>148</v>
      </c>
      <c r="I246" s="18">
        <v>0.28499999999999998</v>
      </c>
      <c r="J246" s="18">
        <v>9.8000000000000004E-2</v>
      </c>
      <c r="K246" s="18">
        <v>0.54800000000000004</v>
      </c>
      <c r="L246" s="19">
        <v>183</v>
      </c>
      <c r="M246" s="19">
        <v>0</v>
      </c>
      <c r="N246" s="20">
        <v>1.292</v>
      </c>
      <c r="O246" s="21">
        <v>4.2540000000000001E-2</v>
      </c>
      <c r="P246" s="21">
        <v>-1.6569999999999999E-5</v>
      </c>
      <c r="Q246" s="21">
        <v>2.0810000000000002E-9</v>
      </c>
      <c r="R246" s="22">
        <v>156.6</v>
      </c>
      <c r="S246" s="22">
        <v>95.57</v>
      </c>
      <c r="T246" s="13">
        <v>-20.239999999999998</v>
      </c>
      <c r="U246" s="13">
        <v>-7.87</v>
      </c>
      <c r="V246" s="20">
        <v>15.6637</v>
      </c>
      <c r="W246" s="22">
        <v>1511.42</v>
      </c>
      <c r="X246" s="22">
        <v>-17.16</v>
      </c>
      <c r="Y246" s="13">
        <v>199</v>
      </c>
      <c r="Z246" s="13">
        <v>130</v>
      </c>
      <c r="AA246" s="18">
        <v>38.759</v>
      </c>
      <c r="AB246" s="22">
        <v>-2464.42</v>
      </c>
      <c r="AC246" s="18">
        <v>-3.601</v>
      </c>
      <c r="AD246" s="18">
        <v>1.073</v>
      </c>
      <c r="AE246" s="13">
        <v>3515</v>
      </c>
      <c r="AF246" s="23"/>
    </row>
    <row r="247" spans="1:33" ht="15" x14ac:dyDescent="0.2">
      <c r="A247" s="13">
        <v>233</v>
      </c>
      <c r="B247" s="12" t="s">
        <v>307</v>
      </c>
      <c r="C247" s="18">
        <v>46.069000000000003</v>
      </c>
      <c r="D247" s="19">
        <v>159.1</v>
      </c>
      <c r="E247" s="19">
        <v>351.5</v>
      </c>
      <c r="F247" s="19">
        <v>516.20000000000005</v>
      </c>
      <c r="G247" s="19">
        <v>63</v>
      </c>
      <c r="H247" s="19">
        <v>167</v>
      </c>
      <c r="I247" s="18">
        <v>0.248</v>
      </c>
      <c r="J247" s="18">
        <v>0.63500000000000001</v>
      </c>
      <c r="K247" s="18">
        <v>0.78900000000000003</v>
      </c>
      <c r="L247" s="19">
        <v>293</v>
      </c>
      <c r="M247" s="19">
        <v>1.7</v>
      </c>
      <c r="N247" s="20">
        <v>2.153</v>
      </c>
      <c r="O247" s="21">
        <v>5.1130000000000002E-2</v>
      </c>
      <c r="P247" s="21">
        <v>-2.0040000000000001E-5</v>
      </c>
      <c r="Q247" s="21">
        <v>3.28E-10</v>
      </c>
      <c r="R247" s="22">
        <v>686.64</v>
      </c>
      <c r="S247" s="22">
        <v>300.88</v>
      </c>
      <c r="T247" s="13">
        <v>-56.12</v>
      </c>
      <c r="U247" s="13">
        <v>-40.22</v>
      </c>
      <c r="V247" s="20">
        <v>18.911899999999999</v>
      </c>
      <c r="W247" s="22">
        <v>3803.98</v>
      </c>
      <c r="X247" s="22">
        <v>-41.68</v>
      </c>
      <c r="Y247" s="13">
        <v>369</v>
      </c>
      <c r="Z247" s="13">
        <v>270</v>
      </c>
      <c r="AA247" s="18">
        <v>83.319000000000003</v>
      </c>
      <c r="AB247" s="22">
        <v>-7994.9</v>
      </c>
      <c r="AC247" s="18">
        <v>-9.2010000000000005</v>
      </c>
      <c r="AD247" s="18">
        <v>2.35</v>
      </c>
      <c r="AE247" s="13">
        <v>9260</v>
      </c>
    </row>
    <row r="248" spans="1:33" ht="15" x14ac:dyDescent="0.2">
      <c r="A248" s="13">
        <v>234</v>
      </c>
      <c r="B248" s="12" t="s">
        <v>308</v>
      </c>
      <c r="C248" s="18">
        <v>88.106999999999999</v>
      </c>
      <c r="D248" s="19">
        <v>189.6</v>
      </c>
      <c r="E248" s="19">
        <v>350.3</v>
      </c>
      <c r="F248" s="19">
        <v>523.20000000000005</v>
      </c>
      <c r="G248" s="19">
        <v>37.799999999999997</v>
      </c>
      <c r="H248" s="19">
        <v>286</v>
      </c>
      <c r="I248" s="18">
        <v>0.252</v>
      </c>
      <c r="J248" s="18">
        <v>0.36299999999999999</v>
      </c>
      <c r="K248" s="18">
        <v>0.90100000000000002</v>
      </c>
      <c r="L248" s="19">
        <v>293</v>
      </c>
      <c r="M248" s="19">
        <v>1.9</v>
      </c>
      <c r="N248" s="20">
        <v>1.728</v>
      </c>
      <c r="O248" s="21">
        <v>9.7250000000000003E-2</v>
      </c>
      <c r="P248" s="21">
        <v>-4.9960000000000003E-5</v>
      </c>
      <c r="Q248" s="21">
        <v>6.8180000000000002E-9</v>
      </c>
      <c r="R248" s="22">
        <v>427.38</v>
      </c>
      <c r="S248" s="22">
        <v>235.94</v>
      </c>
      <c r="T248" s="13">
        <v>-105.86</v>
      </c>
      <c r="U248" s="13">
        <v>-78.25</v>
      </c>
      <c r="V248" s="20">
        <v>16.151599999999998</v>
      </c>
      <c r="W248" s="22">
        <v>2790.5</v>
      </c>
      <c r="X248" s="22">
        <v>-57.15</v>
      </c>
      <c r="Y248" s="13">
        <v>385</v>
      </c>
      <c r="Z248" s="13">
        <v>260</v>
      </c>
      <c r="AA248" s="18">
        <v>65.668999999999997</v>
      </c>
      <c r="AB248" s="22">
        <v>-6394.77</v>
      </c>
      <c r="AC248" s="18">
        <v>-6.9649999999999999</v>
      </c>
      <c r="AD248" s="18">
        <v>4.01</v>
      </c>
      <c r="AE248" s="13">
        <v>7700</v>
      </c>
    </row>
    <row r="249" spans="1:33" ht="15" x14ac:dyDescent="0.2">
      <c r="A249" s="13">
        <v>235</v>
      </c>
      <c r="B249" s="12" t="s">
        <v>309</v>
      </c>
      <c r="C249" s="18">
        <v>100.11799999999999</v>
      </c>
      <c r="D249" s="19">
        <v>201</v>
      </c>
      <c r="E249" s="19">
        <v>373</v>
      </c>
      <c r="F249" s="19">
        <v>552</v>
      </c>
      <c r="G249" s="19">
        <v>37</v>
      </c>
      <c r="H249" s="19">
        <v>320</v>
      </c>
      <c r="I249" s="18">
        <v>0.26100000000000001</v>
      </c>
      <c r="J249" s="18">
        <v>0.4</v>
      </c>
      <c r="K249" s="18">
        <v>0.92100000000000004</v>
      </c>
      <c r="L249" s="19">
        <v>293</v>
      </c>
      <c r="M249" s="19">
        <v>0</v>
      </c>
      <c r="N249" s="20">
        <v>4.0149999999999997</v>
      </c>
      <c r="O249" s="21">
        <v>0.88129999999999997</v>
      </c>
      <c r="P249" s="21">
        <v>-3.3000000000000003E-5</v>
      </c>
      <c r="Q249" s="21">
        <v>-1.3689999999999999E-9</v>
      </c>
      <c r="R249" s="22">
        <v>438.04</v>
      </c>
      <c r="S249" s="22">
        <v>256.83999999999997</v>
      </c>
      <c r="T249" s="13">
        <v>0</v>
      </c>
      <c r="U249" s="13">
        <v>0</v>
      </c>
      <c r="V249" s="20">
        <v>16.088999999999999</v>
      </c>
      <c r="W249" s="22">
        <v>2974.94</v>
      </c>
      <c r="X249" s="22">
        <v>-58.15</v>
      </c>
      <c r="Y249" s="13">
        <v>409</v>
      </c>
      <c r="Z249" s="13">
        <v>274</v>
      </c>
      <c r="AA249" s="18">
        <v>0</v>
      </c>
      <c r="AB249" s="22">
        <v>0</v>
      </c>
      <c r="AC249" s="18">
        <v>0</v>
      </c>
      <c r="AD249" s="18">
        <v>0</v>
      </c>
      <c r="AE249" s="13">
        <v>7950</v>
      </c>
    </row>
    <row r="250" spans="1:33" ht="15" x14ac:dyDescent="0.2">
      <c r="A250" s="13">
        <v>236</v>
      </c>
      <c r="B250" s="12" t="s">
        <v>310</v>
      </c>
      <c r="C250" s="18">
        <v>45.085000000000001</v>
      </c>
      <c r="D250" s="19">
        <v>192</v>
      </c>
      <c r="E250" s="19">
        <v>289.7</v>
      </c>
      <c r="F250" s="19">
        <v>456</v>
      </c>
      <c r="G250" s="19">
        <v>55.5</v>
      </c>
      <c r="H250" s="19">
        <v>178</v>
      </c>
      <c r="I250" s="18">
        <v>0.26400000000000001</v>
      </c>
      <c r="J250" s="18">
        <v>0.28399999999999997</v>
      </c>
      <c r="K250" s="18">
        <v>0.68300000000000005</v>
      </c>
      <c r="L250" s="19">
        <v>293</v>
      </c>
      <c r="M250" s="19">
        <v>1.3</v>
      </c>
      <c r="N250" s="20">
        <v>0.88200000000000001</v>
      </c>
      <c r="O250" s="21">
        <v>6.5720000000000001E-2</v>
      </c>
      <c r="P250" s="21">
        <v>-3.7809999999999999E-5</v>
      </c>
      <c r="Q250" s="21">
        <v>9.0959999999999992E-9</v>
      </c>
      <c r="R250" s="22">
        <v>340.54</v>
      </c>
      <c r="S250" s="22">
        <v>192.44</v>
      </c>
      <c r="T250" s="13">
        <v>-11</v>
      </c>
      <c r="U250" s="13">
        <v>8.91</v>
      </c>
      <c r="V250" s="20">
        <v>17.007300000000001</v>
      </c>
      <c r="W250" s="22">
        <v>2618.73</v>
      </c>
      <c r="X250" s="22">
        <v>-37.299999999999997</v>
      </c>
      <c r="Y250" s="13">
        <v>316</v>
      </c>
      <c r="Z250" s="13">
        <v>215</v>
      </c>
      <c r="AA250" s="18">
        <v>64.055999999999997</v>
      </c>
      <c r="AB250" s="22">
        <v>-5352.01</v>
      </c>
      <c r="AC250" s="18">
        <v>-6.875</v>
      </c>
      <c r="AD250" s="18">
        <v>2.08</v>
      </c>
      <c r="AE250" s="13">
        <v>6700</v>
      </c>
    </row>
    <row r="251" spans="1:33" ht="15" x14ac:dyDescent="0.2">
      <c r="A251" s="13">
        <v>237</v>
      </c>
      <c r="B251" s="12" t="s">
        <v>311</v>
      </c>
      <c r="C251" s="18">
        <v>150.178</v>
      </c>
      <c r="D251" s="19">
        <v>238.3</v>
      </c>
      <c r="E251" s="19">
        <v>485.9</v>
      </c>
      <c r="F251" s="19">
        <v>697</v>
      </c>
      <c r="G251" s="19">
        <v>32</v>
      </c>
      <c r="H251" s="19">
        <v>451</v>
      </c>
      <c r="I251" s="18">
        <v>0.25</v>
      </c>
      <c r="J251" s="18">
        <v>0.48</v>
      </c>
      <c r="K251" s="18">
        <v>1.046</v>
      </c>
      <c r="L251" s="19">
        <v>293</v>
      </c>
      <c r="M251" s="19">
        <v>1.9</v>
      </c>
      <c r="N251" s="20">
        <v>4.9370000000000003</v>
      </c>
      <c r="O251" s="21">
        <v>0.16450000000000001</v>
      </c>
      <c r="P251" s="21">
        <v>-8.6180000000000005E-5</v>
      </c>
      <c r="Q251" s="21">
        <v>1.2089999999999999E-8</v>
      </c>
      <c r="R251" s="22">
        <v>746.5</v>
      </c>
      <c r="S251" s="22">
        <v>338.47</v>
      </c>
      <c r="T251" s="13">
        <v>0</v>
      </c>
      <c r="U251" s="13">
        <v>0</v>
      </c>
      <c r="V251" s="20">
        <v>16.206499999999998</v>
      </c>
      <c r="W251" s="22">
        <v>3845.09</v>
      </c>
      <c r="X251" s="22">
        <v>-84.15</v>
      </c>
      <c r="Y251" s="13">
        <v>531</v>
      </c>
      <c r="Z251" s="13">
        <v>361</v>
      </c>
      <c r="AA251" s="18">
        <v>0</v>
      </c>
      <c r="AB251" s="22">
        <v>0</v>
      </c>
      <c r="AC251" s="18">
        <v>0</v>
      </c>
      <c r="AD251" s="18">
        <v>0</v>
      </c>
      <c r="AE251" s="13">
        <v>10700</v>
      </c>
    </row>
    <row r="252" spans="1:33" ht="15" x14ac:dyDescent="0.2">
      <c r="A252" s="13">
        <v>238</v>
      </c>
      <c r="B252" s="12" t="s">
        <v>312</v>
      </c>
      <c r="C252" s="18">
        <v>108.96599999999999</v>
      </c>
      <c r="D252" s="19">
        <v>154.6</v>
      </c>
      <c r="E252" s="19">
        <v>311.5</v>
      </c>
      <c r="F252" s="19">
        <v>503.8</v>
      </c>
      <c r="G252" s="19">
        <v>61.5</v>
      </c>
      <c r="H252" s="19">
        <v>215</v>
      </c>
      <c r="I252" s="18">
        <v>0.32</v>
      </c>
      <c r="J252" s="18">
        <v>0.254</v>
      </c>
      <c r="K252" s="18">
        <v>1.4510000000000001</v>
      </c>
      <c r="L252" s="19">
        <v>298</v>
      </c>
      <c r="M252" s="19">
        <v>2</v>
      </c>
      <c r="N252" s="20">
        <v>1.59</v>
      </c>
      <c r="O252" s="21">
        <v>5.6079999999999998E-2</v>
      </c>
      <c r="P252" s="21">
        <v>-3.5169999999999997E-5</v>
      </c>
      <c r="Q252" s="21">
        <v>9.0859999999999994E-9</v>
      </c>
      <c r="R252" s="22">
        <v>369.8</v>
      </c>
      <c r="S252" s="22">
        <v>220.68</v>
      </c>
      <c r="T252" s="13">
        <v>-15.3</v>
      </c>
      <c r="U252" s="13">
        <v>-6.29</v>
      </c>
      <c r="V252" s="20">
        <v>15.9338</v>
      </c>
      <c r="W252" s="22">
        <v>2511.6799999999998</v>
      </c>
      <c r="X252" s="22">
        <v>-41.44</v>
      </c>
      <c r="Y252" s="13">
        <v>333</v>
      </c>
      <c r="Z252" s="13">
        <v>226</v>
      </c>
      <c r="AA252" s="18">
        <v>37.984999999999999</v>
      </c>
      <c r="AB252" s="22">
        <v>-4246.2700000000004</v>
      </c>
      <c r="AC252" s="18">
        <v>-3.09</v>
      </c>
      <c r="AD252" s="18">
        <v>2.29</v>
      </c>
      <c r="AE252" s="13">
        <v>6330</v>
      </c>
    </row>
    <row r="253" spans="1:33" ht="15" x14ac:dyDescent="0.2">
      <c r="A253" s="13">
        <v>239</v>
      </c>
      <c r="B253" s="12" t="s">
        <v>313</v>
      </c>
      <c r="C253" s="18">
        <v>102.17700000000001</v>
      </c>
      <c r="D253" s="19">
        <v>170</v>
      </c>
      <c r="E253" s="19">
        <v>365.4</v>
      </c>
      <c r="F253" s="19">
        <v>531</v>
      </c>
      <c r="G253" s="19">
        <v>30</v>
      </c>
      <c r="H253" s="19">
        <v>390</v>
      </c>
      <c r="I253" s="18">
        <v>0.27</v>
      </c>
      <c r="J253" s="18">
        <v>0.4</v>
      </c>
      <c r="K253" s="18">
        <v>0.749</v>
      </c>
      <c r="L253" s="19">
        <v>293</v>
      </c>
      <c r="M253" s="19">
        <v>1.2</v>
      </c>
      <c r="N253" s="20">
        <v>5.6429999999999998</v>
      </c>
      <c r="O253" s="21">
        <v>0.12820000000000001</v>
      </c>
      <c r="P253" s="21">
        <v>-6.0390000000000003E-5</v>
      </c>
      <c r="Q253" s="21">
        <v>9.9279999999999996E-9</v>
      </c>
      <c r="R253" s="22">
        <v>443.32</v>
      </c>
      <c r="S253" s="22">
        <v>234.68</v>
      </c>
      <c r="T253" s="13">
        <v>0</v>
      </c>
      <c r="U253" s="13">
        <v>0</v>
      </c>
      <c r="V253" s="20">
        <v>16.047699999999999</v>
      </c>
      <c r="W253" s="22">
        <v>2921.52</v>
      </c>
      <c r="X253" s="22">
        <v>-55.15</v>
      </c>
      <c r="Y253" s="13">
        <v>400</v>
      </c>
      <c r="Z253" s="13">
        <v>265</v>
      </c>
      <c r="AA253" s="18">
        <v>0</v>
      </c>
      <c r="AB253" s="22">
        <v>0</v>
      </c>
      <c r="AC253" s="18">
        <v>0</v>
      </c>
      <c r="AD253" s="18">
        <v>0</v>
      </c>
      <c r="AE253" s="13">
        <v>7600</v>
      </c>
    </row>
    <row r="254" spans="1:33" ht="15" x14ac:dyDescent="0.2">
      <c r="A254" s="13">
        <v>240</v>
      </c>
      <c r="B254" s="12" t="s">
        <v>314</v>
      </c>
      <c r="C254" s="18">
        <v>116.16</v>
      </c>
      <c r="D254" s="19">
        <v>180</v>
      </c>
      <c r="E254" s="19">
        <v>394</v>
      </c>
      <c r="F254" s="19">
        <v>566</v>
      </c>
      <c r="G254" s="19">
        <v>31</v>
      </c>
      <c r="H254" s="19">
        <v>395</v>
      </c>
      <c r="I254" s="18">
        <v>0.26</v>
      </c>
      <c r="J254" s="18">
        <v>0.47</v>
      </c>
      <c r="K254" s="18">
        <v>0.879</v>
      </c>
      <c r="L254" s="19">
        <v>293</v>
      </c>
      <c r="M254" s="19">
        <v>1.8</v>
      </c>
      <c r="N254" s="20">
        <v>5.1369999999999996</v>
      </c>
      <c r="O254" s="21">
        <v>0.1177</v>
      </c>
      <c r="P254" s="21">
        <v>-4.6289999999999999E-5</v>
      </c>
      <c r="Q254" s="21">
        <v>8.4999999999999996E-10</v>
      </c>
      <c r="R254" s="22">
        <v>489.95</v>
      </c>
      <c r="S254" s="22">
        <v>264.22000000000003</v>
      </c>
      <c r="T254" s="13">
        <v>0</v>
      </c>
      <c r="U254" s="13">
        <v>0</v>
      </c>
      <c r="V254" s="20">
        <v>15.998699999999999</v>
      </c>
      <c r="W254" s="22">
        <v>3127.6</v>
      </c>
      <c r="X254" s="22">
        <v>-60.15</v>
      </c>
      <c r="Y254" s="13">
        <v>432</v>
      </c>
      <c r="Z254" s="13">
        <v>288</v>
      </c>
      <c r="AA254" s="18">
        <v>0</v>
      </c>
      <c r="AB254" s="22">
        <v>0</v>
      </c>
      <c r="AC254" s="18">
        <v>0</v>
      </c>
      <c r="AD254" s="18">
        <v>0</v>
      </c>
      <c r="AE254" s="13">
        <v>8200</v>
      </c>
    </row>
    <row r="255" spans="1:33" ht="15" x14ac:dyDescent="0.2">
      <c r="A255" s="13">
        <v>241</v>
      </c>
      <c r="B255" s="12" t="s">
        <v>315</v>
      </c>
      <c r="C255" s="18">
        <v>64.515000000000001</v>
      </c>
      <c r="D255" s="19">
        <v>136.80000000000001</v>
      </c>
      <c r="E255" s="19">
        <v>285.39999999999998</v>
      </c>
      <c r="F255" s="19">
        <v>460.4</v>
      </c>
      <c r="G255" s="19">
        <v>52</v>
      </c>
      <c r="H255" s="19">
        <v>199</v>
      </c>
      <c r="I255" s="18">
        <v>0.27400000000000002</v>
      </c>
      <c r="J255" s="18">
        <v>0.19</v>
      </c>
      <c r="K255" s="18">
        <v>0.89600000000000002</v>
      </c>
      <c r="L255" s="19">
        <v>293</v>
      </c>
      <c r="M255" s="19">
        <v>2</v>
      </c>
      <c r="N255" s="20">
        <v>-0.13200000000000001</v>
      </c>
      <c r="O255" s="21">
        <v>6.225E-2</v>
      </c>
      <c r="P255" s="21">
        <v>-4.3940000000000003E-5</v>
      </c>
      <c r="Q255" s="21">
        <v>1.325E-8</v>
      </c>
      <c r="R255" s="22">
        <v>320.94</v>
      </c>
      <c r="S255" s="22">
        <v>190.83</v>
      </c>
      <c r="T255" s="13">
        <v>-26.7</v>
      </c>
      <c r="U255" s="13">
        <v>-14.34</v>
      </c>
      <c r="V255" s="20">
        <v>15.98</v>
      </c>
      <c r="W255" s="22">
        <v>2332.0100000000002</v>
      </c>
      <c r="X255" s="22">
        <v>-36.479999999999997</v>
      </c>
      <c r="Y255" s="13">
        <v>310</v>
      </c>
      <c r="Z255" s="13">
        <v>200</v>
      </c>
      <c r="AA255" s="18">
        <v>48.664999999999999</v>
      </c>
      <c r="AB255" s="22">
        <v>-4364.03</v>
      </c>
      <c r="AC255" s="18">
        <v>-4.7329999999999997</v>
      </c>
      <c r="AD255" s="18">
        <v>2.2599999999999998</v>
      </c>
      <c r="AE255" s="13">
        <v>5900</v>
      </c>
    </row>
    <row r="256" spans="1:33" ht="15" x14ac:dyDescent="0.2">
      <c r="A256" s="13">
        <v>242</v>
      </c>
      <c r="B256" s="12" t="s">
        <v>316</v>
      </c>
      <c r="C256" s="18">
        <v>74.123000000000005</v>
      </c>
      <c r="D256" s="19">
        <v>156.9</v>
      </c>
      <c r="E256" s="19">
        <v>307.7</v>
      </c>
      <c r="F256" s="19">
        <v>466.7</v>
      </c>
      <c r="G256" s="19">
        <v>35.9</v>
      </c>
      <c r="H256" s="19">
        <v>280</v>
      </c>
      <c r="I256" s="18">
        <v>0.26200000000000001</v>
      </c>
      <c r="J256" s="18">
        <v>0.28100000000000003</v>
      </c>
      <c r="K256" s="18">
        <v>0.71299999999999997</v>
      </c>
      <c r="L256" s="19">
        <v>293</v>
      </c>
      <c r="M256" s="19">
        <v>1.3</v>
      </c>
      <c r="N256" s="20">
        <v>5.117</v>
      </c>
      <c r="O256" s="21">
        <v>8.022E-2</v>
      </c>
      <c r="P256" s="21">
        <v>-2.4729999999999999E-5</v>
      </c>
      <c r="Q256" s="21">
        <v>-2.2349999999999998E-9</v>
      </c>
      <c r="R256" s="22">
        <v>353.14</v>
      </c>
      <c r="S256" s="22">
        <v>190.58</v>
      </c>
      <c r="T256" s="13">
        <v>-60.28</v>
      </c>
      <c r="U256" s="13">
        <v>-29.24</v>
      </c>
      <c r="V256" s="20">
        <v>16.082799999999999</v>
      </c>
      <c r="W256" s="22">
        <v>2511.29</v>
      </c>
      <c r="X256" s="22">
        <v>-41.95</v>
      </c>
      <c r="Y256" s="13">
        <v>30</v>
      </c>
      <c r="Z256" s="13">
        <v>225</v>
      </c>
      <c r="AA256" s="18">
        <v>57.26</v>
      </c>
      <c r="AB256" s="22">
        <v>-5105.8999999999996</v>
      </c>
      <c r="AC256" s="18">
        <v>-3.9449999999999998</v>
      </c>
      <c r="AD256" s="18">
        <v>3.4</v>
      </c>
      <c r="AE256" s="13">
        <v>6380</v>
      </c>
    </row>
    <row r="257" spans="1:31" ht="15" x14ac:dyDescent="0.2">
      <c r="A257" s="13">
        <v>243</v>
      </c>
      <c r="B257" s="12" t="s">
        <v>317</v>
      </c>
      <c r="C257" s="18">
        <v>48.06</v>
      </c>
      <c r="D257" s="19">
        <v>129.9</v>
      </c>
      <c r="E257" s="19">
        <v>235.4</v>
      </c>
      <c r="F257" s="19">
        <v>375.3</v>
      </c>
      <c r="G257" s="19">
        <v>49.6</v>
      </c>
      <c r="H257" s="19">
        <v>169</v>
      </c>
      <c r="I257" s="18">
        <v>0.27200000000000002</v>
      </c>
      <c r="J257" s="18">
        <v>0.23799999999999999</v>
      </c>
      <c r="K257" s="18">
        <v>0</v>
      </c>
      <c r="L257" s="19">
        <v>0</v>
      </c>
      <c r="M257" s="19">
        <v>2</v>
      </c>
      <c r="N257" s="20">
        <v>1.038</v>
      </c>
      <c r="O257" s="21">
        <v>5.2069999999999998E-2</v>
      </c>
      <c r="P257" s="21">
        <v>-2.7840000000000001E-5</v>
      </c>
      <c r="Q257" s="21">
        <v>5.7569999999999999E-9</v>
      </c>
      <c r="R257" s="22">
        <v>0</v>
      </c>
      <c r="S257" s="22">
        <v>0</v>
      </c>
      <c r="T257" s="13">
        <v>-62.5</v>
      </c>
      <c r="U257" s="13">
        <v>-50.08</v>
      </c>
      <c r="V257" s="20">
        <v>16.0686</v>
      </c>
      <c r="W257" s="22">
        <v>1966.89</v>
      </c>
      <c r="X257" s="22">
        <v>-27</v>
      </c>
      <c r="Y257" s="13">
        <v>252</v>
      </c>
      <c r="Z257" s="13">
        <v>170</v>
      </c>
      <c r="AA257" s="18">
        <v>0</v>
      </c>
      <c r="AB257" s="22">
        <v>0</v>
      </c>
      <c r="AC257" s="18">
        <v>0</v>
      </c>
      <c r="AD257" s="18">
        <v>0</v>
      </c>
      <c r="AE257" s="13">
        <v>0</v>
      </c>
    </row>
    <row r="258" spans="1:31" ht="15" x14ac:dyDescent="0.2">
      <c r="A258" s="13">
        <v>244</v>
      </c>
      <c r="B258" s="12" t="s">
        <v>318</v>
      </c>
      <c r="C258" s="18">
        <v>74.08</v>
      </c>
      <c r="D258" s="19">
        <v>193.8</v>
      </c>
      <c r="E258" s="19">
        <v>327.39999999999998</v>
      </c>
      <c r="F258" s="19">
        <v>508.4</v>
      </c>
      <c r="G258" s="19">
        <v>46.8</v>
      </c>
      <c r="H258" s="19">
        <v>229</v>
      </c>
      <c r="I258" s="18">
        <v>0.25700000000000001</v>
      </c>
      <c r="J258" s="18">
        <v>0.28299999999999997</v>
      </c>
      <c r="K258" s="18">
        <v>0.92700000000000005</v>
      </c>
      <c r="L258" s="19">
        <v>289</v>
      </c>
      <c r="M258" s="19">
        <v>2</v>
      </c>
      <c r="N258" s="20">
        <v>5.8929999999999998</v>
      </c>
      <c r="O258" s="21">
        <v>5.5320000000000001E-2</v>
      </c>
      <c r="P258" s="21">
        <v>-5.0629999999999996E-6</v>
      </c>
      <c r="Q258" s="21">
        <v>-1.28E-8</v>
      </c>
      <c r="R258" s="22">
        <v>400.91</v>
      </c>
      <c r="S258" s="22">
        <v>226.23</v>
      </c>
      <c r="T258" s="13">
        <v>-88.74</v>
      </c>
      <c r="U258" s="13">
        <v>0</v>
      </c>
      <c r="V258" s="20">
        <v>16.161100000000001</v>
      </c>
      <c r="W258" s="22">
        <v>2603.3000000000002</v>
      </c>
      <c r="X258" s="22">
        <v>-54.15</v>
      </c>
      <c r="Y258" s="13">
        <v>360</v>
      </c>
      <c r="Z258" s="13">
        <v>240</v>
      </c>
      <c r="AA258" s="18">
        <v>60.603999999999999</v>
      </c>
      <c r="AB258" s="22">
        <v>-5724.26</v>
      </c>
      <c r="AC258" s="18">
        <v>-6.3049999999999997</v>
      </c>
      <c r="AD258" s="18">
        <v>3.07</v>
      </c>
      <c r="AE258" s="13">
        <v>7200</v>
      </c>
    </row>
    <row r="259" spans="1:31" ht="15" x14ac:dyDescent="0.2">
      <c r="A259" s="13">
        <v>245</v>
      </c>
      <c r="B259" s="12" t="s">
        <v>319</v>
      </c>
      <c r="C259" s="18">
        <v>116.16</v>
      </c>
      <c r="D259" s="19">
        <v>185</v>
      </c>
      <c r="E259" s="19">
        <v>384.2</v>
      </c>
      <c r="F259" s="19">
        <v>553</v>
      </c>
      <c r="G259" s="19">
        <v>30</v>
      </c>
      <c r="H259" s="19">
        <v>410</v>
      </c>
      <c r="I259" s="18">
        <v>0.27</v>
      </c>
      <c r="J259" s="18">
        <v>0.42699999999999999</v>
      </c>
      <c r="K259" s="18">
        <v>0.86899999999999999</v>
      </c>
      <c r="L259" s="19">
        <v>293</v>
      </c>
      <c r="M259" s="19">
        <v>2.1</v>
      </c>
      <c r="N259" s="20">
        <v>0</v>
      </c>
      <c r="O259" s="21">
        <v>0</v>
      </c>
      <c r="P259" s="21">
        <v>0</v>
      </c>
      <c r="Q259" s="21">
        <v>0</v>
      </c>
      <c r="R259" s="22">
        <v>0</v>
      </c>
      <c r="S259" s="22">
        <v>0</v>
      </c>
      <c r="T259" s="13">
        <v>0</v>
      </c>
      <c r="U259" s="13">
        <v>0</v>
      </c>
      <c r="V259" s="20">
        <v>0</v>
      </c>
      <c r="W259" s="22">
        <v>0</v>
      </c>
      <c r="X259" s="22">
        <v>0</v>
      </c>
      <c r="Y259" s="13">
        <v>0</v>
      </c>
      <c r="Z259" s="13">
        <v>0</v>
      </c>
      <c r="AA259" s="18">
        <v>74.335999999999999</v>
      </c>
      <c r="AB259" s="22">
        <v>-7477.19</v>
      </c>
      <c r="AC259" s="18">
        <v>-8.1080000000000005</v>
      </c>
      <c r="AD259" s="18">
        <v>5.66</v>
      </c>
      <c r="AE259" s="13">
        <v>8365</v>
      </c>
    </row>
    <row r="260" spans="1:31" ht="15" x14ac:dyDescent="0.2">
      <c r="A260" s="13">
        <v>246</v>
      </c>
      <c r="B260" s="12" t="s">
        <v>320</v>
      </c>
      <c r="C260" s="18">
        <v>62.134</v>
      </c>
      <c r="D260" s="19">
        <v>125.3</v>
      </c>
      <c r="E260" s="19">
        <v>308.2</v>
      </c>
      <c r="F260" s="19">
        <v>499</v>
      </c>
      <c r="G260" s="19">
        <v>54.2</v>
      </c>
      <c r="H260" s="19">
        <v>207</v>
      </c>
      <c r="I260" s="18">
        <v>0.27400000000000002</v>
      </c>
      <c r="J260" s="18">
        <v>0.19</v>
      </c>
      <c r="K260" s="18">
        <v>0.83899999999999997</v>
      </c>
      <c r="L260" s="19">
        <v>293</v>
      </c>
      <c r="M260" s="19">
        <v>1.5</v>
      </c>
      <c r="N260" s="20">
        <v>3.5640000000000001</v>
      </c>
      <c r="O260" s="21">
        <v>5.6149999999999999E-2</v>
      </c>
      <c r="P260" s="21">
        <v>-3.239E-5</v>
      </c>
      <c r="Q260" s="21">
        <v>7.5520000000000004E-9</v>
      </c>
      <c r="R260" s="22">
        <v>419.6</v>
      </c>
      <c r="S260" s="22">
        <v>206.21</v>
      </c>
      <c r="T260" s="13">
        <v>-11.02</v>
      </c>
      <c r="U260" s="13">
        <v>-1.1200000000000001</v>
      </c>
      <c r="V260" s="20">
        <v>16.0077</v>
      </c>
      <c r="W260" s="22">
        <v>2497.23</v>
      </c>
      <c r="X260" s="22">
        <v>-41.77</v>
      </c>
      <c r="Y260" s="13">
        <v>330</v>
      </c>
      <c r="Z260" s="13">
        <v>224</v>
      </c>
      <c r="AA260" s="18">
        <v>51.954000000000001</v>
      </c>
      <c r="AB260" s="22">
        <v>-4900.34</v>
      </c>
      <c r="AC260" s="18">
        <v>-5.1390000000000002</v>
      </c>
      <c r="AD260" s="18">
        <v>2.5499999999999998</v>
      </c>
      <c r="AE260" s="13">
        <v>6400</v>
      </c>
    </row>
    <row r="261" spans="1:31" ht="15" x14ac:dyDescent="0.2">
      <c r="A261" s="13">
        <v>247</v>
      </c>
      <c r="B261" s="12" t="s">
        <v>321</v>
      </c>
      <c r="C261" s="18">
        <v>102.134</v>
      </c>
      <c r="D261" s="19">
        <v>199.3</v>
      </c>
      <c r="E261" s="19">
        <v>273</v>
      </c>
      <c r="F261" s="19">
        <v>546</v>
      </c>
      <c r="G261" s="19">
        <v>33.200000000000003</v>
      </c>
      <c r="H261" s="19">
        <v>345</v>
      </c>
      <c r="I261" s="18">
        <v>0.25600000000000001</v>
      </c>
      <c r="J261" s="18">
        <v>0.39500000000000002</v>
      </c>
      <c r="K261" s="18">
        <v>0.89500000000000002</v>
      </c>
      <c r="L261" s="19">
        <v>289</v>
      </c>
      <c r="M261" s="19">
        <v>1.8</v>
      </c>
      <c r="N261" s="20">
        <v>4.742</v>
      </c>
      <c r="O261" s="21">
        <v>9.6360000000000001E-2</v>
      </c>
      <c r="P261" s="21">
        <v>-3.4319999999999997E-5</v>
      </c>
      <c r="Q261" s="21">
        <v>-1.7680000000000001E-9</v>
      </c>
      <c r="R261" s="22">
        <v>463.31</v>
      </c>
      <c r="S261" s="22">
        <v>248.72</v>
      </c>
      <c r="T261" s="13">
        <v>-112.3</v>
      </c>
      <c r="U261" s="13">
        <v>-77.319999999999993</v>
      </c>
      <c r="V261" s="20">
        <v>16.161999999999999</v>
      </c>
      <c r="W261" s="22">
        <v>2935.11</v>
      </c>
      <c r="X261" s="22">
        <v>-64.17</v>
      </c>
      <c r="Y261" s="13">
        <v>396</v>
      </c>
      <c r="Z261" s="13">
        <v>276</v>
      </c>
      <c r="AA261" s="18">
        <v>67.631</v>
      </c>
      <c r="AB261" s="22">
        <v>-6869.83</v>
      </c>
      <c r="AC261" s="18">
        <v>-7.1929999999999996</v>
      </c>
      <c r="AD261" s="18">
        <v>4.9800000000000004</v>
      </c>
      <c r="AE261" s="13">
        <v>8180</v>
      </c>
    </row>
    <row r="262" spans="1:31" ht="15" x14ac:dyDescent="0.2">
      <c r="A262" s="13">
        <v>248</v>
      </c>
      <c r="B262" s="12" t="s">
        <v>322</v>
      </c>
      <c r="C262" s="18">
        <v>88.15</v>
      </c>
      <c r="D262" s="19">
        <v>146.4</v>
      </c>
      <c r="E262" s="19">
        <v>336.8</v>
      </c>
      <c r="F262" s="19">
        <v>500.6</v>
      </c>
      <c r="G262" s="19">
        <v>32.1</v>
      </c>
      <c r="H262" s="19">
        <v>0</v>
      </c>
      <c r="I262" s="18">
        <v>0</v>
      </c>
      <c r="J262" s="18">
        <v>0.33100000000000002</v>
      </c>
      <c r="K262" s="18">
        <v>0.73299999999999998</v>
      </c>
      <c r="L262" s="19">
        <v>293</v>
      </c>
      <c r="M262" s="19">
        <v>1.2</v>
      </c>
      <c r="N262" s="20">
        <v>0</v>
      </c>
      <c r="O262" s="21">
        <v>0</v>
      </c>
      <c r="P262" s="21">
        <v>0</v>
      </c>
      <c r="Q262" s="21">
        <v>0</v>
      </c>
      <c r="R262" s="22">
        <v>399.87</v>
      </c>
      <c r="S262" s="22">
        <v>213.39</v>
      </c>
      <c r="T262" s="13">
        <v>0</v>
      </c>
      <c r="U262" s="13">
        <v>0</v>
      </c>
      <c r="V262" s="20">
        <v>15.453900000000001</v>
      </c>
      <c r="W262" s="22">
        <v>2423.41</v>
      </c>
      <c r="X262" s="22">
        <v>-62.28</v>
      </c>
      <c r="Y262" s="13">
        <v>360</v>
      </c>
      <c r="Z262" s="13">
        <v>246</v>
      </c>
      <c r="AA262" s="18">
        <v>58.911000000000001</v>
      </c>
      <c r="AB262" s="22">
        <v>-5663.85</v>
      </c>
      <c r="AC262" s="18">
        <v>-6.1</v>
      </c>
      <c r="AD262" s="18">
        <v>4.33</v>
      </c>
      <c r="AE262" s="13">
        <v>7290</v>
      </c>
    </row>
    <row r="263" spans="1:31" ht="15" x14ac:dyDescent="0.2">
      <c r="A263" s="13">
        <v>249</v>
      </c>
      <c r="B263" s="12" t="s">
        <v>323</v>
      </c>
      <c r="C263" s="18">
        <v>106.16800000000001</v>
      </c>
      <c r="D263" s="19">
        <v>178.2</v>
      </c>
      <c r="E263" s="19">
        <v>409.3</v>
      </c>
      <c r="F263" s="19">
        <v>617.1</v>
      </c>
      <c r="G263" s="19">
        <v>35.6</v>
      </c>
      <c r="H263" s="19">
        <v>374</v>
      </c>
      <c r="I263" s="18">
        <v>0.26300000000000001</v>
      </c>
      <c r="J263" s="18">
        <v>0.30099999999999999</v>
      </c>
      <c r="K263" s="18">
        <v>0.86699999999999999</v>
      </c>
      <c r="L263" s="19">
        <v>293</v>
      </c>
      <c r="M263" s="19">
        <v>0.4</v>
      </c>
      <c r="N263" s="20">
        <v>-10.294</v>
      </c>
      <c r="O263" s="21">
        <v>0.16889999999999999</v>
      </c>
      <c r="P263" s="21">
        <v>-1.149E-4</v>
      </c>
      <c r="Q263" s="21">
        <v>3.107E-8</v>
      </c>
      <c r="R263" s="22">
        <v>472.82</v>
      </c>
      <c r="S263" s="22">
        <v>264.22000000000003</v>
      </c>
      <c r="T263" s="13">
        <v>7.12</v>
      </c>
      <c r="U263" s="13">
        <v>31.21</v>
      </c>
      <c r="V263" s="20">
        <v>16.019500000000001</v>
      </c>
      <c r="W263" s="22">
        <v>3279.47</v>
      </c>
      <c r="X263" s="22">
        <v>-59.95</v>
      </c>
      <c r="Y263" s="13">
        <v>450</v>
      </c>
      <c r="Z263" s="13">
        <v>300</v>
      </c>
      <c r="AA263" s="18">
        <v>58.1</v>
      </c>
      <c r="AB263" s="22">
        <v>-6792.54</v>
      </c>
      <c r="AC263" s="18">
        <v>-5.8019999999999996</v>
      </c>
      <c r="AD263" s="18">
        <v>5.75</v>
      </c>
      <c r="AE263" s="13">
        <v>8500</v>
      </c>
    </row>
    <row r="264" spans="1:31" ht="15" x14ac:dyDescent="0.2">
      <c r="A264" s="13">
        <v>250</v>
      </c>
      <c r="B264" s="12" t="s">
        <v>324</v>
      </c>
      <c r="C264" s="18">
        <v>112.21599999999999</v>
      </c>
      <c r="D264" s="19">
        <v>161.80000000000001</v>
      </c>
      <c r="E264" s="19">
        <v>404.9</v>
      </c>
      <c r="F264" s="19">
        <v>609</v>
      </c>
      <c r="G264" s="19">
        <v>29.9</v>
      </c>
      <c r="H264" s="19">
        <v>450</v>
      </c>
      <c r="I264" s="18">
        <v>0.27</v>
      </c>
      <c r="J264" s="18">
        <v>0.24299999999999999</v>
      </c>
      <c r="K264" s="18">
        <v>0.78800000000000003</v>
      </c>
      <c r="L264" s="19">
        <v>293</v>
      </c>
      <c r="M264" s="19">
        <v>0</v>
      </c>
      <c r="N264" s="20">
        <v>-15.26</v>
      </c>
      <c r="O264" s="21">
        <v>0.21240000000000001</v>
      </c>
      <c r="P264" s="21">
        <v>-1.22E-4</v>
      </c>
      <c r="Q264" s="21">
        <v>2.634E-8</v>
      </c>
      <c r="R264" s="22">
        <v>506.43</v>
      </c>
      <c r="S264" s="22">
        <v>280.76</v>
      </c>
      <c r="T264" s="13">
        <v>-41.05</v>
      </c>
      <c r="U264" s="13">
        <v>9.3800000000000008</v>
      </c>
      <c r="V264" s="20">
        <v>15.8125</v>
      </c>
      <c r="W264" s="22">
        <v>3183.25</v>
      </c>
      <c r="X264" s="22">
        <v>-58.15</v>
      </c>
      <c r="Y264" s="13">
        <v>433</v>
      </c>
      <c r="Z264" s="13">
        <v>293</v>
      </c>
      <c r="AA264" s="18">
        <v>0</v>
      </c>
      <c r="AB264" s="22">
        <v>0</v>
      </c>
      <c r="AC264" s="18">
        <v>0</v>
      </c>
      <c r="AD264" s="18">
        <v>0</v>
      </c>
      <c r="AE264" s="13">
        <v>8200</v>
      </c>
    </row>
    <row r="265" spans="1:31" ht="15" x14ac:dyDescent="0.2">
      <c r="A265" s="13">
        <v>251</v>
      </c>
      <c r="B265" s="12" t="s">
        <v>325</v>
      </c>
      <c r="C265" s="18">
        <v>98.188999999999993</v>
      </c>
      <c r="D265" s="19">
        <v>134.69999999999999</v>
      </c>
      <c r="E265" s="19">
        <v>376.6</v>
      </c>
      <c r="F265" s="19">
        <v>569.5</v>
      </c>
      <c r="G265" s="19">
        <v>33.5</v>
      </c>
      <c r="H265" s="19">
        <v>375</v>
      </c>
      <c r="I265" s="18">
        <v>0.26900000000000002</v>
      </c>
      <c r="J265" s="18">
        <v>0.28299999999999997</v>
      </c>
      <c r="K265" s="18">
        <v>0.77100000000000002</v>
      </c>
      <c r="L265" s="19">
        <v>289</v>
      </c>
      <c r="M265" s="19">
        <v>0</v>
      </c>
      <c r="N265" s="20">
        <v>-13.211</v>
      </c>
      <c r="O265" s="21">
        <v>0.1794</v>
      </c>
      <c r="P265" s="21">
        <v>-1.05E-4</v>
      </c>
      <c r="Q265" s="21">
        <v>2.398E-8</v>
      </c>
      <c r="R265" s="22">
        <v>433.81</v>
      </c>
      <c r="S265" s="22">
        <v>249.72</v>
      </c>
      <c r="T265" s="13">
        <v>-30.37</v>
      </c>
      <c r="U265" s="13">
        <v>10.65</v>
      </c>
      <c r="V265" s="20">
        <v>15.8581</v>
      </c>
      <c r="W265" s="22">
        <v>2990.13</v>
      </c>
      <c r="X265" s="22">
        <v>-52.47</v>
      </c>
      <c r="Y265" s="13">
        <v>402</v>
      </c>
      <c r="Z265" s="13">
        <v>270</v>
      </c>
      <c r="AA265" s="18">
        <v>0</v>
      </c>
      <c r="AB265" s="22">
        <v>0</v>
      </c>
      <c r="AC265" s="18">
        <v>0</v>
      </c>
      <c r="AD265" s="18">
        <v>0</v>
      </c>
      <c r="AE265" s="13">
        <v>7715</v>
      </c>
    </row>
    <row r="266" spans="1:31" ht="15" x14ac:dyDescent="0.2">
      <c r="A266" s="13">
        <v>252</v>
      </c>
      <c r="B266" s="12" t="s">
        <v>326</v>
      </c>
      <c r="C266" s="18">
        <v>28.053999999999998</v>
      </c>
      <c r="D266" s="19">
        <v>104</v>
      </c>
      <c r="E266" s="19">
        <v>169.4</v>
      </c>
      <c r="F266" s="19">
        <v>282.39999999999998</v>
      </c>
      <c r="G266" s="19">
        <v>49.7</v>
      </c>
      <c r="H266" s="19">
        <v>129</v>
      </c>
      <c r="I266" s="18">
        <v>0.27600000000000002</v>
      </c>
      <c r="J266" s="18">
        <v>8.5000000000000006E-2</v>
      </c>
      <c r="K266" s="18">
        <v>0.57699999999999996</v>
      </c>
      <c r="L266" s="19">
        <v>163</v>
      </c>
      <c r="M266" s="19">
        <v>0</v>
      </c>
      <c r="N266" s="20">
        <v>0.90900000000000003</v>
      </c>
      <c r="O266" s="21">
        <v>3.7400000000000003E-2</v>
      </c>
      <c r="P266" s="21">
        <v>-1.9939999999999999E-5</v>
      </c>
      <c r="Q266" s="21">
        <v>4.1920000000000004E-9</v>
      </c>
      <c r="R266" s="22">
        <v>168.98</v>
      </c>
      <c r="S266" s="22">
        <v>93.94</v>
      </c>
      <c r="T266" s="13">
        <v>12.5</v>
      </c>
      <c r="U266" s="13">
        <v>16.28</v>
      </c>
      <c r="V266" s="20">
        <v>15.536799999999999</v>
      </c>
      <c r="W266" s="22">
        <v>1347.01</v>
      </c>
      <c r="X266" s="22">
        <v>-18.149999999999999</v>
      </c>
      <c r="Y266" s="13">
        <v>182</v>
      </c>
      <c r="Z266" s="13">
        <v>120</v>
      </c>
      <c r="AA266" s="18">
        <v>38.960999999999999</v>
      </c>
      <c r="AB266" s="22">
        <v>-2282.37</v>
      </c>
      <c r="AC266" s="18">
        <v>-3.6779999999999999</v>
      </c>
      <c r="AD266" s="18">
        <v>0.88100000000000001</v>
      </c>
      <c r="AE266" s="13">
        <v>3237</v>
      </c>
    </row>
    <row r="267" spans="1:31" ht="15" x14ac:dyDescent="0.2">
      <c r="A267" s="13">
        <v>253</v>
      </c>
      <c r="B267" s="12" t="s">
        <v>327</v>
      </c>
      <c r="C267" s="18">
        <v>62.069000000000003</v>
      </c>
      <c r="D267" s="19">
        <v>260.2</v>
      </c>
      <c r="E267" s="19">
        <v>470.4</v>
      </c>
      <c r="F267" s="19">
        <v>645</v>
      </c>
      <c r="G267" s="19">
        <v>76</v>
      </c>
      <c r="H267" s="19">
        <v>186</v>
      </c>
      <c r="I267" s="18">
        <v>0.27</v>
      </c>
      <c r="J267" s="18">
        <v>0</v>
      </c>
      <c r="K267" s="18">
        <v>1.1140000000000001</v>
      </c>
      <c r="L267" s="19">
        <v>293</v>
      </c>
      <c r="M267" s="19">
        <v>2.2000000000000002</v>
      </c>
      <c r="N267" s="20">
        <v>8.5259999999999998</v>
      </c>
      <c r="O267" s="21">
        <v>5.9310000000000002E-2</v>
      </c>
      <c r="P267" s="21">
        <v>-3.5760000000000003E-5</v>
      </c>
      <c r="Q267" s="21">
        <v>7.1900000000000002E-9</v>
      </c>
      <c r="R267" s="22">
        <v>1365</v>
      </c>
      <c r="S267" s="22">
        <v>402.41</v>
      </c>
      <c r="T267" s="13">
        <v>-9.3000000000000007</v>
      </c>
      <c r="U267" s="13">
        <v>-72.77</v>
      </c>
      <c r="V267" s="20">
        <v>20.2501</v>
      </c>
      <c r="W267" s="22">
        <v>6022.18</v>
      </c>
      <c r="X267" s="22">
        <v>-28.25</v>
      </c>
      <c r="Y267" s="13">
        <v>494</v>
      </c>
      <c r="Z267" s="13">
        <v>364</v>
      </c>
      <c r="AA267" s="18">
        <v>0</v>
      </c>
      <c r="AB267" s="22">
        <v>0</v>
      </c>
      <c r="AC267" s="18">
        <v>0</v>
      </c>
      <c r="AD267" s="18">
        <v>0</v>
      </c>
      <c r="AE267" s="13">
        <v>12550</v>
      </c>
    </row>
    <row r="268" spans="1:31" ht="15" x14ac:dyDescent="0.2">
      <c r="A268" s="13">
        <v>254</v>
      </c>
      <c r="B268" s="12" t="s">
        <v>328</v>
      </c>
      <c r="C268" s="18">
        <v>43.069000000000003</v>
      </c>
      <c r="D268" s="19">
        <v>195</v>
      </c>
      <c r="E268" s="19">
        <v>329.8</v>
      </c>
      <c r="F268" s="19">
        <v>0</v>
      </c>
      <c r="G268" s="19">
        <v>0</v>
      </c>
      <c r="H268" s="19">
        <v>0</v>
      </c>
      <c r="I268" s="18">
        <v>0</v>
      </c>
      <c r="J268" s="18">
        <v>0</v>
      </c>
      <c r="K268" s="18">
        <v>0.83299999999999996</v>
      </c>
      <c r="L268" s="19">
        <v>298</v>
      </c>
      <c r="M268" s="19">
        <v>1.9</v>
      </c>
      <c r="N268" s="20">
        <v>-4.9610000000000003</v>
      </c>
      <c r="O268" s="21">
        <v>7.2190000000000004E-2</v>
      </c>
      <c r="P268" s="21">
        <v>-4.9270000000000001E-5</v>
      </c>
      <c r="Q268" s="21">
        <v>1.349E-8</v>
      </c>
      <c r="R268" s="22">
        <v>0</v>
      </c>
      <c r="S268" s="22">
        <v>0</v>
      </c>
      <c r="T268" s="13">
        <v>29.5</v>
      </c>
      <c r="U268" s="13">
        <v>42.54</v>
      </c>
      <c r="V268" s="20">
        <v>16.422699999999999</v>
      </c>
      <c r="W268" s="22">
        <v>2610.44</v>
      </c>
      <c r="X268" s="22">
        <v>-63.15</v>
      </c>
      <c r="Y268" s="13">
        <v>359</v>
      </c>
      <c r="Z268" s="13">
        <v>248</v>
      </c>
      <c r="AA268" s="18">
        <v>0</v>
      </c>
      <c r="AB268" s="22">
        <v>0</v>
      </c>
      <c r="AC268" s="18">
        <v>0</v>
      </c>
      <c r="AD268" s="18">
        <v>0</v>
      </c>
      <c r="AE268" s="13">
        <v>7660</v>
      </c>
    </row>
    <row r="269" spans="1:31" ht="15" x14ac:dyDescent="0.2">
      <c r="A269" s="13">
        <v>255</v>
      </c>
      <c r="B269" s="12" t="s">
        <v>329</v>
      </c>
      <c r="C269" s="18">
        <v>44.054000000000002</v>
      </c>
      <c r="D269" s="19">
        <v>161</v>
      </c>
      <c r="E269" s="19">
        <v>283.5</v>
      </c>
      <c r="F269" s="19">
        <v>469</v>
      </c>
      <c r="G269" s="19">
        <v>71</v>
      </c>
      <c r="H269" s="19">
        <v>140</v>
      </c>
      <c r="I269" s="18">
        <v>0.25800000000000001</v>
      </c>
      <c r="J269" s="18">
        <v>0.2</v>
      </c>
      <c r="K269" s="18">
        <v>0.89900000000000002</v>
      </c>
      <c r="L269" s="19">
        <v>273</v>
      </c>
      <c r="M269" s="19">
        <v>1.9</v>
      </c>
      <c r="N269" s="20">
        <v>-1.796</v>
      </c>
      <c r="O269" s="21">
        <v>5.3080000000000002E-2</v>
      </c>
      <c r="P269" s="21">
        <v>-3.0009999999999999E-5</v>
      </c>
      <c r="Q269" s="21">
        <v>6.1900000000000003E-9</v>
      </c>
      <c r="R269" s="22">
        <v>341.88</v>
      </c>
      <c r="S269" s="22">
        <v>194.22</v>
      </c>
      <c r="T269" s="13">
        <v>-12.58</v>
      </c>
      <c r="U269" s="13">
        <v>-3.13</v>
      </c>
      <c r="V269" s="20">
        <v>16.739999999999998</v>
      </c>
      <c r="W269" s="22">
        <v>2567.61</v>
      </c>
      <c r="X269" s="22">
        <v>-29.01</v>
      </c>
      <c r="Y269" s="13">
        <v>310</v>
      </c>
      <c r="Z269" s="13">
        <v>200</v>
      </c>
      <c r="AA269" s="18">
        <v>0</v>
      </c>
      <c r="AB269" s="22">
        <v>0</v>
      </c>
      <c r="AC269" s="18">
        <v>0</v>
      </c>
      <c r="AD269" s="18">
        <v>0</v>
      </c>
      <c r="AE269" s="13">
        <v>6120</v>
      </c>
    </row>
    <row r="270" spans="1:31" ht="15" x14ac:dyDescent="0.2">
      <c r="A270" s="13">
        <v>256</v>
      </c>
      <c r="B270" s="12" t="s">
        <v>330</v>
      </c>
      <c r="C270" s="18">
        <v>60.098999999999997</v>
      </c>
      <c r="D270" s="19">
        <v>284</v>
      </c>
      <c r="E270" s="19">
        <v>390.4</v>
      </c>
      <c r="F270" s="19">
        <v>593</v>
      </c>
      <c r="G270" s="19">
        <v>62</v>
      </c>
      <c r="H270" s="19">
        <v>206</v>
      </c>
      <c r="I270" s="18">
        <v>0.26</v>
      </c>
      <c r="J270" s="18">
        <v>0.51</v>
      </c>
      <c r="K270" s="18">
        <v>0.89600000000000002</v>
      </c>
      <c r="L270" s="19">
        <v>293</v>
      </c>
      <c r="M270" s="19">
        <v>1.9</v>
      </c>
      <c r="N270" s="20">
        <v>9.1470000000000002</v>
      </c>
      <c r="O270" s="21">
        <v>5.7489999999999999E-2</v>
      </c>
      <c r="P270" s="21">
        <v>-1.0360000000000001E-5</v>
      </c>
      <c r="Q270" s="21">
        <v>-9.4300000000000007E-9</v>
      </c>
      <c r="R270" s="22">
        <v>839.76</v>
      </c>
      <c r="S270" s="22">
        <v>316.41000000000003</v>
      </c>
      <c r="T270" s="13">
        <v>0</v>
      </c>
      <c r="U270" s="13">
        <v>0</v>
      </c>
      <c r="V270" s="20">
        <v>16.408200000000001</v>
      </c>
      <c r="W270" s="22">
        <v>3108.49</v>
      </c>
      <c r="X270" s="22">
        <v>-72.150000000000006</v>
      </c>
      <c r="Y270" s="13">
        <v>425</v>
      </c>
      <c r="Z270" s="13">
        <v>292</v>
      </c>
      <c r="AA270" s="18">
        <v>0</v>
      </c>
      <c r="AB270" s="22">
        <v>0</v>
      </c>
      <c r="AC270" s="18">
        <v>0</v>
      </c>
      <c r="AD270" s="18">
        <v>0</v>
      </c>
      <c r="AE270" s="13">
        <v>10000</v>
      </c>
    </row>
    <row r="271" spans="1:31" ht="15" x14ac:dyDescent="0.2">
      <c r="A271" s="13">
        <v>257</v>
      </c>
      <c r="B271" s="12" t="s">
        <v>331</v>
      </c>
      <c r="C271" s="18">
        <v>37.997</v>
      </c>
      <c r="D271" s="19">
        <v>53.5</v>
      </c>
      <c r="E271" s="19">
        <v>85</v>
      </c>
      <c r="F271" s="19">
        <v>144.30000000000001</v>
      </c>
      <c r="G271" s="19">
        <v>51.5</v>
      </c>
      <c r="H271" s="19">
        <v>66.2</v>
      </c>
      <c r="I271" s="18">
        <v>0.28799999999999998</v>
      </c>
      <c r="J271" s="18">
        <v>4.8000000000000001E-2</v>
      </c>
      <c r="K271" s="18">
        <v>1.51</v>
      </c>
      <c r="L271" s="19">
        <v>85</v>
      </c>
      <c r="M271" s="19">
        <v>0</v>
      </c>
      <c r="N271" s="20">
        <v>5.5449999999999999</v>
      </c>
      <c r="O271" s="21">
        <v>8.7340000000000004E-3</v>
      </c>
      <c r="P271" s="21">
        <v>-8.2689999999999999E-6</v>
      </c>
      <c r="Q271" s="21">
        <v>2.876E-9</v>
      </c>
      <c r="R271" s="22">
        <v>84.2</v>
      </c>
      <c r="S271" s="22">
        <v>52.52</v>
      </c>
      <c r="T271" s="13">
        <v>0</v>
      </c>
      <c r="U271" s="13">
        <v>0</v>
      </c>
      <c r="V271" s="20">
        <v>15.67</v>
      </c>
      <c r="W271" s="22">
        <v>714.1</v>
      </c>
      <c r="X271" s="22">
        <v>-6</v>
      </c>
      <c r="Y271" s="13">
        <v>91</v>
      </c>
      <c r="Z271" s="13">
        <v>59</v>
      </c>
      <c r="AA271" s="18">
        <v>30.771999999999998</v>
      </c>
      <c r="AB271" s="22">
        <v>-1040.27</v>
      </c>
      <c r="AC271" s="18">
        <v>-2.6829999999999998</v>
      </c>
      <c r="AD271" s="18">
        <v>0.21</v>
      </c>
      <c r="AE271" s="13">
        <v>1560</v>
      </c>
    </row>
    <row r="272" spans="1:31" ht="15" x14ac:dyDescent="0.2">
      <c r="A272" s="13">
        <v>258</v>
      </c>
      <c r="B272" s="12" t="s">
        <v>332</v>
      </c>
      <c r="C272" s="18">
        <v>96.103999999999999</v>
      </c>
      <c r="D272" s="19">
        <v>234</v>
      </c>
      <c r="E272" s="19">
        <v>358.5</v>
      </c>
      <c r="F272" s="19">
        <v>560.1</v>
      </c>
      <c r="G272" s="19">
        <v>44.9</v>
      </c>
      <c r="H272" s="19">
        <v>271</v>
      </c>
      <c r="I272" s="18">
        <v>0.26500000000000001</v>
      </c>
      <c r="J272" s="18">
        <v>0.245</v>
      </c>
      <c r="K272" s="18">
        <v>1.024</v>
      </c>
      <c r="L272" s="19">
        <v>293</v>
      </c>
      <c r="M272" s="19">
        <v>1.4</v>
      </c>
      <c r="N272" s="20">
        <v>-9.25</v>
      </c>
      <c r="O272" s="21">
        <v>0.13539999999999999</v>
      </c>
      <c r="P272" s="21">
        <v>-1.059E-4</v>
      </c>
      <c r="Q272" s="21">
        <v>3.2369999999999998E-8</v>
      </c>
      <c r="R272" s="22">
        <v>452.06</v>
      </c>
      <c r="S272" s="22">
        <v>252.89</v>
      </c>
      <c r="T272" s="13">
        <v>-27.86</v>
      </c>
      <c r="U272" s="13">
        <v>-16.5</v>
      </c>
      <c r="V272" s="20">
        <v>16.5487</v>
      </c>
      <c r="W272" s="22">
        <v>3181.78</v>
      </c>
      <c r="X272" s="22">
        <v>-37.590000000000003</v>
      </c>
      <c r="Y272" s="13">
        <v>370</v>
      </c>
      <c r="Z272" s="13">
        <v>250</v>
      </c>
      <c r="AA272" s="18">
        <v>55.140999999999998</v>
      </c>
      <c r="AB272" s="22">
        <v>-5819.21</v>
      </c>
      <c r="AC272" s="18">
        <v>-5.4889999999999999</v>
      </c>
      <c r="AD272" s="18">
        <v>3.88</v>
      </c>
      <c r="AE272" s="13">
        <v>0</v>
      </c>
    </row>
    <row r="273" spans="1:31" ht="15" x14ac:dyDescent="0.2">
      <c r="A273" s="13">
        <v>259</v>
      </c>
      <c r="B273" s="12" t="s">
        <v>333</v>
      </c>
      <c r="C273" s="18">
        <v>30.026</v>
      </c>
      <c r="D273" s="19">
        <v>156</v>
      </c>
      <c r="E273" s="19">
        <v>254</v>
      </c>
      <c r="F273" s="19">
        <v>408</v>
      </c>
      <c r="G273" s="19">
        <v>65</v>
      </c>
      <c r="H273" s="19">
        <v>0</v>
      </c>
      <c r="I273" s="18">
        <v>0</v>
      </c>
      <c r="J273" s="18">
        <v>0.253</v>
      </c>
      <c r="K273" s="18">
        <v>0.81499999999999995</v>
      </c>
      <c r="L273" s="19">
        <v>253</v>
      </c>
      <c r="M273" s="19">
        <v>2.2999999999999998</v>
      </c>
      <c r="N273" s="20">
        <v>5.6070000000000002</v>
      </c>
      <c r="O273" s="21">
        <v>7.5399999999999998E-3</v>
      </c>
      <c r="P273" s="21">
        <v>7.1300000000000003E-6</v>
      </c>
      <c r="Q273" s="21">
        <v>-5.4940000000000003E-9</v>
      </c>
      <c r="R273" s="22">
        <v>319.83</v>
      </c>
      <c r="S273" s="22">
        <v>171.35</v>
      </c>
      <c r="T273" s="13">
        <v>-27.7</v>
      </c>
      <c r="U273" s="13">
        <v>-26.27</v>
      </c>
      <c r="V273" s="20">
        <v>16.477499999999999</v>
      </c>
      <c r="W273" s="22">
        <v>2204.13</v>
      </c>
      <c r="X273" s="22">
        <v>-30.15</v>
      </c>
      <c r="Y273" s="13">
        <v>271</v>
      </c>
      <c r="Z273" s="13">
        <v>185</v>
      </c>
      <c r="AA273" s="18">
        <v>45.118000000000002</v>
      </c>
      <c r="AB273" s="22">
        <v>-3873.26</v>
      </c>
      <c r="AC273" s="18">
        <v>-4.2</v>
      </c>
      <c r="AD273" s="18">
        <v>3.41</v>
      </c>
      <c r="AE273" s="13">
        <v>5500</v>
      </c>
    </row>
    <row r="274" spans="1:31" ht="15" x14ac:dyDescent="0.2">
      <c r="A274" s="13">
        <v>260</v>
      </c>
      <c r="B274" s="12" t="s">
        <v>334</v>
      </c>
      <c r="C274" s="18">
        <v>46.024999999999999</v>
      </c>
      <c r="D274" s="19">
        <v>281.5</v>
      </c>
      <c r="E274" s="19">
        <v>373.8</v>
      </c>
      <c r="F274" s="19">
        <v>580</v>
      </c>
      <c r="G274" s="19">
        <v>0</v>
      </c>
      <c r="H274" s="19">
        <v>0</v>
      </c>
      <c r="I274" s="18">
        <v>0</v>
      </c>
      <c r="J274" s="18">
        <v>0</v>
      </c>
      <c r="K274" s="18">
        <v>1.226</v>
      </c>
      <c r="L274" s="19">
        <v>288</v>
      </c>
      <c r="M274" s="19">
        <v>1.5</v>
      </c>
      <c r="N274" s="20">
        <v>2.798</v>
      </c>
      <c r="O274" s="21">
        <v>3.243E-2</v>
      </c>
      <c r="P274" s="21">
        <v>-2.0089999999999999E-5</v>
      </c>
      <c r="Q274" s="21">
        <v>4.8170000000000002E-9</v>
      </c>
      <c r="R274" s="22">
        <v>729.35</v>
      </c>
      <c r="S274" s="22">
        <v>325.72000000000003</v>
      </c>
      <c r="T274" s="13">
        <v>90.49</v>
      </c>
      <c r="U274" s="13">
        <v>-83.89</v>
      </c>
      <c r="V274" s="20">
        <v>16.988199999999999</v>
      </c>
      <c r="W274" s="22">
        <v>3599.58</v>
      </c>
      <c r="X274" s="22">
        <v>-26.09</v>
      </c>
      <c r="Y274" s="13">
        <v>409</v>
      </c>
      <c r="Z274" s="13">
        <v>271</v>
      </c>
      <c r="AA274" s="18">
        <v>0</v>
      </c>
      <c r="AB274" s="22">
        <v>0</v>
      </c>
      <c r="AC274" s="18">
        <v>0</v>
      </c>
      <c r="AD274" s="18">
        <v>0</v>
      </c>
      <c r="AE274" s="13">
        <v>5240</v>
      </c>
    </row>
    <row r="275" spans="1:31" ht="15" x14ac:dyDescent="0.2">
      <c r="A275" s="13">
        <v>261</v>
      </c>
      <c r="B275" s="12" t="s">
        <v>335</v>
      </c>
      <c r="C275" s="18">
        <v>68.075000000000003</v>
      </c>
      <c r="D275" s="19">
        <v>187.5</v>
      </c>
      <c r="E275" s="19">
        <v>304.5</v>
      </c>
      <c r="F275" s="19">
        <v>490.2</v>
      </c>
      <c r="G275" s="19">
        <v>54.3</v>
      </c>
      <c r="H275" s="19">
        <v>218</v>
      </c>
      <c r="I275" s="18">
        <v>0.29399999999999998</v>
      </c>
      <c r="J275" s="18">
        <v>0.20399999999999999</v>
      </c>
      <c r="K275" s="18">
        <v>0.93799999999999994</v>
      </c>
      <c r="L275" s="19">
        <v>293</v>
      </c>
      <c r="M275" s="19">
        <v>0.7</v>
      </c>
      <c r="N275" s="20">
        <v>-8.4860000000000007</v>
      </c>
      <c r="O275" s="21">
        <v>0.1032</v>
      </c>
      <c r="P275" s="21">
        <v>-8.2509999999999994E-5</v>
      </c>
      <c r="Q275" s="21">
        <v>2.5659999999999999E-8</v>
      </c>
      <c r="R275" s="22">
        <v>389.4</v>
      </c>
      <c r="S275" s="22">
        <v>222.7</v>
      </c>
      <c r="T275" s="13">
        <v>-8.2899999999999991</v>
      </c>
      <c r="U275" s="13">
        <v>0.21</v>
      </c>
      <c r="V275" s="20">
        <v>16.061199999999999</v>
      </c>
      <c r="W275" s="22">
        <v>2442.6999999999998</v>
      </c>
      <c r="X275" s="22">
        <v>-45.41</v>
      </c>
      <c r="Y275" s="13">
        <v>363</v>
      </c>
      <c r="Z275" s="13">
        <v>238</v>
      </c>
      <c r="AA275" s="18">
        <v>0</v>
      </c>
      <c r="AB275" s="22">
        <v>0</v>
      </c>
      <c r="AC275" s="18">
        <v>0</v>
      </c>
      <c r="AD275" s="18">
        <v>0</v>
      </c>
      <c r="AE275" s="13">
        <v>6474</v>
      </c>
    </row>
    <row r="276" spans="1:31" ht="15" x14ac:dyDescent="0.2">
      <c r="A276" s="13">
        <v>262</v>
      </c>
      <c r="B276" s="12" t="s">
        <v>336</v>
      </c>
      <c r="C276" s="18">
        <v>92.094999999999999</v>
      </c>
      <c r="D276" s="19">
        <v>291</v>
      </c>
      <c r="E276" s="19">
        <v>563</v>
      </c>
      <c r="F276" s="19">
        <v>726</v>
      </c>
      <c r="G276" s="19">
        <v>66</v>
      </c>
      <c r="H276" s="19">
        <v>255</v>
      </c>
      <c r="I276" s="18">
        <v>0.28000000000000003</v>
      </c>
      <c r="J276" s="18">
        <v>0</v>
      </c>
      <c r="K276" s="18">
        <v>1.2609999999999999</v>
      </c>
      <c r="L276" s="19">
        <v>293</v>
      </c>
      <c r="M276" s="19">
        <v>3</v>
      </c>
      <c r="N276" s="20">
        <v>2.012</v>
      </c>
      <c r="O276" s="21">
        <v>0.1061</v>
      </c>
      <c r="P276" s="21">
        <v>-7.5450000000000004E-5</v>
      </c>
      <c r="Q276" s="21">
        <v>2.2399999999999999E-8</v>
      </c>
      <c r="R276" s="22">
        <v>3337.1</v>
      </c>
      <c r="S276" s="22">
        <v>406</v>
      </c>
      <c r="T276" s="13">
        <v>-139.80000000000001</v>
      </c>
      <c r="U276" s="13">
        <v>0</v>
      </c>
      <c r="V276" s="20">
        <v>17.2392</v>
      </c>
      <c r="W276" s="22">
        <v>4487.04</v>
      </c>
      <c r="X276" s="22">
        <v>-140.19999999999999</v>
      </c>
      <c r="Y276" s="13">
        <v>600</v>
      </c>
      <c r="Z276" s="13">
        <v>440</v>
      </c>
      <c r="AA276" s="18">
        <v>0</v>
      </c>
      <c r="AB276" s="22">
        <v>0</v>
      </c>
      <c r="AC276" s="18">
        <v>0</v>
      </c>
      <c r="AD276" s="18">
        <v>0</v>
      </c>
      <c r="AE276" s="13">
        <v>14600</v>
      </c>
    </row>
    <row r="277" spans="1:31" ht="15" x14ac:dyDescent="0.2">
      <c r="A277" s="13">
        <v>263</v>
      </c>
      <c r="B277" s="12" t="s">
        <v>337</v>
      </c>
      <c r="C277" s="18">
        <v>4.0030000000000001</v>
      </c>
      <c r="D277" s="19">
        <v>0</v>
      </c>
      <c r="E277" s="19">
        <v>4.21</v>
      </c>
      <c r="F277" s="19">
        <v>5.19</v>
      </c>
      <c r="G277" s="19">
        <v>2.2400000000000002</v>
      </c>
      <c r="H277" s="19">
        <v>57.3</v>
      </c>
      <c r="I277" s="18">
        <v>0.30099999999999999</v>
      </c>
      <c r="J277" s="18">
        <v>-0.38700000000000001</v>
      </c>
      <c r="K277" s="18">
        <v>0.123</v>
      </c>
      <c r="L277" s="19">
        <v>4.3</v>
      </c>
      <c r="M277" s="19">
        <v>0</v>
      </c>
      <c r="N277" s="20">
        <v>0</v>
      </c>
      <c r="O277" s="21">
        <v>0</v>
      </c>
      <c r="P277" s="21">
        <v>0</v>
      </c>
      <c r="Q277" s="21">
        <v>0</v>
      </c>
      <c r="R277" s="22">
        <v>0</v>
      </c>
      <c r="S277" s="22">
        <v>0</v>
      </c>
      <c r="T277" s="13">
        <v>0</v>
      </c>
      <c r="U277" s="13">
        <v>0</v>
      </c>
      <c r="V277" s="20">
        <v>12.2514</v>
      </c>
      <c r="W277" s="22">
        <v>33.732900000000001</v>
      </c>
      <c r="X277" s="22">
        <v>1.79</v>
      </c>
      <c r="Y277" s="13">
        <v>4.3</v>
      </c>
      <c r="Z277" s="13">
        <v>3.7</v>
      </c>
      <c r="AA277" s="18">
        <v>8.6219999999999999</v>
      </c>
      <c r="AB277" s="22">
        <v>-12.23</v>
      </c>
      <c r="AC277" s="18">
        <v>0.433</v>
      </c>
      <c r="AD277" s="18">
        <v>7.0000000000000001E-3</v>
      </c>
      <c r="AE277" s="13">
        <v>22</v>
      </c>
    </row>
    <row r="278" spans="1:31" ht="15" x14ac:dyDescent="0.2">
      <c r="A278" s="13">
        <v>264</v>
      </c>
      <c r="B278" s="12" t="s">
        <v>338</v>
      </c>
      <c r="C278" s="18">
        <v>256.47399999999999</v>
      </c>
      <c r="D278" s="19">
        <v>327</v>
      </c>
      <c r="E278" s="19">
        <v>597</v>
      </c>
      <c r="F278" s="19">
        <v>736</v>
      </c>
      <c r="G278" s="19">
        <v>14</v>
      </c>
      <c r="H278" s="19">
        <v>0</v>
      </c>
      <c r="I278" s="18">
        <v>0</v>
      </c>
      <c r="J278" s="18">
        <v>0</v>
      </c>
      <c r="K278" s="18">
        <v>0.84799999999999998</v>
      </c>
      <c r="L278" s="19">
        <v>327</v>
      </c>
      <c r="M278" s="19">
        <v>0</v>
      </c>
      <c r="N278" s="20">
        <v>-1.861</v>
      </c>
      <c r="O278" s="21">
        <v>0.39479999999999998</v>
      </c>
      <c r="P278" s="21">
        <v>-2.232E-4</v>
      </c>
      <c r="Q278" s="21">
        <v>4.8809999999999998E-8</v>
      </c>
      <c r="R278" s="22">
        <v>0</v>
      </c>
      <c r="S278" s="22">
        <v>0</v>
      </c>
      <c r="T278" s="13">
        <v>-130.47</v>
      </c>
      <c r="U278" s="13">
        <v>-10.67</v>
      </c>
      <c r="V278" s="20">
        <v>15.616099999999999</v>
      </c>
      <c r="W278" s="22">
        <v>3672.62</v>
      </c>
      <c r="X278" s="22">
        <v>-188.1</v>
      </c>
      <c r="Y278" s="13">
        <v>656</v>
      </c>
      <c r="Z278" s="13">
        <v>464</v>
      </c>
      <c r="AA278" s="18">
        <v>0</v>
      </c>
      <c r="AB278" s="22">
        <v>0</v>
      </c>
      <c r="AC278" s="18">
        <v>0</v>
      </c>
      <c r="AD278" s="18">
        <v>0</v>
      </c>
      <c r="AE278" s="13">
        <v>14500</v>
      </c>
    </row>
    <row r="279" spans="1:31" ht="15" x14ac:dyDescent="0.2">
      <c r="A279" s="13">
        <v>265</v>
      </c>
      <c r="B279" s="12" t="s">
        <v>339</v>
      </c>
      <c r="C279" s="18">
        <v>32.045000000000002</v>
      </c>
      <c r="D279" s="19">
        <v>274.7</v>
      </c>
      <c r="E279" s="19">
        <v>386.7</v>
      </c>
      <c r="F279" s="19">
        <v>653</v>
      </c>
      <c r="G279" s="19">
        <v>145</v>
      </c>
      <c r="H279" s="19">
        <v>96.1</v>
      </c>
      <c r="I279" s="18">
        <v>0.26</v>
      </c>
      <c r="J279" s="18">
        <v>0.32800000000000001</v>
      </c>
      <c r="K279" s="18">
        <v>1.008</v>
      </c>
      <c r="L279" s="19">
        <v>293</v>
      </c>
      <c r="M279" s="19">
        <v>3</v>
      </c>
      <c r="N279" s="20">
        <v>2.3330000000000002</v>
      </c>
      <c r="O279" s="21">
        <v>4.5249999999999999E-2</v>
      </c>
      <c r="P279" s="21">
        <v>-3.9579999999999997E-5</v>
      </c>
      <c r="Q279" s="21">
        <v>1.439E-8</v>
      </c>
      <c r="R279" s="22">
        <v>524.98</v>
      </c>
      <c r="S279" s="22">
        <v>290.88</v>
      </c>
      <c r="T279" s="13">
        <v>22.75</v>
      </c>
      <c r="U279" s="13">
        <v>37.89</v>
      </c>
      <c r="V279" s="20">
        <v>17.989899999999999</v>
      </c>
      <c r="W279" s="22">
        <v>3877.65</v>
      </c>
      <c r="X279" s="22">
        <v>-45.15</v>
      </c>
      <c r="Y279" s="13">
        <v>343</v>
      </c>
      <c r="Z279" s="13">
        <v>288</v>
      </c>
      <c r="AA279" s="18">
        <v>56.095999999999997</v>
      </c>
      <c r="AB279" s="22">
        <v>-6951.84</v>
      </c>
      <c r="AC279" s="18">
        <v>-5.2859999999999996</v>
      </c>
      <c r="AD279" s="18">
        <v>1.63</v>
      </c>
      <c r="AE279" s="13">
        <v>10700</v>
      </c>
    </row>
    <row r="280" spans="1:31" ht="15" x14ac:dyDescent="0.2">
      <c r="A280" s="13">
        <v>266</v>
      </c>
      <c r="B280" s="12" t="s">
        <v>340</v>
      </c>
      <c r="C280" s="18">
        <v>2.016</v>
      </c>
      <c r="D280" s="19">
        <v>14</v>
      </c>
      <c r="E280" s="19">
        <v>20.399999999999999</v>
      </c>
      <c r="F280" s="19">
        <v>33.200000000000003</v>
      </c>
      <c r="G280" s="19">
        <v>12.8</v>
      </c>
      <c r="H280" s="19">
        <v>65</v>
      </c>
      <c r="I280" s="18">
        <v>0.30499999999999999</v>
      </c>
      <c r="J280" s="18">
        <v>-0.22</v>
      </c>
      <c r="K280" s="18">
        <v>7.0999999999999994E-2</v>
      </c>
      <c r="L280" s="19">
        <v>20</v>
      </c>
      <c r="M280" s="19">
        <v>0</v>
      </c>
      <c r="N280" s="20">
        <v>6.4829999999999997</v>
      </c>
      <c r="O280" s="21">
        <v>2.215E-3</v>
      </c>
      <c r="P280" s="21">
        <v>-3.298E-6</v>
      </c>
      <c r="Q280" s="21">
        <v>1.8259999999999999E-9</v>
      </c>
      <c r="R280" s="22">
        <v>13.82</v>
      </c>
      <c r="S280" s="22">
        <v>5.39</v>
      </c>
      <c r="T280" s="13">
        <v>0</v>
      </c>
      <c r="U280" s="13">
        <v>0</v>
      </c>
      <c r="V280" s="20">
        <v>13.6333</v>
      </c>
      <c r="W280" s="22">
        <v>164.9</v>
      </c>
      <c r="X280" s="22">
        <v>3.19</v>
      </c>
      <c r="Y280" s="13">
        <v>25</v>
      </c>
      <c r="Z280" s="13">
        <v>14</v>
      </c>
      <c r="AA280" s="18">
        <v>12.05</v>
      </c>
      <c r="AB280" s="22">
        <v>-114.95</v>
      </c>
      <c r="AC280" s="18">
        <v>4.8000000000000001E-2</v>
      </c>
      <c r="AD280" s="18">
        <v>4.8000000000000001E-2</v>
      </c>
      <c r="AE280" s="13">
        <v>216</v>
      </c>
    </row>
    <row r="281" spans="1:31" ht="15" x14ac:dyDescent="0.2">
      <c r="A281" s="13">
        <v>267</v>
      </c>
      <c r="B281" s="12" t="s">
        <v>341</v>
      </c>
      <c r="C281" s="18">
        <v>80.912000000000006</v>
      </c>
      <c r="D281" s="19">
        <v>187.1</v>
      </c>
      <c r="E281" s="19">
        <v>206.1</v>
      </c>
      <c r="F281" s="19">
        <v>363.2</v>
      </c>
      <c r="G281" s="19">
        <v>84.4</v>
      </c>
      <c r="H281" s="19">
        <v>100</v>
      </c>
      <c r="I281" s="18">
        <v>0.28299999999999997</v>
      </c>
      <c r="J281" s="18">
        <v>6.3E-2</v>
      </c>
      <c r="K281" s="18">
        <v>2.16</v>
      </c>
      <c r="L281" s="19">
        <v>216</v>
      </c>
      <c r="M281" s="19">
        <v>0.8</v>
      </c>
      <c r="N281" s="20">
        <v>7.32</v>
      </c>
      <c r="O281" s="21">
        <v>-2.2599999999999999E-3</v>
      </c>
      <c r="P281" s="21">
        <v>4.1139999999999999E-6</v>
      </c>
      <c r="Q281" s="21">
        <v>-1.49E-9</v>
      </c>
      <c r="R281" s="22">
        <v>88.08</v>
      </c>
      <c r="S281" s="22">
        <v>166.32</v>
      </c>
      <c r="T281" s="13">
        <v>-8.66</v>
      </c>
      <c r="U281" s="13">
        <v>-12.73</v>
      </c>
      <c r="V281" s="20">
        <v>14.4687</v>
      </c>
      <c r="W281" s="22">
        <v>1242.53</v>
      </c>
      <c r="X281" s="22">
        <v>-47.86</v>
      </c>
      <c r="Y281" s="13">
        <v>221</v>
      </c>
      <c r="Z281" s="13">
        <v>184</v>
      </c>
      <c r="AA281" s="18">
        <v>28.102</v>
      </c>
      <c r="AB281" s="22">
        <v>-2394.35</v>
      </c>
      <c r="AC281" s="18">
        <v>-1.843</v>
      </c>
      <c r="AD281" s="18">
        <v>0.871</v>
      </c>
      <c r="AE281" s="13">
        <v>4220</v>
      </c>
    </row>
    <row r="282" spans="1:31" ht="15" x14ac:dyDescent="0.2">
      <c r="A282" s="13">
        <v>268</v>
      </c>
      <c r="B282" s="12" t="s">
        <v>342</v>
      </c>
      <c r="C282" s="18">
        <v>36.460999999999999</v>
      </c>
      <c r="D282" s="19">
        <v>159</v>
      </c>
      <c r="E282" s="19">
        <v>188.1</v>
      </c>
      <c r="F282" s="19">
        <v>324.60000000000002</v>
      </c>
      <c r="G282" s="19">
        <v>82</v>
      </c>
      <c r="H282" s="19">
        <v>81</v>
      </c>
      <c r="I282" s="18">
        <v>0.249</v>
      </c>
      <c r="J282" s="18">
        <v>0.12</v>
      </c>
      <c r="K282" s="18">
        <v>1.1930000000000001</v>
      </c>
      <c r="L282" s="19">
        <v>188.1</v>
      </c>
      <c r="M282" s="19">
        <v>1.1000000000000001</v>
      </c>
      <c r="N282" s="20">
        <v>7.2350000000000003</v>
      </c>
      <c r="O282" s="21">
        <v>-1.72E-3</v>
      </c>
      <c r="P282" s="21">
        <v>2.976E-6</v>
      </c>
      <c r="Q282" s="21">
        <v>-9.3099999999999999E-10</v>
      </c>
      <c r="R282" s="22">
        <v>372.78</v>
      </c>
      <c r="S282" s="22">
        <v>277.74</v>
      </c>
      <c r="T282" s="13">
        <v>-22.06</v>
      </c>
      <c r="U282" s="13">
        <v>-22.77</v>
      </c>
      <c r="V282" s="20">
        <v>16.504000000000001</v>
      </c>
      <c r="W282" s="22">
        <v>1714.25</v>
      </c>
      <c r="X282" s="22">
        <v>-14.45</v>
      </c>
      <c r="Y282" s="13">
        <v>200</v>
      </c>
      <c r="Z282" s="13">
        <v>137</v>
      </c>
      <c r="AA282" s="18">
        <v>38.613999999999997</v>
      </c>
      <c r="AB282" s="22">
        <v>-2626.67</v>
      </c>
      <c r="AC282" s="18">
        <v>-3.4430000000000001</v>
      </c>
      <c r="AD282" s="18">
        <v>0.71699999999999997</v>
      </c>
      <c r="AE282" s="13">
        <v>3860</v>
      </c>
    </row>
    <row r="283" spans="1:31" ht="15" x14ac:dyDescent="0.2">
      <c r="A283" s="13">
        <v>269</v>
      </c>
      <c r="B283" s="12" t="s">
        <v>343</v>
      </c>
      <c r="C283" s="18">
        <v>27.026</v>
      </c>
      <c r="D283" s="19">
        <v>259.89999999999998</v>
      </c>
      <c r="E283" s="19">
        <v>298.89999999999998</v>
      </c>
      <c r="F283" s="19">
        <v>456.8</v>
      </c>
      <c r="G283" s="19">
        <v>53.2</v>
      </c>
      <c r="H283" s="19">
        <v>139</v>
      </c>
      <c r="I283" s="18">
        <v>0.19700000000000001</v>
      </c>
      <c r="J283" s="18">
        <v>0.40699999999999997</v>
      </c>
      <c r="K283" s="18">
        <v>0.68799999999999994</v>
      </c>
      <c r="L283" s="19">
        <v>293</v>
      </c>
      <c r="M283" s="19">
        <v>3</v>
      </c>
      <c r="N283" s="20">
        <v>5.2220000000000004</v>
      </c>
      <c r="O283" s="21">
        <v>1.448E-2</v>
      </c>
      <c r="P283" s="21">
        <v>-1.185E-5</v>
      </c>
      <c r="Q283" s="21">
        <v>4.3359999999999999E-9</v>
      </c>
      <c r="R283" s="22">
        <v>194.7</v>
      </c>
      <c r="S283" s="22">
        <v>145.31</v>
      </c>
      <c r="T283" s="13">
        <v>31.2</v>
      </c>
      <c r="U283" s="13">
        <v>28.71</v>
      </c>
      <c r="V283" s="20">
        <v>16.5138</v>
      </c>
      <c r="W283" s="22">
        <v>2585.8000000000002</v>
      </c>
      <c r="X283" s="22">
        <v>-37.15</v>
      </c>
      <c r="Y283" s="13">
        <v>330</v>
      </c>
      <c r="Z283" s="13">
        <v>234</v>
      </c>
      <c r="AA283" s="18">
        <v>37.741999999999997</v>
      </c>
      <c r="AB283" s="22">
        <v>-4183.37</v>
      </c>
      <c r="AC283" s="18">
        <v>3.004</v>
      </c>
      <c r="AD283" s="18">
        <v>2.1800000000000002</v>
      </c>
      <c r="AE283" s="13">
        <v>6027</v>
      </c>
    </row>
    <row r="284" spans="1:31" ht="15" x14ac:dyDescent="0.2">
      <c r="A284" s="13">
        <v>270</v>
      </c>
      <c r="B284" s="12" t="s">
        <v>344</v>
      </c>
      <c r="C284" s="18">
        <v>20.006</v>
      </c>
      <c r="D284" s="19">
        <v>190</v>
      </c>
      <c r="E284" s="19">
        <v>292.7</v>
      </c>
      <c r="F284" s="19">
        <v>461</v>
      </c>
      <c r="G284" s="19">
        <v>64</v>
      </c>
      <c r="H284" s="19">
        <v>69</v>
      </c>
      <c r="I284" s="18">
        <v>0.12</v>
      </c>
      <c r="J284" s="18">
        <v>0.372</v>
      </c>
      <c r="K284" s="18">
        <v>0.96699999999999997</v>
      </c>
      <c r="L284" s="19">
        <v>293</v>
      </c>
      <c r="M284" s="19">
        <v>0</v>
      </c>
      <c r="N284" s="20">
        <v>6.9409999999999998</v>
      </c>
      <c r="O284" s="21">
        <v>1.5789999999999999E-4</v>
      </c>
      <c r="P284" s="21">
        <v>-4.8540000000000005E-7</v>
      </c>
      <c r="Q284" s="21">
        <v>5.98E-10</v>
      </c>
      <c r="R284" s="22">
        <v>438.74</v>
      </c>
      <c r="S284" s="22">
        <v>199.62</v>
      </c>
      <c r="T284" s="13">
        <v>-64.8</v>
      </c>
      <c r="U284" s="13">
        <v>-65.3</v>
      </c>
      <c r="V284" s="20">
        <v>17.695799999999998</v>
      </c>
      <c r="W284" s="22">
        <v>3404.49</v>
      </c>
      <c r="X284" s="22">
        <v>15.06</v>
      </c>
      <c r="Y284" s="13">
        <v>313</v>
      </c>
      <c r="Z284" s="13">
        <v>206</v>
      </c>
      <c r="AA284" s="18">
        <v>26.16</v>
      </c>
      <c r="AB284" s="22">
        <v>-3496.52</v>
      </c>
      <c r="AC284" s="18">
        <v>-1.3380000000000001</v>
      </c>
      <c r="AD284" s="18">
        <v>1.84</v>
      </c>
      <c r="AE284" s="13">
        <v>1600</v>
      </c>
    </row>
    <row r="285" spans="1:31" ht="15" x14ac:dyDescent="0.2">
      <c r="A285" s="13">
        <v>271</v>
      </c>
      <c r="B285" s="12" t="s">
        <v>345</v>
      </c>
      <c r="C285" s="18">
        <v>127.91200000000001</v>
      </c>
      <c r="D285" s="19">
        <v>222.4</v>
      </c>
      <c r="E285" s="19">
        <v>237.6</v>
      </c>
      <c r="F285" s="19">
        <v>424</v>
      </c>
      <c r="G285" s="19">
        <v>82</v>
      </c>
      <c r="H285" s="19">
        <v>131</v>
      </c>
      <c r="I285" s="18">
        <v>0.309</v>
      </c>
      <c r="J285" s="18">
        <v>0.05</v>
      </c>
      <c r="K285" s="18">
        <v>2.8029999999999999</v>
      </c>
      <c r="L285" s="19">
        <v>237</v>
      </c>
      <c r="M285" s="19">
        <v>0.5</v>
      </c>
      <c r="N285" s="20">
        <v>7.4420000000000002</v>
      </c>
      <c r="O285" s="21">
        <v>-3.4099999999999998E-3</v>
      </c>
      <c r="P285" s="21">
        <v>7.0990000000000001E-6</v>
      </c>
      <c r="Q285" s="21">
        <v>-3.232E-9</v>
      </c>
      <c r="R285" s="22">
        <v>155.15</v>
      </c>
      <c r="S285" s="22">
        <v>285.43</v>
      </c>
      <c r="T285" s="13">
        <v>6.3</v>
      </c>
      <c r="U285" s="13">
        <v>0.38</v>
      </c>
      <c r="V285" s="20">
        <v>12.914899999999999</v>
      </c>
      <c r="W285" s="22">
        <v>957.96</v>
      </c>
      <c r="X285" s="22">
        <v>-85.06</v>
      </c>
      <c r="Y285" s="13">
        <v>256</v>
      </c>
      <c r="Z285" s="13">
        <v>215</v>
      </c>
      <c r="AA285" s="18">
        <v>33.884</v>
      </c>
      <c r="AB285" s="22">
        <v>-3013.08</v>
      </c>
      <c r="AC285" s="18">
        <v>-2.673</v>
      </c>
      <c r="AD285" s="18">
        <v>1.23</v>
      </c>
      <c r="AE285" s="13">
        <v>4724</v>
      </c>
    </row>
    <row r="286" spans="1:31" ht="15" x14ac:dyDescent="0.2">
      <c r="A286" s="13">
        <v>272</v>
      </c>
      <c r="B286" s="12" t="s">
        <v>346</v>
      </c>
      <c r="C286" s="18">
        <v>34.08</v>
      </c>
      <c r="D286" s="19">
        <v>187.6</v>
      </c>
      <c r="E286" s="19">
        <v>212.8</v>
      </c>
      <c r="F286" s="19">
        <v>373.2</v>
      </c>
      <c r="G286" s="19">
        <v>88.2</v>
      </c>
      <c r="H286" s="19">
        <v>98.5</v>
      </c>
      <c r="I286" s="18">
        <v>0.28399999999999997</v>
      </c>
      <c r="J286" s="18">
        <v>0.1</v>
      </c>
      <c r="K286" s="18">
        <v>0.99299999999999999</v>
      </c>
      <c r="L286" s="19">
        <v>213.6</v>
      </c>
      <c r="M286" s="19">
        <v>0.9</v>
      </c>
      <c r="N286" s="20">
        <v>7.6289999999999996</v>
      </c>
      <c r="O286" s="21">
        <v>3.4309999999999999E-4</v>
      </c>
      <c r="P286" s="21">
        <v>5.8089999999999998E-6</v>
      </c>
      <c r="Q286" s="21">
        <v>-2.81E-9</v>
      </c>
      <c r="R286" s="22">
        <v>342.79</v>
      </c>
      <c r="S286" s="22">
        <v>165.54</v>
      </c>
      <c r="T286" s="13">
        <v>-4.82</v>
      </c>
      <c r="U286" s="13">
        <v>-7.9</v>
      </c>
      <c r="V286" s="20">
        <v>16.103999999999999</v>
      </c>
      <c r="W286" s="22">
        <v>1768.69</v>
      </c>
      <c r="X286" s="22">
        <v>-26.06</v>
      </c>
      <c r="Y286" s="13">
        <v>230</v>
      </c>
      <c r="Z286" s="13">
        <v>190</v>
      </c>
      <c r="AA286" s="18">
        <v>42.686999999999998</v>
      </c>
      <c r="AB286" s="22">
        <v>-3132.31</v>
      </c>
      <c r="AC286" s="18">
        <v>-3.9849999999999999</v>
      </c>
      <c r="AD286" s="18">
        <v>0.871</v>
      </c>
      <c r="AE286" s="13">
        <v>4460</v>
      </c>
    </row>
    <row r="287" spans="1:31" ht="15" x14ac:dyDescent="0.2">
      <c r="A287" s="13">
        <v>273</v>
      </c>
      <c r="B287" s="12" t="s">
        <v>347</v>
      </c>
      <c r="C287" s="18">
        <v>253.80799999999999</v>
      </c>
      <c r="D287" s="19">
        <v>386.8</v>
      </c>
      <c r="E287" s="19">
        <v>457.5</v>
      </c>
      <c r="F287" s="19">
        <v>819</v>
      </c>
      <c r="G287" s="19">
        <v>115</v>
      </c>
      <c r="H287" s="19">
        <v>155</v>
      </c>
      <c r="I287" s="18">
        <v>0.26500000000000001</v>
      </c>
      <c r="J287" s="18">
        <v>0.29899999999999999</v>
      </c>
      <c r="K287" s="18">
        <v>3.74</v>
      </c>
      <c r="L287" s="19">
        <v>453.2</v>
      </c>
      <c r="M287" s="19">
        <v>1.3</v>
      </c>
      <c r="N287" s="20">
        <v>8.5009999999999994</v>
      </c>
      <c r="O287" s="21">
        <v>1.5560000000000001E-3</v>
      </c>
      <c r="P287" s="21">
        <v>-1.669E-6</v>
      </c>
      <c r="Q287" s="21">
        <v>6.7700000000000004E-10</v>
      </c>
      <c r="R287" s="22">
        <v>559.62</v>
      </c>
      <c r="S287" s="22">
        <v>520.54999999999995</v>
      </c>
      <c r="T287" s="13">
        <v>0</v>
      </c>
      <c r="U287" s="13">
        <v>0</v>
      </c>
      <c r="V287" s="20">
        <v>16.159700000000001</v>
      </c>
      <c r="W287" s="22">
        <v>3709.23</v>
      </c>
      <c r="X287" s="22">
        <v>-68.16</v>
      </c>
      <c r="Y287" s="13">
        <v>487</v>
      </c>
      <c r="Z287" s="13">
        <v>383</v>
      </c>
      <c r="AA287" s="18">
        <v>0</v>
      </c>
      <c r="AB287" s="22">
        <v>0</v>
      </c>
      <c r="AC287" s="18">
        <v>0</v>
      </c>
      <c r="AD287" s="18">
        <v>0</v>
      </c>
      <c r="AE287" s="13">
        <v>10000</v>
      </c>
    </row>
    <row r="288" spans="1:31" ht="15" x14ac:dyDescent="0.2">
      <c r="A288" s="13">
        <v>274</v>
      </c>
      <c r="B288" s="12" t="s">
        <v>348</v>
      </c>
      <c r="C288" s="18">
        <v>204.011</v>
      </c>
      <c r="D288" s="19">
        <v>241.8</v>
      </c>
      <c r="E288" s="19">
        <v>461.4</v>
      </c>
      <c r="F288" s="19">
        <v>721</v>
      </c>
      <c r="G288" s="19">
        <v>44.6</v>
      </c>
      <c r="H288" s="19">
        <v>351</v>
      </c>
      <c r="I288" s="18">
        <v>0.26500000000000001</v>
      </c>
      <c r="J288" s="18">
        <v>0.246</v>
      </c>
      <c r="K288" s="18">
        <v>1.855</v>
      </c>
      <c r="L288" s="19">
        <v>277</v>
      </c>
      <c r="M288" s="19">
        <v>1.4</v>
      </c>
      <c r="N288" s="20">
        <v>-6.992</v>
      </c>
      <c r="O288" s="21">
        <v>0.13289999999999999</v>
      </c>
      <c r="P288" s="21">
        <v>-1.077E-4</v>
      </c>
      <c r="Q288" s="21">
        <v>3.4469999999999997E-8</v>
      </c>
      <c r="R288" s="22">
        <v>565.72</v>
      </c>
      <c r="S288" s="22">
        <v>331.21</v>
      </c>
      <c r="T288" s="13">
        <v>38.85</v>
      </c>
      <c r="U288" s="13">
        <v>44.88</v>
      </c>
      <c r="V288" s="20">
        <v>16.145399999999999</v>
      </c>
      <c r="W288" s="22">
        <v>3776.53</v>
      </c>
      <c r="X288" s="22">
        <v>-64.38</v>
      </c>
      <c r="Y288" s="13">
        <v>470</v>
      </c>
      <c r="Z288" s="13">
        <v>290</v>
      </c>
      <c r="AA288" s="18">
        <v>57.691000000000003</v>
      </c>
      <c r="AB288" s="22">
        <v>-7589.5</v>
      </c>
      <c r="AC288" s="18">
        <v>-5.6459999999999999</v>
      </c>
      <c r="AD288" s="18">
        <v>6.46</v>
      </c>
      <c r="AE288" s="13">
        <v>9440</v>
      </c>
    </row>
    <row r="289" spans="1:32" ht="15" x14ac:dyDescent="0.2">
      <c r="A289" s="13">
        <v>275</v>
      </c>
      <c r="B289" s="12" t="s">
        <v>349</v>
      </c>
      <c r="C289" s="18">
        <v>58.124000000000002</v>
      </c>
      <c r="D289" s="19">
        <v>113.6</v>
      </c>
      <c r="E289" s="19">
        <v>261.3</v>
      </c>
      <c r="F289" s="19">
        <v>408.1</v>
      </c>
      <c r="G289" s="19">
        <v>36</v>
      </c>
      <c r="H289" s="19">
        <v>263</v>
      </c>
      <c r="I289" s="18">
        <v>0.28299999999999997</v>
      </c>
      <c r="J289" s="18">
        <v>0.17599999999999999</v>
      </c>
      <c r="K289" s="18">
        <v>0.55700000000000005</v>
      </c>
      <c r="L289" s="19">
        <v>293</v>
      </c>
      <c r="M289" s="19">
        <v>0.1</v>
      </c>
      <c r="N289" s="20">
        <v>-0.33200000000000002</v>
      </c>
      <c r="O289" s="21">
        <v>9.1889999999999999E-2</v>
      </c>
      <c r="P289" s="21">
        <v>-4.409E-5</v>
      </c>
      <c r="Q289" s="21">
        <v>6.9150000000000002E-9</v>
      </c>
      <c r="R289" s="22">
        <v>302.51</v>
      </c>
      <c r="S289" s="22">
        <v>170.2</v>
      </c>
      <c r="T289" s="13">
        <v>-32.15</v>
      </c>
      <c r="U289" s="13">
        <v>-4.99</v>
      </c>
      <c r="V289" s="20">
        <v>15.5381</v>
      </c>
      <c r="W289" s="22">
        <v>2032.73</v>
      </c>
      <c r="X289" s="22">
        <v>-33.15</v>
      </c>
      <c r="Y289" s="13">
        <v>280</v>
      </c>
      <c r="Z289" s="13">
        <v>187</v>
      </c>
      <c r="AA289" s="18">
        <v>46.140999999999998</v>
      </c>
      <c r="AB289" s="22">
        <v>-3771.21</v>
      </c>
      <c r="AC289" s="18">
        <v>-4.5090000000000003</v>
      </c>
      <c r="AD289" s="18">
        <v>2.57</v>
      </c>
      <c r="AE289" s="13">
        <v>5090</v>
      </c>
      <c r="AF289" s="23"/>
    </row>
    <row r="290" spans="1:32" ht="15" x14ac:dyDescent="0.2">
      <c r="A290" s="13">
        <v>276</v>
      </c>
      <c r="B290" s="12" t="s">
        <v>350</v>
      </c>
      <c r="C290" s="18">
        <v>74.123000000000005</v>
      </c>
      <c r="D290" s="19">
        <v>165.2</v>
      </c>
      <c r="E290" s="19">
        <v>381</v>
      </c>
      <c r="F290" s="19">
        <v>547.70000000000005</v>
      </c>
      <c r="G290" s="19">
        <v>42.4</v>
      </c>
      <c r="H290" s="19">
        <v>273</v>
      </c>
      <c r="I290" s="18">
        <v>0.25700000000000001</v>
      </c>
      <c r="J290" s="18">
        <v>0.58799999999999997</v>
      </c>
      <c r="K290" s="18">
        <v>0.80200000000000005</v>
      </c>
      <c r="L290" s="19">
        <v>293</v>
      </c>
      <c r="M290" s="19">
        <v>1.7</v>
      </c>
      <c r="N290" s="20">
        <v>-1.841</v>
      </c>
      <c r="O290" s="21">
        <v>0.112</v>
      </c>
      <c r="P290" s="21">
        <v>-6.8880000000000005E-5</v>
      </c>
      <c r="Q290" s="21">
        <v>1.7269999999999998E-8</v>
      </c>
      <c r="R290" s="22">
        <v>1199.0999999999999</v>
      </c>
      <c r="S290" s="22">
        <v>343.85</v>
      </c>
      <c r="T290" s="13">
        <v>-67.69</v>
      </c>
      <c r="U290" s="13">
        <v>-39.99</v>
      </c>
      <c r="V290" s="20">
        <v>16.871200000000002</v>
      </c>
      <c r="W290" s="22">
        <v>2874.73</v>
      </c>
      <c r="X290" s="22">
        <v>-100.3</v>
      </c>
      <c r="Y290" s="13">
        <v>388</v>
      </c>
      <c r="Z290" s="13">
        <v>293</v>
      </c>
      <c r="AA290" s="18">
        <v>0</v>
      </c>
      <c r="AB290" s="22">
        <v>0</v>
      </c>
      <c r="AC290" s="18">
        <v>0</v>
      </c>
      <c r="AD290" s="18">
        <v>0</v>
      </c>
      <c r="AE290" s="13">
        <v>10050</v>
      </c>
    </row>
    <row r="291" spans="1:32" ht="15" x14ac:dyDescent="0.2">
      <c r="A291" s="13">
        <v>277</v>
      </c>
      <c r="B291" s="12" t="s">
        <v>351</v>
      </c>
      <c r="C291" s="18">
        <v>116.16</v>
      </c>
      <c r="D291" s="19">
        <v>174.3</v>
      </c>
      <c r="E291" s="19">
        <v>390</v>
      </c>
      <c r="F291" s="19">
        <v>561</v>
      </c>
      <c r="G291" s="19">
        <v>30</v>
      </c>
      <c r="H291" s="19">
        <v>414</v>
      </c>
      <c r="I291" s="18">
        <v>0.27</v>
      </c>
      <c r="J291" s="18">
        <v>0.47899999999999998</v>
      </c>
      <c r="K291" s="18">
        <v>0.875</v>
      </c>
      <c r="L291" s="19">
        <v>293</v>
      </c>
      <c r="M291" s="19">
        <v>1.9</v>
      </c>
      <c r="N291" s="20">
        <v>1.746</v>
      </c>
      <c r="O291" s="21">
        <v>0.1371</v>
      </c>
      <c r="P291" s="21">
        <v>-6.1519999999999994E-5</v>
      </c>
      <c r="Q291" s="21">
        <v>2.6299999999999998E-9</v>
      </c>
      <c r="R291" s="22">
        <v>533.99</v>
      </c>
      <c r="S291" s="22">
        <v>270.49</v>
      </c>
      <c r="T291" s="13">
        <v>-118.34</v>
      </c>
      <c r="U291" s="13">
        <v>0</v>
      </c>
      <c r="V291" s="20">
        <v>16.171399999999998</v>
      </c>
      <c r="W291" s="22">
        <v>3092.83</v>
      </c>
      <c r="X291" s="22">
        <v>-66.150000000000006</v>
      </c>
      <c r="Y291" s="13">
        <v>427</v>
      </c>
      <c r="Z291" s="13">
        <v>289</v>
      </c>
      <c r="AA291" s="18">
        <v>0</v>
      </c>
      <c r="AB291" s="22">
        <v>0</v>
      </c>
      <c r="AC291" s="18">
        <v>0</v>
      </c>
      <c r="AD291" s="18">
        <v>0</v>
      </c>
      <c r="AE291" s="13">
        <v>8568</v>
      </c>
    </row>
    <row r="292" spans="1:32" ht="15" x14ac:dyDescent="0.2">
      <c r="A292" s="13">
        <v>278</v>
      </c>
      <c r="B292" s="12" t="s">
        <v>352</v>
      </c>
      <c r="C292" s="18">
        <v>73.138999999999996</v>
      </c>
      <c r="D292" s="19">
        <v>188</v>
      </c>
      <c r="E292" s="19">
        <v>340.6</v>
      </c>
      <c r="F292" s="19">
        <v>516</v>
      </c>
      <c r="G292" s="19">
        <v>42</v>
      </c>
      <c r="H292" s="19">
        <v>284</v>
      </c>
      <c r="I292" s="18">
        <v>0.28000000000000003</v>
      </c>
      <c r="J292" s="18">
        <v>0</v>
      </c>
      <c r="K292" s="18">
        <v>0</v>
      </c>
      <c r="L292" s="19">
        <v>0</v>
      </c>
      <c r="M292" s="19">
        <v>1.2</v>
      </c>
      <c r="N292" s="20">
        <v>2.2669999999999999</v>
      </c>
      <c r="O292" s="21">
        <v>0.1038</v>
      </c>
      <c r="P292" s="21">
        <v>-5.0389999999999997E-5</v>
      </c>
      <c r="Q292" s="21">
        <v>5.5720000000000002E-9</v>
      </c>
      <c r="R292" s="22">
        <v>0</v>
      </c>
      <c r="S292" s="22">
        <v>0</v>
      </c>
      <c r="T292" s="13">
        <v>0</v>
      </c>
      <c r="U292" s="13">
        <v>0</v>
      </c>
      <c r="V292" s="20">
        <v>16.1419</v>
      </c>
      <c r="W292" s="22">
        <v>2704.16</v>
      </c>
      <c r="X292" s="22">
        <v>-56.15</v>
      </c>
      <c r="Y292" s="13">
        <v>373</v>
      </c>
      <c r="Z292" s="13">
        <v>251</v>
      </c>
      <c r="AA292" s="18">
        <v>0</v>
      </c>
      <c r="AB292" s="22">
        <v>0</v>
      </c>
      <c r="AC292" s="18">
        <v>0</v>
      </c>
      <c r="AD292" s="18">
        <v>0</v>
      </c>
      <c r="AE292" s="13">
        <v>7400</v>
      </c>
    </row>
    <row r="293" spans="1:32" ht="15" x14ac:dyDescent="0.2">
      <c r="A293" s="13">
        <v>279</v>
      </c>
      <c r="B293" s="12" t="s">
        <v>353</v>
      </c>
      <c r="C293" s="18">
        <v>102.134</v>
      </c>
      <c r="D293" s="19">
        <v>178</v>
      </c>
      <c r="E293" s="19">
        <v>371.6</v>
      </c>
      <c r="F293" s="19">
        <v>551</v>
      </c>
      <c r="G293" s="19">
        <v>38.299999999999997</v>
      </c>
      <c r="H293" s="19">
        <v>350</v>
      </c>
      <c r="I293" s="18">
        <v>0.29599999999999999</v>
      </c>
      <c r="J293" s="18">
        <v>0.39</v>
      </c>
      <c r="K293" s="18">
        <v>0.88500000000000001</v>
      </c>
      <c r="L293" s="19">
        <v>293</v>
      </c>
      <c r="M293" s="19">
        <v>1.9</v>
      </c>
      <c r="N293" s="20">
        <v>4.7409999999999997</v>
      </c>
      <c r="O293" s="21">
        <v>9.6339999999999995E-2</v>
      </c>
      <c r="P293" s="21">
        <v>-3.4310000000000002E-5</v>
      </c>
      <c r="Q293" s="21">
        <v>-1.7680000000000001E-9</v>
      </c>
      <c r="R293" s="22">
        <v>0</v>
      </c>
      <c r="S293" s="22">
        <v>0</v>
      </c>
      <c r="T293" s="13">
        <v>0</v>
      </c>
      <c r="U293" s="13">
        <v>0</v>
      </c>
      <c r="V293" s="20">
        <v>16.229199999999999</v>
      </c>
      <c r="W293" s="22">
        <v>2980.47</v>
      </c>
      <c r="X293" s="22">
        <v>-64.150000000000006</v>
      </c>
      <c r="Y293" s="13">
        <v>409</v>
      </c>
      <c r="Z293" s="13">
        <v>278</v>
      </c>
      <c r="AA293" s="18">
        <v>58.42</v>
      </c>
      <c r="AB293" s="22">
        <v>-6314.51</v>
      </c>
      <c r="AC293" s="18">
        <v>-5.8789999999999996</v>
      </c>
      <c r="AD293" s="18">
        <v>4.41</v>
      </c>
      <c r="AE293" s="13">
        <v>8170</v>
      </c>
    </row>
    <row r="294" spans="1:32" ht="15" x14ac:dyDescent="0.2">
      <c r="A294" s="13">
        <v>280</v>
      </c>
      <c r="B294" s="12" t="s">
        <v>354</v>
      </c>
      <c r="C294" s="18">
        <v>134.22200000000001</v>
      </c>
      <c r="D294" s="19">
        <v>221.7</v>
      </c>
      <c r="E294" s="19">
        <v>445.9</v>
      </c>
      <c r="F294" s="19">
        <v>650</v>
      </c>
      <c r="G294" s="19">
        <v>31</v>
      </c>
      <c r="H294" s="19">
        <v>480</v>
      </c>
      <c r="I294" s="18">
        <v>0.28000000000000003</v>
      </c>
      <c r="J294" s="18">
        <v>0.378</v>
      </c>
      <c r="K294" s="18">
        <v>0.85299999999999998</v>
      </c>
      <c r="L294" s="19">
        <v>293</v>
      </c>
      <c r="M294" s="19">
        <v>0.3</v>
      </c>
      <c r="N294" s="20">
        <v>0</v>
      </c>
      <c r="O294" s="21">
        <v>0</v>
      </c>
      <c r="P294" s="21">
        <v>0</v>
      </c>
      <c r="Q294" s="21">
        <v>0</v>
      </c>
      <c r="R294" s="22">
        <v>0</v>
      </c>
      <c r="S294" s="22">
        <v>0</v>
      </c>
      <c r="T294" s="13">
        <v>-5.15</v>
      </c>
      <c r="U294" s="13">
        <v>0</v>
      </c>
      <c r="V294" s="20">
        <v>15.952400000000001</v>
      </c>
      <c r="W294" s="22">
        <v>3512.47</v>
      </c>
      <c r="X294" s="22">
        <v>-69.03</v>
      </c>
      <c r="Y294" s="13">
        <v>476</v>
      </c>
      <c r="Z294" s="13">
        <v>326</v>
      </c>
      <c r="AA294" s="18">
        <v>0</v>
      </c>
      <c r="AB294" s="22">
        <v>0</v>
      </c>
      <c r="AC294" s="18">
        <v>0</v>
      </c>
      <c r="AD294" s="18">
        <v>0</v>
      </c>
      <c r="AE294" s="13">
        <v>9040</v>
      </c>
    </row>
    <row r="295" spans="1:32" ht="15" x14ac:dyDescent="0.2">
      <c r="A295" s="13">
        <v>281</v>
      </c>
      <c r="B295" s="12" t="s">
        <v>355</v>
      </c>
      <c r="C295" s="18">
        <v>140.27000000000001</v>
      </c>
      <c r="D295" s="19">
        <v>0</v>
      </c>
      <c r="E295" s="19">
        <v>444.5</v>
      </c>
      <c r="F295" s="19">
        <v>659</v>
      </c>
      <c r="G295" s="19">
        <v>30.8</v>
      </c>
      <c r="H295" s="19">
        <v>0</v>
      </c>
      <c r="I295" s="18">
        <v>0</v>
      </c>
      <c r="J295" s="18">
        <v>0.31900000000000001</v>
      </c>
      <c r="K295" s="18">
        <v>0.79500000000000004</v>
      </c>
      <c r="L295" s="19">
        <v>293</v>
      </c>
      <c r="M295" s="19">
        <v>0</v>
      </c>
      <c r="N295" s="20">
        <v>0</v>
      </c>
      <c r="O295" s="21">
        <v>0</v>
      </c>
      <c r="P295" s="21">
        <v>0</v>
      </c>
      <c r="Q295" s="21">
        <v>0</v>
      </c>
      <c r="R295" s="22">
        <v>0</v>
      </c>
      <c r="S295" s="22">
        <v>0</v>
      </c>
      <c r="T295" s="13">
        <v>0</v>
      </c>
      <c r="U295" s="13">
        <v>0</v>
      </c>
      <c r="V295" s="20">
        <v>15.8141</v>
      </c>
      <c r="W295" s="22">
        <v>3437.99</v>
      </c>
      <c r="X295" s="22">
        <v>-69.989999999999995</v>
      </c>
      <c r="Y295" s="13">
        <v>455</v>
      </c>
      <c r="Z295" s="13">
        <v>355</v>
      </c>
      <c r="AA295" s="18">
        <v>0</v>
      </c>
      <c r="AB295" s="22">
        <v>0</v>
      </c>
      <c r="AC295" s="18">
        <v>0</v>
      </c>
      <c r="AD295" s="18">
        <v>0</v>
      </c>
      <c r="AE295" s="13">
        <v>0</v>
      </c>
    </row>
    <row r="296" spans="1:32" ht="15" x14ac:dyDescent="0.2">
      <c r="A296" s="13">
        <v>282</v>
      </c>
      <c r="B296" s="12" t="s">
        <v>356</v>
      </c>
      <c r="C296" s="18">
        <v>56.107999999999997</v>
      </c>
      <c r="D296" s="19">
        <v>132.80000000000001</v>
      </c>
      <c r="E296" s="19">
        <v>266.3</v>
      </c>
      <c r="F296" s="19">
        <v>417.9</v>
      </c>
      <c r="G296" s="19">
        <v>39.5</v>
      </c>
      <c r="H296" s="19">
        <v>239</v>
      </c>
      <c r="I296" s="18">
        <v>0.27500000000000002</v>
      </c>
      <c r="J296" s="18">
        <v>0.19</v>
      </c>
      <c r="K296" s="18">
        <v>0.59399999999999997</v>
      </c>
      <c r="L296" s="19">
        <v>293</v>
      </c>
      <c r="M296" s="19">
        <v>0.5</v>
      </c>
      <c r="N296" s="20">
        <v>3.8340000000000001</v>
      </c>
      <c r="O296" s="21">
        <v>6.6979999999999998E-2</v>
      </c>
      <c r="P296" s="21">
        <v>-2.6069999999999999E-5</v>
      </c>
      <c r="Q296" s="21">
        <v>2.1729999999999998E-9</v>
      </c>
      <c r="R296" s="22">
        <v>0</v>
      </c>
      <c r="S296" s="22">
        <v>0</v>
      </c>
      <c r="T296" s="13">
        <v>-4.04</v>
      </c>
      <c r="U296" s="13">
        <v>13.88</v>
      </c>
      <c r="V296" s="20">
        <v>15.752800000000001</v>
      </c>
      <c r="W296" s="22">
        <v>2125.75</v>
      </c>
      <c r="X296" s="22">
        <v>-33.15</v>
      </c>
      <c r="Y296" s="13">
        <v>290</v>
      </c>
      <c r="Z296" s="13">
        <v>190</v>
      </c>
      <c r="AA296" s="18">
        <v>50.832000000000001</v>
      </c>
      <c r="AB296" s="22">
        <v>-4104.5600000000004</v>
      </c>
      <c r="AC296" s="18">
        <v>-5.157</v>
      </c>
      <c r="AD296" s="18">
        <v>2.46</v>
      </c>
      <c r="AE296" s="13">
        <v>5286</v>
      </c>
    </row>
    <row r="297" spans="1:32" ht="15" x14ac:dyDescent="0.2">
      <c r="A297" s="13">
        <v>283</v>
      </c>
      <c r="B297" s="12" t="s">
        <v>357</v>
      </c>
      <c r="C297" s="18">
        <v>72.106999999999999</v>
      </c>
      <c r="D297" s="19">
        <v>208.2</v>
      </c>
      <c r="E297" s="19">
        <v>337</v>
      </c>
      <c r="F297" s="19">
        <v>513</v>
      </c>
      <c r="G297" s="19">
        <v>41</v>
      </c>
      <c r="H297" s="19">
        <v>274</v>
      </c>
      <c r="I297" s="18">
        <v>0.27</v>
      </c>
      <c r="J297" s="18">
        <v>0.35</v>
      </c>
      <c r="K297" s="18">
        <v>0.78900000000000003</v>
      </c>
      <c r="L297" s="19">
        <v>293</v>
      </c>
      <c r="M297" s="19">
        <v>0</v>
      </c>
      <c r="N297" s="20">
        <v>5.843</v>
      </c>
      <c r="O297" s="21">
        <v>8.0149999999999999E-2</v>
      </c>
      <c r="P297" s="21">
        <v>-4.9129999999999999E-5</v>
      </c>
      <c r="Q297" s="21">
        <v>1.5209999999999999E-8</v>
      </c>
      <c r="R297" s="22">
        <v>464.06</v>
      </c>
      <c r="S297" s="22">
        <v>253.64</v>
      </c>
      <c r="T297" s="13">
        <v>-51.56</v>
      </c>
      <c r="U297" s="13">
        <v>-29</v>
      </c>
      <c r="V297" s="20">
        <v>15.988799999999999</v>
      </c>
      <c r="W297" s="22">
        <v>2676.98</v>
      </c>
      <c r="X297" s="22">
        <v>-51.15</v>
      </c>
      <c r="Y297" s="13">
        <v>370</v>
      </c>
      <c r="Z297" s="13">
        <v>247</v>
      </c>
      <c r="AA297" s="18">
        <v>0</v>
      </c>
      <c r="AB297" s="22">
        <v>0</v>
      </c>
      <c r="AC297" s="18">
        <v>0</v>
      </c>
      <c r="AD297" s="18">
        <v>0</v>
      </c>
      <c r="AE297" s="13">
        <v>7500</v>
      </c>
    </row>
    <row r="298" spans="1:32" ht="15" x14ac:dyDescent="0.2">
      <c r="A298" s="13">
        <v>284</v>
      </c>
      <c r="B298" s="12" t="s">
        <v>358</v>
      </c>
      <c r="C298" s="18">
        <v>88.106999999999999</v>
      </c>
      <c r="D298" s="19">
        <v>227.2</v>
      </c>
      <c r="E298" s="19">
        <v>427.9</v>
      </c>
      <c r="F298" s="19">
        <v>609</v>
      </c>
      <c r="G298" s="19">
        <v>40</v>
      </c>
      <c r="H298" s="19">
        <v>292</v>
      </c>
      <c r="I298" s="18">
        <v>0.23</v>
      </c>
      <c r="J298" s="18">
        <v>0.61</v>
      </c>
      <c r="K298" s="18">
        <v>0.96799999999999997</v>
      </c>
      <c r="L298" s="19">
        <v>293</v>
      </c>
      <c r="M298" s="19">
        <v>1.3</v>
      </c>
      <c r="N298" s="20">
        <v>2.3439999999999999</v>
      </c>
      <c r="O298" s="21">
        <v>0.1115</v>
      </c>
      <c r="P298" s="21">
        <v>-8.8839999999999996E-5</v>
      </c>
      <c r="Q298" s="21">
        <v>3.2250000000000001E-8</v>
      </c>
      <c r="R298" s="22">
        <v>583.65</v>
      </c>
      <c r="S298" s="22">
        <v>311.24</v>
      </c>
      <c r="T298" s="13">
        <v>-115.66</v>
      </c>
      <c r="U298" s="13">
        <v>0</v>
      </c>
      <c r="V298" s="20">
        <v>16.779199999999999</v>
      </c>
      <c r="W298" s="22">
        <v>3385.49</v>
      </c>
      <c r="X298" s="22">
        <v>-94.15</v>
      </c>
      <c r="Y298" s="13">
        <v>465</v>
      </c>
      <c r="Z298" s="13">
        <v>330</v>
      </c>
      <c r="AA298" s="18">
        <v>82.656999999999996</v>
      </c>
      <c r="AB298" s="22">
        <v>-9222.7199999999993</v>
      </c>
      <c r="AC298" s="18">
        <v>-8.9860000000000007</v>
      </c>
      <c r="AD298" s="18">
        <v>5.15</v>
      </c>
      <c r="AE298" s="13">
        <v>9830</v>
      </c>
    </row>
    <row r="299" spans="1:32" ht="15" x14ac:dyDescent="0.2">
      <c r="A299" s="13">
        <v>285</v>
      </c>
      <c r="B299" s="12" t="s">
        <v>359</v>
      </c>
      <c r="C299" s="18">
        <v>60.095999999999997</v>
      </c>
      <c r="D299" s="19">
        <v>184.7</v>
      </c>
      <c r="E299" s="19">
        <v>355.4</v>
      </c>
      <c r="F299" s="19">
        <v>508.3</v>
      </c>
      <c r="G299" s="19">
        <v>47</v>
      </c>
      <c r="H299" s="19">
        <v>220</v>
      </c>
      <c r="I299" s="18">
        <v>0.248</v>
      </c>
      <c r="J299" s="18">
        <v>0</v>
      </c>
      <c r="K299" s="18">
        <v>0.78600000000000003</v>
      </c>
      <c r="L299" s="19">
        <v>293</v>
      </c>
      <c r="M299" s="19">
        <v>1.7</v>
      </c>
      <c r="N299" s="20">
        <v>7.7450000000000001</v>
      </c>
      <c r="O299" s="21">
        <v>4.5019999999999998E-2</v>
      </c>
      <c r="P299" s="21">
        <v>1.5299999999999999E-5</v>
      </c>
      <c r="Q299" s="21">
        <v>-2.2119999999999999E-8</v>
      </c>
      <c r="R299" s="22">
        <v>1139.7</v>
      </c>
      <c r="S299" s="22">
        <v>323.44</v>
      </c>
      <c r="T299" s="13">
        <v>-65.11</v>
      </c>
      <c r="U299" s="13">
        <v>-41.44</v>
      </c>
      <c r="V299" s="20">
        <v>18.692900000000002</v>
      </c>
      <c r="W299" s="22">
        <v>3640.2</v>
      </c>
      <c r="X299" s="22">
        <v>-53.54</v>
      </c>
      <c r="Y299" s="13">
        <v>374</v>
      </c>
      <c r="Z299" s="13">
        <v>273</v>
      </c>
      <c r="AA299" s="18">
        <v>0</v>
      </c>
      <c r="AB299" s="22">
        <v>0</v>
      </c>
      <c r="AC299" s="18">
        <v>0</v>
      </c>
      <c r="AD299" s="18">
        <v>0</v>
      </c>
      <c r="AE299" s="13">
        <v>9520</v>
      </c>
    </row>
    <row r="300" spans="1:32" ht="15" x14ac:dyDescent="0.2">
      <c r="A300" s="13">
        <v>286</v>
      </c>
      <c r="B300" s="12" t="s">
        <v>360</v>
      </c>
      <c r="C300" s="18">
        <v>59.112000000000002</v>
      </c>
      <c r="D300" s="19">
        <v>177.9</v>
      </c>
      <c r="E300" s="19">
        <v>305.60000000000002</v>
      </c>
      <c r="F300" s="19">
        <v>476</v>
      </c>
      <c r="G300" s="19">
        <v>50</v>
      </c>
      <c r="H300" s="19">
        <v>229</v>
      </c>
      <c r="I300" s="18">
        <v>0.28999999999999998</v>
      </c>
      <c r="J300" s="18">
        <v>0.29699999999999999</v>
      </c>
      <c r="K300" s="18">
        <v>0.68799999999999994</v>
      </c>
      <c r="L300" s="19">
        <v>293</v>
      </c>
      <c r="M300" s="19">
        <v>0</v>
      </c>
      <c r="N300" s="20">
        <v>-1.788</v>
      </c>
      <c r="O300" s="21">
        <v>9.9729999999999999E-2</v>
      </c>
      <c r="P300" s="21">
        <v>-6.7490000000000006E-5</v>
      </c>
      <c r="Q300" s="21">
        <v>1.9939999999999999E-8</v>
      </c>
      <c r="R300" s="22">
        <v>433.64</v>
      </c>
      <c r="S300" s="22">
        <v>228.46</v>
      </c>
      <c r="T300" s="13">
        <v>-20.02</v>
      </c>
      <c r="U300" s="13">
        <v>0</v>
      </c>
      <c r="V300" s="20">
        <v>16.363700000000001</v>
      </c>
      <c r="W300" s="22">
        <v>2582.35</v>
      </c>
      <c r="X300" s="22">
        <v>-40.15</v>
      </c>
      <c r="Y300" s="13">
        <v>337</v>
      </c>
      <c r="Z300" s="13">
        <v>239</v>
      </c>
      <c r="AA300" s="18">
        <v>0</v>
      </c>
      <c r="AB300" s="22">
        <v>0</v>
      </c>
      <c r="AC300" s="18">
        <v>0</v>
      </c>
      <c r="AD300" s="18">
        <v>0</v>
      </c>
      <c r="AE300" s="13">
        <v>6500</v>
      </c>
    </row>
    <row r="301" spans="1:32" ht="15" x14ac:dyDescent="0.2">
      <c r="A301" s="13">
        <v>287</v>
      </c>
      <c r="B301" s="12" t="s">
        <v>361</v>
      </c>
      <c r="C301" s="18">
        <v>78.542000000000002</v>
      </c>
      <c r="D301" s="19">
        <v>156</v>
      </c>
      <c r="E301" s="19">
        <v>308.89999999999998</v>
      </c>
      <c r="F301" s="19">
        <v>485</v>
      </c>
      <c r="G301" s="19">
        <v>46.6</v>
      </c>
      <c r="H301" s="19">
        <v>230</v>
      </c>
      <c r="I301" s="18">
        <v>0.26900000000000002</v>
      </c>
      <c r="J301" s="18">
        <v>0.23200000000000001</v>
      </c>
      <c r="K301" s="18">
        <v>0.86199999999999999</v>
      </c>
      <c r="L301" s="19">
        <v>293</v>
      </c>
      <c r="M301" s="19">
        <v>2.1</v>
      </c>
      <c r="N301" s="20">
        <v>0.44</v>
      </c>
      <c r="O301" s="21">
        <v>8.3299999999999999E-2</v>
      </c>
      <c r="P301" s="21">
        <v>-5.359E-5</v>
      </c>
      <c r="Q301" s="21">
        <v>1.4E-8</v>
      </c>
      <c r="R301" s="22">
        <v>306.25</v>
      </c>
      <c r="S301" s="22">
        <v>212.24</v>
      </c>
      <c r="T301" s="13">
        <v>-35</v>
      </c>
      <c r="U301" s="13">
        <v>-14.94</v>
      </c>
      <c r="V301" s="20">
        <v>16.038399999999999</v>
      </c>
      <c r="W301" s="22">
        <v>2490.48</v>
      </c>
      <c r="X301" s="22">
        <v>-43.15</v>
      </c>
      <c r="Y301" s="13">
        <v>340</v>
      </c>
      <c r="Z301" s="13">
        <v>225</v>
      </c>
      <c r="AA301" s="18">
        <v>0</v>
      </c>
      <c r="AB301" s="22">
        <v>0</v>
      </c>
      <c r="AC301" s="18">
        <v>0</v>
      </c>
      <c r="AD301" s="18">
        <v>0</v>
      </c>
      <c r="AE301" s="13">
        <v>6280</v>
      </c>
    </row>
    <row r="302" spans="1:32" ht="15" x14ac:dyDescent="0.2">
      <c r="A302" s="13">
        <v>288</v>
      </c>
      <c r="B302" s="12" t="s">
        <v>362</v>
      </c>
      <c r="C302" s="18">
        <v>120.19499999999999</v>
      </c>
      <c r="D302" s="19">
        <v>177.1</v>
      </c>
      <c r="E302" s="19">
        <v>425.6</v>
      </c>
      <c r="F302" s="19">
        <v>631</v>
      </c>
      <c r="G302" s="19">
        <v>31.7</v>
      </c>
      <c r="H302" s="19">
        <v>428</v>
      </c>
      <c r="I302" s="18">
        <v>0.26</v>
      </c>
      <c r="J302" s="18">
        <v>0.33500000000000002</v>
      </c>
      <c r="K302" s="18">
        <v>0.86199999999999999</v>
      </c>
      <c r="L302" s="19">
        <v>293</v>
      </c>
      <c r="M302" s="19">
        <v>0.4</v>
      </c>
      <c r="N302" s="20">
        <v>-9.0419999999999998</v>
      </c>
      <c r="O302" s="21">
        <v>0.18729999999999999</v>
      </c>
      <c r="P302" s="21">
        <v>-1.215E-4</v>
      </c>
      <c r="Q302" s="21">
        <v>3.0839999999999997E-8</v>
      </c>
      <c r="R302" s="22">
        <v>517.16999999999996</v>
      </c>
      <c r="S302" s="22">
        <v>276.22000000000003</v>
      </c>
      <c r="T302" s="13">
        <v>0.94</v>
      </c>
      <c r="U302" s="13">
        <v>32.74</v>
      </c>
      <c r="V302" s="20">
        <v>15.972200000000001</v>
      </c>
      <c r="W302" s="22">
        <v>3363.6</v>
      </c>
      <c r="X302" s="22">
        <v>-63.37</v>
      </c>
      <c r="Y302" s="13">
        <v>454</v>
      </c>
      <c r="Z302" s="13">
        <v>311</v>
      </c>
      <c r="AA302" s="18">
        <v>46.941000000000003</v>
      </c>
      <c r="AB302" s="22">
        <v>-6285.25</v>
      </c>
      <c r="AC302" s="18">
        <v>-4.2270000000000003</v>
      </c>
      <c r="AD302" s="18">
        <v>6.86</v>
      </c>
      <c r="AE302" s="13">
        <v>8970</v>
      </c>
    </row>
    <row r="303" spans="1:32" ht="15" x14ac:dyDescent="0.2">
      <c r="A303" s="13">
        <v>289</v>
      </c>
      <c r="B303" s="12" t="s">
        <v>363</v>
      </c>
      <c r="C303" s="18">
        <v>126.24299999999999</v>
      </c>
      <c r="D303" s="19">
        <v>183.4</v>
      </c>
      <c r="E303" s="19">
        <v>427.7</v>
      </c>
      <c r="F303" s="19">
        <v>640</v>
      </c>
      <c r="G303" s="19">
        <v>28</v>
      </c>
      <c r="H303" s="19">
        <v>0</v>
      </c>
      <c r="I303" s="18">
        <v>0</v>
      </c>
      <c r="J303" s="18">
        <v>0.23699999999999999</v>
      </c>
      <c r="K303" s="18">
        <v>0.80200000000000005</v>
      </c>
      <c r="L303" s="19">
        <v>293</v>
      </c>
      <c r="M303" s="19">
        <v>0</v>
      </c>
      <c r="N303" s="20">
        <v>0</v>
      </c>
      <c r="O303" s="21">
        <v>0</v>
      </c>
      <c r="P303" s="21">
        <v>0</v>
      </c>
      <c r="Q303" s="21">
        <v>0</v>
      </c>
      <c r="R303" s="22">
        <v>0</v>
      </c>
      <c r="S303" s="22">
        <v>0</v>
      </c>
      <c r="T303" s="13">
        <v>0</v>
      </c>
      <c r="U303" s="13">
        <v>0</v>
      </c>
      <c r="V303" s="20">
        <v>15.826000000000001</v>
      </c>
      <c r="W303" s="22">
        <v>3346.12</v>
      </c>
      <c r="X303" s="22">
        <v>-63.71</v>
      </c>
      <c r="Y303" s="13">
        <v>440</v>
      </c>
      <c r="Z303" s="13">
        <v>330</v>
      </c>
      <c r="AA303" s="18">
        <v>0</v>
      </c>
      <c r="AB303" s="22">
        <v>0</v>
      </c>
      <c r="AC303" s="18">
        <v>0</v>
      </c>
      <c r="AD303" s="18">
        <v>0</v>
      </c>
      <c r="AE303" s="13">
        <v>0</v>
      </c>
    </row>
    <row r="304" spans="1:32" ht="15" x14ac:dyDescent="0.2">
      <c r="A304" s="13">
        <v>290</v>
      </c>
      <c r="B304" s="12" t="s">
        <v>364</v>
      </c>
      <c r="C304" s="18">
        <v>112.21599999999999</v>
      </c>
      <c r="D304" s="19">
        <v>160.5</v>
      </c>
      <c r="E304" s="19">
        <v>399.6</v>
      </c>
      <c r="F304" s="19">
        <v>601</v>
      </c>
      <c r="G304" s="19">
        <v>29</v>
      </c>
      <c r="H304" s="19">
        <v>0</v>
      </c>
      <c r="I304" s="18">
        <v>0</v>
      </c>
      <c r="J304" s="18">
        <v>0.24</v>
      </c>
      <c r="K304" s="18">
        <v>0.77600000000000002</v>
      </c>
      <c r="L304" s="19">
        <v>293</v>
      </c>
      <c r="M304" s="19">
        <v>0</v>
      </c>
      <c r="N304" s="20">
        <v>0</v>
      </c>
      <c r="O304" s="21">
        <v>0</v>
      </c>
      <c r="P304" s="21">
        <v>0</v>
      </c>
      <c r="Q304" s="21">
        <v>0</v>
      </c>
      <c r="R304" s="22">
        <v>0</v>
      </c>
      <c r="S304" s="22">
        <v>0</v>
      </c>
      <c r="T304" s="13">
        <v>0</v>
      </c>
      <c r="U304" s="13">
        <v>0</v>
      </c>
      <c r="V304" s="20">
        <v>15.8561</v>
      </c>
      <c r="W304" s="22">
        <v>3176.22</v>
      </c>
      <c r="X304" s="22">
        <v>-55.18</v>
      </c>
      <c r="Y304" s="13">
        <v>427</v>
      </c>
      <c r="Z304" s="13">
        <v>289</v>
      </c>
      <c r="AA304" s="18">
        <v>0</v>
      </c>
      <c r="AB304" s="22">
        <v>0</v>
      </c>
      <c r="AC304" s="18">
        <v>0</v>
      </c>
      <c r="AD304" s="18">
        <v>0</v>
      </c>
      <c r="AE304" s="13">
        <v>8150</v>
      </c>
    </row>
    <row r="305" spans="1:32" ht="15" x14ac:dyDescent="0.2">
      <c r="A305" s="13">
        <v>291</v>
      </c>
      <c r="B305" s="12" t="s">
        <v>365</v>
      </c>
      <c r="C305" s="18">
        <v>42.037999999999997</v>
      </c>
      <c r="D305" s="19">
        <v>138</v>
      </c>
      <c r="E305" s="19">
        <v>232</v>
      </c>
      <c r="F305" s="19">
        <v>380</v>
      </c>
      <c r="G305" s="19">
        <v>64</v>
      </c>
      <c r="H305" s="19">
        <v>145</v>
      </c>
      <c r="I305" s="18">
        <v>0.3</v>
      </c>
      <c r="J305" s="18">
        <v>0.20699999999999999</v>
      </c>
      <c r="K305" s="18">
        <v>0</v>
      </c>
      <c r="L305" s="19">
        <v>0</v>
      </c>
      <c r="M305" s="19">
        <v>1.4</v>
      </c>
      <c r="N305" s="20">
        <v>1.5249999999999999</v>
      </c>
      <c r="O305" s="21">
        <v>3.9129999999999998E-2</v>
      </c>
      <c r="P305" s="21">
        <v>-2.5899999999999999E-5</v>
      </c>
      <c r="Q305" s="21">
        <v>6.4549999999999997E-9</v>
      </c>
      <c r="R305" s="22">
        <v>0</v>
      </c>
      <c r="S305" s="22">
        <v>0</v>
      </c>
      <c r="T305" s="13">
        <v>-14.6</v>
      </c>
      <c r="U305" s="13">
        <v>-14.41</v>
      </c>
      <c r="V305" s="20">
        <v>16.0197</v>
      </c>
      <c r="W305" s="22">
        <v>1849.21</v>
      </c>
      <c r="X305" s="22">
        <v>-35.15</v>
      </c>
      <c r="Y305" s="13">
        <v>255</v>
      </c>
      <c r="Z305" s="13">
        <v>170</v>
      </c>
      <c r="AA305" s="18">
        <v>0</v>
      </c>
      <c r="AB305" s="22">
        <v>0</v>
      </c>
      <c r="AC305" s="18">
        <v>0</v>
      </c>
      <c r="AD305" s="18">
        <v>0</v>
      </c>
      <c r="AE305" s="13">
        <v>4930</v>
      </c>
    </row>
    <row r="306" spans="1:32" ht="15" x14ac:dyDescent="0.2">
      <c r="A306" s="13">
        <v>292</v>
      </c>
      <c r="B306" s="12" t="s">
        <v>366</v>
      </c>
      <c r="C306" s="18">
        <v>83.8</v>
      </c>
      <c r="D306" s="19">
        <v>115.8</v>
      </c>
      <c r="E306" s="19">
        <v>119.8</v>
      </c>
      <c r="F306" s="19">
        <v>209.4</v>
      </c>
      <c r="G306" s="19">
        <v>54.3</v>
      </c>
      <c r="H306" s="19">
        <v>91.2</v>
      </c>
      <c r="I306" s="18">
        <v>0.28799999999999998</v>
      </c>
      <c r="J306" s="18">
        <v>-2E-3</v>
      </c>
      <c r="K306" s="18">
        <v>2.42</v>
      </c>
      <c r="L306" s="19">
        <v>120</v>
      </c>
      <c r="M306" s="19">
        <v>0</v>
      </c>
      <c r="N306" s="20">
        <v>0</v>
      </c>
      <c r="O306" s="21">
        <v>0</v>
      </c>
      <c r="P306" s="21">
        <v>0</v>
      </c>
      <c r="Q306" s="21">
        <v>0</v>
      </c>
      <c r="R306" s="22">
        <v>0</v>
      </c>
      <c r="S306" s="22">
        <v>0</v>
      </c>
      <c r="T306" s="13">
        <v>0</v>
      </c>
      <c r="U306" s="13">
        <v>0</v>
      </c>
      <c r="V306" s="20">
        <v>15.2677</v>
      </c>
      <c r="W306" s="22">
        <v>958.75</v>
      </c>
      <c r="X306" s="22">
        <v>-8.7100000000000009</v>
      </c>
      <c r="Y306" s="13">
        <v>129</v>
      </c>
      <c r="Z306" s="13">
        <v>113</v>
      </c>
      <c r="AA306" s="18">
        <v>30.716999999999999</v>
      </c>
      <c r="AB306" s="22">
        <v>-1408.77</v>
      </c>
      <c r="AC306" s="18">
        <v>-2.5790000000000002</v>
      </c>
      <c r="AD306" s="18">
        <v>0.44800000000000001</v>
      </c>
      <c r="AE306" s="13">
        <v>2309</v>
      </c>
    </row>
    <row r="307" spans="1:32" ht="15" x14ac:dyDescent="0.2">
      <c r="A307" s="13">
        <v>293</v>
      </c>
      <c r="B307" s="12" t="s">
        <v>367</v>
      </c>
      <c r="C307" s="18">
        <v>98.058000000000007</v>
      </c>
      <c r="D307" s="19">
        <v>326</v>
      </c>
      <c r="E307" s="19">
        <v>472.8</v>
      </c>
      <c r="F307" s="19">
        <v>0</v>
      </c>
      <c r="G307" s="19">
        <v>0</v>
      </c>
      <c r="H307" s="19">
        <v>0</v>
      </c>
      <c r="I307" s="18">
        <v>0</v>
      </c>
      <c r="J307" s="18">
        <v>0</v>
      </c>
      <c r="K307" s="18">
        <v>1.31</v>
      </c>
      <c r="L307" s="19">
        <v>333</v>
      </c>
      <c r="M307" s="19">
        <v>4</v>
      </c>
      <c r="N307" s="20">
        <v>-3.1230000000000002</v>
      </c>
      <c r="O307" s="21">
        <v>8.3229999999999998E-2</v>
      </c>
      <c r="P307" s="21">
        <v>-5.2169999999999997E-5</v>
      </c>
      <c r="Q307" s="21">
        <v>1.1560000000000001E-8</v>
      </c>
      <c r="R307" s="22">
        <v>952.48</v>
      </c>
      <c r="S307" s="22">
        <v>365.81</v>
      </c>
      <c r="T307" s="13">
        <v>0</v>
      </c>
      <c r="U307" s="13">
        <v>0</v>
      </c>
      <c r="V307" s="20">
        <v>16.274699999999999</v>
      </c>
      <c r="W307" s="22">
        <v>3765.65</v>
      </c>
      <c r="X307" s="22">
        <v>-82.15</v>
      </c>
      <c r="Y307" s="13">
        <v>516</v>
      </c>
      <c r="Z307" s="13">
        <v>352</v>
      </c>
      <c r="AA307" s="18">
        <v>0</v>
      </c>
      <c r="AB307" s="22">
        <v>0</v>
      </c>
      <c r="AC307" s="18">
        <v>0</v>
      </c>
      <c r="AD307" s="18">
        <v>0</v>
      </c>
      <c r="AE307" s="13">
        <v>0</v>
      </c>
    </row>
    <row r="308" spans="1:32" ht="15" x14ac:dyDescent="0.2">
      <c r="A308" s="13">
        <v>294</v>
      </c>
      <c r="B308" s="12" t="s">
        <v>368</v>
      </c>
      <c r="C308" s="18">
        <v>108.14</v>
      </c>
      <c r="D308" s="19">
        <v>285.39999999999998</v>
      </c>
      <c r="E308" s="19">
        <v>475.4</v>
      </c>
      <c r="F308" s="19">
        <v>705.8</v>
      </c>
      <c r="G308" s="19">
        <v>45</v>
      </c>
      <c r="H308" s="19">
        <v>310</v>
      </c>
      <c r="I308" s="18">
        <v>0.24099999999999999</v>
      </c>
      <c r="J308" s="18">
        <v>0.46400000000000002</v>
      </c>
      <c r="K308" s="18">
        <v>1.034</v>
      </c>
      <c r="L308" s="19">
        <v>293</v>
      </c>
      <c r="M308" s="19">
        <v>1.8</v>
      </c>
      <c r="N308" s="20">
        <v>-10.75</v>
      </c>
      <c r="O308" s="21">
        <v>0.17349999999999999</v>
      </c>
      <c r="P308" s="21">
        <v>-1.44E-4</v>
      </c>
      <c r="Q308" s="21">
        <v>4.9619999999999997E-8</v>
      </c>
      <c r="R308" s="22">
        <v>1785.6</v>
      </c>
      <c r="S308" s="22">
        <v>370.75</v>
      </c>
      <c r="T308" s="13">
        <v>-31.63</v>
      </c>
      <c r="U308" s="13">
        <v>-9.69</v>
      </c>
      <c r="V308" s="20">
        <v>17.287800000000001</v>
      </c>
      <c r="W308" s="22">
        <v>4274.42</v>
      </c>
      <c r="X308" s="22">
        <v>-74.09</v>
      </c>
      <c r="Y308" s="13">
        <v>480</v>
      </c>
      <c r="Z308" s="13">
        <v>370</v>
      </c>
      <c r="AA308" s="18">
        <v>79.796000000000006</v>
      </c>
      <c r="AB308" s="22">
        <v>-9855.7999999999993</v>
      </c>
      <c r="AC308" s="18">
        <v>-8.5090000000000003</v>
      </c>
      <c r="AD308" s="18">
        <v>6.14</v>
      </c>
      <c r="AE308" s="13">
        <v>11330</v>
      </c>
    </row>
    <row r="309" spans="1:32" ht="15" x14ac:dyDescent="0.2">
      <c r="A309" s="13">
        <v>295</v>
      </c>
      <c r="B309" s="12" t="s">
        <v>369</v>
      </c>
      <c r="C309" s="18">
        <v>147.00399999999999</v>
      </c>
      <c r="D309" s="19">
        <v>248.4</v>
      </c>
      <c r="E309" s="19">
        <v>446</v>
      </c>
      <c r="F309" s="19">
        <v>684</v>
      </c>
      <c r="G309" s="19">
        <v>38</v>
      </c>
      <c r="H309" s="19">
        <v>359</v>
      </c>
      <c r="I309" s="18">
        <v>0.24</v>
      </c>
      <c r="J309" s="18">
        <v>0.26</v>
      </c>
      <c r="K309" s="18">
        <v>1.288</v>
      </c>
      <c r="L309" s="19">
        <v>293</v>
      </c>
      <c r="M309" s="19">
        <v>1.4</v>
      </c>
      <c r="N309" s="20">
        <v>-3.246</v>
      </c>
      <c r="O309" s="21">
        <v>0.13120000000000001</v>
      </c>
      <c r="P309" s="21">
        <v>-1.076E-4</v>
      </c>
      <c r="Q309" s="21">
        <v>3.4079999999999998E-8</v>
      </c>
      <c r="R309" s="22">
        <v>402.2</v>
      </c>
      <c r="S309" s="22">
        <v>300.89</v>
      </c>
      <c r="T309" s="13">
        <v>6.32</v>
      </c>
      <c r="U309" s="13">
        <v>18.78</v>
      </c>
      <c r="V309" s="20">
        <v>16.817299999999999</v>
      </c>
      <c r="W309" s="22">
        <v>4104.13</v>
      </c>
      <c r="X309" s="22">
        <v>-43.15</v>
      </c>
      <c r="Y309" s="13">
        <v>475</v>
      </c>
      <c r="Z309" s="13">
        <v>326</v>
      </c>
      <c r="AA309" s="18">
        <v>0</v>
      </c>
      <c r="AB309" s="22">
        <v>0</v>
      </c>
      <c r="AC309" s="18">
        <v>0</v>
      </c>
      <c r="AD309" s="18">
        <v>0</v>
      </c>
      <c r="AE309" s="13">
        <v>9230</v>
      </c>
    </row>
    <row r="310" spans="1:32" ht="15" x14ac:dyDescent="0.2">
      <c r="A310" s="13">
        <v>296</v>
      </c>
      <c r="B310" s="12" t="s">
        <v>370</v>
      </c>
      <c r="C310" s="18">
        <v>16.042999999999999</v>
      </c>
      <c r="D310" s="19">
        <v>90.7</v>
      </c>
      <c r="E310" s="19">
        <v>111.7</v>
      </c>
      <c r="F310" s="19">
        <v>190.6</v>
      </c>
      <c r="G310" s="19">
        <v>45.4</v>
      </c>
      <c r="H310" s="19">
        <v>99</v>
      </c>
      <c r="I310" s="18">
        <v>0.28799999999999998</v>
      </c>
      <c r="J310" s="18">
        <v>8.0000000000000002E-3</v>
      </c>
      <c r="K310" s="18">
        <v>0.42499999999999999</v>
      </c>
      <c r="L310" s="19">
        <v>111.7</v>
      </c>
      <c r="M310" s="19">
        <v>0</v>
      </c>
      <c r="N310" s="20">
        <v>4.5979999999999999</v>
      </c>
      <c r="O310" s="21">
        <v>1.2449999999999999E-2</v>
      </c>
      <c r="P310" s="21">
        <v>2.8600000000000001E-6</v>
      </c>
      <c r="Q310" s="21">
        <v>-2.7029999999999999E-9</v>
      </c>
      <c r="R310" s="22">
        <v>114.14</v>
      </c>
      <c r="S310" s="22">
        <v>57.6</v>
      </c>
      <c r="T310" s="13">
        <v>-17.89</v>
      </c>
      <c r="U310" s="13">
        <v>-12.15</v>
      </c>
      <c r="V310" s="20">
        <v>15.224299999999999</v>
      </c>
      <c r="W310" s="22">
        <v>897.84</v>
      </c>
      <c r="X310" s="22">
        <v>-7.16</v>
      </c>
      <c r="Y310" s="13">
        <v>120</v>
      </c>
      <c r="Z310" s="13">
        <v>93</v>
      </c>
      <c r="AA310" s="18">
        <v>30.175000000000001</v>
      </c>
      <c r="AB310" s="22">
        <v>-1300.6099999999999</v>
      </c>
      <c r="AC310" s="18">
        <v>-2.641</v>
      </c>
      <c r="AD310" s="18">
        <v>0.442</v>
      </c>
      <c r="AE310" s="13">
        <v>1955</v>
      </c>
      <c r="AF310" s="24"/>
    </row>
    <row r="311" spans="1:32" ht="15" x14ac:dyDescent="0.2">
      <c r="A311" s="13">
        <v>297</v>
      </c>
      <c r="B311" s="12" t="s">
        <v>371</v>
      </c>
      <c r="C311" s="18">
        <v>32.042000000000002</v>
      </c>
      <c r="D311" s="19">
        <v>175.5</v>
      </c>
      <c r="E311" s="19">
        <v>337.8</v>
      </c>
      <c r="F311" s="19">
        <v>512.6</v>
      </c>
      <c r="G311" s="19">
        <v>79.900000000000006</v>
      </c>
      <c r="H311" s="19">
        <v>118</v>
      </c>
      <c r="I311" s="18">
        <v>0.224</v>
      </c>
      <c r="J311" s="18">
        <v>0.55900000000000005</v>
      </c>
      <c r="K311" s="18">
        <v>0.79100000000000004</v>
      </c>
      <c r="L311" s="19">
        <v>293</v>
      </c>
      <c r="M311" s="19">
        <v>1.7</v>
      </c>
      <c r="N311" s="20">
        <v>5.0519999999999996</v>
      </c>
      <c r="O311" s="21">
        <v>1.694E-2</v>
      </c>
      <c r="P311" s="21">
        <v>6.1789999999999996E-6</v>
      </c>
      <c r="Q311" s="21">
        <v>-6.8109999999999997E-9</v>
      </c>
      <c r="R311" s="22">
        <v>555.29999999999995</v>
      </c>
      <c r="S311" s="22">
        <v>260.64</v>
      </c>
      <c r="T311" s="13">
        <v>-48.08</v>
      </c>
      <c r="U311" s="13">
        <v>-38.840000000000003</v>
      </c>
      <c r="V311" s="20">
        <v>18.587499999999999</v>
      </c>
      <c r="W311" s="22">
        <v>3626.55</v>
      </c>
      <c r="X311" s="22">
        <v>-34.29</v>
      </c>
      <c r="Y311" s="13">
        <v>364</v>
      </c>
      <c r="Z311" s="13">
        <v>257</v>
      </c>
      <c r="AA311" s="18">
        <v>72.268000000000001</v>
      </c>
      <c r="AB311" s="22">
        <v>-7064.2</v>
      </c>
      <c r="AC311" s="18">
        <v>-7.68</v>
      </c>
      <c r="AD311" s="18">
        <v>1.86</v>
      </c>
      <c r="AE311" s="13">
        <v>8426</v>
      </c>
    </row>
    <row r="312" spans="1:32" ht="15" x14ac:dyDescent="0.2">
      <c r="A312" s="13">
        <v>298</v>
      </c>
      <c r="B312" s="12" t="s">
        <v>372</v>
      </c>
      <c r="C312" s="18">
        <v>84.162000000000006</v>
      </c>
      <c r="D312" s="19">
        <v>130.69999999999999</v>
      </c>
      <c r="E312" s="19">
        <v>345</v>
      </c>
      <c r="F312" s="19">
        <v>532.70000000000005</v>
      </c>
      <c r="G312" s="19">
        <v>37.4</v>
      </c>
      <c r="H312" s="19">
        <v>319</v>
      </c>
      <c r="I312" s="18">
        <v>0.27300000000000002</v>
      </c>
      <c r="J312" s="18">
        <v>0.23899999999999999</v>
      </c>
      <c r="K312" s="18">
        <v>0.754</v>
      </c>
      <c r="L312" s="19">
        <v>289</v>
      </c>
      <c r="M312" s="19">
        <v>0</v>
      </c>
      <c r="N312" s="20">
        <v>11.968</v>
      </c>
      <c r="O312" s="21">
        <v>0.15240000000000001</v>
      </c>
      <c r="P312" s="21">
        <v>-8.6990000000000006E-5</v>
      </c>
      <c r="Q312" s="21">
        <v>1.9140000000000001E-8</v>
      </c>
      <c r="R312" s="22">
        <v>440.52</v>
      </c>
      <c r="S312" s="22">
        <v>243.24</v>
      </c>
      <c r="T312" s="13">
        <v>-25.5</v>
      </c>
      <c r="U312" s="13">
        <v>8.5500000000000007</v>
      </c>
      <c r="V312" s="20">
        <v>15.802300000000001</v>
      </c>
      <c r="W312" s="22">
        <v>2731</v>
      </c>
      <c r="X312" s="22">
        <v>-47.11</v>
      </c>
      <c r="Y312" s="13">
        <v>375</v>
      </c>
      <c r="Z312" s="13">
        <v>250</v>
      </c>
      <c r="AA312" s="18">
        <v>0</v>
      </c>
      <c r="AB312" s="22">
        <v>0</v>
      </c>
      <c r="AC312" s="18">
        <v>0</v>
      </c>
      <c r="AD312" s="18">
        <v>0</v>
      </c>
      <c r="AE312" s="13">
        <v>6950</v>
      </c>
    </row>
    <row r="313" spans="1:32" ht="15" x14ac:dyDescent="0.2">
      <c r="A313" s="13">
        <v>299</v>
      </c>
      <c r="B313" s="12" t="s">
        <v>373</v>
      </c>
      <c r="C313" s="18">
        <v>74.08</v>
      </c>
      <c r="D313" s="19">
        <v>175</v>
      </c>
      <c r="E313" s="19">
        <v>330.1</v>
      </c>
      <c r="F313" s="19">
        <v>506.8</v>
      </c>
      <c r="G313" s="19">
        <v>46.3</v>
      </c>
      <c r="H313" s="19">
        <v>228</v>
      </c>
      <c r="I313" s="18">
        <v>0.254</v>
      </c>
      <c r="J313" s="18">
        <v>0.32400000000000001</v>
      </c>
      <c r="K313" s="18">
        <v>0.93400000000000005</v>
      </c>
      <c r="L313" s="19">
        <v>293</v>
      </c>
      <c r="M313" s="19">
        <v>1.7</v>
      </c>
      <c r="N313" s="20">
        <v>3.9529999999999998</v>
      </c>
      <c r="O313" s="21">
        <v>5.3629999999999997E-2</v>
      </c>
      <c r="P313" s="21">
        <v>-1.0370000000000001E-5</v>
      </c>
      <c r="Q313" s="21">
        <v>6.9610000000000003E-9</v>
      </c>
      <c r="R313" s="22">
        <v>408.62</v>
      </c>
      <c r="S313" s="22">
        <v>224.03</v>
      </c>
      <c r="T313" s="13">
        <v>-97.86</v>
      </c>
      <c r="U313" s="13">
        <v>0</v>
      </c>
      <c r="V313" s="20">
        <v>16.1295</v>
      </c>
      <c r="W313" s="22">
        <v>2601.92</v>
      </c>
      <c r="X313" s="22">
        <v>-56.15</v>
      </c>
      <c r="Y313" s="13">
        <v>360</v>
      </c>
      <c r="Z313" s="13">
        <v>245</v>
      </c>
      <c r="AA313" s="18">
        <v>61.268000000000001</v>
      </c>
      <c r="AB313" s="22">
        <v>-5840.56</v>
      </c>
      <c r="AC313" s="18">
        <v>-6.3739999999999997</v>
      </c>
      <c r="AD313" s="18">
        <v>3.08</v>
      </c>
      <c r="AE313" s="13">
        <v>7200</v>
      </c>
    </row>
    <row r="314" spans="1:32" ht="15" x14ac:dyDescent="0.2">
      <c r="A314" s="13">
        <v>300</v>
      </c>
      <c r="B314" s="12" t="s">
        <v>374</v>
      </c>
      <c r="C314" s="18">
        <v>40.064999999999998</v>
      </c>
      <c r="D314" s="19">
        <v>170.5</v>
      </c>
      <c r="E314" s="19">
        <v>250</v>
      </c>
      <c r="F314" s="19">
        <v>402.4</v>
      </c>
      <c r="G314" s="19">
        <v>55.5</v>
      </c>
      <c r="H314" s="19">
        <v>164</v>
      </c>
      <c r="I314" s="18">
        <v>0.27600000000000002</v>
      </c>
      <c r="J314" s="18">
        <v>0.218</v>
      </c>
      <c r="K314" s="18">
        <v>0.70599999999999996</v>
      </c>
      <c r="L314" s="19">
        <v>223</v>
      </c>
      <c r="M314" s="19">
        <v>0.7</v>
      </c>
      <c r="N314" s="20">
        <v>3.5129999999999999</v>
      </c>
      <c r="O314" s="21">
        <v>4.453E-2</v>
      </c>
      <c r="P314" s="21">
        <v>-2.8030000000000001E-5</v>
      </c>
      <c r="Q314" s="21">
        <v>7.7010000000000006E-9</v>
      </c>
      <c r="R314" s="22">
        <v>0</v>
      </c>
      <c r="S314" s="22">
        <v>0</v>
      </c>
      <c r="T314" s="13">
        <v>44.32</v>
      </c>
      <c r="U314" s="13">
        <v>46.47</v>
      </c>
      <c r="V314" s="20">
        <v>15.6227</v>
      </c>
      <c r="W314" s="22">
        <v>1850.66</v>
      </c>
      <c r="X314" s="22">
        <v>-44.07</v>
      </c>
      <c r="Y314" s="13">
        <v>267</v>
      </c>
      <c r="Z314" s="13">
        <v>183</v>
      </c>
      <c r="AA314" s="18">
        <v>0</v>
      </c>
      <c r="AB314" s="22">
        <v>0</v>
      </c>
      <c r="AC314" s="18">
        <v>0</v>
      </c>
      <c r="AD314" s="18">
        <v>0</v>
      </c>
      <c r="AE314" s="13">
        <v>5290</v>
      </c>
    </row>
    <row r="315" spans="1:32" ht="15" x14ac:dyDescent="0.2">
      <c r="A315" s="13">
        <v>301</v>
      </c>
      <c r="B315" s="12" t="s">
        <v>375</v>
      </c>
      <c r="C315" s="18">
        <v>86.090999999999994</v>
      </c>
      <c r="D315" s="19">
        <v>196.7</v>
      </c>
      <c r="E315" s="19">
        <v>353.5</v>
      </c>
      <c r="F315" s="19">
        <v>536</v>
      </c>
      <c r="G315" s="19">
        <v>42</v>
      </c>
      <c r="H315" s="19">
        <v>265</v>
      </c>
      <c r="I315" s="18">
        <v>0.25</v>
      </c>
      <c r="J315" s="18">
        <v>0.35</v>
      </c>
      <c r="K315" s="18">
        <v>0.95599999999999996</v>
      </c>
      <c r="L315" s="19">
        <v>293</v>
      </c>
      <c r="M315" s="19">
        <v>0</v>
      </c>
      <c r="N315" s="20">
        <v>3.6219999999999999</v>
      </c>
      <c r="O315" s="21">
        <v>6.6780000000000006E-2</v>
      </c>
      <c r="P315" s="21">
        <v>-2.103E-5</v>
      </c>
      <c r="Q315" s="21">
        <v>-3.9659999999999997E-9</v>
      </c>
      <c r="R315" s="22">
        <v>451.02</v>
      </c>
      <c r="S315" s="22">
        <v>245.3</v>
      </c>
      <c r="T315" s="13">
        <v>0</v>
      </c>
      <c r="U315" s="13">
        <v>0</v>
      </c>
      <c r="V315" s="20">
        <v>16.108799999999999</v>
      </c>
      <c r="W315" s="22">
        <v>2788.43</v>
      </c>
      <c r="X315" s="22">
        <v>-59.15</v>
      </c>
      <c r="Y315" s="13">
        <v>390</v>
      </c>
      <c r="Z315" s="13">
        <v>260</v>
      </c>
      <c r="AA315" s="18">
        <v>0</v>
      </c>
      <c r="AB315" s="22">
        <v>0</v>
      </c>
      <c r="AC315" s="18">
        <v>0</v>
      </c>
      <c r="AD315" s="18">
        <v>0</v>
      </c>
      <c r="AE315" s="13">
        <v>7650</v>
      </c>
    </row>
    <row r="316" spans="1:32" ht="15" x14ac:dyDescent="0.2">
      <c r="A316" s="13">
        <v>302</v>
      </c>
      <c r="B316" s="12" t="s">
        <v>376</v>
      </c>
      <c r="C316" s="18">
        <v>31.058</v>
      </c>
      <c r="D316" s="19">
        <v>179.7</v>
      </c>
      <c r="E316" s="19">
        <v>266.8</v>
      </c>
      <c r="F316" s="19">
        <v>430</v>
      </c>
      <c r="G316" s="19">
        <v>73.599999999999994</v>
      </c>
      <c r="H316" s="19">
        <v>140</v>
      </c>
      <c r="I316" s="18">
        <v>0.29199999999999998</v>
      </c>
      <c r="J316" s="18">
        <v>0.27500000000000002</v>
      </c>
      <c r="K316" s="18">
        <v>0.70299999999999996</v>
      </c>
      <c r="L316" s="19">
        <v>259.60000000000002</v>
      </c>
      <c r="M316" s="19">
        <v>1.3</v>
      </c>
      <c r="N316" s="20">
        <v>2.7410000000000001</v>
      </c>
      <c r="O316" s="21">
        <v>3.4090000000000002E-2</v>
      </c>
      <c r="P316" s="21">
        <v>-1.274E-5</v>
      </c>
      <c r="Q316" s="21">
        <v>1.1349999999999999E-9</v>
      </c>
      <c r="R316" s="22">
        <v>311.8</v>
      </c>
      <c r="S316" s="22">
        <v>176.3</v>
      </c>
      <c r="T316" s="13">
        <v>-5.5</v>
      </c>
      <c r="U316" s="13">
        <v>7.71</v>
      </c>
      <c r="V316" s="20">
        <v>17.2622</v>
      </c>
      <c r="W316" s="22">
        <v>2484.83</v>
      </c>
      <c r="X316" s="22">
        <v>-32.92</v>
      </c>
      <c r="Y316" s="13">
        <v>311</v>
      </c>
      <c r="Z316" s="13">
        <v>212</v>
      </c>
      <c r="AA316" s="18">
        <v>62.305999999999997</v>
      </c>
      <c r="AB316" s="22">
        <v>-4954.32</v>
      </c>
      <c r="AC316" s="18">
        <v>-6.6420000000000003</v>
      </c>
      <c r="AD316" s="18">
        <v>1.4</v>
      </c>
      <c r="AE316" s="13">
        <v>6210</v>
      </c>
    </row>
    <row r="317" spans="1:32" ht="15" x14ac:dyDescent="0.2">
      <c r="A317" s="13">
        <v>303</v>
      </c>
      <c r="B317" s="12" t="s">
        <v>377</v>
      </c>
      <c r="C317" s="18">
        <v>136.15100000000001</v>
      </c>
      <c r="D317" s="19">
        <v>260.8</v>
      </c>
      <c r="E317" s="19">
        <v>472.2</v>
      </c>
      <c r="F317" s="19">
        <v>692</v>
      </c>
      <c r="G317" s="19">
        <v>36</v>
      </c>
      <c r="H317" s="19">
        <v>396</v>
      </c>
      <c r="I317" s="18">
        <v>0.25</v>
      </c>
      <c r="J317" s="18">
        <v>0.43</v>
      </c>
      <c r="K317" s="18">
        <v>1.0860000000000001</v>
      </c>
      <c r="L317" s="19">
        <v>293</v>
      </c>
      <c r="M317" s="19">
        <v>1.9</v>
      </c>
      <c r="N317" s="20">
        <v>-5.0659999999999998</v>
      </c>
      <c r="O317" s="21">
        <v>0.13139999999999999</v>
      </c>
      <c r="P317" s="21">
        <v>-4.2979999999999998E-5</v>
      </c>
      <c r="Q317" s="21">
        <v>1.057E-8</v>
      </c>
      <c r="R317" s="22">
        <v>768.94</v>
      </c>
      <c r="S317" s="22">
        <v>332.33</v>
      </c>
      <c r="T317" s="13">
        <v>-60.68</v>
      </c>
      <c r="U317" s="13">
        <v>0</v>
      </c>
      <c r="V317" s="20">
        <v>16.2272</v>
      </c>
      <c r="W317" s="22">
        <v>3751.83</v>
      </c>
      <c r="X317" s="22">
        <v>-81.510000000000005</v>
      </c>
      <c r="Y317" s="13">
        <v>516</v>
      </c>
      <c r="Z317" s="13">
        <v>350</v>
      </c>
      <c r="AA317" s="18">
        <v>0</v>
      </c>
      <c r="AB317" s="22">
        <v>0</v>
      </c>
      <c r="AC317" s="18">
        <v>0</v>
      </c>
      <c r="AD317" s="18">
        <v>0</v>
      </c>
      <c r="AE317" s="13">
        <v>10300</v>
      </c>
    </row>
    <row r="318" spans="1:32" ht="15" x14ac:dyDescent="0.2">
      <c r="A318" s="13">
        <v>304</v>
      </c>
      <c r="B318" s="12" t="s">
        <v>378</v>
      </c>
      <c r="C318" s="18">
        <v>94.938999999999993</v>
      </c>
      <c r="D318" s="19">
        <v>179.5</v>
      </c>
      <c r="E318" s="19">
        <v>276.7</v>
      </c>
      <c r="F318" s="19">
        <v>464</v>
      </c>
      <c r="G318" s="19">
        <v>85</v>
      </c>
      <c r="H318" s="19">
        <v>0</v>
      </c>
      <c r="I318" s="18">
        <v>0</v>
      </c>
      <c r="J318" s="18">
        <v>0.27300000000000002</v>
      </c>
      <c r="K318" s="18">
        <v>1.7370000000000001</v>
      </c>
      <c r="L318" s="19">
        <v>268</v>
      </c>
      <c r="M318" s="19">
        <v>1.8</v>
      </c>
      <c r="N318" s="20">
        <v>3.4460000000000002</v>
      </c>
      <c r="O318" s="21">
        <v>2.606E-2</v>
      </c>
      <c r="P318" s="21">
        <v>-1.29E-5</v>
      </c>
      <c r="Q318" s="21">
        <v>2.3889999999999999E-9</v>
      </c>
      <c r="R318" s="22">
        <v>298.14999999999998</v>
      </c>
      <c r="S318" s="22">
        <v>211.15</v>
      </c>
      <c r="T318" s="13">
        <v>-9</v>
      </c>
      <c r="U318" s="13">
        <v>-6.73</v>
      </c>
      <c r="V318" s="20">
        <v>16.025200000000002</v>
      </c>
      <c r="W318" s="22">
        <v>2271.71</v>
      </c>
      <c r="X318" s="22">
        <v>-34.83</v>
      </c>
      <c r="Y318" s="13">
        <v>326</v>
      </c>
      <c r="Z318" s="13">
        <v>215</v>
      </c>
      <c r="AA318" s="18">
        <v>55.295000000000002</v>
      </c>
      <c r="AB318" s="22">
        <v>-4467.46</v>
      </c>
      <c r="AC318" s="18">
        <v>-5.7880000000000003</v>
      </c>
      <c r="AD318" s="18">
        <v>2.35</v>
      </c>
      <c r="AE318" s="13">
        <v>5715</v>
      </c>
    </row>
    <row r="319" spans="1:32" ht="15" x14ac:dyDescent="0.2">
      <c r="A319" s="13">
        <v>305</v>
      </c>
      <c r="B319" s="12" t="s">
        <v>379</v>
      </c>
      <c r="C319" s="18">
        <v>102.134</v>
      </c>
      <c r="D319" s="19">
        <v>188.4</v>
      </c>
      <c r="E319" s="19">
        <v>275.8</v>
      </c>
      <c r="F319" s="19">
        <v>554.4</v>
      </c>
      <c r="G319" s="19">
        <v>34.299999999999997</v>
      </c>
      <c r="H319" s="19">
        <v>340</v>
      </c>
      <c r="I319" s="18">
        <v>0.25700000000000001</v>
      </c>
      <c r="J319" s="18">
        <v>0.38200000000000001</v>
      </c>
      <c r="K319" s="18">
        <v>0.89800000000000002</v>
      </c>
      <c r="L319" s="19">
        <v>293</v>
      </c>
      <c r="M319" s="19">
        <v>1.7</v>
      </c>
      <c r="N319" s="20">
        <v>0</v>
      </c>
      <c r="O319" s="21">
        <v>0</v>
      </c>
      <c r="P319" s="21">
        <v>0</v>
      </c>
      <c r="Q319" s="21">
        <v>0</v>
      </c>
      <c r="R319" s="22">
        <v>479.35</v>
      </c>
      <c r="S319" s="22">
        <v>254.66</v>
      </c>
      <c r="T319" s="13">
        <v>0</v>
      </c>
      <c r="U319" s="13">
        <v>0</v>
      </c>
      <c r="V319" s="20">
        <v>0</v>
      </c>
      <c r="W319" s="22">
        <v>0</v>
      </c>
      <c r="X319" s="22">
        <v>0</v>
      </c>
      <c r="Y319" s="13">
        <v>0</v>
      </c>
      <c r="Z319" s="13">
        <v>0</v>
      </c>
      <c r="AA319" s="18">
        <v>65.897999999999996</v>
      </c>
      <c r="AB319" s="22">
        <v>-6819.11</v>
      </c>
      <c r="AC319" s="18">
        <v>-6.9409999999999998</v>
      </c>
      <c r="AD319" s="18">
        <v>4.9800000000000004</v>
      </c>
      <c r="AE319" s="13">
        <v>8145</v>
      </c>
    </row>
    <row r="320" spans="1:32" ht="15" x14ac:dyDescent="0.2">
      <c r="A320" s="13">
        <v>306</v>
      </c>
      <c r="B320" s="12" t="s">
        <v>380</v>
      </c>
      <c r="C320" s="18">
        <v>50.488</v>
      </c>
      <c r="D320" s="19">
        <v>175.4</v>
      </c>
      <c r="E320" s="19">
        <v>248.9</v>
      </c>
      <c r="F320" s="19">
        <v>416.3</v>
      </c>
      <c r="G320" s="19">
        <v>65.900000000000006</v>
      </c>
      <c r="H320" s="19">
        <v>139</v>
      </c>
      <c r="I320" s="18">
        <v>0.26800000000000002</v>
      </c>
      <c r="J320" s="18">
        <v>0.156</v>
      </c>
      <c r="K320" s="18">
        <v>0.91500000000000004</v>
      </c>
      <c r="L320" s="19">
        <v>293</v>
      </c>
      <c r="M320" s="19">
        <v>1.9</v>
      </c>
      <c r="N320" s="20">
        <v>3.3140000000000001</v>
      </c>
      <c r="O320" s="21">
        <v>2.4219999999999998E-2</v>
      </c>
      <c r="P320" s="21">
        <v>-9.2879999999999998E-6</v>
      </c>
      <c r="Q320" s="21">
        <v>6.1299999999999995E-10</v>
      </c>
      <c r="R320" s="22">
        <v>426.45</v>
      </c>
      <c r="S320" s="22">
        <v>193.56</v>
      </c>
      <c r="T320" s="13">
        <v>-20.63</v>
      </c>
      <c r="U320" s="13">
        <v>-15.03</v>
      </c>
      <c r="V320" s="20">
        <v>16.1052</v>
      </c>
      <c r="W320" s="22">
        <v>2077.9699999999998</v>
      </c>
      <c r="X320" s="22">
        <v>-29.55</v>
      </c>
      <c r="Y320" s="13">
        <v>266</v>
      </c>
      <c r="Z320" s="13">
        <v>180</v>
      </c>
      <c r="AA320" s="18">
        <v>43.66</v>
      </c>
      <c r="AB320" s="22">
        <v>-3642.21</v>
      </c>
      <c r="AC320" s="18">
        <v>-4.0640000000000001</v>
      </c>
      <c r="AD320" s="18">
        <v>1.46</v>
      </c>
      <c r="AE320" s="13">
        <v>5120</v>
      </c>
    </row>
    <row r="321" spans="1:31" ht="15" x14ac:dyDescent="0.2">
      <c r="A321" s="13">
        <v>307</v>
      </c>
      <c r="B321" s="12" t="s">
        <v>381</v>
      </c>
      <c r="C321" s="18">
        <v>60.095999999999997</v>
      </c>
      <c r="D321" s="19">
        <v>134</v>
      </c>
      <c r="E321" s="19">
        <v>280.5</v>
      </c>
      <c r="F321" s="19">
        <v>437.8</v>
      </c>
      <c r="G321" s="19">
        <v>43.4</v>
      </c>
      <c r="H321" s="19">
        <v>221</v>
      </c>
      <c r="I321" s="18">
        <v>0.26700000000000002</v>
      </c>
      <c r="J321" s="18">
        <v>0.23599999999999999</v>
      </c>
      <c r="K321" s="18">
        <v>0.7</v>
      </c>
      <c r="L321" s="19">
        <v>293</v>
      </c>
      <c r="M321" s="19">
        <v>1.2</v>
      </c>
      <c r="N321" s="20">
        <v>4.4589999999999996</v>
      </c>
      <c r="O321" s="21">
        <v>6.4140000000000003E-2</v>
      </c>
      <c r="P321" s="21">
        <v>-2.4470000000000001E-5</v>
      </c>
      <c r="Q321" s="21">
        <v>2.1379999999999999E-9</v>
      </c>
      <c r="R321" s="22">
        <v>303.82</v>
      </c>
      <c r="S321" s="22">
        <v>171.66</v>
      </c>
      <c r="T321" s="13">
        <v>-51.73</v>
      </c>
      <c r="U321" s="13">
        <v>-28.12</v>
      </c>
      <c r="V321" s="20">
        <v>13.5435</v>
      </c>
      <c r="W321" s="22">
        <v>1161.6300000000001</v>
      </c>
      <c r="X321" s="22">
        <v>-112.4</v>
      </c>
      <c r="Y321" s="13">
        <v>310</v>
      </c>
      <c r="Z321" s="13">
        <v>205</v>
      </c>
      <c r="AA321" s="18">
        <v>74.837999999999994</v>
      </c>
      <c r="AB321" s="22">
        <v>-5631.77</v>
      </c>
      <c r="AC321" s="18">
        <v>-8.5489999999999995</v>
      </c>
      <c r="AD321" s="18">
        <v>2.4500000000000002</v>
      </c>
      <c r="AE321" s="13">
        <v>5900</v>
      </c>
    </row>
    <row r="322" spans="1:31" ht="15" x14ac:dyDescent="0.2">
      <c r="A322" s="13">
        <v>308</v>
      </c>
      <c r="B322" s="12" t="s">
        <v>382</v>
      </c>
      <c r="C322" s="18">
        <v>72.106999999999999</v>
      </c>
      <c r="D322" s="19">
        <v>186.5</v>
      </c>
      <c r="E322" s="19">
        <v>352.8</v>
      </c>
      <c r="F322" s="19">
        <v>535.6</v>
      </c>
      <c r="G322" s="19">
        <v>41</v>
      </c>
      <c r="H322" s="19">
        <v>267</v>
      </c>
      <c r="I322" s="18">
        <v>0.249</v>
      </c>
      <c r="J322" s="18">
        <v>0.32900000000000001</v>
      </c>
      <c r="K322" s="18">
        <v>0.80500000000000005</v>
      </c>
      <c r="L322" s="19">
        <v>293</v>
      </c>
      <c r="M322" s="19">
        <v>3.3</v>
      </c>
      <c r="N322" s="20">
        <v>2.6139999999999999</v>
      </c>
      <c r="O322" s="21">
        <v>8.5010000000000002E-2</v>
      </c>
      <c r="P322" s="21">
        <v>-4.5380000000000003E-5</v>
      </c>
      <c r="Q322" s="21">
        <v>9.3619999999999997E-9</v>
      </c>
      <c r="R322" s="22">
        <v>423.84</v>
      </c>
      <c r="S322" s="22">
        <v>231.67</v>
      </c>
      <c r="T322" s="13">
        <v>-56.97</v>
      </c>
      <c r="U322" s="13">
        <v>-34.909999999999997</v>
      </c>
      <c r="V322" s="20">
        <v>16.598600000000001</v>
      </c>
      <c r="W322" s="22">
        <v>3150.42</v>
      </c>
      <c r="X322" s="22">
        <v>-36.65</v>
      </c>
      <c r="Y322" s="13">
        <v>376</v>
      </c>
      <c r="Z322" s="13">
        <v>257</v>
      </c>
      <c r="AA322" s="18">
        <v>47.683</v>
      </c>
      <c r="AB322" s="22">
        <v>-5328.22</v>
      </c>
      <c r="AC322" s="18">
        <v>-4.4260000000000002</v>
      </c>
      <c r="AD322" s="18">
        <v>3.88</v>
      </c>
      <c r="AE322" s="13">
        <v>7460</v>
      </c>
    </row>
    <row r="323" spans="1:31" ht="15" x14ac:dyDescent="0.2">
      <c r="A323" s="13">
        <v>309</v>
      </c>
      <c r="B323" s="12" t="s">
        <v>383</v>
      </c>
      <c r="C323" s="18">
        <v>76.156999999999996</v>
      </c>
      <c r="D323" s="19">
        <v>167.2</v>
      </c>
      <c r="E323" s="19">
        <v>339.8</v>
      </c>
      <c r="F323" s="19">
        <v>533</v>
      </c>
      <c r="G323" s="19">
        <v>42</v>
      </c>
      <c r="H323" s="19">
        <v>0</v>
      </c>
      <c r="I323" s="18">
        <v>0</v>
      </c>
      <c r="J323" s="18">
        <v>0</v>
      </c>
      <c r="K323" s="18">
        <v>0.83699999999999997</v>
      </c>
      <c r="L323" s="19">
        <v>293</v>
      </c>
      <c r="M323" s="19">
        <v>0</v>
      </c>
      <c r="N323" s="20">
        <v>4.6639999999999997</v>
      </c>
      <c r="O323" s="21">
        <v>6.9040000000000004E-2</v>
      </c>
      <c r="P323" s="21">
        <v>-2.8880000000000001E-5</v>
      </c>
      <c r="Q323" s="21">
        <v>3.073E-9</v>
      </c>
      <c r="R323" s="22">
        <v>0</v>
      </c>
      <c r="S323" s="22">
        <v>0</v>
      </c>
      <c r="T323" s="13">
        <v>-14.25</v>
      </c>
      <c r="U323" s="13">
        <v>2.73</v>
      </c>
      <c r="V323" s="20">
        <v>15.9765</v>
      </c>
      <c r="W323" s="22">
        <v>2722.95</v>
      </c>
      <c r="X323" s="22">
        <v>-48.37</v>
      </c>
      <c r="Y323" s="13">
        <v>360</v>
      </c>
      <c r="Z323" s="13">
        <v>250</v>
      </c>
      <c r="AA323" s="18">
        <v>0</v>
      </c>
      <c r="AB323" s="22">
        <v>0</v>
      </c>
      <c r="AC323" s="18">
        <v>0</v>
      </c>
      <c r="AD323" s="18">
        <v>0</v>
      </c>
      <c r="AE323" s="13">
        <v>7050</v>
      </c>
    </row>
    <row r="324" spans="1:31" ht="15" x14ac:dyDescent="0.2">
      <c r="A324" s="13">
        <v>310</v>
      </c>
      <c r="B324" s="12" t="s">
        <v>384</v>
      </c>
      <c r="C324" s="18">
        <v>34.033000000000001</v>
      </c>
      <c r="D324" s="19">
        <v>131.4</v>
      </c>
      <c r="E324" s="19">
        <v>194.8</v>
      </c>
      <c r="F324" s="19">
        <v>317.8</v>
      </c>
      <c r="G324" s="19">
        <v>58</v>
      </c>
      <c r="H324" s="19">
        <v>124</v>
      </c>
      <c r="I324" s="18">
        <v>0.27500000000000002</v>
      </c>
      <c r="J324" s="18">
        <v>0.19</v>
      </c>
      <c r="K324" s="18">
        <v>0.84299999999999997</v>
      </c>
      <c r="L324" s="19">
        <v>213</v>
      </c>
      <c r="M324" s="19">
        <v>1.8</v>
      </c>
      <c r="N324" s="20">
        <v>3.302</v>
      </c>
      <c r="O324" s="21">
        <v>2.0580000000000001E-2</v>
      </c>
      <c r="P324" s="21">
        <v>-4.9459999999999997E-6</v>
      </c>
      <c r="Q324" s="21">
        <v>-4.7400000000000002E-10</v>
      </c>
      <c r="R324" s="22">
        <v>0</v>
      </c>
      <c r="S324" s="22">
        <v>0</v>
      </c>
      <c r="T324" s="13">
        <v>-55.9</v>
      </c>
      <c r="U324" s="13">
        <v>-50.19</v>
      </c>
      <c r="V324" s="20">
        <v>16.3428</v>
      </c>
      <c r="W324" s="22">
        <v>1704.41</v>
      </c>
      <c r="X324" s="22">
        <v>-19.27</v>
      </c>
      <c r="Y324" s="13">
        <v>209</v>
      </c>
      <c r="Z324" s="13">
        <v>141</v>
      </c>
      <c r="AA324" s="18">
        <v>43.063000000000002</v>
      </c>
      <c r="AB324" s="22">
        <v>-2890.54</v>
      </c>
      <c r="AC324" s="18">
        <v>-4.1020000000000003</v>
      </c>
      <c r="AD324" s="18">
        <v>0.90600000000000003</v>
      </c>
      <c r="AE324" s="13">
        <v>0</v>
      </c>
    </row>
    <row r="325" spans="1:31" ht="15" x14ac:dyDescent="0.2">
      <c r="A325" s="13">
        <v>311</v>
      </c>
      <c r="B325" s="12" t="s">
        <v>385</v>
      </c>
      <c r="C325" s="18">
        <v>60.052</v>
      </c>
      <c r="D325" s="19">
        <v>174.2</v>
      </c>
      <c r="E325" s="19">
        <v>304.89999999999998</v>
      </c>
      <c r="F325" s="19">
        <v>487.2</v>
      </c>
      <c r="G325" s="19">
        <v>59.2</v>
      </c>
      <c r="H325" s="19">
        <v>172</v>
      </c>
      <c r="I325" s="18">
        <v>0.255</v>
      </c>
      <c r="J325" s="18">
        <v>0.252</v>
      </c>
      <c r="K325" s="18">
        <v>0.97399999999999998</v>
      </c>
      <c r="L325" s="19">
        <v>293</v>
      </c>
      <c r="M325" s="19">
        <v>1.8</v>
      </c>
      <c r="N325" s="20">
        <v>0.34200000000000003</v>
      </c>
      <c r="O325" s="21">
        <v>6.4490000000000006E-2</v>
      </c>
      <c r="P325" s="21">
        <v>-4.6560000000000001E-5</v>
      </c>
      <c r="Q325" s="21">
        <v>1.3620000000000001E-8</v>
      </c>
      <c r="R325" s="22">
        <v>363.19</v>
      </c>
      <c r="S325" s="22">
        <v>212.7</v>
      </c>
      <c r="T325" s="13">
        <v>-83.6</v>
      </c>
      <c r="U325" s="13">
        <v>-71.03</v>
      </c>
      <c r="V325" s="20">
        <v>16.510400000000001</v>
      </c>
      <c r="W325" s="22">
        <v>2590.87</v>
      </c>
      <c r="X325" s="22">
        <v>-42.6</v>
      </c>
      <c r="Y325" s="13">
        <v>324</v>
      </c>
      <c r="Z325" s="13">
        <v>225</v>
      </c>
      <c r="AA325" s="18">
        <v>57.84</v>
      </c>
      <c r="AB325" s="22">
        <v>-5258.9</v>
      </c>
      <c r="AC325" s="18">
        <v>-5.9390000000000001</v>
      </c>
      <c r="AD325" s="18">
        <v>2.23</v>
      </c>
      <c r="AE325" s="13">
        <v>6740</v>
      </c>
    </row>
    <row r="326" spans="1:31" ht="15" x14ac:dyDescent="0.2">
      <c r="A326" s="13">
        <v>312</v>
      </c>
      <c r="B326" s="12" t="s">
        <v>386</v>
      </c>
      <c r="C326" s="18">
        <v>46.072000000000003</v>
      </c>
      <c r="D326" s="19">
        <v>0</v>
      </c>
      <c r="E326" s="19">
        <v>364</v>
      </c>
      <c r="F326" s="19">
        <v>567</v>
      </c>
      <c r="G326" s="19">
        <v>79.3</v>
      </c>
      <c r="H326" s="19">
        <v>271</v>
      </c>
      <c r="I326" s="18">
        <v>0.46200000000000002</v>
      </c>
      <c r="J326" s="18">
        <v>0</v>
      </c>
      <c r="K326" s="18">
        <v>0</v>
      </c>
      <c r="L326" s="19">
        <v>0</v>
      </c>
      <c r="M326" s="19">
        <v>1.7</v>
      </c>
      <c r="N326" s="20">
        <v>0</v>
      </c>
      <c r="O326" s="21">
        <v>0</v>
      </c>
      <c r="P326" s="21">
        <v>0</v>
      </c>
      <c r="Q326" s="21">
        <v>0</v>
      </c>
      <c r="R326" s="22">
        <v>0</v>
      </c>
      <c r="S326" s="22">
        <v>0</v>
      </c>
      <c r="T326" s="13">
        <v>20.399999999999999</v>
      </c>
      <c r="U326" s="13">
        <v>42.51</v>
      </c>
      <c r="V326" s="20">
        <v>15.1424</v>
      </c>
      <c r="W326" s="22">
        <v>2319.84</v>
      </c>
      <c r="X326" s="22">
        <v>-91.7</v>
      </c>
      <c r="Y326" s="13">
        <v>400</v>
      </c>
      <c r="Z326" s="13">
        <v>270</v>
      </c>
      <c r="AA326" s="18">
        <v>0</v>
      </c>
      <c r="AB326" s="22">
        <v>0</v>
      </c>
      <c r="AC326" s="18">
        <v>0</v>
      </c>
      <c r="AD326" s="18">
        <v>0</v>
      </c>
      <c r="AE326" s="13">
        <v>0</v>
      </c>
    </row>
    <row r="327" spans="1:31" ht="15" x14ac:dyDescent="0.2">
      <c r="A327" s="13">
        <v>313</v>
      </c>
      <c r="B327" s="12" t="s">
        <v>387</v>
      </c>
      <c r="C327" s="18">
        <v>141.93899999999999</v>
      </c>
      <c r="D327" s="19">
        <v>206.7</v>
      </c>
      <c r="E327" s="19">
        <v>315.60000000000002</v>
      </c>
      <c r="F327" s="19">
        <v>528</v>
      </c>
      <c r="G327" s="19">
        <v>65</v>
      </c>
      <c r="H327" s="19">
        <v>190</v>
      </c>
      <c r="I327" s="18">
        <v>0.28499999999999998</v>
      </c>
      <c r="J327" s="18">
        <v>0.17199999999999999</v>
      </c>
      <c r="K327" s="18">
        <v>2.2789999999999999</v>
      </c>
      <c r="L327" s="19">
        <v>293</v>
      </c>
      <c r="M327" s="19">
        <v>1.6</v>
      </c>
      <c r="N327" s="20">
        <v>2.581</v>
      </c>
      <c r="O327" s="21">
        <v>3.3180000000000001E-2</v>
      </c>
      <c r="P327" s="21">
        <v>-2.4870000000000001E-5</v>
      </c>
      <c r="Q327" s="21">
        <v>8.3250000000000001E-9</v>
      </c>
      <c r="R327" s="22">
        <v>336.19</v>
      </c>
      <c r="S327" s="22">
        <v>229.95</v>
      </c>
      <c r="T327" s="13">
        <v>3.34</v>
      </c>
      <c r="U327" s="13">
        <v>3.74</v>
      </c>
      <c r="V327" s="20">
        <v>16.090499999999999</v>
      </c>
      <c r="W327" s="22">
        <v>2639.55</v>
      </c>
      <c r="X327" s="22">
        <v>-36.5</v>
      </c>
      <c r="Y327" s="13">
        <v>325</v>
      </c>
      <c r="Z327" s="13">
        <v>260</v>
      </c>
      <c r="AA327" s="18">
        <v>47.780999999999999</v>
      </c>
      <c r="AB327" s="22">
        <v>-4686.8999999999996</v>
      </c>
      <c r="AC327" s="18">
        <v>-4.577</v>
      </c>
      <c r="AD327" s="18">
        <v>2.84</v>
      </c>
      <c r="AE327" s="13">
        <v>6500</v>
      </c>
    </row>
    <row r="328" spans="1:31" ht="15" x14ac:dyDescent="0.2">
      <c r="A328" s="13">
        <v>314</v>
      </c>
      <c r="B328" s="12" t="s">
        <v>388</v>
      </c>
      <c r="C328" s="18">
        <v>100.161</v>
      </c>
      <c r="D328" s="19">
        <v>189</v>
      </c>
      <c r="E328" s="19">
        <v>389.6</v>
      </c>
      <c r="F328" s="19">
        <v>571</v>
      </c>
      <c r="G328" s="19">
        <v>32.299999999999997</v>
      </c>
      <c r="H328" s="19">
        <v>371</v>
      </c>
      <c r="I328" s="18">
        <v>0.26</v>
      </c>
      <c r="J328" s="18">
        <v>0.4</v>
      </c>
      <c r="K328" s="18">
        <v>0.80100000000000005</v>
      </c>
      <c r="L328" s="19">
        <v>293</v>
      </c>
      <c r="M328" s="19">
        <v>2.8</v>
      </c>
      <c r="N328" s="20">
        <v>0.93</v>
      </c>
      <c r="O328" s="21">
        <v>0.1351</v>
      </c>
      <c r="P328" s="21">
        <v>-7.9250000000000002E-5</v>
      </c>
      <c r="Q328" s="21">
        <v>1.9659999999999999E-8</v>
      </c>
      <c r="R328" s="22">
        <v>473.65</v>
      </c>
      <c r="S328" s="22">
        <v>259.02999999999997</v>
      </c>
      <c r="T328" s="13">
        <v>-67.84</v>
      </c>
      <c r="U328" s="13">
        <v>0</v>
      </c>
      <c r="V328" s="20">
        <v>15.7165</v>
      </c>
      <c r="W328" s="22">
        <v>2893.66</v>
      </c>
      <c r="X328" s="22">
        <v>-70.75</v>
      </c>
      <c r="Y328" s="13">
        <v>425</v>
      </c>
      <c r="Z328" s="13">
        <v>285</v>
      </c>
      <c r="AA328" s="18">
        <v>0</v>
      </c>
      <c r="AB328" s="22">
        <v>0</v>
      </c>
      <c r="AC328" s="18">
        <v>0</v>
      </c>
      <c r="AD328" s="18">
        <v>0</v>
      </c>
      <c r="AE328" s="13">
        <v>8500</v>
      </c>
    </row>
    <row r="329" spans="1:31" ht="15" x14ac:dyDescent="0.2">
      <c r="A329" s="13">
        <v>315</v>
      </c>
      <c r="B329" s="12" t="s">
        <v>389</v>
      </c>
      <c r="C329" s="18">
        <v>102.134</v>
      </c>
      <c r="D329" s="19">
        <v>185.4</v>
      </c>
      <c r="E329" s="19">
        <v>365.4</v>
      </c>
      <c r="F329" s="19">
        <v>540.79999999999995</v>
      </c>
      <c r="G329" s="19">
        <v>33.9</v>
      </c>
      <c r="H329" s="19">
        <v>339</v>
      </c>
      <c r="I329" s="18">
        <v>0.25900000000000001</v>
      </c>
      <c r="J329" s="18">
        <v>0.36699999999999999</v>
      </c>
      <c r="K329" s="18">
        <v>0.89100000000000001</v>
      </c>
      <c r="L329" s="19">
        <v>293</v>
      </c>
      <c r="M329" s="19">
        <v>2</v>
      </c>
      <c r="N329" s="20">
        <v>0</v>
      </c>
      <c r="O329" s="21">
        <v>0</v>
      </c>
      <c r="P329" s="21">
        <v>0</v>
      </c>
      <c r="Q329" s="21">
        <v>0</v>
      </c>
      <c r="R329" s="22">
        <v>451.21</v>
      </c>
      <c r="S329" s="22">
        <v>246.09</v>
      </c>
      <c r="T329" s="13">
        <v>0</v>
      </c>
      <c r="U329" s="13">
        <v>0</v>
      </c>
      <c r="V329" s="20">
        <v>0</v>
      </c>
      <c r="W329" s="22">
        <v>0</v>
      </c>
      <c r="X329" s="22">
        <v>0</v>
      </c>
      <c r="Y329" s="13">
        <v>0</v>
      </c>
      <c r="Z329" s="13">
        <v>0</v>
      </c>
      <c r="AA329" s="18">
        <v>66.16</v>
      </c>
      <c r="AB329" s="22">
        <v>-6637.51</v>
      </c>
      <c r="AC329" s="18">
        <v>-7.016</v>
      </c>
      <c r="AD329" s="18">
        <v>4.79</v>
      </c>
      <c r="AE329" s="13">
        <v>7974</v>
      </c>
    </row>
    <row r="330" spans="1:31" ht="15" x14ac:dyDescent="0.2">
      <c r="A330" s="13">
        <v>316</v>
      </c>
      <c r="B330" s="12" t="s">
        <v>390</v>
      </c>
      <c r="C330" s="18">
        <v>57.052</v>
      </c>
      <c r="D330" s="19">
        <v>0</v>
      </c>
      <c r="E330" s="19">
        <v>312</v>
      </c>
      <c r="F330" s="19">
        <v>491</v>
      </c>
      <c r="G330" s="19">
        <v>55</v>
      </c>
      <c r="H330" s="19">
        <v>0</v>
      </c>
      <c r="I330" s="18">
        <v>0</v>
      </c>
      <c r="J330" s="18">
        <v>0.27800000000000002</v>
      </c>
      <c r="K330" s="18">
        <v>0.95799999999999996</v>
      </c>
      <c r="L330" s="19">
        <v>293</v>
      </c>
      <c r="M330" s="19">
        <v>0</v>
      </c>
      <c r="N330" s="20">
        <v>8</v>
      </c>
      <c r="O330" s="21">
        <v>542</v>
      </c>
      <c r="P330" s="21">
        <v>2.4830000000000001E-2</v>
      </c>
      <c r="Q330" s="21">
        <v>-1.39E-6</v>
      </c>
      <c r="R330" s="22">
        <v>-4.0300000000000004E-9</v>
      </c>
      <c r="S330" s="22">
        <v>616.78</v>
      </c>
      <c r="T330" s="13">
        <v>-21.5</v>
      </c>
      <c r="U330" s="13">
        <v>0</v>
      </c>
      <c r="V330" s="20">
        <v>16.325800000000001</v>
      </c>
      <c r="W330" s="22">
        <v>2480.37</v>
      </c>
      <c r="X330" s="22">
        <v>-56.31</v>
      </c>
      <c r="Y330" s="13">
        <v>340</v>
      </c>
      <c r="Z330" s="13">
        <v>230</v>
      </c>
      <c r="AA330" s="18">
        <v>0</v>
      </c>
      <c r="AB330" s="22">
        <v>0</v>
      </c>
      <c r="AC330" s="18">
        <v>0</v>
      </c>
      <c r="AD330" s="18">
        <v>0</v>
      </c>
      <c r="AE330" s="13">
        <v>7070</v>
      </c>
    </row>
    <row r="331" spans="1:31" ht="15" x14ac:dyDescent="0.2">
      <c r="A331" s="13">
        <v>317</v>
      </c>
      <c r="B331" s="12" t="s">
        <v>391</v>
      </c>
      <c r="C331" s="18">
        <v>86.134</v>
      </c>
      <c r="D331" s="19">
        <v>181</v>
      </c>
      <c r="E331" s="19">
        <v>367.4</v>
      </c>
      <c r="F331" s="19">
        <v>553.4</v>
      </c>
      <c r="G331" s="19">
        <v>38</v>
      </c>
      <c r="H331" s="19">
        <v>310</v>
      </c>
      <c r="I331" s="18">
        <v>0.25900000000000001</v>
      </c>
      <c r="J331" s="18">
        <v>0.34899999999999998</v>
      </c>
      <c r="K331" s="18">
        <v>0.80300000000000005</v>
      </c>
      <c r="L331" s="19">
        <v>293</v>
      </c>
      <c r="M331" s="19">
        <v>2.8</v>
      </c>
      <c r="N331" s="20">
        <v>-0.69599999999999995</v>
      </c>
      <c r="O331" s="21">
        <v>0.1192</v>
      </c>
      <c r="P331" s="21">
        <v>-7.0090000000000001E-5</v>
      </c>
      <c r="Q331" s="21">
        <v>1.592E-8</v>
      </c>
      <c r="R331" s="22">
        <v>0</v>
      </c>
      <c r="S331" s="22">
        <v>0</v>
      </c>
      <c r="T331" s="13">
        <v>0</v>
      </c>
      <c r="U331" s="13">
        <v>0</v>
      </c>
      <c r="V331" s="20">
        <v>14.177899999999999</v>
      </c>
      <c r="W331" s="22">
        <v>1993.12</v>
      </c>
      <c r="X331" s="22">
        <v>-103.2</v>
      </c>
      <c r="Y331" s="13">
        <v>406</v>
      </c>
      <c r="Z331" s="13">
        <v>271</v>
      </c>
      <c r="AA331" s="18">
        <v>0</v>
      </c>
      <c r="AB331" s="22">
        <v>0</v>
      </c>
      <c r="AC331" s="18">
        <v>0</v>
      </c>
      <c r="AD331" s="18">
        <v>0</v>
      </c>
      <c r="AE331" s="13">
        <v>7320</v>
      </c>
    </row>
    <row r="332" spans="1:31" ht="15" x14ac:dyDescent="0.2">
      <c r="A332" s="13">
        <v>318</v>
      </c>
      <c r="B332" s="12" t="s">
        <v>392</v>
      </c>
      <c r="C332" s="18">
        <v>48.106999999999999</v>
      </c>
      <c r="D332" s="19">
        <v>150</v>
      </c>
      <c r="E332" s="19">
        <v>279.10000000000002</v>
      </c>
      <c r="F332" s="19">
        <v>470</v>
      </c>
      <c r="G332" s="19">
        <v>71.400000000000006</v>
      </c>
      <c r="H332" s="19">
        <v>145</v>
      </c>
      <c r="I332" s="18">
        <v>0.26800000000000002</v>
      </c>
      <c r="J332" s="18">
        <v>0.155</v>
      </c>
      <c r="K332" s="18">
        <v>0.86599999999999999</v>
      </c>
      <c r="L332" s="19">
        <v>293</v>
      </c>
      <c r="M332" s="19">
        <v>1.3</v>
      </c>
      <c r="N332" s="20">
        <v>3.169</v>
      </c>
      <c r="O332" s="21">
        <v>3.4790000000000001E-2</v>
      </c>
      <c r="P332" s="21">
        <v>-2.0409999999999999E-5</v>
      </c>
      <c r="Q332" s="21">
        <v>4.9559999999999998E-9</v>
      </c>
      <c r="R332" s="22">
        <v>0</v>
      </c>
      <c r="S332" s="22">
        <v>0</v>
      </c>
      <c r="T332" s="13">
        <v>-5.49</v>
      </c>
      <c r="U332" s="13">
        <v>-2.37</v>
      </c>
      <c r="V332" s="20">
        <v>16.190899999999999</v>
      </c>
      <c r="W332" s="22">
        <v>2338.38</v>
      </c>
      <c r="X332" s="22">
        <v>-34.44</v>
      </c>
      <c r="Y332" s="13">
        <v>300</v>
      </c>
      <c r="Z332" s="13">
        <v>200</v>
      </c>
      <c r="AA332" s="18">
        <v>46.61</v>
      </c>
      <c r="AB332" s="22">
        <v>-4233.88</v>
      </c>
      <c r="AC332" s="18">
        <v>-4.4080000000000004</v>
      </c>
      <c r="AD332" s="18">
        <v>1.71</v>
      </c>
      <c r="AE332" s="13">
        <v>5870</v>
      </c>
    </row>
    <row r="333" spans="1:31" ht="15" x14ac:dyDescent="0.2">
      <c r="A333" s="13">
        <v>319</v>
      </c>
      <c r="B333" s="12" t="s">
        <v>393</v>
      </c>
      <c r="C333" s="18">
        <v>86.134</v>
      </c>
      <c r="D333" s="19">
        <v>196</v>
      </c>
      <c r="E333" s="19">
        <v>375.5</v>
      </c>
      <c r="F333" s="19">
        <v>564</v>
      </c>
      <c r="G333" s="19">
        <v>38.4</v>
      </c>
      <c r="H333" s="19">
        <v>301</v>
      </c>
      <c r="I333" s="18">
        <v>0.25</v>
      </c>
      <c r="J333" s="18">
        <v>0.34799999999999998</v>
      </c>
      <c r="K333" s="18">
        <v>0.80600000000000005</v>
      </c>
      <c r="L333" s="19">
        <v>293</v>
      </c>
      <c r="M333" s="19">
        <v>2.5</v>
      </c>
      <c r="N333" s="20">
        <v>0.27400000000000002</v>
      </c>
      <c r="O333" s="21">
        <v>0.1147</v>
      </c>
      <c r="P333" s="21">
        <v>-6.7310000000000004E-5</v>
      </c>
      <c r="Q333" s="21">
        <v>1.5910000000000002E-8</v>
      </c>
      <c r="R333" s="22">
        <v>437.94</v>
      </c>
      <c r="S333" s="22">
        <v>243.03</v>
      </c>
      <c r="T333" s="13">
        <v>-61.82</v>
      </c>
      <c r="U333" s="13">
        <v>-32.76</v>
      </c>
      <c r="V333" s="20">
        <v>16.0031</v>
      </c>
      <c r="W333" s="22">
        <v>2934.87</v>
      </c>
      <c r="X333" s="22">
        <v>-62.25</v>
      </c>
      <c r="Y333" s="13">
        <v>410</v>
      </c>
      <c r="Z333" s="13">
        <v>275</v>
      </c>
      <c r="AA333" s="18">
        <v>0</v>
      </c>
      <c r="AB333" s="22">
        <v>0</v>
      </c>
      <c r="AC333" s="18">
        <v>0</v>
      </c>
      <c r="AD333" s="18">
        <v>0</v>
      </c>
      <c r="AE333" s="13">
        <v>8000</v>
      </c>
    </row>
    <row r="334" spans="1:31" ht="15" x14ac:dyDescent="0.2">
      <c r="A334" s="13">
        <v>320</v>
      </c>
      <c r="B334" s="12" t="s">
        <v>394</v>
      </c>
      <c r="C334" s="18">
        <v>108.14</v>
      </c>
      <c r="D334" s="19">
        <v>235.7</v>
      </c>
      <c r="E334" s="19">
        <v>426.8</v>
      </c>
      <c r="F334" s="19">
        <v>641</v>
      </c>
      <c r="G334" s="19">
        <v>41.2</v>
      </c>
      <c r="H334" s="19">
        <v>0</v>
      </c>
      <c r="I334" s="18">
        <v>0</v>
      </c>
      <c r="J334" s="18">
        <v>0</v>
      </c>
      <c r="K334" s="18">
        <v>0.996</v>
      </c>
      <c r="L334" s="19">
        <v>293</v>
      </c>
      <c r="M334" s="19">
        <v>1.2</v>
      </c>
      <c r="N334" s="20">
        <v>0</v>
      </c>
      <c r="O334" s="21">
        <v>0</v>
      </c>
      <c r="P334" s="21">
        <v>0</v>
      </c>
      <c r="Q334" s="21">
        <v>0</v>
      </c>
      <c r="R334" s="22">
        <v>388.84</v>
      </c>
      <c r="S334" s="22">
        <v>325.85000000000002</v>
      </c>
      <c r="T334" s="13">
        <v>0</v>
      </c>
      <c r="U334" s="13">
        <v>0</v>
      </c>
      <c r="V334" s="20">
        <v>16.2394</v>
      </c>
      <c r="W334" s="22">
        <v>3430.82</v>
      </c>
      <c r="X334" s="22">
        <v>-69.58</v>
      </c>
      <c r="Y334" s="13">
        <v>440</v>
      </c>
      <c r="Z334" s="13">
        <v>370</v>
      </c>
      <c r="AA334" s="18">
        <v>0</v>
      </c>
      <c r="AB334" s="22">
        <v>0</v>
      </c>
      <c r="AC334" s="18">
        <v>0</v>
      </c>
      <c r="AD334" s="18">
        <v>0</v>
      </c>
      <c r="AE334" s="13">
        <v>0</v>
      </c>
    </row>
    <row r="335" spans="1:31" ht="15" x14ac:dyDescent="0.2">
      <c r="A335" s="13">
        <v>321</v>
      </c>
      <c r="B335" s="12" t="s">
        <v>395</v>
      </c>
      <c r="C335" s="18">
        <v>120.151</v>
      </c>
      <c r="D335" s="19">
        <v>292.8</v>
      </c>
      <c r="E335" s="19">
        <v>474.9</v>
      </c>
      <c r="F335" s="19">
        <v>701</v>
      </c>
      <c r="G335" s="19">
        <v>38</v>
      </c>
      <c r="H335" s="19">
        <v>376</v>
      </c>
      <c r="I335" s="18">
        <v>0.25</v>
      </c>
      <c r="J335" s="18">
        <v>0.42</v>
      </c>
      <c r="K335" s="18">
        <v>1.032</v>
      </c>
      <c r="L335" s="19">
        <v>288</v>
      </c>
      <c r="M335" s="19">
        <v>3</v>
      </c>
      <c r="N335" s="20">
        <v>-7.0650000000000004</v>
      </c>
      <c r="O335" s="21">
        <v>0.15310000000000001</v>
      </c>
      <c r="P335" s="21">
        <v>-9.7239999999999997E-5</v>
      </c>
      <c r="Q335" s="21">
        <v>2.3219999999999999E-8</v>
      </c>
      <c r="R335" s="22">
        <v>1316.4</v>
      </c>
      <c r="S335" s="22">
        <v>310.82</v>
      </c>
      <c r="T335" s="13">
        <v>-20.76</v>
      </c>
      <c r="U335" s="13">
        <v>0.44</v>
      </c>
      <c r="V335" s="20">
        <v>16.238399999999999</v>
      </c>
      <c r="W335" s="22">
        <v>3781.07</v>
      </c>
      <c r="X335" s="22">
        <v>-81.150000000000006</v>
      </c>
      <c r="Y335" s="13">
        <v>520</v>
      </c>
      <c r="Z335" s="13">
        <v>350</v>
      </c>
      <c r="AA335" s="18">
        <v>0</v>
      </c>
      <c r="AB335" s="22">
        <v>0</v>
      </c>
      <c r="AC335" s="18">
        <v>0</v>
      </c>
      <c r="AD335" s="18">
        <v>0</v>
      </c>
      <c r="AE335" s="13">
        <v>0</v>
      </c>
    </row>
    <row r="336" spans="1:31" ht="15" x14ac:dyDescent="0.2">
      <c r="A336" s="13">
        <v>322</v>
      </c>
      <c r="B336" s="12" t="s">
        <v>396</v>
      </c>
      <c r="C336" s="18">
        <v>88.106999999999999</v>
      </c>
      <c r="D336" s="19">
        <v>185.7</v>
      </c>
      <c r="E336" s="19">
        <v>353</v>
      </c>
      <c r="F336" s="19">
        <v>530.6</v>
      </c>
      <c r="G336" s="19">
        <v>39.5</v>
      </c>
      <c r="H336" s="19">
        <v>282</v>
      </c>
      <c r="I336" s="18">
        <v>0.25600000000000001</v>
      </c>
      <c r="J336" s="18">
        <v>0.35199999999999998</v>
      </c>
      <c r="K336" s="18">
        <v>0.91500000000000004</v>
      </c>
      <c r="L336" s="19">
        <v>293</v>
      </c>
      <c r="M336" s="19">
        <v>1.7</v>
      </c>
      <c r="N336" s="20">
        <v>4.3479999999999999</v>
      </c>
      <c r="O336" s="21">
        <v>7.4990000000000001E-2</v>
      </c>
      <c r="P336" s="21">
        <v>-2.234E-5</v>
      </c>
      <c r="Q336" s="21">
        <v>-4.3649999999999997E-9</v>
      </c>
      <c r="R336" s="22">
        <v>442.88</v>
      </c>
      <c r="S336" s="22">
        <v>238.39</v>
      </c>
      <c r="T336" s="13">
        <v>0</v>
      </c>
      <c r="U336" s="13">
        <v>0</v>
      </c>
      <c r="V336" s="20">
        <v>16.1693</v>
      </c>
      <c r="W336" s="22">
        <v>2804.06</v>
      </c>
      <c r="X336" s="22">
        <v>-58.92</v>
      </c>
      <c r="Y336" s="13">
        <v>385</v>
      </c>
      <c r="Z336" s="13">
        <v>260</v>
      </c>
      <c r="AA336" s="18">
        <v>65.367000000000004</v>
      </c>
      <c r="AB336" s="22">
        <v>-6419.79</v>
      </c>
      <c r="AC336" s="18">
        <v>-6.915</v>
      </c>
      <c r="AD336" s="18">
        <v>3.98</v>
      </c>
      <c r="AE336" s="13">
        <v>7780</v>
      </c>
    </row>
    <row r="337" spans="1:32" ht="15" x14ac:dyDescent="0.2">
      <c r="A337" s="13">
        <v>323</v>
      </c>
      <c r="B337" s="12" t="s">
        <v>397</v>
      </c>
      <c r="C337" s="18">
        <v>76.096000000000004</v>
      </c>
      <c r="D337" s="19">
        <v>168</v>
      </c>
      <c r="E337" s="19">
        <v>315</v>
      </c>
      <c r="F337" s="19">
        <v>497</v>
      </c>
      <c r="G337" s="19">
        <v>0</v>
      </c>
      <c r="H337" s="19">
        <v>0</v>
      </c>
      <c r="I337" s="18">
        <v>0</v>
      </c>
      <c r="J337" s="18">
        <v>0</v>
      </c>
      <c r="K337" s="18">
        <v>0.88800000000000001</v>
      </c>
      <c r="L337" s="19">
        <v>291</v>
      </c>
      <c r="M337" s="19">
        <v>1</v>
      </c>
      <c r="N337" s="20">
        <v>0</v>
      </c>
      <c r="O337" s="21">
        <v>0</v>
      </c>
      <c r="P337" s="21">
        <v>0</v>
      </c>
      <c r="Q337" s="21">
        <v>0</v>
      </c>
      <c r="R337" s="22">
        <v>0</v>
      </c>
      <c r="S337" s="22">
        <v>0</v>
      </c>
      <c r="T337" s="13">
        <v>0</v>
      </c>
      <c r="U337" s="13">
        <v>0</v>
      </c>
      <c r="V337" s="20">
        <v>15.823700000000001</v>
      </c>
      <c r="W337" s="22">
        <v>2415.92</v>
      </c>
      <c r="X337" s="22">
        <v>-52.58</v>
      </c>
      <c r="Y337" s="13">
        <v>315</v>
      </c>
      <c r="Z337" s="13">
        <v>270</v>
      </c>
      <c r="AA337" s="18">
        <v>0</v>
      </c>
      <c r="AB337" s="22">
        <v>0</v>
      </c>
      <c r="AC337" s="18">
        <v>0</v>
      </c>
      <c r="AD337" s="18">
        <v>0</v>
      </c>
      <c r="AE337" s="13">
        <v>0</v>
      </c>
    </row>
    <row r="338" spans="1:32" ht="15" x14ac:dyDescent="0.2">
      <c r="A338" s="13">
        <v>324</v>
      </c>
      <c r="B338" s="12" t="s">
        <v>398</v>
      </c>
      <c r="C338" s="18">
        <v>98.188999999999993</v>
      </c>
      <c r="D338" s="19">
        <v>146.6</v>
      </c>
      <c r="E338" s="19">
        <v>374.1</v>
      </c>
      <c r="F338" s="19">
        <v>572.1</v>
      </c>
      <c r="G338" s="19">
        <v>34.299999999999997</v>
      </c>
      <c r="H338" s="19">
        <v>368</v>
      </c>
      <c r="I338" s="18">
        <v>0.26900000000000002</v>
      </c>
      <c r="J338" s="18">
        <v>0.23300000000000001</v>
      </c>
      <c r="K338" s="18">
        <v>0.77400000000000002</v>
      </c>
      <c r="L338" s="19">
        <v>289</v>
      </c>
      <c r="M338" s="19">
        <v>0</v>
      </c>
      <c r="N338" s="20">
        <v>-14.789</v>
      </c>
      <c r="O338" s="21">
        <v>0.18729999999999999</v>
      </c>
      <c r="P338" s="21">
        <v>-1.06E-4</v>
      </c>
      <c r="Q338" s="21">
        <v>2.2370000000000001E-8</v>
      </c>
      <c r="R338" s="22">
        <v>528.41</v>
      </c>
      <c r="S338" s="22">
        <v>271.58</v>
      </c>
      <c r="T338" s="13">
        <v>-36.99</v>
      </c>
      <c r="U338" s="13">
        <v>6.52</v>
      </c>
      <c r="V338" s="20">
        <v>15.7105</v>
      </c>
      <c r="W338" s="22">
        <v>2926.04</v>
      </c>
      <c r="X338" s="22">
        <v>-51.75</v>
      </c>
      <c r="Y338" s="13">
        <v>400</v>
      </c>
      <c r="Z338" s="13">
        <v>270</v>
      </c>
      <c r="AA338" s="18">
        <v>52.902000000000001</v>
      </c>
      <c r="AB338" s="22">
        <v>-5797.19</v>
      </c>
      <c r="AC338" s="18">
        <v>-5.1989999999999998</v>
      </c>
      <c r="AD338" s="18">
        <v>5.23</v>
      </c>
      <c r="AE338" s="13">
        <v>7440</v>
      </c>
    </row>
    <row r="339" spans="1:32" ht="15" x14ac:dyDescent="0.2">
      <c r="A339" s="13">
        <v>325</v>
      </c>
      <c r="B339" s="12" t="s">
        <v>399</v>
      </c>
      <c r="C339" s="18">
        <v>122.167</v>
      </c>
      <c r="D339" s="19">
        <v>269</v>
      </c>
      <c r="E339" s="19">
        <v>491.6</v>
      </c>
      <c r="F339" s="19">
        <v>716.4</v>
      </c>
      <c r="G339" s="19">
        <v>0</v>
      </c>
      <c r="H339" s="19">
        <v>0</v>
      </c>
      <c r="I339" s="18">
        <v>0</v>
      </c>
      <c r="J339" s="18">
        <v>0</v>
      </c>
      <c r="K339" s="18">
        <v>1.0249999999999999</v>
      </c>
      <c r="L339" s="19">
        <v>273</v>
      </c>
      <c r="M339" s="19">
        <v>0</v>
      </c>
      <c r="N339" s="20">
        <v>0</v>
      </c>
      <c r="O339" s="21">
        <v>0</v>
      </c>
      <c r="P339" s="21">
        <v>0</v>
      </c>
      <c r="Q339" s="21">
        <v>0</v>
      </c>
      <c r="R339" s="22">
        <v>0</v>
      </c>
      <c r="S339" s="22">
        <v>0</v>
      </c>
      <c r="T339" s="13">
        <v>-35.01</v>
      </c>
      <c r="U339" s="13">
        <v>0</v>
      </c>
      <c r="V339" s="20">
        <v>17.195499999999999</v>
      </c>
      <c r="W339" s="22">
        <v>4272.7700000000004</v>
      </c>
      <c r="X339" s="22">
        <v>-86.08</v>
      </c>
      <c r="Y339" s="13">
        <v>500</v>
      </c>
      <c r="Z339" s="13">
        <v>370</v>
      </c>
      <c r="AA339" s="18">
        <v>0</v>
      </c>
      <c r="AB339" s="22">
        <v>0</v>
      </c>
      <c r="AC339" s="18">
        <v>0</v>
      </c>
      <c r="AD339" s="18">
        <v>0</v>
      </c>
      <c r="AE339" s="13">
        <v>12140</v>
      </c>
    </row>
    <row r="340" spans="1:32" ht="15" x14ac:dyDescent="0.2">
      <c r="A340" s="13">
        <v>326</v>
      </c>
      <c r="B340" s="12" t="s">
        <v>400</v>
      </c>
      <c r="C340" s="18">
        <v>107.15600000000001</v>
      </c>
      <c r="D340" s="19">
        <v>216</v>
      </c>
      <c r="E340" s="19">
        <v>469.1</v>
      </c>
      <c r="F340" s="19">
        <v>701</v>
      </c>
      <c r="G340" s="19">
        <v>51.3</v>
      </c>
      <c r="H340" s="19">
        <v>0</v>
      </c>
      <c r="I340" s="18">
        <v>0</v>
      </c>
      <c r="J340" s="18">
        <v>0</v>
      </c>
      <c r="K340" s="18">
        <v>0.98899999999999999</v>
      </c>
      <c r="L340" s="19">
        <v>293</v>
      </c>
      <c r="M340" s="19">
        <v>1.7</v>
      </c>
      <c r="N340" s="20">
        <v>0</v>
      </c>
      <c r="O340" s="21">
        <v>0</v>
      </c>
      <c r="P340" s="21">
        <v>0</v>
      </c>
      <c r="Q340" s="21">
        <v>0</v>
      </c>
      <c r="R340" s="22">
        <v>915.12</v>
      </c>
      <c r="S340" s="22">
        <v>332.74</v>
      </c>
      <c r="T340" s="13">
        <v>20.399999999999999</v>
      </c>
      <c r="U340" s="13">
        <v>47.61</v>
      </c>
      <c r="V340" s="20">
        <v>16.3066</v>
      </c>
      <c r="W340" s="22">
        <v>3756.28</v>
      </c>
      <c r="X340" s="22">
        <v>-80.709999999999994</v>
      </c>
      <c r="Y340" s="13">
        <v>480</v>
      </c>
      <c r="Z340" s="13">
        <v>320</v>
      </c>
      <c r="AA340" s="18">
        <v>0</v>
      </c>
      <c r="AB340" s="22">
        <v>0</v>
      </c>
      <c r="AC340" s="18">
        <v>0</v>
      </c>
      <c r="AD340" s="18">
        <v>0</v>
      </c>
      <c r="AE340" s="13">
        <v>0</v>
      </c>
    </row>
    <row r="341" spans="1:32" ht="15" x14ac:dyDescent="0.2">
      <c r="A341" s="13">
        <v>327</v>
      </c>
      <c r="B341" s="12" t="s">
        <v>401</v>
      </c>
      <c r="C341" s="18">
        <v>61.084000000000003</v>
      </c>
      <c r="D341" s="19">
        <v>283.5</v>
      </c>
      <c r="E341" s="19">
        <v>443.5</v>
      </c>
      <c r="F341" s="19">
        <v>614</v>
      </c>
      <c r="G341" s="19">
        <v>44</v>
      </c>
      <c r="H341" s="19">
        <v>196</v>
      </c>
      <c r="I341" s="18">
        <v>0.17</v>
      </c>
      <c r="J341" s="18">
        <v>0</v>
      </c>
      <c r="K341" s="18">
        <v>1.016</v>
      </c>
      <c r="L341" s="19">
        <v>293</v>
      </c>
      <c r="M341" s="19">
        <v>2.6</v>
      </c>
      <c r="N341" s="20">
        <v>2.2240000000000002</v>
      </c>
      <c r="O341" s="21">
        <v>7.1879999999999999E-2</v>
      </c>
      <c r="P341" s="21">
        <v>-4.3420000000000001E-5</v>
      </c>
      <c r="Q341" s="21">
        <v>1.112E-8</v>
      </c>
      <c r="R341" s="22">
        <v>1984.1</v>
      </c>
      <c r="S341" s="22">
        <v>367.03</v>
      </c>
      <c r="T341" s="13">
        <v>-48.18</v>
      </c>
      <c r="U341" s="13">
        <v>0</v>
      </c>
      <c r="V341" s="20">
        <v>17.817399999999999</v>
      </c>
      <c r="W341" s="22">
        <v>3988.33</v>
      </c>
      <c r="X341" s="22">
        <v>-86.93</v>
      </c>
      <c r="Y341" s="13">
        <v>477</v>
      </c>
      <c r="Z341" s="13">
        <v>344</v>
      </c>
      <c r="AA341" s="18">
        <v>0</v>
      </c>
      <c r="AB341" s="22">
        <v>0</v>
      </c>
      <c r="AC341" s="18">
        <v>0</v>
      </c>
      <c r="AD341" s="18">
        <v>0</v>
      </c>
      <c r="AE341" s="13">
        <v>12000</v>
      </c>
    </row>
    <row r="342" spans="1:32" ht="15" x14ac:dyDescent="0.2">
      <c r="A342" s="13">
        <v>328</v>
      </c>
      <c r="B342" s="12" t="s">
        <v>402</v>
      </c>
      <c r="C342" s="18">
        <v>87.122</v>
      </c>
      <c r="D342" s="19">
        <v>268.39999999999998</v>
      </c>
      <c r="E342" s="19">
        <v>401.4</v>
      </c>
      <c r="F342" s="19">
        <v>618</v>
      </c>
      <c r="G342" s="19">
        <v>54</v>
      </c>
      <c r="H342" s="19">
        <v>253</v>
      </c>
      <c r="I342" s="18">
        <v>0.27</v>
      </c>
      <c r="J342" s="18">
        <v>0.37</v>
      </c>
      <c r="K342" s="18">
        <v>1</v>
      </c>
      <c r="L342" s="19">
        <v>293</v>
      </c>
      <c r="M342" s="19">
        <v>1.5</v>
      </c>
      <c r="N342" s="20">
        <v>-10.223000000000001</v>
      </c>
      <c r="O342" s="21">
        <v>0.12870000000000001</v>
      </c>
      <c r="P342" s="21">
        <v>-6.368E-5</v>
      </c>
      <c r="Q342" s="21">
        <v>1.0029999999999999E-8</v>
      </c>
      <c r="R342" s="22">
        <v>914.14</v>
      </c>
      <c r="S342" s="22">
        <v>332.75</v>
      </c>
      <c r="T342" s="13">
        <v>0</v>
      </c>
      <c r="U342" s="13">
        <v>0</v>
      </c>
      <c r="V342" s="20">
        <v>16.2364</v>
      </c>
      <c r="W342" s="22">
        <v>3171.35</v>
      </c>
      <c r="X342" s="22">
        <v>-71.150000000000006</v>
      </c>
      <c r="Y342" s="13">
        <v>440</v>
      </c>
      <c r="Z342" s="13">
        <v>300</v>
      </c>
      <c r="AA342" s="18">
        <v>0</v>
      </c>
      <c r="AB342" s="22">
        <v>0</v>
      </c>
      <c r="AC342" s="18">
        <v>0</v>
      </c>
      <c r="AD342" s="18">
        <v>0</v>
      </c>
      <c r="AE342" s="13">
        <v>9000</v>
      </c>
    </row>
    <row r="343" spans="1:32" ht="15" x14ac:dyDescent="0.2">
      <c r="A343" s="13">
        <v>329</v>
      </c>
      <c r="B343" s="12" t="s">
        <v>403</v>
      </c>
      <c r="C343" s="18">
        <v>230.31</v>
      </c>
      <c r="D343" s="19">
        <v>360</v>
      </c>
      <c r="E343" s="19">
        <v>638</v>
      </c>
      <c r="F343" s="19">
        <v>924.8</v>
      </c>
      <c r="G343" s="19">
        <v>34.6</v>
      </c>
      <c r="H343" s="19">
        <v>784</v>
      </c>
      <c r="I343" s="18">
        <v>0.35799999999999998</v>
      </c>
      <c r="J343" s="18">
        <v>0</v>
      </c>
      <c r="K343" s="18">
        <v>0</v>
      </c>
      <c r="L343" s="19">
        <v>0</v>
      </c>
      <c r="M343" s="19">
        <v>0</v>
      </c>
      <c r="N343" s="20">
        <v>0</v>
      </c>
      <c r="O343" s="21">
        <v>0</v>
      </c>
      <c r="P343" s="21">
        <v>0</v>
      </c>
      <c r="Q343" s="21">
        <v>0</v>
      </c>
      <c r="R343" s="22">
        <v>940.58</v>
      </c>
      <c r="S343" s="22">
        <v>460.94</v>
      </c>
      <c r="T343" s="13">
        <v>0</v>
      </c>
      <c r="U343" s="13">
        <v>0</v>
      </c>
      <c r="V343" s="20">
        <v>0</v>
      </c>
      <c r="W343" s="22">
        <v>0</v>
      </c>
      <c r="X343" s="22">
        <v>0</v>
      </c>
      <c r="Y343" s="13">
        <v>0</v>
      </c>
      <c r="Z343" s="13">
        <v>0</v>
      </c>
      <c r="AA343" s="18">
        <v>0</v>
      </c>
      <c r="AB343" s="22">
        <v>0</v>
      </c>
      <c r="AC343" s="18">
        <v>0</v>
      </c>
      <c r="AD343" s="18">
        <v>0</v>
      </c>
      <c r="AE343" s="13">
        <v>0</v>
      </c>
    </row>
    <row r="344" spans="1:32" ht="15" x14ac:dyDescent="0.2">
      <c r="A344" s="13">
        <v>330</v>
      </c>
      <c r="B344" s="12" t="s">
        <v>404</v>
      </c>
      <c r="C344" s="18">
        <v>107.15600000000001</v>
      </c>
      <c r="D344" s="19">
        <v>242.8</v>
      </c>
      <c r="E344" s="19">
        <v>476.5</v>
      </c>
      <c r="F344" s="19">
        <v>709</v>
      </c>
      <c r="G344" s="19">
        <v>41</v>
      </c>
      <c r="H344" s="19">
        <v>343</v>
      </c>
      <c r="I344" s="18">
        <v>0.24</v>
      </c>
      <c r="J344" s="18">
        <v>0.40600000000000003</v>
      </c>
      <c r="K344" s="18">
        <v>0.98899999999999999</v>
      </c>
      <c r="L344" s="19">
        <v>293</v>
      </c>
      <c r="M344" s="19">
        <v>1.5</v>
      </c>
      <c r="N344" s="20">
        <v>-3.819</v>
      </c>
      <c r="O344" s="21">
        <v>0.13569999999999999</v>
      </c>
      <c r="P344" s="21">
        <v>-7.2440000000000004E-5</v>
      </c>
      <c r="Q344" s="21">
        <v>1.109E-8</v>
      </c>
      <c r="R344" s="22">
        <v>928.12</v>
      </c>
      <c r="S344" s="22">
        <v>354.07</v>
      </c>
      <c r="T344" s="13">
        <v>0</v>
      </c>
      <c r="U344" s="13">
        <v>0</v>
      </c>
      <c r="V344" s="20">
        <v>16.7498</v>
      </c>
      <c r="W344" s="22">
        <v>4080.32</v>
      </c>
      <c r="X344" s="22">
        <v>-73.150000000000006</v>
      </c>
      <c r="Y344" s="13">
        <v>500</v>
      </c>
      <c r="Z344" s="13">
        <v>355</v>
      </c>
      <c r="AA344" s="18">
        <v>0</v>
      </c>
      <c r="AB344" s="22">
        <v>0</v>
      </c>
      <c r="AC344" s="18">
        <v>0</v>
      </c>
      <c r="AD344" s="18">
        <v>0</v>
      </c>
      <c r="AE344" s="13">
        <v>10900</v>
      </c>
    </row>
    <row r="345" spans="1:32" ht="15" x14ac:dyDescent="0.2">
      <c r="A345" s="13">
        <v>331</v>
      </c>
      <c r="B345" s="12" t="s">
        <v>405</v>
      </c>
      <c r="C345" s="18">
        <v>106.16800000000001</v>
      </c>
      <c r="D345" s="19">
        <v>225.3</v>
      </c>
      <c r="E345" s="19">
        <v>412.3</v>
      </c>
      <c r="F345" s="19">
        <v>617</v>
      </c>
      <c r="G345" s="19">
        <v>35</v>
      </c>
      <c r="H345" s="19">
        <v>376</v>
      </c>
      <c r="I345" s="18">
        <v>0.26</v>
      </c>
      <c r="J345" s="18">
        <v>0.33100000000000002</v>
      </c>
      <c r="K345" s="18">
        <v>0.86399999999999999</v>
      </c>
      <c r="L345" s="19">
        <v>293</v>
      </c>
      <c r="M345" s="19">
        <v>0.3</v>
      </c>
      <c r="N345" s="20">
        <v>-6.9660000000000002</v>
      </c>
      <c r="O345" s="21">
        <v>0.15040000000000001</v>
      </c>
      <c r="P345" s="21">
        <v>-8.9499999999999994E-5</v>
      </c>
      <c r="Q345" s="21">
        <v>2.0249999999999999E-8</v>
      </c>
      <c r="R345" s="22">
        <v>453.42</v>
      </c>
      <c r="S345" s="22">
        <v>257.18</v>
      </c>
      <c r="T345" s="13">
        <v>4.12</v>
      </c>
      <c r="U345" s="13">
        <v>28.41</v>
      </c>
      <c r="V345" s="20">
        <v>16.138999999999999</v>
      </c>
      <c r="W345" s="22">
        <v>3366.99</v>
      </c>
      <c r="X345" s="22">
        <v>-58.04</v>
      </c>
      <c r="Y345" s="13">
        <v>440</v>
      </c>
      <c r="Z345" s="13">
        <v>300</v>
      </c>
      <c r="AA345" s="18">
        <v>55.493000000000002</v>
      </c>
      <c r="AB345" s="22">
        <v>-6666.23</v>
      </c>
      <c r="AC345" s="18">
        <v>-5.4359999999999999</v>
      </c>
      <c r="AD345" s="18">
        <v>6.08</v>
      </c>
      <c r="AE345" s="13">
        <v>8690</v>
      </c>
    </row>
    <row r="346" spans="1:32" ht="15" x14ac:dyDescent="0.2">
      <c r="A346" s="13">
        <v>332</v>
      </c>
      <c r="B346" s="12" t="s">
        <v>406</v>
      </c>
      <c r="C346" s="18">
        <v>121.18300000000001</v>
      </c>
      <c r="D346" s="19">
        <v>275.60000000000002</v>
      </c>
      <c r="E346" s="19">
        <v>466.7</v>
      </c>
      <c r="F346" s="19">
        <v>687</v>
      </c>
      <c r="G346" s="19">
        <v>35.799999999999997</v>
      </c>
      <c r="H346" s="19">
        <v>0</v>
      </c>
      <c r="I346" s="18">
        <v>0</v>
      </c>
      <c r="J346" s="18">
        <v>0</v>
      </c>
      <c r="K346" s="18">
        <v>0.95599999999999996</v>
      </c>
      <c r="L346" s="19">
        <v>293</v>
      </c>
      <c r="M346" s="19">
        <v>1.6</v>
      </c>
      <c r="N346" s="20">
        <v>0</v>
      </c>
      <c r="O346" s="21">
        <v>0</v>
      </c>
      <c r="P346" s="21">
        <v>0</v>
      </c>
      <c r="Q346" s="21">
        <v>0</v>
      </c>
      <c r="R346" s="22">
        <v>553.02</v>
      </c>
      <c r="S346" s="22">
        <v>320.02999999999997</v>
      </c>
      <c r="T346" s="13">
        <v>20.100000000000001</v>
      </c>
      <c r="U346" s="13">
        <v>55.26</v>
      </c>
      <c r="V346" s="20">
        <v>16.964700000000001</v>
      </c>
      <c r="W346" s="22">
        <v>4276.08</v>
      </c>
      <c r="X346" s="22">
        <v>-52.8</v>
      </c>
      <c r="Y346" s="13">
        <v>480</v>
      </c>
      <c r="Z346" s="13">
        <v>345</v>
      </c>
      <c r="AA346" s="18">
        <v>0</v>
      </c>
      <c r="AB346" s="22">
        <v>0</v>
      </c>
      <c r="AC346" s="18">
        <v>0</v>
      </c>
      <c r="AD346" s="18">
        <v>0</v>
      </c>
      <c r="AE346" s="13">
        <v>0</v>
      </c>
    </row>
    <row r="347" spans="1:32" ht="15" x14ac:dyDescent="0.2">
      <c r="A347" s="13">
        <v>333</v>
      </c>
      <c r="B347" s="12" t="s">
        <v>407</v>
      </c>
      <c r="C347" s="18">
        <v>128.17400000000001</v>
      </c>
      <c r="D347" s="19">
        <v>353.5</v>
      </c>
      <c r="E347" s="19">
        <v>491.1</v>
      </c>
      <c r="F347" s="19">
        <v>748.4</v>
      </c>
      <c r="G347" s="19">
        <v>40</v>
      </c>
      <c r="H347" s="19">
        <v>410</v>
      </c>
      <c r="I347" s="18">
        <v>0.26700000000000002</v>
      </c>
      <c r="J347" s="18">
        <v>0.30199999999999999</v>
      </c>
      <c r="K347" s="18">
        <v>0.97099999999999997</v>
      </c>
      <c r="L347" s="19">
        <v>363</v>
      </c>
      <c r="M347" s="19">
        <v>0</v>
      </c>
      <c r="N347" s="20">
        <v>-16.433</v>
      </c>
      <c r="O347" s="21">
        <v>0.20300000000000001</v>
      </c>
      <c r="P347" s="21">
        <v>-1.5540000000000001E-4</v>
      </c>
      <c r="Q347" s="21">
        <v>4.7309999999999998E-8</v>
      </c>
      <c r="R347" s="22">
        <v>873.32</v>
      </c>
      <c r="S347" s="22">
        <v>352.57</v>
      </c>
      <c r="T347" s="13">
        <v>36.08</v>
      </c>
      <c r="U347" s="13">
        <v>53.44</v>
      </c>
      <c r="V347" s="20">
        <v>16.142600000000002</v>
      </c>
      <c r="W347" s="22">
        <v>3992.01</v>
      </c>
      <c r="X347" s="22">
        <v>-71.290000000000006</v>
      </c>
      <c r="Y347" s="13">
        <v>525</v>
      </c>
      <c r="Z347" s="13">
        <v>360</v>
      </c>
      <c r="AA347" s="18">
        <v>0</v>
      </c>
      <c r="AB347" s="22">
        <v>0</v>
      </c>
      <c r="AC347" s="18">
        <v>0</v>
      </c>
      <c r="AD347" s="18">
        <v>0</v>
      </c>
      <c r="AE347" s="13">
        <v>10340</v>
      </c>
    </row>
    <row r="348" spans="1:32" ht="15" x14ac:dyDescent="0.2">
      <c r="A348" s="13">
        <v>334</v>
      </c>
      <c r="B348" s="12" t="s">
        <v>408</v>
      </c>
      <c r="C348" s="18">
        <v>58.124000000000002</v>
      </c>
      <c r="D348" s="19">
        <v>134.80000000000001</v>
      </c>
      <c r="E348" s="19">
        <v>272.7</v>
      </c>
      <c r="F348" s="19">
        <v>425.2</v>
      </c>
      <c r="G348" s="19">
        <v>37.5</v>
      </c>
      <c r="H348" s="19">
        <v>255</v>
      </c>
      <c r="I348" s="18">
        <v>0.27400000000000002</v>
      </c>
      <c r="J348" s="18">
        <v>0.193</v>
      </c>
      <c r="K348" s="18">
        <v>0.57899999999999996</v>
      </c>
      <c r="L348" s="19">
        <v>293</v>
      </c>
      <c r="M348" s="19">
        <v>0</v>
      </c>
      <c r="N348" s="20">
        <v>2.266</v>
      </c>
      <c r="O348" s="21">
        <v>7.9130000000000006E-2</v>
      </c>
      <c r="P348" s="21">
        <v>-2.6469999999999999E-5</v>
      </c>
      <c r="Q348" s="21">
        <v>-6.7400000000000005E-10</v>
      </c>
      <c r="R348" s="22">
        <v>265.83999999999997</v>
      </c>
      <c r="S348" s="22">
        <v>160.19999999999999</v>
      </c>
      <c r="T348" s="13">
        <v>-30.15</v>
      </c>
      <c r="U348" s="13">
        <v>-4.0999999999999996</v>
      </c>
      <c r="V348" s="20">
        <v>15.6782</v>
      </c>
      <c r="W348" s="22">
        <v>2154.9</v>
      </c>
      <c r="X348" s="22">
        <v>-34.42</v>
      </c>
      <c r="Y348" s="13">
        <v>290</v>
      </c>
      <c r="Z348" s="13">
        <v>195</v>
      </c>
      <c r="AA348" s="18">
        <v>48.334000000000003</v>
      </c>
      <c r="AB348" s="22">
        <v>-4065.57</v>
      </c>
      <c r="AC348" s="18">
        <v>-4.7809999999999997</v>
      </c>
      <c r="AD348" s="18">
        <v>2.68</v>
      </c>
      <c r="AE348" s="13">
        <v>5352</v>
      </c>
      <c r="AF348" s="23"/>
    </row>
    <row r="349" spans="1:32" ht="15" x14ac:dyDescent="0.2">
      <c r="A349" s="13">
        <v>335</v>
      </c>
      <c r="B349" s="12" t="s">
        <v>409</v>
      </c>
      <c r="C349" s="18">
        <v>74.123000000000005</v>
      </c>
      <c r="D349" s="19">
        <v>183.9</v>
      </c>
      <c r="E349" s="19">
        <v>390.9</v>
      </c>
      <c r="F349" s="19">
        <v>562.9</v>
      </c>
      <c r="G349" s="19">
        <v>43.6</v>
      </c>
      <c r="H349" s="19">
        <v>274</v>
      </c>
      <c r="I349" s="18">
        <v>0.25900000000000001</v>
      </c>
      <c r="J349" s="18">
        <v>0.59</v>
      </c>
      <c r="K349" s="18">
        <v>0.81</v>
      </c>
      <c r="L349" s="19">
        <v>293</v>
      </c>
      <c r="M349" s="19">
        <v>1.8</v>
      </c>
      <c r="N349" s="20">
        <v>0.78</v>
      </c>
      <c r="O349" s="21">
        <v>9.9839999999999998E-2</v>
      </c>
      <c r="P349" s="21">
        <v>-5.3539999999999999E-5</v>
      </c>
      <c r="Q349" s="21">
        <v>1.119E-8</v>
      </c>
      <c r="R349" s="22">
        <v>984.54</v>
      </c>
      <c r="S349" s="22">
        <v>341.12</v>
      </c>
      <c r="T349" s="13">
        <v>-65.650000000000006</v>
      </c>
      <c r="U349" s="13">
        <v>-36.04</v>
      </c>
      <c r="V349" s="20">
        <v>17.216000000000001</v>
      </c>
      <c r="W349" s="22">
        <v>3137.02</v>
      </c>
      <c r="X349" s="22">
        <v>-94.43</v>
      </c>
      <c r="Y349" s="13">
        <v>404</v>
      </c>
      <c r="Z349" s="13">
        <v>288</v>
      </c>
      <c r="AA349" s="18">
        <v>0</v>
      </c>
      <c r="AB349" s="22">
        <v>0</v>
      </c>
      <c r="AC349" s="18">
        <v>0</v>
      </c>
      <c r="AD349" s="18">
        <v>0</v>
      </c>
      <c r="AE349" s="13">
        <v>10300</v>
      </c>
    </row>
    <row r="350" spans="1:32" ht="15" x14ac:dyDescent="0.2">
      <c r="A350" s="13">
        <v>336</v>
      </c>
      <c r="B350" s="12" t="s">
        <v>410</v>
      </c>
      <c r="C350" s="18">
        <v>73.138999999999996</v>
      </c>
      <c r="D350" s="19">
        <v>224.1</v>
      </c>
      <c r="E350" s="19">
        <v>350.6</v>
      </c>
      <c r="F350" s="19">
        <v>524</v>
      </c>
      <c r="G350" s="19">
        <v>41</v>
      </c>
      <c r="H350" s="19">
        <v>288</v>
      </c>
      <c r="I350" s="18">
        <v>0.27</v>
      </c>
      <c r="J350" s="18">
        <v>0.39600000000000002</v>
      </c>
      <c r="K350" s="18">
        <v>0.73899999999999999</v>
      </c>
      <c r="L350" s="19">
        <v>293</v>
      </c>
      <c r="M350" s="19">
        <v>1.3</v>
      </c>
      <c r="N350" s="20">
        <v>1.2130000000000001</v>
      </c>
      <c r="O350" s="21">
        <v>0.1069</v>
      </c>
      <c r="P350" s="21">
        <v>-5.749E-5</v>
      </c>
      <c r="Q350" s="21">
        <v>1.815E-8</v>
      </c>
      <c r="R350" s="22">
        <v>472.06</v>
      </c>
      <c r="S350" s="22">
        <v>246.98</v>
      </c>
      <c r="T350" s="13">
        <v>-22</v>
      </c>
      <c r="U350" s="13">
        <v>11.76</v>
      </c>
      <c r="V350" s="20">
        <v>16.608499999999999</v>
      </c>
      <c r="W350" s="22">
        <v>3012.7</v>
      </c>
      <c r="X350" s="22">
        <v>-48.96</v>
      </c>
      <c r="Y350" s="13">
        <v>373</v>
      </c>
      <c r="Z350" s="13">
        <v>259</v>
      </c>
      <c r="AA350" s="18">
        <v>0</v>
      </c>
      <c r="AB350" s="22">
        <v>0</v>
      </c>
      <c r="AC350" s="18">
        <v>0</v>
      </c>
      <c r="AD350" s="18">
        <v>0</v>
      </c>
      <c r="AE350" s="13">
        <v>7670</v>
      </c>
    </row>
    <row r="351" spans="1:32" ht="15" x14ac:dyDescent="0.2">
      <c r="A351" s="13">
        <v>337</v>
      </c>
      <c r="B351" s="12" t="s">
        <v>411</v>
      </c>
      <c r="C351" s="18">
        <v>116.161</v>
      </c>
      <c r="D351" s="19">
        <v>189</v>
      </c>
      <c r="E351" s="19">
        <v>389.6</v>
      </c>
      <c r="F351" s="19">
        <v>571</v>
      </c>
      <c r="G351" s="19">
        <v>32.299999999999997</v>
      </c>
      <c r="H351" s="19">
        <v>371</v>
      </c>
      <c r="I351" s="18">
        <v>0.26</v>
      </c>
      <c r="J351" s="18">
        <v>0.4</v>
      </c>
      <c r="K351" s="18">
        <v>0.80100000000000005</v>
      </c>
      <c r="L351" s="19">
        <v>293</v>
      </c>
      <c r="M351" s="19">
        <v>2.8</v>
      </c>
      <c r="N351" s="20">
        <v>3.2530000000000001</v>
      </c>
      <c r="O351" s="21">
        <v>0.13109999999999999</v>
      </c>
      <c r="P351" s="21">
        <v>-5.4419999999999997E-5</v>
      </c>
      <c r="Q351" s="21">
        <v>-1.8899999999999999E-10</v>
      </c>
      <c r="R351" s="22">
        <v>537.58000000000004</v>
      </c>
      <c r="S351" s="22">
        <v>272.3</v>
      </c>
      <c r="T351" s="13">
        <v>-116.26</v>
      </c>
      <c r="U351" s="13">
        <v>0</v>
      </c>
      <c r="V351" s="20">
        <v>16.183599999999998</v>
      </c>
      <c r="W351" s="22">
        <v>3151.09</v>
      </c>
      <c r="X351" s="22">
        <v>-69.150000000000006</v>
      </c>
      <c r="Y351" s="13">
        <v>435</v>
      </c>
      <c r="Z351" s="13">
        <v>295</v>
      </c>
      <c r="AA351" s="18">
        <v>0</v>
      </c>
      <c r="AB351" s="22">
        <v>0</v>
      </c>
      <c r="AC351" s="18">
        <v>0</v>
      </c>
      <c r="AD351" s="18">
        <v>0</v>
      </c>
      <c r="AE351" s="13">
        <v>8600</v>
      </c>
    </row>
    <row r="352" spans="1:32" ht="15" x14ac:dyDescent="0.2">
      <c r="A352" s="13">
        <v>338</v>
      </c>
      <c r="B352" s="12" t="s">
        <v>412</v>
      </c>
      <c r="C352" s="18">
        <v>149.23599999999999</v>
      </c>
      <c r="D352" s="19">
        <v>259</v>
      </c>
      <c r="E352" s="19">
        <v>513.9</v>
      </c>
      <c r="F352" s="19">
        <v>721</v>
      </c>
      <c r="G352" s="19">
        <v>28</v>
      </c>
      <c r="H352" s="19">
        <v>518</v>
      </c>
      <c r="I352" s="18">
        <v>0.25</v>
      </c>
      <c r="J352" s="18">
        <v>0</v>
      </c>
      <c r="K352" s="18">
        <v>0.93200000000000005</v>
      </c>
      <c r="L352" s="19">
        <v>293</v>
      </c>
      <c r="M352" s="19">
        <v>0</v>
      </c>
      <c r="N352" s="20">
        <v>-8.1370000000000005</v>
      </c>
      <c r="O352" s="21">
        <v>0.21840000000000001</v>
      </c>
      <c r="P352" s="21">
        <v>-1.328E-4</v>
      </c>
      <c r="Q352" s="21">
        <v>3.0750000000000001E-8</v>
      </c>
      <c r="R352" s="22">
        <v>1111.0999999999999</v>
      </c>
      <c r="S352" s="22">
        <v>341.28</v>
      </c>
      <c r="T352" s="13">
        <v>0</v>
      </c>
      <c r="U352" s="13">
        <v>0</v>
      </c>
      <c r="V352" s="20">
        <v>16.3994</v>
      </c>
      <c r="W352" s="22">
        <v>4079.72</v>
      </c>
      <c r="X352" s="22">
        <v>-96.15</v>
      </c>
      <c r="Y352" s="13">
        <v>560</v>
      </c>
      <c r="Z352" s="13">
        <v>385</v>
      </c>
      <c r="AA352" s="18">
        <v>0</v>
      </c>
      <c r="AB352" s="22">
        <v>0</v>
      </c>
      <c r="AC352" s="18">
        <v>0</v>
      </c>
      <c r="AD352" s="18">
        <v>0</v>
      </c>
      <c r="AE352" s="13">
        <v>11690</v>
      </c>
    </row>
    <row r="353" spans="1:33" ht="15" x14ac:dyDescent="0.2">
      <c r="A353" s="13">
        <v>339</v>
      </c>
      <c r="B353" s="12" t="s">
        <v>413</v>
      </c>
      <c r="C353" s="18">
        <v>134.22200000000001</v>
      </c>
      <c r="D353" s="19">
        <v>185.2</v>
      </c>
      <c r="E353" s="19">
        <v>456.4</v>
      </c>
      <c r="F353" s="19">
        <v>660.5</v>
      </c>
      <c r="G353" s="19">
        <v>28.5</v>
      </c>
      <c r="H353" s="19">
        <v>497</v>
      </c>
      <c r="I353" s="18">
        <v>0.26100000000000001</v>
      </c>
      <c r="J353" s="18">
        <v>0.39200000000000002</v>
      </c>
      <c r="K353" s="18">
        <v>0.86</v>
      </c>
      <c r="L353" s="19">
        <v>293</v>
      </c>
      <c r="M353" s="19">
        <v>0.4</v>
      </c>
      <c r="N353" s="20">
        <v>-5.4909999999999997</v>
      </c>
      <c r="O353" s="21">
        <v>0.1895</v>
      </c>
      <c r="P353" s="21">
        <v>-1.05E-4</v>
      </c>
      <c r="Q353" s="21">
        <v>2.0470000000000001E-8</v>
      </c>
      <c r="R353" s="22">
        <v>563.84</v>
      </c>
      <c r="S353" s="22">
        <v>296.01</v>
      </c>
      <c r="T353" s="13">
        <v>-3.3</v>
      </c>
      <c r="U353" s="13">
        <v>34.58</v>
      </c>
      <c r="V353" s="20">
        <v>16.0793</v>
      </c>
      <c r="W353" s="22">
        <v>3633.4</v>
      </c>
      <c r="X353" s="22">
        <v>-71.77</v>
      </c>
      <c r="Y353" s="13">
        <v>486</v>
      </c>
      <c r="Z353" s="13">
        <v>335</v>
      </c>
      <c r="AA353" s="18">
        <v>0</v>
      </c>
      <c r="AB353" s="22">
        <v>0</v>
      </c>
      <c r="AC353" s="18">
        <v>0</v>
      </c>
      <c r="AD353" s="18">
        <v>0</v>
      </c>
      <c r="AE353" s="13">
        <v>9380</v>
      </c>
    </row>
    <row r="354" spans="1:33" ht="15" x14ac:dyDescent="0.2">
      <c r="A354" s="13">
        <v>340</v>
      </c>
      <c r="B354" s="12" t="s">
        <v>414</v>
      </c>
      <c r="C354" s="18">
        <v>140.27000000000001</v>
      </c>
      <c r="D354" s="19">
        <v>198.4</v>
      </c>
      <c r="E354" s="19">
        <v>454.1</v>
      </c>
      <c r="F354" s="19">
        <v>667</v>
      </c>
      <c r="G354" s="19">
        <v>31.1</v>
      </c>
      <c r="H354" s="19">
        <v>0</v>
      </c>
      <c r="I354" s="18">
        <v>0</v>
      </c>
      <c r="J354" s="18">
        <v>0.36199999999999999</v>
      </c>
      <c r="K354" s="18">
        <v>0.79900000000000004</v>
      </c>
      <c r="L354" s="19">
        <v>293</v>
      </c>
      <c r="M354" s="19">
        <v>0</v>
      </c>
      <c r="N354" s="20">
        <v>-15.037000000000001</v>
      </c>
      <c r="O354" s="21">
        <v>0.25819999999999999</v>
      </c>
      <c r="P354" s="21">
        <v>-1.506E-4</v>
      </c>
      <c r="Q354" s="21">
        <v>3.344E-8</v>
      </c>
      <c r="R354" s="22">
        <v>598.29999999999995</v>
      </c>
      <c r="S354" s="22">
        <v>311.39</v>
      </c>
      <c r="T354" s="13">
        <v>-50.95</v>
      </c>
      <c r="U354" s="13">
        <v>13.49</v>
      </c>
      <c r="V354" s="20">
        <v>15.9116</v>
      </c>
      <c r="W354" s="22">
        <v>3542.57</v>
      </c>
      <c r="X354" s="22">
        <v>-72.319999999999993</v>
      </c>
      <c r="Y354" s="13">
        <v>485</v>
      </c>
      <c r="Z354" s="13">
        <v>332</v>
      </c>
      <c r="AA354" s="18">
        <v>0</v>
      </c>
      <c r="AB354" s="22">
        <v>0</v>
      </c>
      <c r="AC354" s="18">
        <v>0</v>
      </c>
      <c r="AD354" s="18">
        <v>0</v>
      </c>
      <c r="AE354" s="13">
        <v>9200</v>
      </c>
    </row>
    <row r="355" spans="1:33" ht="15" x14ac:dyDescent="0.2">
      <c r="A355" s="13">
        <v>341</v>
      </c>
      <c r="B355" s="12" t="s">
        <v>415</v>
      </c>
      <c r="C355" s="18">
        <v>72.106999999999999</v>
      </c>
      <c r="D355" s="19">
        <v>176.8</v>
      </c>
      <c r="E355" s="19">
        <v>348</v>
      </c>
      <c r="F355" s="19">
        <v>524</v>
      </c>
      <c r="G355" s="19">
        <v>40</v>
      </c>
      <c r="H355" s="19">
        <v>278</v>
      </c>
      <c r="I355" s="18">
        <v>0.26</v>
      </c>
      <c r="J355" s="18">
        <v>0.35199999999999998</v>
      </c>
      <c r="K355" s="18">
        <v>0.80200000000000005</v>
      </c>
      <c r="L355" s="19">
        <v>293</v>
      </c>
      <c r="M355" s="19">
        <v>2.6</v>
      </c>
      <c r="N355" s="20">
        <v>3.363</v>
      </c>
      <c r="O355" s="21">
        <v>8.2570000000000005E-2</v>
      </c>
      <c r="P355" s="21">
        <v>-4.1149999999999997E-5</v>
      </c>
      <c r="Q355" s="21">
        <v>6.8960000000000002E-9</v>
      </c>
      <c r="R355" s="22">
        <v>472.31</v>
      </c>
      <c r="S355" s="22">
        <v>233.42</v>
      </c>
      <c r="T355" s="13">
        <v>-49</v>
      </c>
      <c r="U355" s="13">
        <v>-27.43</v>
      </c>
      <c r="V355" s="20">
        <v>16.166799999999999</v>
      </c>
      <c r="W355" s="22">
        <v>2839.09</v>
      </c>
      <c r="X355" s="22">
        <v>-50.15</v>
      </c>
      <c r="Y355" s="13">
        <v>380</v>
      </c>
      <c r="Z355" s="13">
        <v>255</v>
      </c>
      <c r="AA355" s="18">
        <v>0</v>
      </c>
      <c r="AB355" s="22">
        <v>0</v>
      </c>
      <c r="AC355" s="18">
        <v>0</v>
      </c>
      <c r="AD355" s="18">
        <v>0</v>
      </c>
      <c r="AE355" s="13">
        <v>7530</v>
      </c>
    </row>
    <row r="356" spans="1:33" ht="15" x14ac:dyDescent="0.2">
      <c r="A356" s="13">
        <v>342</v>
      </c>
      <c r="B356" s="12" t="s">
        <v>416</v>
      </c>
      <c r="C356" s="18">
        <v>88.106999999999999</v>
      </c>
      <c r="D356" s="19">
        <v>267.89999999999998</v>
      </c>
      <c r="E356" s="19">
        <v>436.4</v>
      </c>
      <c r="F356" s="19">
        <v>628</v>
      </c>
      <c r="G356" s="19">
        <v>52</v>
      </c>
      <c r="H356" s="19">
        <v>292</v>
      </c>
      <c r="I356" s="18">
        <v>0.29499999999999998</v>
      </c>
      <c r="J356" s="18">
        <v>0.67</v>
      </c>
      <c r="K356" s="18">
        <v>0.95799999999999996</v>
      </c>
      <c r="L356" s="19">
        <v>293</v>
      </c>
      <c r="M356" s="19">
        <v>1.5</v>
      </c>
      <c r="N356" s="20">
        <v>2.8039999999999998</v>
      </c>
      <c r="O356" s="21">
        <v>9.8809999999999995E-2</v>
      </c>
      <c r="P356" s="21">
        <v>-5.804E-5</v>
      </c>
      <c r="Q356" s="21">
        <v>1.321E-8</v>
      </c>
      <c r="R356" s="22">
        <v>640.41999999999996</v>
      </c>
      <c r="S356" s="22">
        <v>321.13</v>
      </c>
      <c r="T356" s="13">
        <v>-113.73</v>
      </c>
      <c r="U356" s="13">
        <v>0</v>
      </c>
      <c r="V356" s="20">
        <v>17.923999999999999</v>
      </c>
      <c r="W356" s="22">
        <v>4130.93</v>
      </c>
      <c r="X356" s="22">
        <v>-70.55</v>
      </c>
      <c r="Y356" s="13">
        <v>470</v>
      </c>
      <c r="Z356" s="13">
        <v>335</v>
      </c>
      <c r="AA356" s="18">
        <v>73.805999999999997</v>
      </c>
      <c r="AB356" s="22">
        <v>-9015.33</v>
      </c>
      <c r="AC356" s="18">
        <v>-7.6509999999999998</v>
      </c>
      <c r="AD356" s="18">
        <v>4.22</v>
      </c>
      <c r="AE356" s="13">
        <v>10040</v>
      </c>
    </row>
    <row r="357" spans="1:33" ht="15" x14ac:dyDescent="0.2">
      <c r="A357" s="13">
        <v>343</v>
      </c>
      <c r="B357" s="12" t="s">
        <v>417</v>
      </c>
      <c r="C357" s="18">
        <v>142.286</v>
      </c>
      <c r="D357" s="19">
        <v>243.5</v>
      </c>
      <c r="E357" s="19">
        <v>447.3</v>
      </c>
      <c r="F357" s="19">
        <v>617.6</v>
      </c>
      <c r="G357" s="19">
        <v>20.8</v>
      </c>
      <c r="H357" s="19">
        <v>603</v>
      </c>
      <c r="I357" s="18">
        <v>0.247</v>
      </c>
      <c r="J357" s="18">
        <v>0.49</v>
      </c>
      <c r="K357" s="18">
        <v>0.73</v>
      </c>
      <c r="L357" s="19">
        <v>293</v>
      </c>
      <c r="M357" s="19">
        <v>0</v>
      </c>
      <c r="N357" s="20">
        <v>-1.89</v>
      </c>
      <c r="O357" s="21">
        <v>0.22950000000000001</v>
      </c>
      <c r="P357" s="21">
        <v>-1.2630000000000001E-4</v>
      </c>
      <c r="Q357" s="21">
        <v>2.7010000000000002E-8</v>
      </c>
      <c r="R357" s="22">
        <v>558.61</v>
      </c>
      <c r="S357" s="22">
        <v>288.37</v>
      </c>
      <c r="T357" s="13">
        <v>-59.67</v>
      </c>
      <c r="U357" s="13">
        <v>7.94</v>
      </c>
      <c r="V357" s="20">
        <v>16.011399999999998</v>
      </c>
      <c r="W357" s="22">
        <v>3456.8</v>
      </c>
      <c r="X357" s="22">
        <v>-78.67</v>
      </c>
      <c r="Y357" s="13">
        <v>476</v>
      </c>
      <c r="Z357" s="13">
        <v>330</v>
      </c>
      <c r="AA357" s="18">
        <v>75.474999999999994</v>
      </c>
      <c r="AB357" s="22">
        <v>-8563.64</v>
      </c>
      <c r="AC357" s="18">
        <v>-8.1489999999999991</v>
      </c>
      <c r="AD357" s="18">
        <v>10.199999999999999</v>
      </c>
      <c r="AE357" s="13">
        <v>9388</v>
      </c>
    </row>
    <row r="358" spans="1:33" ht="15" x14ac:dyDescent="0.2">
      <c r="A358" s="13">
        <v>344</v>
      </c>
      <c r="B358" s="12" t="s">
        <v>418</v>
      </c>
      <c r="C358" s="18">
        <v>210.405</v>
      </c>
      <c r="D358" s="19">
        <v>0</v>
      </c>
      <c r="E358" s="19">
        <v>552.5</v>
      </c>
      <c r="F358" s="19">
        <v>723.8</v>
      </c>
      <c r="G358" s="19">
        <v>15</v>
      </c>
      <c r="H358" s="19">
        <v>0</v>
      </c>
      <c r="I358" s="18">
        <v>0</v>
      </c>
      <c r="J358" s="18">
        <v>0.65400000000000003</v>
      </c>
      <c r="K358" s="18">
        <v>0</v>
      </c>
      <c r="L358" s="19">
        <v>0</v>
      </c>
      <c r="M358" s="19">
        <v>0</v>
      </c>
      <c r="N358" s="20">
        <v>-14.79</v>
      </c>
      <c r="O358" s="21">
        <v>3.601</v>
      </c>
      <c r="P358" s="21">
        <v>-1</v>
      </c>
      <c r="Q358" s="21">
        <v>-2.0819999999999999</v>
      </c>
      <c r="R358" s="22">
        <v>-4</v>
      </c>
      <c r="S358" s="22">
        <v>4.6790000000000003</v>
      </c>
      <c r="T358" s="13">
        <v>-8</v>
      </c>
      <c r="U358" s="13">
        <v>771.74</v>
      </c>
      <c r="V358" s="20">
        <v>368.3</v>
      </c>
      <c r="W358" s="22">
        <v>-69.78</v>
      </c>
      <c r="X358" s="22">
        <v>26.73</v>
      </c>
      <c r="Y358" s="13">
        <v>16.126100000000001</v>
      </c>
      <c r="Z358" s="13">
        <v>4203.9399999999996</v>
      </c>
      <c r="AA358" s="18">
        <v>-109.7</v>
      </c>
      <c r="AB358" s="22">
        <v>586</v>
      </c>
      <c r="AC358" s="18">
        <v>413</v>
      </c>
      <c r="AD358" s="18">
        <v>0</v>
      </c>
      <c r="AE358" s="13">
        <v>0</v>
      </c>
      <c r="AG358" s="13">
        <v>0</v>
      </c>
    </row>
    <row r="359" spans="1:33" ht="15" x14ac:dyDescent="0.2">
      <c r="A359" s="13">
        <v>345</v>
      </c>
      <c r="B359" s="12" t="s">
        <v>419</v>
      </c>
      <c r="C359" s="18">
        <v>224.43199999999999</v>
      </c>
      <c r="D359" s="19">
        <v>0</v>
      </c>
      <c r="E359" s="19">
        <v>570.79999999999995</v>
      </c>
      <c r="F359" s="19">
        <v>750</v>
      </c>
      <c r="G359" s="19">
        <v>13.4</v>
      </c>
      <c r="H359" s="19">
        <v>0</v>
      </c>
      <c r="I359" s="18">
        <v>0</v>
      </c>
      <c r="J359" s="18">
        <v>0.58299999999999996</v>
      </c>
      <c r="K359" s="18">
        <v>0</v>
      </c>
      <c r="L359" s="19">
        <v>0</v>
      </c>
      <c r="M359" s="19">
        <v>0</v>
      </c>
      <c r="N359" s="20">
        <v>-16.484000000000002</v>
      </c>
      <c r="O359" s="21">
        <v>3.9510000000000001</v>
      </c>
      <c r="P359" s="21">
        <v>-1</v>
      </c>
      <c r="Q359" s="21">
        <v>-2.2959999999999998</v>
      </c>
      <c r="R359" s="22">
        <v>-4</v>
      </c>
      <c r="S359" s="22">
        <v>5.1180000000000003</v>
      </c>
      <c r="T359" s="13">
        <v>-8</v>
      </c>
      <c r="U359" s="13">
        <v>925.84</v>
      </c>
      <c r="V359" s="20">
        <v>378.69</v>
      </c>
      <c r="W359" s="22">
        <v>0</v>
      </c>
      <c r="X359" s="22">
        <v>0</v>
      </c>
      <c r="Y359" s="13">
        <v>16.162700000000001</v>
      </c>
      <c r="Z359" s="13">
        <v>4373.37</v>
      </c>
      <c r="AA359" s="18">
        <v>-111.8</v>
      </c>
      <c r="AB359" s="22">
        <v>573</v>
      </c>
      <c r="AC359" s="18">
        <v>463</v>
      </c>
      <c r="AD359" s="18">
        <v>0</v>
      </c>
      <c r="AE359" s="13">
        <v>0</v>
      </c>
      <c r="AG359" s="13">
        <v>0</v>
      </c>
    </row>
    <row r="360" spans="1:33" ht="15" x14ac:dyDescent="0.2">
      <c r="A360" s="13">
        <v>346</v>
      </c>
      <c r="B360" s="12" t="s">
        <v>420</v>
      </c>
      <c r="C360" s="18">
        <v>170.34</v>
      </c>
      <c r="D360" s="19">
        <v>263.60000000000002</v>
      </c>
      <c r="E360" s="19">
        <v>489.5</v>
      </c>
      <c r="F360" s="19">
        <v>658.3</v>
      </c>
      <c r="G360" s="19">
        <v>18</v>
      </c>
      <c r="H360" s="19">
        <v>713</v>
      </c>
      <c r="I360" s="18">
        <v>0.24</v>
      </c>
      <c r="J360" s="18">
        <v>0.56200000000000006</v>
      </c>
      <c r="K360" s="18">
        <v>0.748</v>
      </c>
      <c r="L360" s="19">
        <v>293</v>
      </c>
      <c r="M360" s="19">
        <v>0</v>
      </c>
      <c r="N360" s="20">
        <v>-2.2280000000000002</v>
      </c>
      <c r="O360" s="21">
        <v>0.27439999999999998</v>
      </c>
      <c r="P360" s="21">
        <v>-1.516E-4</v>
      </c>
      <c r="Q360" s="21">
        <v>3.2460000000000001E-8</v>
      </c>
      <c r="R360" s="22">
        <v>631.63</v>
      </c>
      <c r="S360" s="22">
        <v>318.77999999999997</v>
      </c>
      <c r="T360" s="13">
        <v>-69.52</v>
      </c>
      <c r="U360" s="13">
        <v>11.96</v>
      </c>
      <c r="V360" s="20">
        <v>16.113399999999999</v>
      </c>
      <c r="W360" s="22">
        <v>3774.56</v>
      </c>
      <c r="X360" s="22">
        <v>-91.31</v>
      </c>
      <c r="Y360" s="13">
        <v>520</v>
      </c>
      <c r="Z360" s="13">
        <v>364</v>
      </c>
      <c r="AA360" s="18">
        <v>84.248000000000005</v>
      </c>
      <c r="AB360" s="22">
        <v>-10012.5</v>
      </c>
      <c r="AC360" s="18">
        <v>-9.2360000000000007</v>
      </c>
      <c r="AD360" s="18">
        <v>13.37</v>
      </c>
      <c r="AE360" s="13">
        <v>10430</v>
      </c>
    </row>
    <row r="361" spans="1:33" ht="15" x14ac:dyDescent="0.2">
      <c r="A361" s="13">
        <v>347</v>
      </c>
      <c r="B361" s="12" t="s">
        <v>421</v>
      </c>
      <c r="C361" s="18">
        <v>238.459</v>
      </c>
      <c r="D361" s="19">
        <v>0</v>
      </c>
      <c r="E361" s="19">
        <v>584.1</v>
      </c>
      <c r="F361" s="19">
        <v>750</v>
      </c>
      <c r="G361" s="19">
        <v>12.8</v>
      </c>
      <c r="H361" s="19">
        <v>0</v>
      </c>
      <c r="I361" s="18">
        <v>0</v>
      </c>
      <c r="J361" s="18">
        <v>0.71899999999999997</v>
      </c>
      <c r="K361" s="18">
        <v>0</v>
      </c>
      <c r="L361" s="19">
        <v>0</v>
      </c>
      <c r="M361" s="19">
        <v>0</v>
      </c>
      <c r="N361" s="20">
        <v>-15.11</v>
      </c>
      <c r="O361" s="21">
        <v>0.40489999999999998</v>
      </c>
      <c r="P361" s="21">
        <v>-2.3330000000000001E-4</v>
      </c>
      <c r="Q361" s="21">
        <v>5.2199999999999998E-8</v>
      </c>
      <c r="R361" s="22">
        <v>853.9</v>
      </c>
      <c r="S361" s="22">
        <v>385.53</v>
      </c>
      <c r="T361" s="13">
        <v>-80.28</v>
      </c>
      <c r="U361" s="13">
        <v>30.1</v>
      </c>
      <c r="V361" s="20">
        <v>16.191500000000001</v>
      </c>
      <c r="W361" s="22">
        <v>4395.87</v>
      </c>
      <c r="X361" s="22">
        <v>-124.2</v>
      </c>
      <c r="Y361" s="13">
        <v>619</v>
      </c>
      <c r="Z361" s="13">
        <v>441</v>
      </c>
      <c r="AA361" s="18">
        <v>0</v>
      </c>
      <c r="AB361" s="22">
        <v>0</v>
      </c>
      <c r="AC361" s="18">
        <v>0</v>
      </c>
      <c r="AD361" s="18">
        <v>0</v>
      </c>
      <c r="AE361" s="13">
        <v>12570</v>
      </c>
    </row>
    <row r="362" spans="1:33" ht="15" x14ac:dyDescent="0.2">
      <c r="A362" s="13">
        <v>348</v>
      </c>
      <c r="B362" s="12" t="s">
        <v>422</v>
      </c>
      <c r="C362" s="18">
        <v>282.55599999999998</v>
      </c>
      <c r="D362" s="19">
        <v>310</v>
      </c>
      <c r="E362" s="19">
        <v>617</v>
      </c>
      <c r="F362" s="19">
        <v>767</v>
      </c>
      <c r="G362" s="19">
        <v>11</v>
      </c>
      <c r="H362" s="19">
        <v>0</v>
      </c>
      <c r="I362" s="18">
        <v>0</v>
      </c>
      <c r="J362" s="18">
        <v>0.90700000000000003</v>
      </c>
      <c r="K362" s="18">
        <v>0.77500000000000002</v>
      </c>
      <c r="L362" s="19">
        <v>313</v>
      </c>
      <c r="M362" s="19">
        <v>0</v>
      </c>
      <c r="N362" s="20">
        <v>-5.3460000000000001</v>
      </c>
      <c r="O362" s="21">
        <v>0.4632</v>
      </c>
      <c r="P362" s="21">
        <v>-2.6669999999999998E-4</v>
      </c>
      <c r="Q362" s="21">
        <v>6.039E-8</v>
      </c>
      <c r="R362" s="22">
        <v>811.29</v>
      </c>
      <c r="S362" s="22">
        <v>401.67</v>
      </c>
      <c r="T362" s="13">
        <v>-108.93</v>
      </c>
      <c r="U362" s="13">
        <v>28.04</v>
      </c>
      <c r="V362" s="20">
        <v>16.468499999999999</v>
      </c>
      <c r="W362" s="22">
        <v>4680.46</v>
      </c>
      <c r="X362" s="22">
        <v>-141.1</v>
      </c>
      <c r="Y362" s="13">
        <v>652</v>
      </c>
      <c r="Z362" s="13">
        <v>471</v>
      </c>
      <c r="AA362" s="18">
        <v>0</v>
      </c>
      <c r="AB362" s="22">
        <v>0</v>
      </c>
      <c r="AC362" s="18">
        <v>0</v>
      </c>
      <c r="AD362" s="18">
        <v>0</v>
      </c>
      <c r="AE362" s="13">
        <v>13740</v>
      </c>
    </row>
    <row r="363" spans="1:33" ht="15" x14ac:dyDescent="0.2">
      <c r="A363" s="13">
        <v>349</v>
      </c>
      <c r="B363" s="12" t="s">
        <v>423</v>
      </c>
      <c r="C363" s="18">
        <v>20.183</v>
      </c>
      <c r="D363" s="19">
        <v>24.5</v>
      </c>
      <c r="E363" s="19">
        <v>27</v>
      </c>
      <c r="F363" s="19">
        <v>44.4</v>
      </c>
      <c r="G363" s="19">
        <v>27.2</v>
      </c>
      <c r="H363" s="19">
        <v>41.7</v>
      </c>
      <c r="I363" s="18">
        <v>0.311</v>
      </c>
      <c r="J363" s="18">
        <v>0</v>
      </c>
      <c r="K363" s="18">
        <v>1.204</v>
      </c>
      <c r="L363" s="19">
        <v>27</v>
      </c>
      <c r="M363" s="19">
        <v>0</v>
      </c>
      <c r="N363" s="20">
        <v>0</v>
      </c>
      <c r="O363" s="21">
        <v>0</v>
      </c>
      <c r="P363" s="21">
        <v>0</v>
      </c>
      <c r="Q363" s="21">
        <v>0</v>
      </c>
      <c r="R363" s="22">
        <v>0</v>
      </c>
      <c r="S363" s="22">
        <v>0</v>
      </c>
      <c r="T363" s="13">
        <v>0</v>
      </c>
      <c r="U363" s="13">
        <v>0</v>
      </c>
      <c r="V363" s="20">
        <v>14.0099</v>
      </c>
      <c r="W363" s="22">
        <v>180.47</v>
      </c>
      <c r="X363" s="22">
        <v>-2.61</v>
      </c>
      <c r="Y363" s="13">
        <v>29</v>
      </c>
      <c r="Z363" s="13">
        <v>24</v>
      </c>
      <c r="AA363" s="18">
        <v>26.181000000000001</v>
      </c>
      <c r="AB363" s="22">
        <v>-295.44</v>
      </c>
      <c r="AC363" s="18">
        <v>-2.645</v>
      </c>
      <c r="AD363" s="18">
        <v>4.1000000000000002E-2</v>
      </c>
      <c r="AE363" s="13">
        <v>440</v>
      </c>
    </row>
    <row r="364" spans="1:33" ht="15" x14ac:dyDescent="0.2">
      <c r="A364" s="13">
        <v>350</v>
      </c>
      <c r="B364" s="12" t="s">
        <v>424</v>
      </c>
      <c r="C364" s="18">
        <v>240.47499999999999</v>
      </c>
      <c r="D364" s="19">
        <v>295</v>
      </c>
      <c r="E364" s="19">
        <v>575.20000000000005</v>
      </c>
      <c r="F364" s="19">
        <v>733</v>
      </c>
      <c r="G364" s="19">
        <v>13</v>
      </c>
      <c r="H364" s="19">
        <v>1000</v>
      </c>
      <c r="I364" s="18">
        <v>0.22</v>
      </c>
      <c r="J364" s="18">
        <v>0.77</v>
      </c>
      <c r="K364" s="18">
        <v>0.77800000000000002</v>
      </c>
      <c r="L364" s="19">
        <v>293</v>
      </c>
      <c r="M364" s="19">
        <v>0</v>
      </c>
      <c r="N364" s="20">
        <v>-3.3359999999999999</v>
      </c>
      <c r="O364" s="21">
        <v>0.38790000000000002</v>
      </c>
      <c r="P364" s="21">
        <v>-2.1689999999999999E-4</v>
      </c>
      <c r="Q364" s="21">
        <v>4.7099999999999998E-8</v>
      </c>
      <c r="R364" s="22">
        <v>757.88</v>
      </c>
      <c r="S364" s="22">
        <v>375.9</v>
      </c>
      <c r="T364" s="13">
        <v>-94.15</v>
      </c>
      <c r="U364" s="13">
        <v>22.01</v>
      </c>
      <c r="V364" s="20">
        <v>16.151</v>
      </c>
      <c r="W364" s="22">
        <v>4294.55</v>
      </c>
      <c r="X364" s="22">
        <v>-124</v>
      </c>
      <c r="Y364" s="13">
        <v>610</v>
      </c>
      <c r="Z364" s="13">
        <v>434</v>
      </c>
      <c r="AA364" s="18">
        <v>0</v>
      </c>
      <c r="AB364" s="22">
        <v>0</v>
      </c>
      <c r="AC364" s="18">
        <v>0</v>
      </c>
      <c r="AD364" s="18">
        <v>0</v>
      </c>
      <c r="AE364" s="13">
        <v>12640</v>
      </c>
    </row>
    <row r="365" spans="1:33" ht="15" x14ac:dyDescent="0.2">
      <c r="A365" s="13">
        <v>351</v>
      </c>
      <c r="B365" s="12" t="s">
        <v>425</v>
      </c>
      <c r="C365" s="18">
        <v>100.205</v>
      </c>
      <c r="D365" s="19">
        <v>182.6</v>
      </c>
      <c r="E365" s="19">
        <v>371.6</v>
      </c>
      <c r="F365" s="19">
        <v>540.20000000000005</v>
      </c>
      <c r="G365" s="19">
        <v>27</v>
      </c>
      <c r="H365" s="19">
        <v>432</v>
      </c>
      <c r="I365" s="18">
        <v>0.26300000000000001</v>
      </c>
      <c r="J365" s="18">
        <v>0.35099999999999998</v>
      </c>
      <c r="K365" s="18">
        <v>0.68400000000000005</v>
      </c>
      <c r="L365" s="19">
        <v>293</v>
      </c>
      <c r="M365" s="19">
        <v>0</v>
      </c>
      <c r="N365" s="20">
        <v>-1.2290000000000001</v>
      </c>
      <c r="O365" s="21">
        <v>0.1615</v>
      </c>
      <c r="P365" s="21">
        <v>-8.7200000000000005E-5</v>
      </c>
      <c r="Q365" s="21">
        <v>1.829E-8</v>
      </c>
      <c r="R365" s="22">
        <v>436.73</v>
      </c>
      <c r="S365" s="22">
        <v>232.53</v>
      </c>
      <c r="T365" s="13">
        <v>-44.88</v>
      </c>
      <c r="U365" s="13">
        <v>1.91</v>
      </c>
      <c r="V365" s="20">
        <v>15.873699999999999</v>
      </c>
      <c r="W365" s="22">
        <v>2911.32</v>
      </c>
      <c r="X365" s="22">
        <v>-56.51</v>
      </c>
      <c r="Y365" s="13">
        <v>400</v>
      </c>
      <c r="Z365" s="13">
        <v>270</v>
      </c>
      <c r="AA365" s="18">
        <v>61.276000000000003</v>
      </c>
      <c r="AB365" s="22">
        <v>-6303.87</v>
      </c>
      <c r="AC365" s="18">
        <v>-6.3730000000000002</v>
      </c>
      <c r="AD365" s="18">
        <v>6</v>
      </c>
      <c r="AE365" s="13">
        <v>7576</v>
      </c>
    </row>
    <row r="366" spans="1:33" ht="15" x14ac:dyDescent="0.2">
      <c r="A366" s="13">
        <v>352</v>
      </c>
      <c r="B366" s="12" t="s">
        <v>426</v>
      </c>
      <c r="C366" s="18">
        <v>168.32400000000001</v>
      </c>
      <c r="D366" s="19">
        <v>0</v>
      </c>
      <c r="E366" s="19">
        <v>497.3</v>
      </c>
      <c r="F366" s="19">
        <v>679</v>
      </c>
      <c r="G366" s="19">
        <v>19.2</v>
      </c>
      <c r="H366" s="19">
        <v>0</v>
      </c>
      <c r="I366" s="18">
        <v>0</v>
      </c>
      <c r="J366" s="18">
        <v>0.51500000000000001</v>
      </c>
      <c r="K366" s="18">
        <v>0</v>
      </c>
      <c r="L366" s="19">
        <v>0</v>
      </c>
      <c r="M366" s="19">
        <v>0</v>
      </c>
      <c r="N366" s="20">
        <v>14.154999999999999</v>
      </c>
      <c r="O366" s="21">
        <v>0.29220000000000002</v>
      </c>
      <c r="P366" s="21">
        <v>-1.6919999999999999E-4</v>
      </c>
      <c r="Q366" s="21">
        <v>3.8129999999999998E-8</v>
      </c>
      <c r="R366" s="22">
        <v>654.77</v>
      </c>
      <c r="S366" s="22">
        <v>333.12</v>
      </c>
      <c r="T366" s="13">
        <v>-55</v>
      </c>
      <c r="U366" s="13">
        <v>20.7</v>
      </c>
      <c r="V366" s="20">
        <v>16.058900000000001</v>
      </c>
      <c r="W366" s="22">
        <v>3850.38</v>
      </c>
      <c r="X366" s="22">
        <v>-88.75</v>
      </c>
      <c r="Y366" s="13">
        <v>529</v>
      </c>
      <c r="Z366" s="13">
        <v>368</v>
      </c>
      <c r="AA366" s="18">
        <v>0</v>
      </c>
      <c r="AB366" s="22">
        <v>0</v>
      </c>
      <c r="AC366" s="18">
        <v>0</v>
      </c>
      <c r="AD366" s="18">
        <v>0</v>
      </c>
      <c r="AE366" s="13">
        <v>10360</v>
      </c>
    </row>
    <row r="367" spans="1:33" ht="15" x14ac:dyDescent="0.2">
      <c r="A367" s="13">
        <v>353</v>
      </c>
      <c r="B367" s="12" t="s">
        <v>427</v>
      </c>
      <c r="C367" s="18">
        <v>226.44800000000001</v>
      </c>
      <c r="D367" s="19">
        <v>291</v>
      </c>
      <c r="E367" s="19">
        <v>560</v>
      </c>
      <c r="F367" s="19">
        <v>717</v>
      </c>
      <c r="G367" s="19">
        <v>14</v>
      </c>
      <c r="H367" s="19">
        <v>0</v>
      </c>
      <c r="I367" s="18">
        <v>0</v>
      </c>
      <c r="J367" s="18">
        <v>0.74199999999999999</v>
      </c>
      <c r="K367" s="18">
        <v>0.77300000000000002</v>
      </c>
      <c r="L367" s="19">
        <v>293</v>
      </c>
      <c r="M367" s="19">
        <v>0</v>
      </c>
      <c r="N367" s="20">
        <v>-3.109</v>
      </c>
      <c r="O367" s="21">
        <v>0.36520000000000002</v>
      </c>
      <c r="P367" s="21">
        <v>-2.039E-4</v>
      </c>
      <c r="Q367" s="21">
        <v>4.4180000000000003E-8</v>
      </c>
      <c r="R367" s="22">
        <v>738.3</v>
      </c>
      <c r="S367" s="22">
        <v>366.11</v>
      </c>
      <c r="T367" s="13">
        <v>-89.23</v>
      </c>
      <c r="U367" s="13">
        <v>20</v>
      </c>
      <c r="V367" s="20">
        <v>16.184100000000001</v>
      </c>
      <c r="W367" s="22">
        <v>4214.91</v>
      </c>
      <c r="X367" s="22">
        <v>-118.7</v>
      </c>
      <c r="Y367" s="13">
        <v>594</v>
      </c>
      <c r="Z367" s="13">
        <v>423</v>
      </c>
      <c r="AA367" s="18">
        <v>95.68</v>
      </c>
      <c r="AB367" s="22">
        <v>-12411.3</v>
      </c>
      <c r="AC367" s="18">
        <v>-10.58</v>
      </c>
      <c r="AD367" s="18">
        <v>20.27</v>
      </c>
      <c r="AE367" s="13">
        <v>12240</v>
      </c>
    </row>
    <row r="368" spans="1:33" ht="15" x14ac:dyDescent="0.2">
      <c r="A368" s="13">
        <v>354</v>
      </c>
      <c r="B368" s="12" t="s">
        <v>428</v>
      </c>
      <c r="C368" s="18">
        <v>294.56700000000001</v>
      </c>
      <c r="D368" s="19">
        <v>0</v>
      </c>
      <c r="E368" s="19">
        <v>637</v>
      </c>
      <c r="F368" s="19">
        <v>791</v>
      </c>
      <c r="G368" s="19">
        <v>9.6</v>
      </c>
      <c r="H368" s="19">
        <v>0</v>
      </c>
      <c r="I368" s="18">
        <v>0</v>
      </c>
      <c r="J368" s="18">
        <v>0.86099999999999999</v>
      </c>
      <c r="K368" s="18">
        <v>0</v>
      </c>
      <c r="L368" s="19">
        <v>0</v>
      </c>
      <c r="M368" s="19">
        <v>0</v>
      </c>
      <c r="N368" s="20">
        <v>-15.927</v>
      </c>
      <c r="O368" s="21">
        <v>0.49540000000000001</v>
      </c>
      <c r="P368" s="21">
        <v>-2.8509999999999999E-4</v>
      </c>
      <c r="Q368" s="21">
        <v>6.3730000000000002E-8</v>
      </c>
      <c r="R368" s="22">
        <v>977.42</v>
      </c>
      <c r="S368" s="22">
        <v>412.29</v>
      </c>
      <c r="T368" s="13">
        <v>-99.33</v>
      </c>
      <c r="U368" s="13">
        <v>38.79</v>
      </c>
      <c r="V368" s="20">
        <v>16.3553</v>
      </c>
      <c r="W368" s="22">
        <v>4715.6899999999996</v>
      </c>
      <c r="X368" s="22">
        <v>-152.1</v>
      </c>
      <c r="Y368" s="13">
        <v>674</v>
      </c>
      <c r="Z368" s="13">
        <v>488</v>
      </c>
      <c r="AA368" s="18">
        <v>0</v>
      </c>
      <c r="AB368" s="22">
        <v>0</v>
      </c>
      <c r="AC368" s="18">
        <v>0</v>
      </c>
      <c r="AD368" s="18">
        <v>0</v>
      </c>
      <c r="AE368" s="13">
        <v>14180</v>
      </c>
    </row>
    <row r="369" spans="1:33" ht="15" x14ac:dyDescent="0.2">
      <c r="A369" s="13">
        <v>355</v>
      </c>
      <c r="B369" s="12" t="s">
        <v>429</v>
      </c>
      <c r="C369" s="18">
        <v>86.177999999999997</v>
      </c>
      <c r="D369" s="19">
        <v>177.8</v>
      </c>
      <c r="E369" s="19">
        <v>341.9</v>
      </c>
      <c r="F369" s="19">
        <v>507.4</v>
      </c>
      <c r="G369" s="19">
        <v>29.3</v>
      </c>
      <c r="H369" s="19">
        <v>370</v>
      </c>
      <c r="I369" s="18">
        <v>0.26</v>
      </c>
      <c r="J369" s="18">
        <v>0.29599999999999999</v>
      </c>
      <c r="K369" s="18">
        <v>0.65900000000000003</v>
      </c>
      <c r="L369" s="19">
        <v>293</v>
      </c>
      <c r="M369" s="19">
        <v>0</v>
      </c>
      <c r="N369" s="20">
        <v>-1.054</v>
      </c>
      <c r="O369" s="21">
        <v>0.13900000000000001</v>
      </c>
      <c r="P369" s="21">
        <v>-7.449E-5</v>
      </c>
      <c r="Q369" s="21">
        <v>1.5510000000000001E-8</v>
      </c>
      <c r="R369" s="22">
        <v>362.79</v>
      </c>
      <c r="S369" s="22">
        <v>207.09</v>
      </c>
      <c r="T369" s="13">
        <v>-39.96</v>
      </c>
      <c r="U369" s="13">
        <v>-0.06</v>
      </c>
      <c r="V369" s="20">
        <v>15.836600000000001</v>
      </c>
      <c r="W369" s="22">
        <v>2697.55</v>
      </c>
      <c r="X369" s="22">
        <v>-48.78</v>
      </c>
      <c r="Y369" s="13">
        <v>370</v>
      </c>
      <c r="Z369" s="13">
        <v>245</v>
      </c>
      <c r="AA369" s="18">
        <v>57.279000000000003</v>
      </c>
      <c r="AB369" s="22">
        <v>-5587.42</v>
      </c>
      <c r="AC369" s="18">
        <v>-5.8849999999999998</v>
      </c>
      <c r="AD369" s="18">
        <v>4.7779999999999996</v>
      </c>
      <c r="AE369" s="13">
        <v>6896</v>
      </c>
    </row>
    <row r="370" spans="1:33" ht="15" x14ac:dyDescent="0.2">
      <c r="A370" s="13">
        <v>356</v>
      </c>
      <c r="B370" s="12" t="s">
        <v>430</v>
      </c>
      <c r="C370" s="18">
        <v>154.297</v>
      </c>
      <c r="D370" s="19">
        <v>0</v>
      </c>
      <c r="E370" s="19">
        <v>476.3</v>
      </c>
      <c r="F370" s="19">
        <v>660.1</v>
      </c>
      <c r="G370" s="19">
        <v>21.1</v>
      </c>
      <c r="H370" s="19">
        <v>0</v>
      </c>
      <c r="I370" s="18">
        <v>0</v>
      </c>
      <c r="J370" s="18">
        <v>0.47599999999999998</v>
      </c>
      <c r="K370" s="18">
        <v>0</v>
      </c>
      <c r="L370" s="19">
        <v>0</v>
      </c>
      <c r="M370" s="19">
        <v>0</v>
      </c>
      <c r="N370" s="20">
        <v>13.93</v>
      </c>
      <c r="O370" s="21">
        <v>0.26939999999999997</v>
      </c>
      <c r="P370" s="21">
        <v>-1.561E-4</v>
      </c>
      <c r="Q370" s="21">
        <v>3.5180000000000001E-8</v>
      </c>
      <c r="R370" s="22">
        <v>617.57000000000005</v>
      </c>
      <c r="S370" s="22">
        <v>318.64999999999998</v>
      </c>
      <c r="T370" s="13">
        <v>-50.07</v>
      </c>
      <c r="U370" s="13">
        <v>18.690000000000001</v>
      </c>
      <c r="V370" s="20">
        <v>16.013999999999999</v>
      </c>
      <c r="W370" s="22">
        <v>3702.56</v>
      </c>
      <c r="X370" s="22">
        <v>-81.55</v>
      </c>
      <c r="Y370" s="13">
        <v>507</v>
      </c>
      <c r="Z370" s="13">
        <v>351</v>
      </c>
      <c r="AA370" s="18">
        <v>0</v>
      </c>
      <c r="AB370" s="22">
        <v>0</v>
      </c>
      <c r="AC370" s="18">
        <v>0</v>
      </c>
      <c r="AD370" s="18">
        <v>0</v>
      </c>
      <c r="AE370" s="13">
        <v>9840</v>
      </c>
    </row>
    <row r="371" spans="1:33" ht="15" x14ac:dyDescent="0.2">
      <c r="A371" s="13">
        <v>357</v>
      </c>
      <c r="B371" s="12" t="s">
        <v>431</v>
      </c>
      <c r="C371" s="18">
        <v>30.006</v>
      </c>
      <c r="D371" s="19">
        <v>109.5</v>
      </c>
      <c r="E371" s="19">
        <v>121.4</v>
      </c>
      <c r="F371" s="19">
        <v>180</v>
      </c>
      <c r="G371" s="19">
        <v>64</v>
      </c>
      <c r="H371" s="19">
        <v>58</v>
      </c>
      <c r="I371" s="18">
        <v>0.25</v>
      </c>
      <c r="J371" s="18">
        <v>0.60699999999999998</v>
      </c>
      <c r="K371" s="18">
        <v>1.28</v>
      </c>
      <c r="L371" s="19">
        <v>121</v>
      </c>
      <c r="M371" s="19">
        <v>0.2</v>
      </c>
      <c r="N371" s="20">
        <v>7.0090000000000003</v>
      </c>
      <c r="O371" s="21">
        <v>-2.24E-4</v>
      </c>
      <c r="P371" s="21">
        <v>2.328E-6</v>
      </c>
      <c r="Q371" s="21">
        <v>-1.0000000000000001E-9</v>
      </c>
      <c r="R371" s="22">
        <v>0</v>
      </c>
      <c r="S371" s="22">
        <v>0</v>
      </c>
      <c r="T371" s="13">
        <v>21.6</v>
      </c>
      <c r="U371" s="13">
        <v>20.72</v>
      </c>
      <c r="V371" s="20">
        <v>20.131399999999999</v>
      </c>
      <c r="W371" s="22">
        <v>1572.52</v>
      </c>
      <c r="X371" s="22">
        <v>-4.88</v>
      </c>
      <c r="Y371" s="13">
        <v>140</v>
      </c>
      <c r="Z371" s="13">
        <v>95</v>
      </c>
      <c r="AA371" s="18">
        <v>61.514000000000003</v>
      </c>
      <c r="AB371" s="22">
        <v>-2465.7800000000002</v>
      </c>
      <c r="AC371" s="18">
        <v>-7.2110000000000003</v>
      </c>
      <c r="AD371" s="18">
        <v>0.27900000000000003</v>
      </c>
      <c r="AE371" s="13">
        <v>3300</v>
      </c>
    </row>
    <row r="372" spans="1:33" ht="15" x14ac:dyDescent="0.2">
      <c r="A372" s="13">
        <v>358</v>
      </c>
      <c r="B372" s="12" t="s">
        <v>432</v>
      </c>
      <c r="C372" s="18">
        <v>28.013000000000002</v>
      </c>
      <c r="D372" s="19">
        <v>63.3</v>
      </c>
      <c r="E372" s="19">
        <v>77.400000000000006</v>
      </c>
      <c r="F372" s="19">
        <v>126.2</v>
      </c>
      <c r="G372" s="19">
        <v>33.5</v>
      </c>
      <c r="H372" s="19">
        <v>89.5</v>
      </c>
      <c r="I372" s="18">
        <v>0.28999999999999998</v>
      </c>
      <c r="J372" s="18">
        <v>0.04</v>
      </c>
      <c r="K372" s="18">
        <v>0.80400000000000005</v>
      </c>
      <c r="L372" s="19">
        <v>78.099999999999994</v>
      </c>
      <c r="M372" s="19">
        <v>0</v>
      </c>
      <c r="N372" s="20">
        <v>7.44</v>
      </c>
      <c r="O372" s="21">
        <v>-3.2399999999999998E-3</v>
      </c>
      <c r="P372" s="21">
        <v>6.3999999999999997E-6</v>
      </c>
      <c r="Q372" s="21">
        <v>-2.7900000000000001E-9</v>
      </c>
      <c r="R372" s="22">
        <v>90.3</v>
      </c>
      <c r="S372" s="22">
        <v>46.41</v>
      </c>
      <c r="T372" s="13">
        <v>0</v>
      </c>
      <c r="U372" s="13">
        <v>0</v>
      </c>
      <c r="V372" s="20">
        <v>14.934200000000001</v>
      </c>
      <c r="W372" s="22">
        <v>588.72</v>
      </c>
      <c r="X372" s="22">
        <v>-6.6</v>
      </c>
      <c r="Y372" s="13">
        <v>90</v>
      </c>
      <c r="Z372" s="13">
        <v>54</v>
      </c>
      <c r="AA372" s="18">
        <v>31.927</v>
      </c>
      <c r="AB372" s="22">
        <v>-924.86</v>
      </c>
      <c r="AC372" s="18">
        <v>-3.0750000000000002</v>
      </c>
      <c r="AD372" s="18">
        <v>0.26400000000000001</v>
      </c>
      <c r="AE372" s="13">
        <v>1333</v>
      </c>
    </row>
    <row r="373" spans="1:33" ht="15" x14ac:dyDescent="0.2">
      <c r="A373" s="13">
        <v>359</v>
      </c>
      <c r="B373" s="12" t="s">
        <v>433</v>
      </c>
      <c r="C373" s="18">
        <v>46.006</v>
      </c>
      <c r="D373" s="19">
        <v>261.89999999999998</v>
      </c>
      <c r="E373" s="19">
        <v>294.3</v>
      </c>
      <c r="F373" s="19">
        <v>431.4</v>
      </c>
      <c r="G373" s="19">
        <v>100</v>
      </c>
      <c r="H373" s="19">
        <v>170</v>
      </c>
      <c r="I373" s="18">
        <v>0.48</v>
      </c>
      <c r="J373" s="18">
        <v>0.86</v>
      </c>
      <c r="K373" s="18">
        <v>1.4470000000000001</v>
      </c>
      <c r="L373" s="19">
        <v>292.89999999999998</v>
      </c>
      <c r="M373" s="19">
        <v>0.4</v>
      </c>
      <c r="N373" s="20">
        <v>5.7880000000000003</v>
      </c>
      <c r="O373" s="21">
        <v>1.155E-2</v>
      </c>
      <c r="P373" s="21">
        <v>-4.9699999999999998E-6</v>
      </c>
      <c r="Q373" s="21">
        <v>7.0000000000000004E-11</v>
      </c>
      <c r="R373" s="22">
        <v>406.2</v>
      </c>
      <c r="S373" s="22">
        <v>230.21</v>
      </c>
      <c r="T373" s="13">
        <v>8.09</v>
      </c>
      <c r="U373" s="13">
        <v>12.42</v>
      </c>
      <c r="V373" s="20">
        <v>20.532399999999999</v>
      </c>
      <c r="W373" s="22">
        <v>4141.29</v>
      </c>
      <c r="X373" s="22">
        <v>3.65</v>
      </c>
      <c r="Y373" s="13">
        <v>320</v>
      </c>
      <c r="Z373" s="13">
        <v>230</v>
      </c>
      <c r="AA373" s="18">
        <v>61.862000000000002</v>
      </c>
      <c r="AB373" s="22">
        <v>-6073.34</v>
      </c>
      <c r="AC373" s="18">
        <v>-6.0940000000000003</v>
      </c>
      <c r="AD373" s="18">
        <v>1.04</v>
      </c>
      <c r="AE373" s="13">
        <v>4555</v>
      </c>
    </row>
    <row r="374" spans="1:33" ht="15" x14ac:dyDescent="0.2">
      <c r="A374" s="13">
        <v>360</v>
      </c>
      <c r="B374" s="12" t="s">
        <v>434</v>
      </c>
      <c r="C374" s="18">
        <v>71.001999999999995</v>
      </c>
      <c r="D374" s="19">
        <v>66.400000000000006</v>
      </c>
      <c r="E374" s="19">
        <v>144.1</v>
      </c>
      <c r="F374" s="19">
        <v>234</v>
      </c>
      <c r="G374" s="19">
        <v>44.7</v>
      </c>
      <c r="H374" s="19">
        <v>0</v>
      </c>
      <c r="I374" s="18">
        <v>0</v>
      </c>
      <c r="J374" s="18">
        <v>0.13200000000000001</v>
      </c>
      <c r="K374" s="18">
        <v>1.5369999999999999</v>
      </c>
      <c r="L374" s="19">
        <v>144</v>
      </c>
      <c r="M374" s="19">
        <v>0.2</v>
      </c>
      <c r="N374" s="20">
        <v>0</v>
      </c>
      <c r="O374" s="21">
        <v>0</v>
      </c>
      <c r="P374" s="21">
        <v>0</v>
      </c>
      <c r="Q374" s="21">
        <v>0</v>
      </c>
      <c r="R374" s="22">
        <v>0</v>
      </c>
      <c r="S374" s="22">
        <v>0</v>
      </c>
      <c r="T374" s="13">
        <v>-29.78</v>
      </c>
      <c r="U374" s="13">
        <v>-30.38</v>
      </c>
      <c r="V374" s="20">
        <v>15.6107</v>
      </c>
      <c r="W374" s="22">
        <v>1155.69</v>
      </c>
      <c r="X374" s="22">
        <v>-15.37</v>
      </c>
      <c r="Y374" s="13">
        <v>155</v>
      </c>
      <c r="Z374" s="13">
        <v>103</v>
      </c>
      <c r="AA374" s="18">
        <v>39.219000000000001</v>
      </c>
      <c r="AB374" s="22">
        <v>-1971.37</v>
      </c>
      <c r="AC374" s="18">
        <v>-3.81</v>
      </c>
      <c r="AD374" s="18">
        <v>0.67900000000000005</v>
      </c>
      <c r="AE374" s="13">
        <v>0</v>
      </c>
    </row>
    <row r="375" spans="1:33" ht="15" x14ac:dyDescent="0.2">
      <c r="A375" s="13">
        <v>361</v>
      </c>
      <c r="B375" s="12" t="s">
        <v>435</v>
      </c>
      <c r="C375" s="18">
        <v>61.040999999999997</v>
      </c>
      <c r="D375" s="19">
        <v>244.6</v>
      </c>
      <c r="E375" s="19">
        <v>374.4</v>
      </c>
      <c r="F375" s="19">
        <v>588</v>
      </c>
      <c r="G375" s="19">
        <v>62.3</v>
      </c>
      <c r="H375" s="19">
        <v>173</v>
      </c>
      <c r="I375" s="18">
        <v>0.224</v>
      </c>
      <c r="J375" s="18">
        <v>0.34599999999999997</v>
      </c>
      <c r="K375" s="18">
        <v>1.1379999999999999</v>
      </c>
      <c r="L375" s="19">
        <v>293</v>
      </c>
      <c r="M375" s="19">
        <v>3.1</v>
      </c>
      <c r="N375" s="20">
        <v>1.7729999999999999</v>
      </c>
      <c r="O375" s="21">
        <v>4.7239999999999997E-2</v>
      </c>
      <c r="P375" s="21">
        <v>-2.5829999999999998E-5</v>
      </c>
      <c r="Q375" s="21">
        <v>4.9799999999999998E-9</v>
      </c>
      <c r="R375" s="22">
        <v>452.5</v>
      </c>
      <c r="S375" s="22">
        <v>261.20999999999998</v>
      </c>
      <c r="T375" s="13">
        <v>-17.86</v>
      </c>
      <c r="U375" s="13">
        <v>-1.66</v>
      </c>
      <c r="V375" s="20">
        <v>16.2193</v>
      </c>
      <c r="W375" s="22">
        <v>2972.64</v>
      </c>
      <c r="X375" s="22">
        <v>-64.150000000000006</v>
      </c>
      <c r="Y375" s="13">
        <v>409</v>
      </c>
      <c r="Z375" s="13">
        <v>278</v>
      </c>
      <c r="AA375" s="18">
        <v>50.133000000000003</v>
      </c>
      <c r="AB375" s="22">
        <v>-5996.3</v>
      </c>
      <c r="AC375" s="18">
        <v>-4.641</v>
      </c>
      <c r="AD375" s="18">
        <v>3.08</v>
      </c>
      <c r="AE375" s="13">
        <v>8225</v>
      </c>
    </row>
    <row r="376" spans="1:33" ht="15" x14ac:dyDescent="0.2">
      <c r="A376" s="13">
        <v>362</v>
      </c>
      <c r="B376" s="12" t="s">
        <v>436</v>
      </c>
      <c r="C376" s="18">
        <v>65.459000000000003</v>
      </c>
      <c r="D376" s="19">
        <v>213.5</v>
      </c>
      <c r="E376" s="19">
        <v>2667.7</v>
      </c>
      <c r="F376" s="19">
        <v>440</v>
      </c>
      <c r="G376" s="19">
        <v>90</v>
      </c>
      <c r="H376" s="19">
        <v>139</v>
      </c>
      <c r="I376" s="18">
        <v>0.35</v>
      </c>
      <c r="J376" s="18">
        <v>0.318</v>
      </c>
      <c r="K376" s="18">
        <v>1.42</v>
      </c>
      <c r="L376" s="19">
        <v>261</v>
      </c>
      <c r="M376" s="19">
        <v>1.8</v>
      </c>
      <c r="N376" s="20">
        <v>8.1440000000000001</v>
      </c>
      <c r="O376" s="21">
        <v>1.068E-2</v>
      </c>
      <c r="P376" s="21">
        <v>-7.977E-6</v>
      </c>
      <c r="Q376" s="21">
        <v>2.4239999999999999E-9</v>
      </c>
      <c r="R376" s="22">
        <v>0</v>
      </c>
      <c r="S376" s="22">
        <v>0</v>
      </c>
      <c r="T376" s="13">
        <v>12.57</v>
      </c>
      <c r="U376" s="13">
        <v>16</v>
      </c>
      <c r="V376" s="20">
        <v>166.95050000000001</v>
      </c>
      <c r="W376" s="22">
        <v>2520.6999999999998</v>
      </c>
      <c r="X376" s="22">
        <v>-23.46</v>
      </c>
      <c r="Y376" s="13">
        <v>285</v>
      </c>
      <c r="Z376" s="13">
        <v>210</v>
      </c>
      <c r="AA376" s="18">
        <v>36.380000000000003</v>
      </c>
      <c r="AB376" s="22">
        <v>-3748.59</v>
      </c>
      <c r="AC376" s="18">
        <v>-2.819</v>
      </c>
      <c r="AD376" s="18">
        <v>1.2</v>
      </c>
      <c r="AE376" s="13">
        <v>6140</v>
      </c>
    </row>
    <row r="377" spans="1:33" ht="15" x14ac:dyDescent="0.2">
      <c r="A377" s="13">
        <v>363</v>
      </c>
      <c r="B377" s="12" t="s">
        <v>437</v>
      </c>
      <c r="C377" s="18">
        <v>44.012999999999998</v>
      </c>
      <c r="D377" s="19">
        <v>182.3</v>
      </c>
      <c r="E377" s="19">
        <v>184.7</v>
      </c>
      <c r="F377" s="19">
        <v>309.60000000000002</v>
      </c>
      <c r="G377" s="19">
        <v>71.5</v>
      </c>
      <c r="H377" s="19">
        <v>97.4</v>
      </c>
      <c r="I377" s="18">
        <v>0.27400000000000002</v>
      </c>
      <c r="J377" s="18">
        <v>0.16</v>
      </c>
      <c r="K377" s="18">
        <v>1.226</v>
      </c>
      <c r="L377" s="19">
        <v>183.6</v>
      </c>
      <c r="M377" s="19">
        <v>0.2</v>
      </c>
      <c r="N377" s="20">
        <v>5.1639999999999997</v>
      </c>
      <c r="O377" s="21">
        <v>1.7389999999999999E-2</v>
      </c>
      <c r="P377" s="21">
        <v>-1.38E-5</v>
      </c>
      <c r="Q377" s="21">
        <v>4.3709999999999999E-9</v>
      </c>
      <c r="R377" s="22">
        <v>0</v>
      </c>
      <c r="S377" s="22">
        <v>0</v>
      </c>
      <c r="T377" s="13">
        <v>19.489999999999998</v>
      </c>
      <c r="U377" s="13">
        <v>24.77</v>
      </c>
      <c r="V377" s="20">
        <v>16.127099999999999</v>
      </c>
      <c r="W377" s="22">
        <v>1506.49</v>
      </c>
      <c r="X377" s="22">
        <v>-25.99</v>
      </c>
      <c r="Y377" s="13">
        <v>200</v>
      </c>
      <c r="Z377" s="13">
        <v>144</v>
      </c>
      <c r="AA377" s="18">
        <v>46.444000000000003</v>
      </c>
      <c r="AB377" s="22">
        <v>-2867.98</v>
      </c>
      <c r="AC377" s="18">
        <v>-4.6550000000000002</v>
      </c>
      <c r="AD377" s="18">
        <v>0.74299999999999999</v>
      </c>
      <c r="AE377" s="13">
        <v>3955</v>
      </c>
    </row>
    <row r="378" spans="1:33" ht="15" x14ac:dyDescent="0.2">
      <c r="A378" s="13">
        <v>364</v>
      </c>
      <c r="B378" s="12" t="s">
        <v>438</v>
      </c>
      <c r="C378" s="18">
        <v>268.529</v>
      </c>
      <c r="D378" s="19">
        <v>305</v>
      </c>
      <c r="E378" s="19">
        <v>603.1</v>
      </c>
      <c r="F378" s="19">
        <v>756</v>
      </c>
      <c r="G378" s="19">
        <v>11</v>
      </c>
      <c r="H378" s="19">
        <v>0</v>
      </c>
      <c r="I378" s="18">
        <v>0</v>
      </c>
      <c r="J378" s="18">
        <v>0.82699999999999996</v>
      </c>
      <c r="K378" s="18">
        <v>0.78900000000000003</v>
      </c>
      <c r="L378" s="19">
        <v>305</v>
      </c>
      <c r="M378" s="19">
        <v>0</v>
      </c>
      <c r="N378" s="20">
        <v>-3.7</v>
      </c>
      <c r="O378" s="21">
        <v>0.43290000000000001</v>
      </c>
      <c r="P378" s="21">
        <v>-2.4240000000000001E-4</v>
      </c>
      <c r="Q378" s="21">
        <v>5.2670000000000001E-8</v>
      </c>
      <c r="R378" s="22">
        <v>793.62</v>
      </c>
      <c r="S378" s="22">
        <v>393.54</v>
      </c>
      <c r="T378" s="13">
        <v>-104</v>
      </c>
      <c r="U378" s="13">
        <v>26.03</v>
      </c>
      <c r="V378" s="20">
        <v>16.153300000000002</v>
      </c>
      <c r="W378" s="22">
        <v>4450.4399999999996</v>
      </c>
      <c r="X378" s="22">
        <v>-135.6</v>
      </c>
      <c r="Y378" s="13">
        <v>639</v>
      </c>
      <c r="Z378" s="13">
        <v>456</v>
      </c>
      <c r="AA378" s="18">
        <v>0</v>
      </c>
      <c r="AB378" s="22">
        <v>0</v>
      </c>
      <c r="AC378" s="18">
        <v>0</v>
      </c>
      <c r="AD378" s="18">
        <v>0</v>
      </c>
      <c r="AE378" s="13">
        <v>13390</v>
      </c>
    </row>
    <row r="379" spans="1:33" ht="15" x14ac:dyDescent="0.2">
      <c r="A379" s="13">
        <v>365</v>
      </c>
      <c r="B379" s="12" t="s">
        <v>439</v>
      </c>
      <c r="C379" s="18">
        <v>128.25899999999999</v>
      </c>
      <c r="D379" s="19">
        <v>219.7</v>
      </c>
      <c r="E379" s="19">
        <v>424</v>
      </c>
      <c r="F379" s="19">
        <v>594.6</v>
      </c>
      <c r="G379" s="19">
        <v>22.8</v>
      </c>
      <c r="H379" s="19">
        <v>548</v>
      </c>
      <c r="I379" s="18">
        <v>0.26</v>
      </c>
      <c r="J379" s="18">
        <v>0.44400000000000001</v>
      </c>
      <c r="K379" s="18">
        <v>0.71799999999999997</v>
      </c>
      <c r="L379" s="19">
        <v>293</v>
      </c>
      <c r="M379" s="19">
        <v>0</v>
      </c>
      <c r="N379" s="20">
        <v>0.751</v>
      </c>
      <c r="O379" s="21">
        <v>0.1618</v>
      </c>
      <c r="P379" s="21">
        <v>-4.6060000000000003E-5</v>
      </c>
      <c r="Q379" s="21">
        <v>-7.1209999999999997E-9</v>
      </c>
      <c r="R379" s="22">
        <v>525.55999999999995</v>
      </c>
      <c r="S379" s="22">
        <v>272.12</v>
      </c>
      <c r="T379" s="13">
        <v>-54.74</v>
      </c>
      <c r="U379" s="13">
        <v>5.93</v>
      </c>
      <c r="V379" s="20">
        <v>15.9671</v>
      </c>
      <c r="W379" s="22">
        <v>3291.45</v>
      </c>
      <c r="X379" s="22">
        <v>-71.33</v>
      </c>
      <c r="Y379" s="13">
        <v>452</v>
      </c>
      <c r="Z379" s="13">
        <v>312</v>
      </c>
      <c r="AA379" s="18">
        <v>73.132999999999996</v>
      </c>
      <c r="AB379" s="22">
        <v>-7969.42</v>
      </c>
      <c r="AC379" s="18">
        <v>7.89</v>
      </c>
      <c r="AD379" s="18">
        <v>8.69</v>
      </c>
      <c r="AE379" s="13">
        <v>8823</v>
      </c>
    </row>
    <row r="380" spans="1:33" ht="15" x14ac:dyDescent="0.2">
      <c r="A380" s="13">
        <v>366</v>
      </c>
      <c r="B380" s="12" t="s">
        <v>440</v>
      </c>
      <c r="C380" s="18">
        <v>196.37799999999999</v>
      </c>
      <c r="D380" s="19">
        <v>0</v>
      </c>
      <c r="E380" s="19">
        <v>535.29999999999995</v>
      </c>
      <c r="F380" s="19">
        <v>710.5</v>
      </c>
      <c r="G380" s="19">
        <v>16.3</v>
      </c>
      <c r="H380" s="19">
        <v>0</v>
      </c>
      <c r="I380" s="18">
        <v>0</v>
      </c>
      <c r="J380" s="18">
        <v>0.61</v>
      </c>
      <c r="K380" s="18">
        <v>0</v>
      </c>
      <c r="L380" s="19">
        <v>0</v>
      </c>
      <c r="M380" s="19">
        <v>0</v>
      </c>
      <c r="N380" s="20">
        <v>-14.523999999999999</v>
      </c>
      <c r="O380" s="21">
        <v>3.3719999999999999</v>
      </c>
      <c r="P380" s="21">
        <v>-1</v>
      </c>
      <c r="Q380" s="21">
        <v>-1.948</v>
      </c>
      <c r="R380" s="22">
        <v>-4</v>
      </c>
      <c r="S380" s="22">
        <v>4.3719999999999999</v>
      </c>
      <c r="T380" s="13">
        <v>-8</v>
      </c>
      <c r="U380" s="13">
        <v>735.19</v>
      </c>
      <c r="V380" s="20">
        <v>357.74</v>
      </c>
      <c r="W380" s="22">
        <v>-64.849999999999994</v>
      </c>
      <c r="X380" s="22">
        <v>24.72</v>
      </c>
      <c r="Y380" s="13">
        <v>16.108899999999998</v>
      </c>
      <c r="Z380" s="13">
        <v>4096.3</v>
      </c>
      <c r="AA380" s="18">
        <v>-103</v>
      </c>
      <c r="AB380" s="22">
        <v>569</v>
      </c>
      <c r="AC380" s="18">
        <v>400</v>
      </c>
      <c r="AD380" s="18">
        <v>0</v>
      </c>
      <c r="AE380" s="13">
        <v>0</v>
      </c>
      <c r="AG380" s="13">
        <v>0</v>
      </c>
    </row>
    <row r="381" spans="1:33" ht="15" x14ac:dyDescent="0.2">
      <c r="A381" s="13">
        <v>367</v>
      </c>
      <c r="B381" s="12" t="s">
        <v>441</v>
      </c>
      <c r="C381" s="18">
        <v>254.50200000000001</v>
      </c>
      <c r="D381" s="19">
        <v>301.3</v>
      </c>
      <c r="E381" s="19">
        <v>589.5</v>
      </c>
      <c r="F381" s="19">
        <v>745</v>
      </c>
      <c r="G381" s="19">
        <v>11.9</v>
      </c>
      <c r="H381" s="19">
        <v>0</v>
      </c>
      <c r="I381" s="18">
        <v>0</v>
      </c>
      <c r="J381" s="18">
        <v>0.79</v>
      </c>
      <c r="K381" s="18">
        <v>0.77700000000000002</v>
      </c>
      <c r="L381" s="19">
        <v>301</v>
      </c>
      <c r="M381" s="19">
        <v>0</v>
      </c>
      <c r="N381" s="20">
        <v>-3.456</v>
      </c>
      <c r="O381" s="21">
        <v>0.41010000000000002</v>
      </c>
      <c r="P381" s="21">
        <v>-2.2910000000000001E-4</v>
      </c>
      <c r="Q381" s="21">
        <v>4.964E-8</v>
      </c>
      <c r="R381" s="22">
        <v>777.4</v>
      </c>
      <c r="S381" s="22">
        <v>385</v>
      </c>
      <c r="T381" s="13">
        <v>-99.08</v>
      </c>
      <c r="U381" s="13">
        <v>24.02</v>
      </c>
      <c r="V381" s="20">
        <v>16.123200000000001</v>
      </c>
      <c r="W381" s="22">
        <v>4361.79</v>
      </c>
      <c r="X381" s="22">
        <v>-129.9</v>
      </c>
      <c r="Y381" s="13">
        <v>625</v>
      </c>
      <c r="Z381" s="13">
        <v>445</v>
      </c>
      <c r="AA381" s="18">
        <v>0</v>
      </c>
      <c r="AB381" s="22">
        <v>0</v>
      </c>
      <c r="AC381" s="18">
        <v>0</v>
      </c>
      <c r="AD381" s="18">
        <v>0</v>
      </c>
      <c r="AE381" s="13">
        <v>13020</v>
      </c>
    </row>
    <row r="382" spans="1:33" ht="15" x14ac:dyDescent="0.2">
      <c r="A382" s="13">
        <v>368</v>
      </c>
      <c r="B382" s="12" t="s">
        <v>442</v>
      </c>
      <c r="C382" s="18">
        <v>114.232</v>
      </c>
      <c r="D382" s="19">
        <v>216.4</v>
      </c>
      <c r="E382" s="19">
        <v>398.8</v>
      </c>
      <c r="F382" s="19">
        <v>568.79999999999995</v>
      </c>
      <c r="G382" s="19">
        <v>24.5</v>
      </c>
      <c r="H382" s="19">
        <v>492</v>
      </c>
      <c r="I382" s="18">
        <v>0.25900000000000001</v>
      </c>
      <c r="J382" s="18">
        <v>0.39400000000000002</v>
      </c>
      <c r="K382" s="18">
        <v>0.70299999999999996</v>
      </c>
      <c r="L382" s="19">
        <v>293</v>
      </c>
      <c r="M382" s="19">
        <v>0</v>
      </c>
      <c r="N382" s="20">
        <v>-1.456</v>
      </c>
      <c r="O382" s="21">
        <v>0.1842</v>
      </c>
      <c r="P382" s="21">
        <v>-1.002E-4</v>
      </c>
      <c r="Q382" s="21">
        <v>2.1150000000000001E-8</v>
      </c>
      <c r="R382" s="22">
        <v>473.7</v>
      </c>
      <c r="S382" s="22">
        <v>251.71</v>
      </c>
      <c r="T382" s="13">
        <v>-49.82</v>
      </c>
      <c r="U382" s="13">
        <v>3.92</v>
      </c>
      <c r="V382" s="20">
        <v>15.942600000000001</v>
      </c>
      <c r="W382" s="22">
        <v>3120.29</v>
      </c>
      <c r="X382" s="22">
        <v>-63.63</v>
      </c>
      <c r="Y382" s="13">
        <v>425</v>
      </c>
      <c r="Z382" s="13">
        <v>292</v>
      </c>
      <c r="AA382" s="18">
        <v>66.638999999999996</v>
      </c>
      <c r="AB382" s="22">
        <v>-7100.69</v>
      </c>
      <c r="AC382" s="18">
        <v>-7.0529999999999999</v>
      </c>
      <c r="AD382" s="18">
        <v>7.31</v>
      </c>
      <c r="AE382" s="13">
        <v>8225</v>
      </c>
    </row>
    <row r="383" spans="1:33" ht="15" x14ac:dyDescent="0.2">
      <c r="A383" s="13">
        <v>369</v>
      </c>
      <c r="B383" s="12" t="s">
        <v>443</v>
      </c>
      <c r="C383" s="18">
        <v>182.351</v>
      </c>
      <c r="D383" s="19">
        <v>0</v>
      </c>
      <c r="E383" s="19">
        <v>516.9</v>
      </c>
      <c r="F383" s="19">
        <v>694</v>
      </c>
      <c r="G383" s="19">
        <v>17.7</v>
      </c>
      <c r="H383" s="19">
        <v>0</v>
      </c>
      <c r="I383" s="18">
        <v>0</v>
      </c>
      <c r="J383" s="18">
        <v>0.56399999999999995</v>
      </c>
      <c r="K383" s="18">
        <v>0</v>
      </c>
      <c r="L383" s="19">
        <v>0</v>
      </c>
      <c r="M383" s="19">
        <v>0</v>
      </c>
      <c r="N383" s="20">
        <v>-14.319000000000001</v>
      </c>
      <c r="O383" s="21">
        <v>3.145</v>
      </c>
      <c r="P383" s="21">
        <v>-1</v>
      </c>
      <c r="Q383" s="21">
        <v>-1.8180000000000001</v>
      </c>
      <c r="R383" s="22">
        <v>-4</v>
      </c>
      <c r="S383" s="22">
        <v>4.08</v>
      </c>
      <c r="T383" s="13">
        <v>-8</v>
      </c>
      <c r="U383" s="13">
        <v>695.83</v>
      </c>
      <c r="V383" s="20">
        <v>346.19</v>
      </c>
      <c r="W383" s="22">
        <v>-59.92</v>
      </c>
      <c r="X383" s="22">
        <v>22.72</v>
      </c>
      <c r="Y383" s="13">
        <v>16.094100000000001</v>
      </c>
      <c r="Z383" s="13">
        <v>3983.01</v>
      </c>
      <c r="AA383" s="18">
        <v>-95.85</v>
      </c>
      <c r="AB383" s="22">
        <v>549</v>
      </c>
      <c r="AC383" s="18">
        <v>385</v>
      </c>
      <c r="AD383" s="18">
        <v>0</v>
      </c>
      <c r="AE383" s="13">
        <v>0</v>
      </c>
      <c r="AG383" s="13">
        <v>0</v>
      </c>
    </row>
    <row r="384" spans="1:33" ht="15" x14ac:dyDescent="0.2">
      <c r="A384" s="13">
        <v>370</v>
      </c>
      <c r="B384" s="12" t="s">
        <v>444</v>
      </c>
      <c r="C384" s="18">
        <v>212.42099999999999</v>
      </c>
      <c r="D384" s="19">
        <v>283</v>
      </c>
      <c r="E384" s="19">
        <v>543.79999999999995</v>
      </c>
      <c r="F384" s="19">
        <v>707</v>
      </c>
      <c r="G384" s="19">
        <v>15</v>
      </c>
      <c r="H384" s="19">
        <v>880</v>
      </c>
      <c r="I384" s="18">
        <v>0.23</v>
      </c>
      <c r="J384" s="18">
        <v>0.70599999999999996</v>
      </c>
      <c r="K384" s="18">
        <v>0.76900000000000002</v>
      </c>
      <c r="L384" s="19">
        <v>293</v>
      </c>
      <c r="M384" s="19">
        <v>0</v>
      </c>
      <c r="N384" s="20">
        <v>-2.8460000000000001</v>
      </c>
      <c r="O384" s="21">
        <v>3.4220000000000002</v>
      </c>
      <c r="P384" s="21">
        <v>-1</v>
      </c>
      <c r="Q384" s="21">
        <v>-1.9039999999999999</v>
      </c>
      <c r="R384" s="22">
        <v>-4</v>
      </c>
      <c r="S384" s="22">
        <v>4.1079999999999997</v>
      </c>
      <c r="T384" s="13">
        <v>-8</v>
      </c>
      <c r="U384" s="13">
        <v>718.51</v>
      </c>
      <c r="V384" s="20">
        <v>355.92</v>
      </c>
      <c r="W384" s="22">
        <v>-84.31</v>
      </c>
      <c r="X384" s="22">
        <v>17.98</v>
      </c>
      <c r="Y384" s="13">
        <v>16.1724</v>
      </c>
      <c r="Z384" s="13">
        <v>4121.51</v>
      </c>
      <c r="AA384" s="18">
        <v>-111.8</v>
      </c>
      <c r="AB384" s="22">
        <v>577</v>
      </c>
      <c r="AC384" s="18">
        <v>408</v>
      </c>
      <c r="AD384" s="18">
        <v>95</v>
      </c>
      <c r="AE384" s="13">
        <v>-11995.6</v>
      </c>
      <c r="AG384" s="13">
        <v>18.45</v>
      </c>
    </row>
    <row r="385" spans="1:33" ht="15" x14ac:dyDescent="0.2">
      <c r="A385" s="13">
        <v>371</v>
      </c>
      <c r="B385" s="12" t="s">
        <v>445</v>
      </c>
      <c r="C385" s="18">
        <v>280.54000000000002</v>
      </c>
      <c r="D385" s="19">
        <v>0</v>
      </c>
      <c r="E385" s="19">
        <v>625</v>
      </c>
      <c r="F385" s="19">
        <v>780</v>
      </c>
      <c r="G385" s="19">
        <v>10.1</v>
      </c>
      <c r="H385" s="19">
        <v>0</v>
      </c>
      <c r="I385" s="18">
        <v>0</v>
      </c>
      <c r="J385" s="18">
        <v>0.83299999999999996</v>
      </c>
      <c r="K385" s="18">
        <v>0</v>
      </c>
      <c r="L385" s="19">
        <v>0</v>
      </c>
      <c r="M385" s="19">
        <v>0</v>
      </c>
      <c r="N385" s="20">
        <v>-15.786</v>
      </c>
      <c r="O385" s="21">
        <v>0.47299999999999998</v>
      </c>
      <c r="P385" s="21">
        <v>-2.7240000000000001E-4</v>
      </c>
      <c r="Q385" s="21">
        <v>6.0899999999999996E-8</v>
      </c>
      <c r="R385" s="22">
        <v>950.57</v>
      </c>
      <c r="S385" s="22">
        <v>406.33</v>
      </c>
      <c r="T385" s="13">
        <v>-94.41</v>
      </c>
      <c r="U385" s="13">
        <v>36.78</v>
      </c>
      <c r="V385" s="20">
        <v>16.309200000000001</v>
      </c>
      <c r="W385" s="22">
        <v>4642.01</v>
      </c>
      <c r="X385" s="22">
        <v>-145.1</v>
      </c>
      <c r="Y385" s="13">
        <v>661</v>
      </c>
      <c r="Z385" s="13">
        <v>476</v>
      </c>
      <c r="AA385" s="18">
        <v>0</v>
      </c>
      <c r="AB385" s="22">
        <v>0</v>
      </c>
      <c r="AC385" s="18">
        <v>0</v>
      </c>
      <c r="AD385" s="18">
        <v>0</v>
      </c>
      <c r="AE385" s="13">
        <v>13780</v>
      </c>
    </row>
    <row r="386" spans="1:33" ht="15" x14ac:dyDescent="0.2">
      <c r="A386" s="13">
        <v>372</v>
      </c>
      <c r="B386" s="12" t="s">
        <v>446</v>
      </c>
      <c r="C386" s="18">
        <v>72.150999999999996</v>
      </c>
      <c r="D386" s="19">
        <v>143.4</v>
      </c>
      <c r="E386" s="19">
        <v>309.2</v>
      </c>
      <c r="F386" s="19">
        <v>469.6</v>
      </c>
      <c r="G386" s="19">
        <v>33.299999999999997</v>
      </c>
      <c r="H386" s="19">
        <v>304</v>
      </c>
      <c r="I386" s="18">
        <v>0.26200000000000001</v>
      </c>
      <c r="J386" s="18">
        <v>0.251</v>
      </c>
      <c r="K386" s="18">
        <v>0.626</v>
      </c>
      <c r="L386" s="19">
        <v>293</v>
      </c>
      <c r="M386" s="19">
        <v>0</v>
      </c>
      <c r="N386" s="20">
        <v>-0.86599999999999999</v>
      </c>
      <c r="O386" s="21">
        <v>0.1164</v>
      </c>
      <c r="P386" s="21">
        <v>-6.1630000000000005E-5</v>
      </c>
      <c r="Q386" s="21">
        <v>1.267E-8</v>
      </c>
      <c r="R386" s="22">
        <v>313.66000000000003</v>
      </c>
      <c r="S386" s="22">
        <v>182.45</v>
      </c>
      <c r="T386" s="13">
        <v>-35</v>
      </c>
      <c r="U386" s="13">
        <v>-2</v>
      </c>
      <c r="V386" s="20">
        <v>15.833299999999999</v>
      </c>
      <c r="W386" s="22">
        <v>2477.0700000000002</v>
      </c>
      <c r="X386" s="22">
        <v>-39.94</v>
      </c>
      <c r="Y386" s="13">
        <v>330</v>
      </c>
      <c r="Z386" s="13">
        <v>220</v>
      </c>
      <c r="AA386" s="18">
        <v>56.682000000000002</v>
      </c>
      <c r="AB386" s="22">
        <v>-4827.08</v>
      </c>
      <c r="AC386" s="18">
        <v>-5.3129999999999997</v>
      </c>
      <c r="AD386" s="18">
        <v>3.68</v>
      </c>
      <c r="AE386" s="13">
        <v>61.6</v>
      </c>
      <c r="AF386" s="23"/>
    </row>
    <row r="387" spans="1:33" ht="15" x14ac:dyDescent="0.2">
      <c r="A387" s="13">
        <v>373</v>
      </c>
      <c r="B387" s="12" t="s">
        <v>447</v>
      </c>
      <c r="C387" s="18">
        <v>102.134</v>
      </c>
      <c r="D387" s="19">
        <v>178</v>
      </c>
      <c r="E387" s="19">
        <v>374.8</v>
      </c>
      <c r="F387" s="19">
        <v>549.4</v>
      </c>
      <c r="G387" s="19">
        <v>32.9</v>
      </c>
      <c r="H387" s="19">
        <v>345</v>
      </c>
      <c r="I387" s="18">
        <v>0.252</v>
      </c>
      <c r="J387" s="18">
        <v>0.39200000000000002</v>
      </c>
      <c r="K387" s="18">
        <v>0.88700000000000001</v>
      </c>
      <c r="L387" s="19">
        <v>293</v>
      </c>
      <c r="M387" s="19">
        <v>1.8</v>
      </c>
      <c r="N387" s="20">
        <v>3.6829999999999998</v>
      </c>
      <c r="O387" s="21">
        <v>0.1075</v>
      </c>
      <c r="P387" s="21">
        <v>-4.0269999999999999E-5</v>
      </c>
      <c r="Q387" s="21">
        <v>-3.437E-9</v>
      </c>
      <c r="R387" s="22">
        <v>489.53</v>
      </c>
      <c r="S387" s="22">
        <v>255.83</v>
      </c>
      <c r="T387" s="13">
        <v>-111.31</v>
      </c>
      <c r="U387" s="13">
        <v>0</v>
      </c>
      <c r="V387" s="20">
        <v>16.229099999999999</v>
      </c>
      <c r="W387" s="22">
        <v>2980.47</v>
      </c>
      <c r="X387" s="22">
        <v>-64.150000000000006</v>
      </c>
      <c r="Y387" s="13">
        <v>410</v>
      </c>
      <c r="Z387" s="13">
        <v>280</v>
      </c>
      <c r="AA387" s="18">
        <v>69.656000000000006</v>
      </c>
      <c r="AB387" s="22">
        <v>-7028.88</v>
      </c>
      <c r="AC387" s="18">
        <v>-7.4749999999999996</v>
      </c>
      <c r="AD387" s="18">
        <v>5.0999999999999996</v>
      </c>
      <c r="AE387" s="13">
        <v>8170</v>
      </c>
    </row>
    <row r="388" spans="1:33" ht="15" x14ac:dyDescent="0.2">
      <c r="A388" s="13">
        <v>374</v>
      </c>
      <c r="B388" s="12" t="s">
        <v>448</v>
      </c>
      <c r="C388" s="18">
        <v>59.112000000000002</v>
      </c>
      <c r="D388" s="19">
        <v>190</v>
      </c>
      <c r="E388" s="19">
        <v>321.8</v>
      </c>
      <c r="F388" s="19">
        <v>497</v>
      </c>
      <c r="G388" s="19">
        <v>46.8</v>
      </c>
      <c r="H388" s="19">
        <v>233</v>
      </c>
      <c r="I388" s="18">
        <v>0.26700000000000002</v>
      </c>
      <c r="J388" s="18">
        <v>0.22900000000000001</v>
      </c>
      <c r="K388" s="18">
        <v>0.71699999999999997</v>
      </c>
      <c r="L388" s="19">
        <v>293</v>
      </c>
      <c r="M388" s="19">
        <v>1.3</v>
      </c>
      <c r="N388" s="20">
        <v>1.5980000000000001</v>
      </c>
      <c r="O388" s="21">
        <v>8.3559999999999995E-2</v>
      </c>
      <c r="P388" s="21">
        <v>-4.3519999999999997E-5</v>
      </c>
      <c r="Q388" s="21">
        <v>8.5660000000000004E-9</v>
      </c>
      <c r="R388" s="22">
        <v>0</v>
      </c>
      <c r="S388" s="22">
        <v>0</v>
      </c>
      <c r="T388" s="13">
        <v>-17.3</v>
      </c>
      <c r="U388" s="13">
        <v>9.51</v>
      </c>
      <c r="V388" s="20">
        <v>15.995699999999999</v>
      </c>
      <c r="W388" s="22">
        <v>2551.7199999999998</v>
      </c>
      <c r="X388" s="22">
        <v>-49.15</v>
      </c>
      <c r="Y388" s="13">
        <v>350</v>
      </c>
      <c r="Z388" s="13">
        <v>235</v>
      </c>
      <c r="AA388" s="18">
        <v>0</v>
      </c>
      <c r="AB388" s="22">
        <v>0</v>
      </c>
      <c r="AC388" s="18">
        <v>0</v>
      </c>
      <c r="AD388" s="18">
        <v>0</v>
      </c>
      <c r="AE388" s="13">
        <v>7100</v>
      </c>
    </row>
    <row r="389" spans="1:33" ht="15" x14ac:dyDescent="0.2">
      <c r="A389" s="13">
        <v>375</v>
      </c>
      <c r="B389" s="12" t="s">
        <v>449</v>
      </c>
      <c r="C389" s="18">
        <v>88.106999999999999</v>
      </c>
      <c r="D389" s="19">
        <v>180.3</v>
      </c>
      <c r="E389" s="19">
        <v>353.7</v>
      </c>
      <c r="F389" s="19">
        <v>538</v>
      </c>
      <c r="G389" s="19">
        <v>40.1</v>
      </c>
      <c r="H389" s="19">
        <v>285</v>
      </c>
      <c r="I389" s="18">
        <v>0.25900000000000001</v>
      </c>
      <c r="J389" s="18">
        <v>0.315</v>
      </c>
      <c r="K389" s="18">
        <v>0.91100000000000003</v>
      </c>
      <c r="L389" s="19">
        <v>289</v>
      </c>
      <c r="M389" s="19">
        <v>1.9</v>
      </c>
      <c r="N389" s="20">
        <v>0</v>
      </c>
      <c r="O389" s="21">
        <v>0</v>
      </c>
      <c r="P389" s="21">
        <v>0</v>
      </c>
      <c r="Q389" s="21">
        <v>0</v>
      </c>
      <c r="R389" s="22">
        <v>452.97</v>
      </c>
      <c r="S389" s="22">
        <v>246.09</v>
      </c>
      <c r="T389" s="13">
        <v>0</v>
      </c>
      <c r="U389" s="13">
        <v>0</v>
      </c>
      <c r="V389" s="20">
        <v>15.767099999999999</v>
      </c>
      <c r="W389" s="22">
        <v>2593.9499999999998</v>
      </c>
      <c r="X389" s="22">
        <v>-69.69</v>
      </c>
      <c r="Y389" s="13">
        <v>360</v>
      </c>
      <c r="Z389" s="13">
        <v>280</v>
      </c>
      <c r="AA389" s="18">
        <v>63.317999999999998</v>
      </c>
      <c r="AB389" s="22">
        <v>-6292.56</v>
      </c>
      <c r="AC389" s="18">
        <v>-6.6349999999999998</v>
      </c>
      <c r="AD389" s="18">
        <v>4.01</v>
      </c>
      <c r="AE389" s="13">
        <v>7760</v>
      </c>
    </row>
    <row r="390" spans="1:33" ht="15" x14ac:dyDescent="0.2">
      <c r="A390" s="13">
        <v>376</v>
      </c>
      <c r="B390" s="12" t="s">
        <v>450</v>
      </c>
      <c r="C390" s="18">
        <v>116.161</v>
      </c>
      <c r="D390" s="19">
        <v>197.3</v>
      </c>
      <c r="E390" s="19">
        <v>395.7</v>
      </c>
      <c r="F390" s="19">
        <v>578</v>
      </c>
      <c r="G390" s="19">
        <v>0</v>
      </c>
      <c r="H390" s="19">
        <v>0</v>
      </c>
      <c r="I390" s="18">
        <v>0</v>
      </c>
      <c r="J390" s="18">
        <v>0</v>
      </c>
      <c r="K390" s="18">
        <v>0.88100000000000001</v>
      </c>
      <c r="L390" s="19">
        <v>293</v>
      </c>
      <c r="M390" s="19">
        <v>1.8</v>
      </c>
      <c r="N390" s="20">
        <v>0</v>
      </c>
      <c r="O390" s="21">
        <v>0</v>
      </c>
      <c r="P390" s="21">
        <v>0</v>
      </c>
      <c r="Q390" s="21">
        <v>0</v>
      </c>
      <c r="R390" s="22">
        <v>0</v>
      </c>
      <c r="S390" s="22">
        <v>0</v>
      </c>
      <c r="T390" s="13">
        <v>0</v>
      </c>
      <c r="U390" s="13">
        <v>0</v>
      </c>
      <c r="V390" s="20">
        <v>16.864100000000001</v>
      </c>
      <c r="W390" s="22">
        <v>3558.18</v>
      </c>
      <c r="X390" s="22">
        <v>-47.86</v>
      </c>
      <c r="Y390" s="13">
        <v>420</v>
      </c>
      <c r="Z390" s="13">
        <v>292</v>
      </c>
      <c r="AA390" s="18">
        <v>0</v>
      </c>
      <c r="AB390" s="22">
        <v>0</v>
      </c>
      <c r="AC390" s="18">
        <v>0</v>
      </c>
      <c r="AD390" s="18">
        <v>0</v>
      </c>
      <c r="AE390" s="13">
        <v>8690</v>
      </c>
    </row>
    <row r="391" spans="1:33" ht="15" x14ac:dyDescent="0.2">
      <c r="A391" s="13">
        <v>377</v>
      </c>
      <c r="B391" s="12" t="s">
        <v>451</v>
      </c>
      <c r="C391" s="18">
        <v>120.19499999999999</v>
      </c>
      <c r="D391" s="19">
        <v>173.7</v>
      </c>
      <c r="E391" s="19">
        <v>432.4</v>
      </c>
      <c r="F391" s="19">
        <v>638.29999999999995</v>
      </c>
      <c r="G391" s="19">
        <v>31.6</v>
      </c>
      <c r="H391" s="19">
        <v>440</v>
      </c>
      <c r="I391" s="18">
        <v>0.26500000000000001</v>
      </c>
      <c r="J391" s="18">
        <v>0.34399999999999997</v>
      </c>
      <c r="K391" s="18">
        <v>0.86199999999999999</v>
      </c>
      <c r="L391" s="19">
        <v>293</v>
      </c>
      <c r="M391" s="19">
        <v>0.4</v>
      </c>
      <c r="N391" s="20">
        <v>-7.4729999999999999</v>
      </c>
      <c r="O391" s="21">
        <v>0.17879999999999999</v>
      </c>
      <c r="P391" s="21">
        <v>-1.099E-4</v>
      </c>
      <c r="Q391" s="21">
        <v>2.5819999999999999E-8</v>
      </c>
      <c r="R391" s="22">
        <v>527.45000000000005</v>
      </c>
      <c r="S391" s="22">
        <v>282.64999999999998</v>
      </c>
      <c r="T391" s="13">
        <v>1.87</v>
      </c>
      <c r="U391" s="13">
        <v>32.799999999999997</v>
      </c>
      <c r="V391" s="20">
        <v>16.0062</v>
      </c>
      <c r="W391" s="22">
        <v>3433.84</v>
      </c>
      <c r="X391" s="22">
        <v>-66.010000000000005</v>
      </c>
      <c r="Y391" s="13">
        <v>461</v>
      </c>
      <c r="Z391" s="13">
        <v>316</v>
      </c>
      <c r="AA391" s="18">
        <v>0</v>
      </c>
      <c r="AB391" s="22">
        <v>0</v>
      </c>
      <c r="AC391" s="18">
        <v>0</v>
      </c>
      <c r="AD391" s="18">
        <v>0</v>
      </c>
      <c r="AE391" s="13">
        <v>9140</v>
      </c>
    </row>
    <row r="392" spans="1:33" ht="15" x14ac:dyDescent="0.2">
      <c r="A392" s="13">
        <v>378</v>
      </c>
      <c r="B392" s="12" t="s">
        <v>452</v>
      </c>
      <c r="C392" s="18">
        <v>126.24299999999999</v>
      </c>
      <c r="D392" s="19">
        <v>178.7</v>
      </c>
      <c r="E392" s="19">
        <v>429.9</v>
      </c>
      <c r="F392" s="19">
        <v>639</v>
      </c>
      <c r="G392" s="19">
        <v>27.7</v>
      </c>
      <c r="H392" s="19">
        <v>0</v>
      </c>
      <c r="I392" s="18">
        <v>0</v>
      </c>
      <c r="J392" s="18">
        <v>0.25800000000000001</v>
      </c>
      <c r="K392" s="18">
        <v>0.79300000000000004</v>
      </c>
      <c r="L392" s="19">
        <v>293</v>
      </c>
      <c r="M392" s="19">
        <v>0</v>
      </c>
      <c r="N392" s="20">
        <v>-14.932</v>
      </c>
      <c r="O392" s="21">
        <v>0.23619999999999999</v>
      </c>
      <c r="P392" s="21">
        <v>-1.384E-4</v>
      </c>
      <c r="Q392" s="21">
        <v>3.0839999999999997E-8</v>
      </c>
      <c r="R392" s="22">
        <v>549.08000000000004</v>
      </c>
      <c r="S392" s="22">
        <v>293.93</v>
      </c>
      <c r="T392" s="13">
        <v>-46.2</v>
      </c>
      <c r="U392" s="13">
        <v>11.31</v>
      </c>
      <c r="V392" s="20">
        <v>15.8567</v>
      </c>
      <c r="W392" s="22">
        <v>3363.62</v>
      </c>
      <c r="X392" s="22">
        <v>-65.209999999999994</v>
      </c>
      <c r="Y392" s="13">
        <v>459</v>
      </c>
      <c r="Z392" s="13">
        <v>313</v>
      </c>
      <c r="AA392" s="18">
        <v>0</v>
      </c>
      <c r="AB392" s="22">
        <v>0</v>
      </c>
      <c r="AC392" s="18">
        <v>0</v>
      </c>
      <c r="AD392" s="18">
        <v>0</v>
      </c>
      <c r="AE392" s="13">
        <v>8620</v>
      </c>
    </row>
    <row r="393" spans="1:33" ht="15" x14ac:dyDescent="0.2">
      <c r="A393" s="13">
        <v>379</v>
      </c>
      <c r="B393" s="12" t="s">
        <v>453</v>
      </c>
      <c r="C393" s="18">
        <v>112.21599999999999</v>
      </c>
      <c r="D393" s="19">
        <v>155.80000000000001</v>
      </c>
      <c r="E393" s="19">
        <v>404.1</v>
      </c>
      <c r="F393" s="19">
        <v>603</v>
      </c>
      <c r="G393" s="19">
        <v>29.6</v>
      </c>
      <c r="H393" s="19">
        <v>425</v>
      </c>
      <c r="I393" s="18">
        <v>0.25</v>
      </c>
      <c r="J393" s="18">
        <v>0.33500000000000002</v>
      </c>
      <c r="K393" s="18">
        <v>0.78100000000000003</v>
      </c>
      <c r="L393" s="19">
        <v>289</v>
      </c>
      <c r="M393" s="19">
        <v>0</v>
      </c>
      <c r="N393" s="20">
        <v>-13.369</v>
      </c>
      <c r="O393" s="21">
        <v>0.20180000000000001</v>
      </c>
      <c r="P393" s="21">
        <v>-1.176E-4</v>
      </c>
      <c r="Q393" s="21">
        <v>2.6689999999999999E-8</v>
      </c>
      <c r="R393" s="22">
        <v>454.23</v>
      </c>
      <c r="S393" s="22">
        <v>264.22000000000003</v>
      </c>
      <c r="T393" s="13">
        <v>-35.39</v>
      </c>
      <c r="U393" s="13">
        <v>12.57</v>
      </c>
      <c r="V393" s="20">
        <v>15.8969</v>
      </c>
      <c r="W393" s="22">
        <v>3187.67</v>
      </c>
      <c r="X393" s="22">
        <v>-59.99</v>
      </c>
      <c r="Y393" s="13">
        <v>431</v>
      </c>
      <c r="Z393" s="13">
        <v>294</v>
      </c>
      <c r="AA393" s="18">
        <v>0</v>
      </c>
      <c r="AB393" s="22">
        <v>0</v>
      </c>
      <c r="AC393" s="18">
        <v>0</v>
      </c>
      <c r="AD393" s="18">
        <v>0</v>
      </c>
      <c r="AE393" s="13">
        <v>8152</v>
      </c>
    </row>
    <row r="394" spans="1:33" ht="15" x14ac:dyDescent="0.2">
      <c r="A394" s="13">
        <v>380</v>
      </c>
      <c r="B394" s="12" t="s">
        <v>454</v>
      </c>
      <c r="C394" s="18">
        <v>198.39400000000001</v>
      </c>
      <c r="D394" s="19">
        <v>279</v>
      </c>
      <c r="E394" s="19">
        <v>526.70000000000005</v>
      </c>
      <c r="F394" s="19">
        <v>694</v>
      </c>
      <c r="G394" s="19">
        <v>16</v>
      </c>
      <c r="H394" s="19">
        <v>830</v>
      </c>
      <c r="I394" s="18">
        <v>0.23</v>
      </c>
      <c r="J394" s="18">
        <v>0.67900000000000005</v>
      </c>
      <c r="K394" s="18">
        <v>0.76300000000000001</v>
      </c>
      <c r="L394" s="19">
        <v>293</v>
      </c>
      <c r="M394" s="19">
        <v>0</v>
      </c>
      <c r="N394" s="20">
        <v>-2.6230000000000002</v>
      </c>
      <c r="O394" s="21">
        <v>3.1949999999999998</v>
      </c>
      <c r="P394" s="21">
        <v>-1</v>
      </c>
      <c r="Q394" s="21">
        <v>-1.7729999999999999</v>
      </c>
      <c r="R394" s="22">
        <v>-4</v>
      </c>
      <c r="S394" s="22">
        <v>3.8170000000000002</v>
      </c>
      <c r="T394" s="13">
        <v>-8</v>
      </c>
      <c r="U394" s="13">
        <v>689.85</v>
      </c>
      <c r="V394" s="20">
        <v>344.21</v>
      </c>
      <c r="W394" s="22">
        <v>-79.38</v>
      </c>
      <c r="X394" s="22">
        <v>15.97</v>
      </c>
      <c r="Y394" s="13">
        <v>16.148</v>
      </c>
      <c r="Z394" s="13">
        <v>4008.52</v>
      </c>
      <c r="AA394" s="18">
        <v>-105.4</v>
      </c>
      <c r="AB394" s="22">
        <v>560</v>
      </c>
      <c r="AC394" s="18">
        <v>394</v>
      </c>
      <c r="AD394" s="18">
        <v>91.171999999999997</v>
      </c>
      <c r="AE394" s="13">
        <v>-11322.9</v>
      </c>
      <c r="AG394" s="13">
        <v>16.66</v>
      </c>
    </row>
    <row r="395" spans="1:33" ht="15" x14ac:dyDescent="0.2">
      <c r="A395" s="13">
        <v>381</v>
      </c>
      <c r="B395" s="12" t="s">
        <v>455</v>
      </c>
      <c r="C395" s="18">
        <v>266.51299999999998</v>
      </c>
      <c r="D395" s="19">
        <v>0</v>
      </c>
      <c r="E395" s="19">
        <v>599</v>
      </c>
      <c r="F395" s="19">
        <v>772</v>
      </c>
      <c r="G395" s="19">
        <v>11.1</v>
      </c>
      <c r="H395" s="19">
        <v>0</v>
      </c>
      <c r="I395" s="18">
        <v>0</v>
      </c>
      <c r="J395" s="18">
        <v>0.78900000000000003</v>
      </c>
      <c r="K395" s="18">
        <v>0</v>
      </c>
      <c r="L395" s="19">
        <v>0</v>
      </c>
      <c r="M395" s="19">
        <v>0</v>
      </c>
      <c r="N395" s="20">
        <v>-15.507999999999999</v>
      </c>
      <c r="O395" s="21">
        <v>0.4501</v>
      </c>
      <c r="P395" s="21">
        <v>-2.5920000000000001E-4</v>
      </c>
      <c r="Q395" s="21">
        <v>5.7940000000000001E-8</v>
      </c>
      <c r="R395" s="22">
        <v>924.6</v>
      </c>
      <c r="S395" s="22">
        <v>399.62</v>
      </c>
      <c r="T395" s="13">
        <v>-89.48</v>
      </c>
      <c r="U395" s="13">
        <v>34.770000000000003</v>
      </c>
      <c r="V395" s="20">
        <v>16.263200000000001</v>
      </c>
      <c r="W395" s="22">
        <v>4439.38</v>
      </c>
      <c r="X395" s="22">
        <v>-138.1</v>
      </c>
      <c r="Y395" s="13">
        <v>648</v>
      </c>
      <c r="Z395" s="13">
        <v>465</v>
      </c>
      <c r="AA395" s="18">
        <v>0</v>
      </c>
      <c r="AB395" s="22">
        <v>0</v>
      </c>
      <c r="AC395" s="18">
        <v>0</v>
      </c>
      <c r="AD395" s="18">
        <v>0</v>
      </c>
      <c r="AE395" s="13">
        <v>13380</v>
      </c>
    </row>
    <row r="396" spans="1:33" ht="15" x14ac:dyDescent="0.2">
      <c r="A396" s="13">
        <v>382</v>
      </c>
      <c r="B396" s="12" t="s">
        <v>456</v>
      </c>
      <c r="C396" s="18">
        <v>184.36699999999999</v>
      </c>
      <c r="D396" s="19">
        <v>267.8</v>
      </c>
      <c r="E396" s="19">
        <v>508.6</v>
      </c>
      <c r="F396" s="19">
        <v>675.8</v>
      </c>
      <c r="G396" s="19">
        <v>17</v>
      </c>
      <c r="H396" s="19">
        <v>780</v>
      </c>
      <c r="I396" s="18">
        <v>0.24</v>
      </c>
      <c r="J396" s="18">
        <v>0.623</v>
      </c>
      <c r="K396" s="18">
        <v>0.75600000000000001</v>
      </c>
      <c r="L396" s="19">
        <v>293</v>
      </c>
      <c r="M396" s="19">
        <v>0</v>
      </c>
      <c r="N396" s="20">
        <v>-2.4990000000000001</v>
      </c>
      <c r="O396" s="21">
        <v>2.9740000000000002</v>
      </c>
      <c r="P396" s="21">
        <v>-1</v>
      </c>
      <c r="Q396" s="21">
        <v>-1.651</v>
      </c>
      <c r="R396" s="22">
        <v>-4</v>
      </c>
      <c r="S396" s="22">
        <v>3.5579999999999998</v>
      </c>
      <c r="T396" s="13">
        <v>-8</v>
      </c>
      <c r="U396" s="13">
        <v>664.1</v>
      </c>
      <c r="V396" s="20">
        <v>332.1</v>
      </c>
      <c r="W396" s="22">
        <v>-74.45</v>
      </c>
      <c r="X396" s="22">
        <v>13.97</v>
      </c>
      <c r="Y396" s="13">
        <v>16.1355</v>
      </c>
      <c r="Z396" s="13">
        <v>3892.91</v>
      </c>
      <c r="AA396" s="18">
        <v>-98.93</v>
      </c>
      <c r="AB396" s="22">
        <v>540</v>
      </c>
      <c r="AC396" s="18">
        <v>380</v>
      </c>
      <c r="AD396" s="18">
        <v>0</v>
      </c>
      <c r="AE396" s="13">
        <v>0</v>
      </c>
      <c r="AG396" s="13">
        <v>0</v>
      </c>
    </row>
    <row r="397" spans="1:33" ht="15" x14ac:dyDescent="0.2">
      <c r="A397" s="13">
        <v>383</v>
      </c>
      <c r="B397" s="12" t="s">
        <v>457</v>
      </c>
      <c r="C397" s="18">
        <v>252.48599999999999</v>
      </c>
      <c r="D397" s="19">
        <v>0</v>
      </c>
      <c r="E397" s="19">
        <v>598.6</v>
      </c>
      <c r="F397" s="19">
        <v>761</v>
      </c>
      <c r="G397" s="19">
        <v>11.9</v>
      </c>
      <c r="H397" s="19">
        <v>0</v>
      </c>
      <c r="I397" s="18">
        <v>0</v>
      </c>
      <c r="J397" s="18">
        <v>0.755</v>
      </c>
      <c r="K397" s="18">
        <v>0</v>
      </c>
      <c r="L397" s="19">
        <v>0</v>
      </c>
      <c r="M397" s="19">
        <v>0</v>
      </c>
      <c r="N397" s="20">
        <v>-15.336</v>
      </c>
      <c r="O397" s="21">
        <v>0.42759999999999998</v>
      </c>
      <c r="P397" s="21">
        <v>-2.4649999999999997E-4</v>
      </c>
      <c r="Q397" s="21">
        <v>5.5159999999999999E-8</v>
      </c>
      <c r="R397" s="22">
        <v>891.8</v>
      </c>
      <c r="S397" s="22">
        <v>392.78</v>
      </c>
      <c r="T397" s="13">
        <v>-84.55</v>
      </c>
      <c r="U397" s="13">
        <v>32.74</v>
      </c>
      <c r="V397" s="20">
        <v>16.227</v>
      </c>
      <c r="W397" s="22">
        <v>4483.13</v>
      </c>
      <c r="X397" s="22">
        <v>-131.30000000000001</v>
      </c>
      <c r="Y397" s="13">
        <v>634</v>
      </c>
      <c r="Z397" s="13">
        <v>453</v>
      </c>
      <c r="AA397" s="18">
        <v>0</v>
      </c>
      <c r="AB397" s="22">
        <v>0</v>
      </c>
      <c r="AC397" s="18">
        <v>0</v>
      </c>
      <c r="AD397" s="18">
        <v>0</v>
      </c>
      <c r="AE397" s="13">
        <v>12980</v>
      </c>
    </row>
    <row r="398" spans="1:33" ht="15" x14ac:dyDescent="0.2">
      <c r="A398" s="13">
        <v>384</v>
      </c>
      <c r="B398" s="12" t="s">
        <v>458</v>
      </c>
      <c r="C398" s="18">
        <v>156.31299999999999</v>
      </c>
      <c r="D398" s="19">
        <v>247.6</v>
      </c>
      <c r="E398" s="19">
        <v>469.1</v>
      </c>
      <c r="F398" s="19">
        <v>638.79999999999995</v>
      </c>
      <c r="G398" s="19">
        <v>19.399999999999999</v>
      </c>
      <c r="H398" s="19">
        <v>660</v>
      </c>
      <c r="I398" s="18">
        <v>0.24</v>
      </c>
      <c r="J398" s="18">
        <v>0.53500000000000003</v>
      </c>
      <c r="K398" s="18">
        <v>0.74</v>
      </c>
      <c r="L398" s="19">
        <v>293</v>
      </c>
      <c r="M398" s="19">
        <v>0</v>
      </c>
      <c r="N398" s="20">
        <v>-2.0049999999999999</v>
      </c>
      <c r="O398" s="21">
        <v>0.25169999999999998</v>
      </c>
      <c r="P398" s="21">
        <v>-1.3850000000000001E-4</v>
      </c>
      <c r="Q398" s="21">
        <v>2.9539999999999998E-8</v>
      </c>
      <c r="R398" s="22">
        <v>605.5</v>
      </c>
      <c r="S398" s="22">
        <v>305.01</v>
      </c>
      <c r="T398" s="13">
        <v>-64.599999999999994</v>
      </c>
      <c r="U398" s="13">
        <v>9.94</v>
      </c>
      <c r="V398" s="20">
        <v>16.054099999999998</v>
      </c>
      <c r="W398" s="22">
        <v>3614.07</v>
      </c>
      <c r="X398" s="22">
        <v>-85.45</v>
      </c>
      <c r="Y398" s="13">
        <v>498</v>
      </c>
      <c r="Z398" s="13">
        <v>348</v>
      </c>
      <c r="AA398" s="18">
        <v>80.120999999999995</v>
      </c>
      <c r="AB398" s="22">
        <v>-9305.7999999999993</v>
      </c>
      <c r="AC398" s="18">
        <v>-8.7289999999999992</v>
      </c>
      <c r="AD398" s="18">
        <v>11.75</v>
      </c>
      <c r="AE398" s="13">
        <v>9920</v>
      </c>
    </row>
    <row r="399" spans="1:33" ht="15" x14ac:dyDescent="0.2">
      <c r="A399" s="13">
        <v>385</v>
      </c>
      <c r="B399" s="12" t="s">
        <v>459</v>
      </c>
      <c r="C399" s="18">
        <v>102.134</v>
      </c>
      <c r="D399" s="19">
        <v>239</v>
      </c>
      <c r="E399" s="19">
        <v>458.7</v>
      </c>
      <c r="F399" s="19">
        <v>651</v>
      </c>
      <c r="G399" s="19">
        <v>38</v>
      </c>
      <c r="H399" s="19">
        <v>340</v>
      </c>
      <c r="I399" s="18">
        <v>0.24</v>
      </c>
      <c r="J399" s="18">
        <v>0.61599999999999999</v>
      </c>
      <c r="K399" s="18">
        <v>0.93899999999999995</v>
      </c>
      <c r="L399" s="19">
        <v>293</v>
      </c>
      <c r="M399" s="19">
        <v>0</v>
      </c>
      <c r="N399" s="20">
        <v>3.198</v>
      </c>
      <c r="O399" s="21">
        <v>0.1202</v>
      </c>
      <c r="P399" s="21">
        <v>-7.0010000000000002E-5</v>
      </c>
      <c r="Q399" s="21">
        <v>1.5810000000000001E-8</v>
      </c>
      <c r="R399" s="22">
        <v>729.09</v>
      </c>
      <c r="S399" s="22">
        <v>341.13</v>
      </c>
      <c r="T399" s="13">
        <v>-117.2</v>
      </c>
      <c r="U399" s="13">
        <v>-85.37</v>
      </c>
      <c r="V399" s="20">
        <v>17.630600000000001</v>
      </c>
      <c r="W399" s="22">
        <v>4092.15</v>
      </c>
      <c r="X399" s="22">
        <v>-86.55</v>
      </c>
      <c r="Y399" s="13">
        <v>495</v>
      </c>
      <c r="Z399" s="13">
        <v>350</v>
      </c>
      <c r="AA399" s="18">
        <v>0</v>
      </c>
      <c r="AB399" s="22">
        <v>0</v>
      </c>
      <c r="AC399" s="18">
        <v>0</v>
      </c>
      <c r="AD399" s="18">
        <v>0</v>
      </c>
      <c r="AE399" s="13">
        <v>11900</v>
      </c>
    </row>
    <row r="400" spans="1:33" ht="15" x14ac:dyDescent="0.2">
      <c r="A400" s="13">
        <v>386</v>
      </c>
      <c r="B400" s="12" t="s">
        <v>460</v>
      </c>
      <c r="C400" s="18">
        <v>108.14</v>
      </c>
      <c r="D400" s="19">
        <v>304.10000000000002</v>
      </c>
      <c r="E400" s="19">
        <v>464.2</v>
      </c>
      <c r="F400" s="19">
        <v>697.6</v>
      </c>
      <c r="G400" s="19">
        <v>49.4</v>
      </c>
      <c r="H400" s="19">
        <v>282</v>
      </c>
      <c r="I400" s="18">
        <v>0.24</v>
      </c>
      <c r="J400" s="18">
        <v>0.443</v>
      </c>
      <c r="K400" s="18">
        <v>1.028</v>
      </c>
      <c r="L400" s="19">
        <v>313</v>
      </c>
      <c r="M400" s="19">
        <v>1.6</v>
      </c>
      <c r="N400" s="20">
        <v>-7.7089999999999996</v>
      </c>
      <c r="O400" s="21">
        <v>0.1673</v>
      </c>
      <c r="P400" s="21">
        <v>-1.415E-4</v>
      </c>
      <c r="Q400" s="21">
        <v>5.0729999999999998E-8</v>
      </c>
      <c r="R400" s="22">
        <v>1533.4</v>
      </c>
      <c r="S400" s="22">
        <v>365.61</v>
      </c>
      <c r="T400" s="13">
        <v>-30.74</v>
      </c>
      <c r="U400" s="13">
        <v>-8.86</v>
      </c>
      <c r="V400" s="20">
        <v>15.9148</v>
      </c>
      <c r="W400" s="22">
        <v>3305.37</v>
      </c>
      <c r="X400" s="22">
        <v>-108</v>
      </c>
      <c r="Y400" s="13">
        <v>480</v>
      </c>
      <c r="Z400" s="13">
        <v>370</v>
      </c>
      <c r="AA400" s="18">
        <v>75.616</v>
      </c>
      <c r="AB400" s="22">
        <v>-9341.59</v>
      </c>
      <c r="AC400" s="18">
        <v>-7.9589999999999996</v>
      </c>
      <c r="AD400" s="18">
        <v>5.47</v>
      </c>
      <c r="AE400" s="13">
        <v>10800</v>
      </c>
    </row>
    <row r="401" spans="1:31" ht="15" x14ac:dyDescent="0.2">
      <c r="A401" s="13">
        <v>387</v>
      </c>
      <c r="B401" s="12" t="s">
        <v>461</v>
      </c>
      <c r="C401" s="18">
        <v>147.00399999999999</v>
      </c>
      <c r="D401" s="19">
        <v>256.10000000000002</v>
      </c>
      <c r="E401" s="19">
        <v>453.6</v>
      </c>
      <c r="F401" s="19">
        <v>697.3</v>
      </c>
      <c r="G401" s="19">
        <v>40.5</v>
      </c>
      <c r="H401" s="19">
        <v>360</v>
      </c>
      <c r="I401" s="18">
        <v>0.22500000000000001</v>
      </c>
      <c r="J401" s="18">
        <v>0.27200000000000002</v>
      </c>
      <c r="K401" s="18">
        <v>1.306</v>
      </c>
      <c r="L401" s="19">
        <v>293</v>
      </c>
      <c r="M401" s="19">
        <v>2.2999999999999998</v>
      </c>
      <c r="N401" s="20">
        <v>-3.4159999999999999</v>
      </c>
      <c r="O401" s="21">
        <v>0.13150000000000001</v>
      </c>
      <c r="P401" s="21">
        <v>-1.078E-4</v>
      </c>
      <c r="Q401" s="21">
        <v>3.414E-8</v>
      </c>
      <c r="R401" s="22">
        <v>554.35</v>
      </c>
      <c r="S401" s="22">
        <v>319.07</v>
      </c>
      <c r="T401" s="13">
        <v>7.16</v>
      </c>
      <c r="U401" s="13">
        <v>19.760000000000002</v>
      </c>
      <c r="V401" s="20">
        <v>16.279900000000001</v>
      </c>
      <c r="W401" s="22">
        <v>3798.23</v>
      </c>
      <c r="X401" s="22">
        <v>-59.84</v>
      </c>
      <c r="Y401" s="13">
        <v>483</v>
      </c>
      <c r="Z401" s="13">
        <v>331</v>
      </c>
      <c r="AA401" s="18">
        <v>0</v>
      </c>
      <c r="AB401" s="22">
        <v>0</v>
      </c>
      <c r="AC401" s="18">
        <v>0</v>
      </c>
      <c r="AD401" s="18">
        <v>0</v>
      </c>
      <c r="AE401" s="13">
        <v>9480</v>
      </c>
    </row>
    <row r="402" spans="1:31" ht="15" x14ac:dyDescent="0.2">
      <c r="A402" s="13">
        <v>388</v>
      </c>
      <c r="B402" s="12" t="s">
        <v>462</v>
      </c>
      <c r="C402" s="18">
        <v>122.167</v>
      </c>
      <c r="D402" s="19">
        <v>269.8</v>
      </c>
      <c r="E402" s="19">
        <v>477.7</v>
      </c>
      <c r="F402" s="19">
        <v>703</v>
      </c>
      <c r="G402" s="19">
        <v>0</v>
      </c>
      <c r="H402" s="19">
        <v>0</v>
      </c>
      <c r="I402" s="18">
        <v>0</v>
      </c>
      <c r="J402" s="18">
        <v>0</v>
      </c>
      <c r="K402" s="18">
        <v>1.0369999999999999</v>
      </c>
      <c r="L402" s="19">
        <v>273</v>
      </c>
      <c r="M402" s="19">
        <v>0</v>
      </c>
      <c r="N402" s="20">
        <v>0</v>
      </c>
      <c r="O402" s="21">
        <v>0</v>
      </c>
      <c r="P402" s="21">
        <v>0</v>
      </c>
      <c r="Q402" s="21">
        <v>0</v>
      </c>
      <c r="R402" s="22">
        <v>0</v>
      </c>
      <c r="S402" s="22">
        <v>0</v>
      </c>
      <c r="T402" s="13">
        <v>-34.82</v>
      </c>
      <c r="U402" s="13">
        <v>0</v>
      </c>
      <c r="V402" s="20">
        <v>17.960999999999999</v>
      </c>
      <c r="W402" s="22">
        <v>4928.3599999999997</v>
      </c>
      <c r="X402" s="22">
        <v>-45.75</v>
      </c>
      <c r="Y402" s="13">
        <v>500</v>
      </c>
      <c r="Z402" s="13">
        <v>350</v>
      </c>
      <c r="AA402" s="18">
        <v>0</v>
      </c>
      <c r="AB402" s="22">
        <v>0</v>
      </c>
      <c r="AC402" s="18">
        <v>0</v>
      </c>
      <c r="AD402" s="18">
        <v>0</v>
      </c>
      <c r="AE402" s="13">
        <v>11490</v>
      </c>
    </row>
    <row r="403" spans="1:31" ht="15" x14ac:dyDescent="0.2">
      <c r="A403" s="13">
        <v>389</v>
      </c>
      <c r="B403" s="12" t="s">
        <v>463</v>
      </c>
      <c r="C403" s="18">
        <v>230.31</v>
      </c>
      <c r="D403" s="19">
        <v>330</v>
      </c>
      <c r="E403" s="19">
        <v>605</v>
      </c>
      <c r="F403" s="19">
        <v>891</v>
      </c>
      <c r="G403" s="19">
        <v>38.5</v>
      </c>
      <c r="H403" s="19">
        <v>769</v>
      </c>
      <c r="I403" s="18">
        <v>0.40500000000000003</v>
      </c>
      <c r="J403" s="18">
        <v>0</v>
      </c>
      <c r="K403" s="18">
        <v>0</v>
      </c>
      <c r="L403" s="19">
        <v>0</v>
      </c>
      <c r="M403" s="19">
        <v>0</v>
      </c>
      <c r="N403" s="20">
        <v>0</v>
      </c>
      <c r="O403" s="21">
        <v>0</v>
      </c>
      <c r="P403" s="21">
        <v>0</v>
      </c>
      <c r="Q403" s="21">
        <v>0</v>
      </c>
      <c r="R403" s="22">
        <v>1094.0999999999999</v>
      </c>
      <c r="S403" s="22">
        <v>461.27</v>
      </c>
      <c r="T403" s="13">
        <v>0</v>
      </c>
      <c r="U403" s="13">
        <v>0</v>
      </c>
      <c r="V403" s="20">
        <v>0</v>
      </c>
      <c r="W403" s="22">
        <v>0</v>
      </c>
      <c r="X403" s="22">
        <v>0</v>
      </c>
      <c r="Y403" s="13">
        <v>0</v>
      </c>
      <c r="Z403" s="13">
        <v>0</v>
      </c>
      <c r="AA403" s="18">
        <v>0</v>
      </c>
      <c r="AB403" s="22">
        <v>0</v>
      </c>
      <c r="AC403" s="18">
        <v>0</v>
      </c>
      <c r="AD403" s="18">
        <v>0</v>
      </c>
      <c r="AE403" s="13">
        <v>0</v>
      </c>
    </row>
    <row r="404" spans="1:31" ht="15" x14ac:dyDescent="0.2">
      <c r="A404" s="13">
        <v>390</v>
      </c>
      <c r="B404" s="12" t="s">
        <v>464</v>
      </c>
      <c r="C404" s="18">
        <v>107.15600000000001</v>
      </c>
      <c r="D404" s="19">
        <v>258.39999999999998</v>
      </c>
      <c r="E404" s="19">
        <v>473.3</v>
      </c>
      <c r="F404" s="19">
        <v>694</v>
      </c>
      <c r="G404" s="19">
        <v>37</v>
      </c>
      <c r="H404" s="19">
        <v>343</v>
      </c>
      <c r="I404" s="18">
        <v>0.26</v>
      </c>
      <c r="J404" s="18">
        <v>0.435</v>
      </c>
      <c r="K404" s="18">
        <v>0.998</v>
      </c>
      <c r="L404" s="19">
        <v>293</v>
      </c>
      <c r="M404" s="19">
        <v>1.6</v>
      </c>
      <c r="N404" s="20">
        <v>0</v>
      </c>
      <c r="O404" s="21">
        <v>0</v>
      </c>
      <c r="P404" s="21">
        <v>0</v>
      </c>
      <c r="Q404" s="21">
        <v>0</v>
      </c>
      <c r="R404" s="22">
        <v>1085.0999999999999</v>
      </c>
      <c r="S404" s="22">
        <v>356.46</v>
      </c>
      <c r="T404" s="13">
        <v>0</v>
      </c>
      <c r="U404" s="13">
        <v>0</v>
      </c>
      <c r="V404" s="20">
        <v>16.7834</v>
      </c>
      <c r="W404" s="22">
        <v>4072.58</v>
      </c>
      <c r="X404" s="22">
        <v>-72.150000000000006</v>
      </c>
      <c r="Y404" s="13">
        <v>500</v>
      </c>
      <c r="Z404" s="13">
        <v>375</v>
      </c>
      <c r="AA404" s="18">
        <v>0</v>
      </c>
      <c r="AB404" s="22">
        <v>0</v>
      </c>
      <c r="AC404" s="18">
        <v>0</v>
      </c>
      <c r="AD404" s="18">
        <v>0</v>
      </c>
      <c r="AE404" s="13">
        <v>10835</v>
      </c>
    </row>
    <row r="405" spans="1:31" ht="15" x14ac:dyDescent="0.2">
      <c r="A405" s="13">
        <v>391</v>
      </c>
      <c r="B405" s="12" t="s">
        <v>465</v>
      </c>
      <c r="C405" s="18">
        <v>31.998999999999999</v>
      </c>
      <c r="D405" s="19">
        <v>54.4</v>
      </c>
      <c r="E405" s="19">
        <v>90.2</v>
      </c>
      <c r="F405" s="19">
        <v>154.6</v>
      </c>
      <c r="G405" s="19">
        <v>49.8</v>
      </c>
      <c r="H405" s="19">
        <v>73.400000000000006</v>
      </c>
      <c r="I405" s="18">
        <v>0.28799999999999998</v>
      </c>
      <c r="J405" s="18">
        <v>2.1000000000000001E-2</v>
      </c>
      <c r="K405" s="18">
        <v>1.149</v>
      </c>
      <c r="L405" s="19">
        <v>90</v>
      </c>
      <c r="M405" s="19">
        <v>0</v>
      </c>
      <c r="N405" s="20">
        <v>6.7130000000000001</v>
      </c>
      <c r="O405" s="21">
        <v>-8.7899999999999997E-7</v>
      </c>
      <c r="P405" s="21">
        <v>4.1699999999999999E-6</v>
      </c>
      <c r="Q405" s="21">
        <v>-2.5439999999999999E-9</v>
      </c>
      <c r="R405" s="22">
        <v>85.68</v>
      </c>
      <c r="S405" s="22">
        <v>51.5</v>
      </c>
      <c r="T405" s="13">
        <v>0</v>
      </c>
      <c r="U405" s="13">
        <v>0</v>
      </c>
      <c r="V405" s="20">
        <v>15.407500000000001</v>
      </c>
      <c r="W405" s="22">
        <v>734.55</v>
      </c>
      <c r="X405" s="22">
        <v>-6.45</v>
      </c>
      <c r="Y405" s="13">
        <v>100</v>
      </c>
      <c r="Z405" s="13">
        <v>63</v>
      </c>
      <c r="AA405" s="18">
        <v>31.041</v>
      </c>
      <c r="AB405" s="22">
        <v>-1082.52</v>
      </c>
      <c r="AC405" s="18">
        <v>-2.7610000000000001</v>
      </c>
      <c r="AD405" s="18">
        <v>0.26500000000000001</v>
      </c>
      <c r="AE405" s="13">
        <v>1630</v>
      </c>
    </row>
    <row r="406" spans="1:31" ht="15" x14ac:dyDescent="0.2">
      <c r="A406" s="13">
        <v>392</v>
      </c>
      <c r="B406" s="12" t="s">
        <v>466</v>
      </c>
      <c r="C406" s="18">
        <v>106.16800000000001</v>
      </c>
      <c r="D406" s="19">
        <v>248</v>
      </c>
      <c r="E406" s="19">
        <v>417.6</v>
      </c>
      <c r="F406" s="19">
        <v>630.20000000000005</v>
      </c>
      <c r="G406" s="19">
        <v>36.799999999999997</v>
      </c>
      <c r="H406" s="19">
        <v>369</v>
      </c>
      <c r="I406" s="18">
        <v>0.26300000000000001</v>
      </c>
      <c r="J406" s="18">
        <v>0.314</v>
      </c>
      <c r="K406" s="18">
        <v>0.88</v>
      </c>
      <c r="L406" s="19">
        <v>293</v>
      </c>
      <c r="M406" s="19">
        <v>0.5</v>
      </c>
      <c r="N406" s="20">
        <v>-3.786</v>
      </c>
      <c r="O406" s="21">
        <v>0.1424</v>
      </c>
      <c r="P406" s="21">
        <v>-8.2239999999999999E-5</v>
      </c>
      <c r="Q406" s="21">
        <v>1.798E-8</v>
      </c>
      <c r="R406" s="22">
        <v>513.54</v>
      </c>
      <c r="S406" s="22">
        <v>277.98</v>
      </c>
      <c r="T406" s="13">
        <v>4.54</v>
      </c>
      <c r="U406" s="13">
        <v>29.18</v>
      </c>
      <c r="V406" s="20">
        <v>16.115600000000001</v>
      </c>
      <c r="W406" s="22">
        <v>3395.57</v>
      </c>
      <c r="X406" s="22">
        <v>-59.46</v>
      </c>
      <c r="Y406" s="13">
        <v>445</v>
      </c>
      <c r="Z406" s="13">
        <v>305</v>
      </c>
      <c r="AA406" s="18">
        <v>61.762999999999998</v>
      </c>
      <c r="AB406" s="22">
        <v>-7149.21</v>
      </c>
      <c r="AC406" s="18">
        <v>-6.3019999999999996</v>
      </c>
      <c r="AD406" s="18">
        <v>6.11</v>
      </c>
      <c r="AE406" s="13">
        <v>8800</v>
      </c>
    </row>
    <row r="407" spans="1:31" ht="15" x14ac:dyDescent="0.2">
      <c r="A407" s="13">
        <v>393</v>
      </c>
      <c r="B407" s="12" t="s">
        <v>467</v>
      </c>
      <c r="C407" s="18">
        <v>47.997999999999998</v>
      </c>
      <c r="D407" s="19">
        <v>80.5</v>
      </c>
      <c r="E407" s="19">
        <v>161.30000000000001</v>
      </c>
      <c r="F407" s="19">
        <v>261</v>
      </c>
      <c r="G407" s="19">
        <v>55</v>
      </c>
      <c r="H407" s="19">
        <v>88.9</v>
      </c>
      <c r="I407" s="18">
        <v>0.28799999999999998</v>
      </c>
      <c r="J407" s="18">
        <v>0.215</v>
      </c>
      <c r="K407" s="18">
        <v>1.3560000000000001</v>
      </c>
      <c r="L407" s="19">
        <v>161.30000000000001</v>
      </c>
      <c r="M407" s="19">
        <v>0.6</v>
      </c>
      <c r="N407" s="20">
        <v>4.907</v>
      </c>
      <c r="O407" s="21">
        <v>1.9130000000000001E-2</v>
      </c>
      <c r="P407" s="21">
        <v>-1.491E-5</v>
      </c>
      <c r="Q407" s="21">
        <v>4.0540000000000003E-9</v>
      </c>
      <c r="R407" s="22">
        <v>313.79000000000002</v>
      </c>
      <c r="S407" s="22">
        <v>120.34</v>
      </c>
      <c r="T407" s="13">
        <v>34.1</v>
      </c>
      <c r="U407" s="13">
        <v>38.909999999999997</v>
      </c>
      <c r="V407" s="20">
        <v>15.742699999999999</v>
      </c>
      <c r="W407" s="22">
        <v>1272.18</v>
      </c>
      <c r="X407" s="22">
        <v>-22.16</v>
      </c>
      <c r="Y407" s="13">
        <v>174</v>
      </c>
      <c r="Z407" s="13">
        <v>109</v>
      </c>
      <c r="AA407" s="18">
        <v>0</v>
      </c>
      <c r="AB407" s="22">
        <v>0</v>
      </c>
      <c r="AC407" s="18">
        <v>0</v>
      </c>
      <c r="AD407" s="18">
        <v>0</v>
      </c>
      <c r="AE407" s="13">
        <v>2670</v>
      </c>
    </row>
    <row r="408" spans="1:31" ht="15" x14ac:dyDescent="0.2">
      <c r="A408" s="13">
        <v>394</v>
      </c>
      <c r="B408" s="12" t="s">
        <v>468</v>
      </c>
      <c r="C408" s="18">
        <v>108.14</v>
      </c>
      <c r="D408" s="19">
        <v>307.89999999999998</v>
      </c>
      <c r="E408" s="19">
        <v>475.1</v>
      </c>
      <c r="F408" s="19">
        <v>704.6</v>
      </c>
      <c r="G408" s="19">
        <v>50.8</v>
      </c>
      <c r="H408" s="19">
        <v>0</v>
      </c>
      <c r="I408" s="18">
        <v>0</v>
      </c>
      <c r="J408" s="18">
        <v>0.51500000000000001</v>
      </c>
      <c r="K408" s="18">
        <v>1.0189999999999999</v>
      </c>
      <c r="L408" s="19">
        <v>313</v>
      </c>
      <c r="M408" s="19">
        <v>1.6</v>
      </c>
      <c r="N408" s="20">
        <v>-9.7050000000000001</v>
      </c>
      <c r="O408" s="21">
        <v>0.16850000000000001</v>
      </c>
      <c r="P408" s="21">
        <v>-1.3750000000000001E-4</v>
      </c>
      <c r="Q408" s="21">
        <v>4.6989999999999999E-8</v>
      </c>
      <c r="R408" s="22">
        <v>1826.9</v>
      </c>
      <c r="S408" s="22">
        <v>372.68</v>
      </c>
      <c r="T408" s="13">
        <v>-29.97</v>
      </c>
      <c r="U408" s="13">
        <v>-7.38</v>
      </c>
      <c r="V408" s="20">
        <v>16.198899999999998</v>
      </c>
      <c r="W408" s="22">
        <v>3479.39</v>
      </c>
      <c r="X408" s="22">
        <v>-111.3</v>
      </c>
      <c r="Y408" s="13">
        <v>480</v>
      </c>
      <c r="Z408" s="13">
        <v>370</v>
      </c>
      <c r="AA408" s="18">
        <v>64.082999999999998</v>
      </c>
      <c r="AB408" s="22">
        <v>-8825.19</v>
      </c>
      <c r="AC408" s="18">
        <v>-6.3159999999999998</v>
      </c>
      <c r="AD408" s="18">
        <v>5.42</v>
      </c>
      <c r="AE408" s="13">
        <v>11340</v>
      </c>
    </row>
    <row r="409" spans="1:31" ht="15" x14ac:dyDescent="0.2">
      <c r="A409" s="13">
        <v>395</v>
      </c>
      <c r="B409" s="12" t="s">
        <v>469</v>
      </c>
      <c r="C409" s="18">
        <v>147.00399999999999</v>
      </c>
      <c r="D409" s="19">
        <v>326.3</v>
      </c>
      <c r="E409" s="19">
        <v>447.3</v>
      </c>
      <c r="F409" s="19">
        <v>685</v>
      </c>
      <c r="G409" s="19">
        <v>39</v>
      </c>
      <c r="H409" s="19">
        <v>372</v>
      </c>
      <c r="I409" s="18">
        <v>0.26</v>
      </c>
      <c r="J409" s="18">
        <v>0.27</v>
      </c>
      <c r="K409" s="18">
        <v>1.248</v>
      </c>
      <c r="L409" s="19">
        <v>328</v>
      </c>
      <c r="M409" s="19">
        <v>0</v>
      </c>
      <c r="N409" s="20">
        <v>-3.4260000000000002</v>
      </c>
      <c r="O409" s="21">
        <v>0.13220000000000001</v>
      </c>
      <c r="P409" s="21">
        <v>-1.089E-4</v>
      </c>
      <c r="Q409" s="21">
        <v>3.4580000000000003E-8</v>
      </c>
      <c r="R409" s="22">
        <v>483.82</v>
      </c>
      <c r="S409" s="22">
        <v>312.02999999999997</v>
      </c>
      <c r="T409" s="13">
        <v>5.5</v>
      </c>
      <c r="U409" s="13">
        <v>18.440000000000001</v>
      </c>
      <c r="V409" s="20">
        <v>16.113499999999998</v>
      </c>
      <c r="W409" s="22">
        <v>3626.83</v>
      </c>
      <c r="X409" s="22">
        <v>-64.64</v>
      </c>
      <c r="Y409" s="13">
        <v>477</v>
      </c>
      <c r="Z409" s="13">
        <v>326</v>
      </c>
      <c r="AA409" s="18">
        <v>0</v>
      </c>
      <c r="AB409" s="22">
        <v>0</v>
      </c>
      <c r="AC409" s="18">
        <v>0</v>
      </c>
      <c r="AD409" s="18">
        <v>0</v>
      </c>
      <c r="AE409" s="13">
        <v>9270</v>
      </c>
    </row>
    <row r="410" spans="1:31" ht="15" x14ac:dyDescent="0.2">
      <c r="A410" s="13">
        <v>396</v>
      </c>
      <c r="B410" s="12" t="s">
        <v>470</v>
      </c>
      <c r="C410" s="18">
        <v>186.05600000000001</v>
      </c>
      <c r="D410" s="19">
        <v>0</v>
      </c>
      <c r="E410" s="19">
        <v>353.4</v>
      </c>
      <c r="F410" s="19">
        <v>516.70000000000005</v>
      </c>
      <c r="G410" s="19">
        <v>32.6</v>
      </c>
      <c r="H410" s="19">
        <v>0</v>
      </c>
      <c r="I410" s="18">
        <v>0</v>
      </c>
      <c r="J410" s="18">
        <v>0.4</v>
      </c>
      <c r="K410" s="18">
        <v>0</v>
      </c>
      <c r="L410" s="19">
        <v>0</v>
      </c>
      <c r="M410" s="19">
        <v>0</v>
      </c>
      <c r="N410" s="20">
        <v>8.66</v>
      </c>
      <c r="O410" s="21">
        <v>0.1258</v>
      </c>
      <c r="P410" s="21">
        <v>-1.086E-4</v>
      </c>
      <c r="Q410" s="21">
        <v>3.477E-8</v>
      </c>
      <c r="R410" s="22">
        <v>0</v>
      </c>
      <c r="S410" s="22">
        <v>0</v>
      </c>
      <c r="T410" s="13">
        <v>-228.64</v>
      </c>
      <c r="U410" s="13">
        <v>-210.18</v>
      </c>
      <c r="V410" s="20">
        <v>16.193999999999999</v>
      </c>
      <c r="W410" s="22">
        <v>2827.53</v>
      </c>
      <c r="X410" s="22">
        <v>-57.66</v>
      </c>
      <c r="Y410" s="13">
        <v>390</v>
      </c>
      <c r="Z410" s="13">
        <v>270</v>
      </c>
      <c r="AA410" s="18">
        <v>74.686000000000007</v>
      </c>
      <c r="AB410" s="22">
        <v>-6815.04</v>
      </c>
      <c r="AC410" s="18">
        <v>-8.3179999999999996</v>
      </c>
      <c r="AD410" s="18">
        <v>5.31</v>
      </c>
      <c r="AE410" s="13">
        <v>0</v>
      </c>
    </row>
    <row r="411" spans="1:31" ht="15" x14ac:dyDescent="0.2">
      <c r="A411" s="13">
        <v>397</v>
      </c>
      <c r="B411" s="12" t="s">
        <v>471</v>
      </c>
      <c r="C411" s="18">
        <v>300.04700000000003</v>
      </c>
      <c r="D411" s="19">
        <v>0</v>
      </c>
      <c r="E411" s="19">
        <v>325.7</v>
      </c>
      <c r="F411" s="19">
        <v>457.2</v>
      </c>
      <c r="G411" s="19">
        <v>24</v>
      </c>
      <c r="H411" s="19">
        <v>0</v>
      </c>
      <c r="I411" s="18">
        <v>0</v>
      </c>
      <c r="J411" s="18">
        <v>0</v>
      </c>
      <c r="K411" s="18">
        <v>0</v>
      </c>
      <c r="L411" s="19">
        <v>0</v>
      </c>
      <c r="M411" s="19">
        <v>0</v>
      </c>
      <c r="N411" s="20">
        <v>0</v>
      </c>
      <c r="O411" s="21">
        <v>0</v>
      </c>
      <c r="P411" s="21">
        <v>0</v>
      </c>
      <c r="Q411" s="21">
        <v>0</v>
      </c>
      <c r="R411" s="22">
        <v>0</v>
      </c>
      <c r="S411" s="22">
        <v>0</v>
      </c>
      <c r="T411" s="13">
        <v>0</v>
      </c>
      <c r="U411" s="13">
        <v>0</v>
      </c>
      <c r="V411" s="20">
        <v>13.9087</v>
      </c>
      <c r="W411" s="22">
        <v>1374.07</v>
      </c>
      <c r="X411" s="22">
        <v>-136.80000000000001</v>
      </c>
      <c r="Y411" s="13">
        <v>400</v>
      </c>
      <c r="Z411" s="13">
        <v>280</v>
      </c>
      <c r="AA411" s="18">
        <v>119.2</v>
      </c>
      <c r="AB411" s="22">
        <v>-8611.09</v>
      </c>
      <c r="AC411" s="18">
        <v>-14.89</v>
      </c>
      <c r="AD411" s="18">
        <v>6.04</v>
      </c>
      <c r="AE411" s="13">
        <v>0</v>
      </c>
    </row>
    <row r="412" spans="1:31" ht="15" x14ac:dyDescent="0.2">
      <c r="A412" s="13">
        <v>398</v>
      </c>
      <c r="B412" s="12" t="s">
        <v>472</v>
      </c>
      <c r="C412" s="18">
        <v>100.01600000000001</v>
      </c>
      <c r="D412" s="19">
        <v>130.69999999999999</v>
      </c>
      <c r="E412" s="19">
        <v>197.5</v>
      </c>
      <c r="F412" s="19">
        <v>306.39999999999998</v>
      </c>
      <c r="G412" s="19">
        <v>38.9</v>
      </c>
      <c r="H412" s="19">
        <v>175</v>
      </c>
      <c r="I412" s="18">
        <v>0.27100000000000002</v>
      </c>
      <c r="J412" s="18">
        <v>0.22600000000000001</v>
      </c>
      <c r="K412" s="18">
        <v>1.5189999999999999</v>
      </c>
      <c r="L412" s="19">
        <v>197</v>
      </c>
      <c r="M412" s="19">
        <v>0</v>
      </c>
      <c r="N412" s="20">
        <v>6.9290000000000003</v>
      </c>
      <c r="O412" s="21">
        <v>5.4390000000000001E-2</v>
      </c>
      <c r="P412" s="21">
        <v>-4.863E-5</v>
      </c>
      <c r="Q412" s="21">
        <v>1.6190000000000001E-8</v>
      </c>
      <c r="R412" s="22">
        <v>0</v>
      </c>
      <c r="S412" s="22">
        <v>0</v>
      </c>
      <c r="T412" s="13">
        <v>-157.4</v>
      </c>
      <c r="U412" s="13">
        <v>-149.07</v>
      </c>
      <c r="V412" s="20">
        <v>15.88</v>
      </c>
      <c r="W412" s="22">
        <v>1574.6</v>
      </c>
      <c r="X412" s="22">
        <v>-27.22</v>
      </c>
      <c r="Y412" s="13">
        <v>210</v>
      </c>
      <c r="Z412" s="13">
        <v>140</v>
      </c>
      <c r="AA412" s="18">
        <v>51.902999999999999</v>
      </c>
      <c r="AB412" s="22">
        <v>-3165.74</v>
      </c>
      <c r="AC412" s="18">
        <v>-5.5369999999999999</v>
      </c>
      <c r="AD412" s="18">
        <v>1.34</v>
      </c>
      <c r="AE412" s="13">
        <v>0</v>
      </c>
    </row>
    <row r="413" spans="1:31" ht="15" x14ac:dyDescent="0.2">
      <c r="A413" s="13">
        <v>399</v>
      </c>
      <c r="B413" s="12" t="s">
        <v>472</v>
      </c>
      <c r="C413" s="18">
        <v>138.012</v>
      </c>
      <c r="D413" s="19">
        <v>172.4</v>
      </c>
      <c r="E413" s="19">
        <v>194.9</v>
      </c>
      <c r="F413" s="19">
        <v>292.8</v>
      </c>
      <c r="G413" s="19">
        <v>0</v>
      </c>
      <c r="H413" s="19">
        <v>224</v>
      </c>
      <c r="I413" s="18">
        <v>0</v>
      </c>
      <c r="J413" s="18">
        <v>0</v>
      </c>
      <c r="K413" s="18">
        <v>1.59</v>
      </c>
      <c r="L413" s="19">
        <v>195</v>
      </c>
      <c r="M413" s="19">
        <v>0</v>
      </c>
      <c r="N413" s="20">
        <v>6.4050000000000002</v>
      </c>
      <c r="O413" s="21">
        <v>8.2589999999999997E-2</v>
      </c>
      <c r="P413" s="21">
        <v>-6.8529999999999996E-5</v>
      </c>
      <c r="Q413" s="21">
        <v>1.9429999999999999E-8</v>
      </c>
      <c r="R413" s="22">
        <v>0</v>
      </c>
      <c r="S413" s="22">
        <v>0</v>
      </c>
      <c r="T413" s="13">
        <v>-321</v>
      </c>
      <c r="U413" s="13">
        <v>-300.52</v>
      </c>
      <c r="V413" s="20">
        <v>15.642200000000001</v>
      </c>
      <c r="W413" s="22">
        <v>1512.94</v>
      </c>
      <c r="X413" s="22">
        <v>-26.94</v>
      </c>
      <c r="Y413" s="13">
        <v>200</v>
      </c>
      <c r="Z413" s="13">
        <v>170</v>
      </c>
      <c r="AA413" s="18">
        <v>48.372999999999998</v>
      </c>
      <c r="AB413" s="22">
        <v>-2969.9</v>
      </c>
      <c r="AC413" s="18">
        <v>-5.032</v>
      </c>
      <c r="AD413" s="18">
        <v>1.53</v>
      </c>
      <c r="AE413" s="13">
        <v>3860</v>
      </c>
    </row>
    <row r="414" spans="1:31" ht="15" x14ac:dyDescent="0.2">
      <c r="A414" s="13">
        <v>400</v>
      </c>
      <c r="B414" s="12" t="s">
        <v>473</v>
      </c>
      <c r="C414" s="18">
        <v>350.05500000000001</v>
      </c>
      <c r="D414" s="19">
        <v>0</v>
      </c>
      <c r="E414" s="19">
        <v>349.5</v>
      </c>
      <c r="F414" s="19">
        <v>486.8</v>
      </c>
      <c r="G414" s="19">
        <v>23</v>
      </c>
      <c r="H414" s="19">
        <v>0</v>
      </c>
      <c r="I414" s="18">
        <v>0</v>
      </c>
      <c r="J414" s="18">
        <v>0.48199999999999998</v>
      </c>
      <c r="K414" s="18">
        <v>0</v>
      </c>
      <c r="L414" s="19">
        <v>0</v>
      </c>
      <c r="M414" s="19">
        <v>0</v>
      </c>
      <c r="N414" s="20">
        <v>0</v>
      </c>
      <c r="O414" s="21">
        <v>0</v>
      </c>
      <c r="P414" s="21">
        <v>0</v>
      </c>
      <c r="Q414" s="21">
        <v>0</v>
      </c>
      <c r="R414" s="22">
        <v>0</v>
      </c>
      <c r="S414" s="22">
        <v>0</v>
      </c>
      <c r="T414" s="13">
        <v>-692.2</v>
      </c>
      <c r="U414" s="13">
        <v>0</v>
      </c>
      <c r="V414" s="20">
        <v>15.712999999999999</v>
      </c>
      <c r="W414" s="22">
        <v>2610.5700000000002</v>
      </c>
      <c r="X414" s="22">
        <v>-61.93</v>
      </c>
      <c r="Y414" s="13">
        <v>385</v>
      </c>
      <c r="Z414" s="13">
        <v>290</v>
      </c>
      <c r="AA414" s="18">
        <v>51.689</v>
      </c>
      <c r="AB414" s="22">
        <v>-5514.04</v>
      </c>
      <c r="AC414" s="18">
        <v>-5.0039999999999996</v>
      </c>
      <c r="AD414" s="18">
        <v>5.47</v>
      </c>
      <c r="AE414" s="13">
        <v>0</v>
      </c>
    </row>
    <row r="415" spans="1:31" ht="15" x14ac:dyDescent="0.2">
      <c r="A415" s="13">
        <v>401</v>
      </c>
      <c r="B415" s="12" t="s">
        <v>474</v>
      </c>
      <c r="C415" s="18">
        <v>388.05099999999999</v>
      </c>
      <c r="D415" s="19">
        <v>195</v>
      </c>
      <c r="E415" s="19">
        <v>355.7</v>
      </c>
      <c r="F415" s="19">
        <v>474.8</v>
      </c>
      <c r="G415" s="19">
        <v>16</v>
      </c>
      <c r="H415" s="19">
        <v>664</v>
      </c>
      <c r="I415" s="18">
        <v>0.27300000000000002</v>
      </c>
      <c r="J415" s="18">
        <v>0.56000000000000005</v>
      </c>
      <c r="K415" s="18">
        <v>1.7330000000000001</v>
      </c>
      <c r="L415" s="19">
        <v>293</v>
      </c>
      <c r="M415" s="19">
        <v>0</v>
      </c>
      <c r="N415" s="20">
        <v>0</v>
      </c>
      <c r="O415" s="21">
        <v>0</v>
      </c>
      <c r="P415" s="21">
        <v>0</v>
      </c>
      <c r="Q415" s="21">
        <v>0</v>
      </c>
      <c r="R415" s="22">
        <v>0</v>
      </c>
      <c r="S415" s="22">
        <v>0</v>
      </c>
      <c r="T415" s="13">
        <v>-808.9</v>
      </c>
      <c r="U415" s="13">
        <v>-737.87</v>
      </c>
      <c r="V415" s="20">
        <v>15.9747</v>
      </c>
      <c r="W415" s="22">
        <v>2719.68</v>
      </c>
      <c r="X415" s="22">
        <v>-64.5</v>
      </c>
      <c r="Y415" s="13">
        <v>390</v>
      </c>
      <c r="Z415" s="13">
        <v>270</v>
      </c>
      <c r="AA415" s="18">
        <v>83.896000000000001</v>
      </c>
      <c r="AB415" s="22">
        <v>-7348.95</v>
      </c>
      <c r="AC415" s="18">
        <v>-9.6440000000000001</v>
      </c>
      <c r="AD415" s="18">
        <v>7.82</v>
      </c>
      <c r="AE415" s="13">
        <v>0</v>
      </c>
    </row>
    <row r="416" spans="1:31" ht="15" x14ac:dyDescent="0.2">
      <c r="A416" s="13">
        <v>402</v>
      </c>
      <c r="B416" s="12" t="s">
        <v>475</v>
      </c>
      <c r="C416" s="18">
        <v>338.04399999999998</v>
      </c>
      <c r="D416" s="19">
        <v>186</v>
      </c>
      <c r="E416" s="19">
        <v>330.3</v>
      </c>
      <c r="F416" s="19">
        <v>451.7</v>
      </c>
      <c r="G416" s="19">
        <v>18.8</v>
      </c>
      <c r="H416" s="19">
        <v>442</v>
      </c>
      <c r="I416" s="18">
        <v>0.224</v>
      </c>
      <c r="J416" s="18">
        <v>0.73</v>
      </c>
      <c r="K416" s="18">
        <v>0</v>
      </c>
      <c r="L416" s="19">
        <v>0</v>
      </c>
      <c r="M416" s="19">
        <v>0</v>
      </c>
      <c r="N416" s="20">
        <v>0</v>
      </c>
      <c r="O416" s="21">
        <v>0</v>
      </c>
      <c r="P416" s="21">
        <v>0</v>
      </c>
      <c r="Q416" s="21">
        <v>0</v>
      </c>
      <c r="R416" s="22">
        <v>0</v>
      </c>
      <c r="S416" s="22">
        <v>0</v>
      </c>
      <c r="T416" s="13">
        <v>0</v>
      </c>
      <c r="U416" s="13">
        <v>0</v>
      </c>
      <c r="V416" s="20">
        <v>15.8307</v>
      </c>
      <c r="W416" s="22">
        <v>2488.59</v>
      </c>
      <c r="X416" s="22">
        <v>-59.73</v>
      </c>
      <c r="Y416" s="13">
        <v>330</v>
      </c>
      <c r="Z416" s="13">
        <v>270</v>
      </c>
      <c r="AA416" s="18">
        <v>90.504999999999995</v>
      </c>
      <c r="AB416" s="22">
        <v>-7074.74</v>
      </c>
      <c r="AC416" s="18">
        <v>-10.78</v>
      </c>
      <c r="AD416" s="18">
        <v>7.33</v>
      </c>
      <c r="AE416" s="13">
        <v>0</v>
      </c>
    </row>
    <row r="417" spans="1:33" ht="15" x14ac:dyDescent="0.2">
      <c r="A417" s="13">
        <v>403</v>
      </c>
      <c r="B417" s="12" t="s">
        <v>476</v>
      </c>
      <c r="C417" s="18">
        <v>122.167</v>
      </c>
      <c r="D417" s="19">
        <v>318</v>
      </c>
      <c r="E417" s="19">
        <v>491</v>
      </c>
      <c r="F417" s="19">
        <v>716.4</v>
      </c>
      <c r="G417" s="19">
        <v>0</v>
      </c>
      <c r="H417" s="19">
        <v>0</v>
      </c>
      <c r="I417" s="18">
        <v>0</v>
      </c>
      <c r="J417" s="18">
        <v>0</v>
      </c>
      <c r="K417" s="18">
        <v>0</v>
      </c>
      <c r="L417" s="19">
        <v>0</v>
      </c>
      <c r="M417" s="19">
        <v>0</v>
      </c>
      <c r="N417" s="20">
        <v>0</v>
      </c>
      <c r="O417" s="21">
        <v>0</v>
      </c>
      <c r="P417" s="21">
        <v>0</v>
      </c>
      <c r="Q417" s="21">
        <v>0</v>
      </c>
      <c r="R417" s="22">
        <v>0</v>
      </c>
      <c r="S417" s="22">
        <v>0</v>
      </c>
      <c r="T417" s="13">
        <v>-34.549999999999997</v>
      </c>
      <c r="U417" s="13">
        <v>0</v>
      </c>
      <c r="V417" s="20">
        <v>19.090499999999999</v>
      </c>
      <c r="W417" s="22">
        <v>5579.62</v>
      </c>
      <c r="X417" s="22">
        <v>-44.15</v>
      </c>
      <c r="Y417" s="13">
        <v>500</v>
      </c>
      <c r="Z417" s="13">
        <v>370</v>
      </c>
      <c r="AA417" s="18">
        <v>0</v>
      </c>
      <c r="AB417" s="22">
        <v>0</v>
      </c>
      <c r="AC417" s="18">
        <v>0</v>
      </c>
      <c r="AD417" s="18">
        <v>0</v>
      </c>
      <c r="AE417" s="13">
        <v>12100</v>
      </c>
    </row>
    <row r="418" spans="1:33" ht="15" x14ac:dyDescent="0.2">
      <c r="A418" s="13">
        <v>404</v>
      </c>
      <c r="B418" s="12" t="s">
        <v>477</v>
      </c>
      <c r="C418" s="18">
        <v>178.23400000000001</v>
      </c>
      <c r="D418" s="19">
        <v>373.7</v>
      </c>
      <c r="E418" s="19">
        <v>612.6</v>
      </c>
      <c r="F418" s="19">
        <v>878</v>
      </c>
      <c r="G418" s="19">
        <v>0</v>
      </c>
      <c r="H418" s="19">
        <v>0</v>
      </c>
      <c r="I418" s="18">
        <v>0</v>
      </c>
      <c r="J418" s="18">
        <v>0</v>
      </c>
      <c r="K418" s="18">
        <v>0</v>
      </c>
      <c r="L418" s="19">
        <v>0</v>
      </c>
      <c r="M418" s="19">
        <v>0</v>
      </c>
      <c r="N418" s="20">
        <v>-14.087</v>
      </c>
      <c r="O418" s="21">
        <v>2.4020000000000001</v>
      </c>
      <c r="P418" s="21">
        <v>-1</v>
      </c>
      <c r="Q418" s="21">
        <v>-1.575</v>
      </c>
      <c r="R418" s="22">
        <v>-4</v>
      </c>
      <c r="S418" s="22">
        <v>3.835</v>
      </c>
      <c r="T418" s="13">
        <v>-8</v>
      </c>
      <c r="U418" s="13">
        <v>0</v>
      </c>
      <c r="V418" s="20">
        <v>0</v>
      </c>
      <c r="W418" s="22">
        <v>48.4</v>
      </c>
      <c r="X418" s="22">
        <v>0</v>
      </c>
      <c r="Y418" s="13">
        <v>16.718699999999998</v>
      </c>
      <c r="Z418" s="13">
        <v>5477.94</v>
      </c>
      <c r="AA418" s="18">
        <v>-69.39</v>
      </c>
      <c r="AB418" s="22">
        <v>655</v>
      </c>
      <c r="AC418" s="18">
        <v>450</v>
      </c>
      <c r="AD418" s="18">
        <v>0</v>
      </c>
      <c r="AE418" s="13">
        <v>0</v>
      </c>
      <c r="AG418" s="13">
        <v>0</v>
      </c>
    </row>
    <row r="419" spans="1:33" ht="15" x14ac:dyDescent="0.2">
      <c r="A419" s="13">
        <v>405</v>
      </c>
      <c r="B419" s="12" t="s">
        <v>478</v>
      </c>
      <c r="C419" s="18">
        <v>122.167</v>
      </c>
      <c r="D419" s="19">
        <v>243</v>
      </c>
      <c r="E419" s="19">
        <v>443</v>
      </c>
      <c r="F419" s="19">
        <v>647</v>
      </c>
      <c r="G419" s="19">
        <v>33.799999999999997</v>
      </c>
      <c r="H419" s="19">
        <v>0</v>
      </c>
      <c r="I419" s="18">
        <v>0</v>
      </c>
      <c r="J419" s="18">
        <v>0</v>
      </c>
      <c r="K419" s="18">
        <v>0.97899999999999998</v>
      </c>
      <c r="L419" s="19">
        <v>277</v>
      </c>
      <c r="M419" s="19">
        <v>1.2</v>
      </c>
      <c r="N419" s="20">
        <v>0</v>
      </c>
      <c r="O419" s="21">
        <v>0</v>
      </c>
      <c r="P419" s="21">
        <v>0</v>
      </c>
      <c r="Q419" s="21">
        <v>0</v>
      </c>
      <c r="R419" s="22">
        <v>646.88</v>
      </c>
      <c r="S419" s="22">
        <v>305.91000000000003</v>
      </c>
      <c r="T419" s="13">
        <v>0</v>
      </c>
      <c r="U419" s="13">
        <v>0</v>
      </c>
      <c r="V419" s="20">
        <v>16.167300000000001</v>
      </c>
      <c r="W419" s="22">
        <v>3473.2</v>
      </c>
      <c r="X419" s="22">
        <v>-78.66</v>
      </c>
      <c r="Y419" s="13">
        <v>460</v>
      </c>
      <c r="Z419" s="13">
        <v>385</v>
      </c>
      <c r="AA419" s="18">
        <v>0</v>
      </c>
      <c r="AB419" s="22">
        <v>0</v>
      </c>
      <c r="AC419" s="18">
        <v>0</v>
      </c>
      <c r="AD419" s="18">
        <v>0</v>
      </c>
      <c r="AE419" s="13">
        <v>0</v>
      </c>
    </row>
    <row r="420" spans="1:33" ht="15" x14ac:dyDescent="0.2">
      <c r="A420" s="13">
        <v>406</v>
      </c>
      <c r="B420" s="12" t="s">
        <v>479</v>
      </c>
      <c r="C420" s="18">
        <v>94.113</v>
      </c>
      <c r="D420" s="19">
        <v>314</v>
      </c>
      <c r="E420" s="19">
        <v>455</v>
      </c>
      <c r="F420" s="19">
        <v>694.2</v>
      </c>
      <c r="G420" s="19">
        <v>60.5</v>
      </c>
      <c r="H420" s="19">
        <v>229</v>
      </c>
      <c r="I420" s="18">
        <v>0.24</v>
      </c>
      <c r="J420" s="18">
        <v>0.44</v>
      </c>
      <c r="K420" s="18">
        <v>1.0589999999999999</v>
      </c>
      <c r="L420" s="19">
        <v>313</v>
      </c>
      <c r="M420" s="19">
        <v>1.6</v>
      </c>
      <c r="N420" s="20">
        <v>8.5609999999999999</v>
      </c>
      <c r="O420" s="21">
        <v>0.1429</v>
      </c>
      <c r="P420" s="21">
        <v>-1.153E-4</v>
      </c>
      <c r="Q420" s="21">
        <v>3.6470000000000002E-8</v>
      </c>
      <c r="R420" s="22">
        <v>1405.5</v>
      </c>
      <c r="S420" s="22">
        <v>370.07</v>
      </c>
      <c r="T420" s="13">
        <v>-23.03</v>
      </c>
      <c r="U420" s="13">
        <v>7.86</v>
      </c>
      <c r="V420" s="20">
        <v>16.427</v>
      </c>
      <c r="W420" s="22">
        <v>3490.89</v>
      </c>
      <c r="X420" s="22">
        <v>-98.59</v>
      </c>
      <c r="Y420" s="13">
        <v>481</v>
      </c>
      <c r="Z420" s="13">
        <v>345</v>
      </c>
      <c r="AA420" s="18">
        <v>72.558000000000007</v>
      </c>
      <c r="AB420" s="22">
        <v>-9072.6</v>
      </c>
      <c r="AC420" s="18">
        <v>7.516</v>
      </c>
      <c r="AD420" s="18">
        <v>4.42</v>
      </c>
      <c r="AE420" s="13">
        <v>10900</v>
      </c>
    </row>
    <row r="421" spans="1:33" ht="15" x14ac:dyDescent="0.2">
      <c r="A421" s="13">
        <v>407</v>
      </c>
      <c r="B421" s="12" t="s">
        <v>480</v>
      </c>
      <c r="C421" s="18">
        <v>98.915999999999997</v>
      </c>
      <c r="D421" s="19">
        <v>145</v>
      </c>
      <c r="E421" s="19">
        <v>280.8</v>
      </c>
      <c r="F421" s="19">
        <v>455</v>
      </c>
      <c r="G421" s="19">
        <v>56</v>
      </c>
      <c r="H421" s="19">
        <v>190</v>
      </c>
      <c r="I421" s="18">
        <v>0.28000000000000003</v>
      </c>
      <c r="J421" s="18">
        <v>0.20399999999999999</v>
      </c>
      <c r="K421" s="18">
        <v>1.381</v>
      </c>
      <c r="L421" s="19">
        <v>293</v>
      </c>
      <c r="M421" s="19">
        <v>1.1000000000000001</v>
      </c>
      <c r="N421" s="20">
        <v>6.7089999999999996</v>
      </c>
      <c r="O421" s="21">
        <v>3.2500000000000001E-2</v>
      </c>
      <c r="P421" s="21">
        <v>-3.2809999999999999E-5</v>
      </c>
      <c r="Q421" s="21">
        <v>1.2110000000000001E-8</v>
      </c>
      <c r="R421" s="22">
        <v>0</v>
      </c>
      <c r="S421" s="22">
        <v>0</v>
      </c>
      <c r="T421" s="13">
        <v>-52.8</v>
      </c>
      <c r="U421" s="13">
        <v>-49.42</v>
      </c>
      <c r="V421" s="20">
        <v>15.756500000000001</v>
      </c>
      <c r="W421" s="22">
        <v>2167.31</v>
      </c>
      <c r="X421" s="22">
        <v>-43.15</v>
      </c>
      <c r="Y421" s="13">
        <v>341</v>
      </c>
      <c r="Z421" s="13">
        <v>213</v>
      </c>
      <c r="AA421" s="18">
        <v>0</v>
      </c>
      <c r="AB421" s="22">
        <v>0</v>
      </c>
      <c r="AC421" s="18">
        <v>0</v>
      </c>
      <c r="AD421" s="18">
        <v>0</v>
      </c>
      <c r="AE421" s="13">
        <v>5830</v>
      </c>
    </row>
    <row r="422" spans="1:33" ht="15" x14ac:dyDescent="0.2">
      <c r="A422" s="13">
        <v>408</v>
      </c>
      <c r="B422" s="12" t="s">
        <v>481</v>
      </c>
      <c r="C422" s="18">
        <v>137.333</v>
      </c>
      <c r="D422" s="19">
        <v>161</v>
      </c>
      <c r="E422" s="19">
        <v>349</v>
      </c>
      <c r="F422" s="19">
        <v>563</v>
      </c>
      <c r="G422" s="19">
        <v>0</v>
      </c>
      <c r="H422" s="19">
        <v>260</v>
      </c>
      <c r="I422" s="18">
        <v>0</v>
      </c>
      <c r="J422" s="18">
        <v>0</v>
      </c>
      <c r="K422" s="18">
        <v>1.5740000000000001</v>
      </c>
      <c r="L422" s="19">
        <v>294</v>
      </c>
      <c r="M422" s="19">
        <v>0.9</v>
      </c>
      <c r="N422" s="20">
        <v>0</v>
      </c>
      <c r="O422" s="21">
        <v>0</v>
      </c>
      <c r="P422" s="21">
        <v>0</v>
      </c>
      <c r="Q422" s="21">
        <v>0</v>
      </c>
      <c r="R422" s="22">
        <v>0</v>
      </c>
      <c r="S422" s="22">
        <v>0</v>
      </c>
      <c r="T422" s="13">
        <v>0</v>
      </c>
      <c r="U422" s="13">
        <v>0</v>
      </c>
      <c r="V422" s="20">
        <v>0</v>
      </c>
      <c r="W422" s="22">
        <v>0</v>
      </c>
      <c r="X422" s="22">
        <v>0</v>
      </c>
      <c r="Y422" s="13">
        <v>0</v>
      </c>
      <c r="Z422" s="13">
        <v>0</v>
      </c>
      <c r="AA422" s="18">
        <v>0</v>
      </c>
      <c r="AB422" s="22">
        <v>0</v>
      </c>
      <c r="AC422" s="18">
        <v>0</v>
      </c>
      <c r="AD422" s="18">
        <v>0</v>
      </c>
      <c r="AE422" s="13">
        <v>0</v>
      </c>
    </row>
    <row r="423" spans="1:33" ht="15" x14ac:dyDescent="0.2">
      <c r="A423" s="13">
        <v>409</v>
      </c>
      <c r="B423" s="12" t="s">
        <v>482</v>
      </c>
      <c r="C423" s="18">
        <v>148.11799999999999</v>
      </c>
      <c r="D423" s="19">
        <v>404</v>
      </c>
      <c r="E423" s="19">
        <v>560</v>
      </c>
      <c r="F423" s="19">
        <v>810</v>
      </c>
      <c r="G423" s="19">
        <v>47</v>
      </c>
      <c r="H423" s="19">
        <v>368</v>
      </c>
      <c r="I423" s="18">
        <v>0.26</v>
      </c>
      <c r="J423" s="18">
        <v>0</v>
      </c>
      <c r="K423" s="18">
        <v>0</v>
      </c>
      <c r="L423" s="19">
        <v>0</v>
      </c>
      <c r="M423" s="19">
        <v>5.3</v>
      </c>
      <c r="N423" s="20">
        <v>-1.0640000000000001</v>
      </c>
      <c r="O423" s="21">
        <v>0.15620000000000001</v>
      </c>
      <c r="P423" s="21">
        <v>-1.0230000000000001E-4</v>
      </c>
      <c r="Q423" s="21">
        <v>2.4109999999999999E-8</v>
      </c>
      <c r="R423" s="22">
        <v>0</v>
      </c>
      <c r="S423" s="22">
        <v>0</v>
      </c>
      <c r="T423" s="13">
        <v>-88.8</v>
      </c>
      <c r="U423" s="13">
        <v>0</v>
      </c>
      <c r="V423" s="20">
        <v>15.9984</v>
      </c>
      <c r="W423" s="22">
        <v>4467.01</v>
      </c>
      <c r="X423" s="22">
        <v>-83.15</v>
      </c>
      <c r="Y423" s="13">
        <v>615</v>
      </c>
      <c r="Z423" s="13">
        <v>409</v>
      </c>
      <c r="AA423" s="18">
        <v>0</v>
      </c>
      <c r="AB423" s="22">
        <v>0</v>
      </c>
      <c r="AC423" s="18">
        <v>0</v>
      </c>
      <c r="AD423" s="18">
        <v>0</v>
      </c>
      <c r="AE423" s="13">
        <v>11850</v>
      </c>
    </row>
    <row r="424" spans="1:33" ht="15" x14ac:dyDescent="0.2">
      <c r="A424" s="13">
        <v>410</v>
      </c>
      <c r="B424" s="12" t="s">
        <v>483</v>
      </c>
      <c r="C424" s="18">
        <v>85.15</v>
      </c>
      <c r="D424" s="19">
        <v>262.7</v>
      </c>
      <c r="E424" s="19">
        <v>379.7</v>
      </c>
      <c r="F424" s="19">
        <v>594</v>
      </c>
      <c r="G424" s="19">
        <v>47</v>
      </c>
      <c r="H424" s="19">
        <v>289</v>
      </c>
      <c r="I424" s="18">
        <v>0.28000000000000003</v>
      </c>
      <c r="J424" s="18">
        <v>0.25</v>
      </c>
      <c r="K424" s="18">
        <v>0.86199999999999999</v>
      </c>
      <c r="L424" s="19">
        <v>293</v>
      </c>
      <c r="M424" s="19">
        <v>1.2</v>
      </c>
      <c r="N424" s="20">
        <v>-12.675000000000001</v>
      </c>
      <c r="O424" s="21">
        <v>0.1502</v>
      </c>
      <c r="P424" s="21">
        <v>-8.0199999999999998E-5</v>
      </c>
      <c r="Q424" s="21">
        <v>1.5349999999999998E-8</v>
      </c>
      <c r="R424" s="22">
        <v>772.79</v>
      </c>
      <c r="S424" s="22">
        <v>313.49</v>
      </c>
      <c r="T424" s="13">
        <v>11.71</v>
      </c>
      <c r="U424" s="13">
        <v>0</v>
      </c>
      <c r="V424" s="20">
        <v>16.1004</v>
      </c>
      <c r="W424" s="22">
        <v>3015.46</v>
      </c>
      <c r="X424" s="22">
        <v>-61.15</v>
      </c>
      <c r="Y424" s="13">
        <v>416</v>
      </c>
      <c r="Z424" s="13">
        <v>280</v>
      </c>
      <c r="AA424" s="18">
        <v>0</v>
      </c>
      <c r="AB424" s="22">
        <v>0</v>
      </c>
      <c r="AC424" s="18">
        <v>0</v>
      </c>
      <c r="AD424" s="18">
        <v>0</v>
      </c>
      <c r="AE424" s="13">
        <v>8180</v>
      </c>
    </row>
    <row r="425" spans="1:33" ht="15" x14ac:dyDescent="0.2">
      <c r="A425" s="13">
        <v>411</v>
      </c>
      <c r="B425" s="12" t="s">
        <v>484</v>
      </c>
      <c r="C425" s="18">
        <v>40.064999999999998</v>
      </c>
      <c r="D425" s="19">
        <v>136.9</v>
      </c>
      <c r="E425" s="19">
        <v>238.7</v>
      </c>
      <c r="F425" s="19">
        <v>393</v>
      </c>
      <c r="G425" s="19">
        <v>54</v>
      </c>
      <c r="H425" s="19">
        <v>162</v>
      </c>
      <c r="I425" s="18">
        <v>0.27100000000000002</v>
      </c>
      <c r="J425" s="18">
        <v>0.313</v>
      </c>
      <c r="K425" s="18">
        <v>0.65800000000000003</v>
      </c>
      <c r="L425" s="19">
        <v>238</v>
      </c>
      <c r="M425" s="19">
        <v>0.2</v>
      </c>
      <c r="N425" s="20">
        <v>2.3660000000000001</v>
      </c>
      <c r="O425" s="21">
        <v>4.7230000000000001E-2</v>
      </c>
      <c r="P425" s="21">
        <v>-2.8220000000000001E-5</v>
      </c>
      <c r="Q425" s="21">
        <v>6.6450000000000001E-9</v>
      </c>
      <c r="R425" s="22">
        <v>0</v>
      </c>
      <c r="S425" s="22">
        <v>0</v>
      </c>
      <c r="T425" s="13">
        <v>45.92</v>
      </c>
      <c r="U425" s="13">
        <v>48.37</v>
      </c>
      <c r="V425" s="20">
        <v>13.1563</v>
      </c>
      <c r="W425" s="22">
        <v>1054.72</v>
      </c>
      <c r="X425" s="22">
        <v>-77.08</v>
      </c>
      <c r="Y425" s="13">
        <v>257</v>
      </c>
      <c r="Z425" s="13">
        <v>174</v>
      </c>
      <c r="AA425" s="18">
        <v>0</v>
      </c>
      <c r="AB425" s="22">
        <v>0</v>
      </c>
      <c r="AC425" s="18">
        <v>0</v>
      </c>
      <c r="AD425" s="18">
        <v>0</v>
      </c>
      <c r="AE425" s="13">
        <v>4450</v>
      </c>
    </row>
    <row r="426" spans="1:33" ht="15" x14ac:dyDescent="0.2">
      <c r="A426" s="13">
        <v>412</v>
      </c>
      <c r="B426" s="12" t="s">
        <v>485</v>
      </c>
      <c r="C426" s="18">
        <v>44.097000000000001</v>
      </c>
      <c r="D426" s="19">
        <v>85.5</v>
      </c>
      <c r="E426" s="19">
        <v>231.1</v>
      </c>
      <c r="F426" s="19">
        <v>369.8</v>
      </c>
      <c r="G426" s="19">
        <v>41.9</v>
      </c>
      <c r="H426" s="19">
        <v>203</v>
      </c>
      <c r="I426" s="18">
        <v>0.28100000000000003</v>
      </c>
      <c r="J426" s="18">
        <v>0.152</v>
      </c>
      <c r="K426" s="18">
        <v>0.58199999999999996</v>
      </c>
      <c r="L426" s="19">
        <v>231</v>
      </c>
      <c r="M426" s="19">
        <v>0</v>
      </c>
      <c r="N426" s="20">
        <v>-1.0089999999999999</v>
      </c>
      <c r="O426" s="21">
        <v>7.3150000000000007E-2</v>
      </c>
      <c r="P426" s="21">
        <v>-3.7889999999999998E-5</v>
      </c>
      <c r="Q426" s="21">
        <v>7.6779999999999993E-9</v>
      </c>
      <c r="R426" s="22">
        <v>222.67</v>
      </c>
      <c r="S426" s="22">
        <v>133.41</v>
      </c>
      <c r="T426" s="13">
        <v>-24.82</v>
      </c>
      <c r="U426" s="13">
        <v>-5.61</v>
      </c>
      <c r="V426" s="20">
        <v>15.726000000000001</v>
      </c>
      <c r="W426" s="22">
        <v>1872.46</v>
      </c>
      <c r="X426" s="22">
        <v>-25.16</v>
      </c>
      <c r="Y426" s="13">
        <v>249</v>
      </c>
      <c r="Z426" s="13">
        <v>164</v>
      </c>
      <c r="AA426" s="18">
        <v>43.491999999999997</v>
      </c>
      <c r="AB426" s="22">
        <v>-3266.92</v>
      </c>
      <c r="AC426" s="18">
        <v>-4.1790000000000003</v>
      </c>
      <c r="AD426" s="18">
        <v>1.81</v>
      </c>
      <c r="AE426" s="13">
        <v>4487</v>
      </c>
      <c r="AF426" s="23"/>
    </row>
    <row r="427" spans="1:33" ht="15" x14ac:dyDescent="0.2">
      <c r="A427" s="13">
        <v>413</v>
      </c>
      <c r="B427" s="12" t="s">
        <v>486</v>
      </c>
      <c r="C427" s="18">
        <v>58.08</v>
      </c>
      <c r="D427" s="19">
        <v>193</v>
      </c>
      <c r="E427" s="19">
        <v>321</v>
      </c>
      <c r="F427" s="19">
        <v>496</v>
      </c>
      <c r="G427" s="19">
        <v>47</v>
      </c>
      <c r="H427" s="19">
        <v>223</v>
      </c>
      <c r="I427" s="18">
        <v>0.26</v>
      </c>
      <c r="J427" s="18">
        <v>0.313</v>
      </c>
      <c r="K427" s="18">
        <v>0.79700000000000004</v>
      </c>
      <c r="L427" s="19">
        <v>293</v>
      </c>
      <c r="M427" s="19">
        <v>2.7</v>
      </c>
      <c r="N427" s="20">
        <v>2.8</v>
      </c>
      <c r="O427" s="21">
        <v>6.2440000000000002E-2</v>
      </c>
      <c r="P427" s="21">
        <v>-3.1050000000000003E-5</v>
      </c>
      <c r="Q427" s="21">
        <v>5.078E-9</v>
      </c>
      <c r="R427" s="22">
        <v>343.44</v>
      </c>
      <c r="S427" s="22">
        <v>219.33</v>
      </c>
      <c r="T427" s="13">
        <v>-45.9</v>
      </c>
      <c r="U427" s="13">
        <v>-31.18</v>
      </c>
      <c r="V427" s="20">
        <v>16.2315</v>
      </c>
      <c r="W427" s="22">
        <v>2659.02</v>
      </c>
      <c r="X427" s="22">
        <v>-44.15</v>
      </c>
      <c r="Y427" s="13">
        <v>350</v>
      </c>
      <c r="Z427" s="13">
        <v>235</v>
      </c>
      <c r="AA427" s="18">
        <v>0</v>
      </c>
      <c r="AB427" s="22">
        <v>0</v>
      </c>
      <c r="AC427" s="18">
        <v>0</v>
      </c>
      <c r="AD427" s="18">
        <v>0</v>
      </c>
      <c r="AE427" s="13">
        <v>6760</v>
      </c>
    </row>
    <row r="428" spans="1:33" ht="15" x14ac:dyDescent="0.2">
      <c r="A428" s="13">
        <v>414</v>
      </c>
      <c r="B428" s="12" t="s">
        <v>487</v>
      </c>
      <c r="C428" s="18">
        <v>74.08</v>
      </c>
      <c r="D428" s="19">
        <v>252.5</v>
      </c>
      <c r="E428" s="19">
        <v>414</v>
      </c>
      <c r="F428" s="19">
        <v>612</v>
      </c>
      <c r="G428" s="19">
        <v>53</v>
      </c>
      <c r="H428" s="19">
        <v>230</v>
      </c>
      <c r="I428" s="18">
        <v>0.24199999999999999</v>
      </c>
      <c r="J428" s="18">
        <v>0.53600000000000003</v>
      </c>
      <c r="K428" s="18">
        <v>0.99299999999999999</v>
      </c>
      <c r="L428" s="19">
        <v>293</v>
      </c>
      <c r="M428" s="19">
        <v>1.5</v>
      </c>
      <c r="N428" s="20">
        <v>1.3540000000000001</v>
      </c>
      <c r="O428" s="21">
        <v>8.8109999999999994E-2</v>
      </c>
      <c r="P428" s="21">
        <v>-6.8419999999999999E-5</v>
      </c>
      <c r="Q428" s="21">
        <v>2.3590000000000001E-8</v>
      </c>
      <c r="R428" s="22">
        <v>535.04</v>
      </c>
      <c r="S428" s="22">
        <v>299.32</v>
      </c>
      <c r="T428" s="13">
        <v>-108.78</v>
      </c>
      <c r="U428" s="13">
        <v>-88.27</v>
      </c>
      <c r="V428" s="20">
        <v>17.378900000000002</v>
      </c>
      <c r="W428" s="22">
        <v>3723.42</v>
      </c>
      <c r="X428" s="22">
        <v>-67.48</v>
      </c>
      <c r="Y428" s="13">
        <v>450</v>
      </c>
      <c r="Z428" s="13">
        <v>315</v>
      </c>
      <c r="AA428" s="18">
        <v>76.489999999999995</v>
      </c>
      <c r="AB428" s="22">
        <v>-8619.48</v>
      </c>
      <c r="AC428" s="18">
        <v>-8.1389999999999993</v>
      </c>
      <c r="AD428" s="18">
        <v>3.93</v>
      </c>
      <c r="AE428" s="13">
        <v>7700</v>
      </c>
    </row>
    <row r="429" spans="1:33" ht="15" x14ac:dyDescent="0.2">
      <c r="A429" s="13">
        <v>415</v>
      </c>
      <c r="B429" s="12" t="s">
        <v>488</v>
      </c>
      <c r="C429" s="18">
        <v>55.08</v>
      </c>
      <c r="D429" s="19">
        <v>180.3</v>
      </c>
      <c r="E429" s="19">
        <v>370.5</v>
      </c>
      <c r="F429" s="19">
        <v>564.4</v>
      </c>
      <c r="G429" s="19">
        <v>41.3</v>
      </c>
      <c r="H429" s="19">
        <v>230</v>
      </c>
      <c r="I429" s="18">
        <v>0.20499999999999999</v>
      </c>
      <c r="J429" s="18">
        <v>0.318</v>
      </c>
      <c r="K429" s="18">
        <v>0.78200000000000003</v>
      </c>
      <c r="L429" s="19">
        <v>293</v>
      </c>
      <c r="M429" s="19">
        <v>3.7</v>
      </c>
      <c r="N429" s="20">
        <v>3.6789999999999998</v>
      </c>
      <c r="O429" s="21">
        <v>5.3629999999999997E-2</v>
      </c>
      <c r="P429" s="21">
        <v>-2.6279999999999999E-5</v>
      </c>
      <c r="Q429" s="21">
        <v>4.6669999999999997E-9</v>
      </c>
      <c r="R429" s="22">
        <v>366.77</v>
      </c>
      <c r="S429" s="22">
        <v>225.86</v>
      </c>
      <c r="T429" s="13">
        <v>12.1</v>
      </c>
      <c r="U429" s="13">
        <v>22.98</v>
      </c>
      <c r="V429" s="20">
        <v>15.957100000000001</v>
      </c>
      <c r="W429" s="22">
        <v>2940.86</v>
      </c>
      <c r="X429" s="22">
        <v>-55.15</v>
      </c>
      <c r="Y429" s="13">
        <v>405</v>
      </c>
      <c r="Z429" s="13">
        <v>270</v>
      </c>
      <c r="AA429" s="18">
        <v>53.398000000000003</v>
      </c>
      <c r="AB429" s="22">
        <v>-5937.37</v>
      </c>
      <c r="AC429" s="18">
        <v>-5.2</v>
      </c>
      <c r="AD429" s="18">
        <v>4.28</v>
      </c>
      <c r="AE429" s="13">
        <v>7710</v>
      </c>
    </row>
    <row r="430" spans="1:33" ht="15" x14ac:dyDescent="0.2">
      <c r="A430" s="13">
        <v>416</v>
      </c>
      <c r="B430" s="12" t="s">
        <v>489</v>
      </c>
      <c r="C430" s="18">
        <v>78.542000000000002</v>
      </c>
      <c r="D430" s="19">
        <v>150.4</v>
      </c>
      <c r="E430" s="19">
        <v>319.60000000000002</v>
      </c>
      <c r="F430" s="19">
        <v>503</v>
      </c>
      <c r="G430" s="19">
        <v>45.2</v>
      </c>
      <c r="H430" s="19">
        <v>254</v>
      </c>
      <c r="I430" s="18">
        <v>0.27800000000000002</v>
      </c>
      <c r="J430" s="18">
        <v>0.23</v>
      </c>
      <c r="K430" s="18">
        <v>0.89100000000000001</v>
      </c>
      <c r="L430" s="19">
        <v>293</v>
      </c>
      <c r="M430" s="19">
        <v>2</v>
      </c>
      <c r="N430" s="20">
        <v>-0.79900000000000004</v>
      </c>
      <c r="O430" s="21">
        <v>8.6599999999999996E-2</v>
      </c>
      <c r="P430" s="21">
        <v>-5.9910000000000001E-5</v>
      </c>
      <c r="Q430" s="21">
        <v>1.7789999999999999E-8</v>
      </c>
      <c r="R430" s="22">
        <v>374.77</v>
      </c>
      <c r="S430" s="22">
        <v>215</v>
      </c>
      <c r="T430" s="13">
        <v>-31.1</v>
      </c>
      <c r="U430" s="13">
        <v>-12.11</v>
      </c>
      <c r="V430" s="20">
        <v>15.9594</v>
      </c>
      <c r="W430" s="22">
        <v>2581.48</v>
      </c>
      <c r="X430" s="22">
        <v>-42.95</v>
      </c>
      <c r="Y430" s="13">
        <v>350</v>
      </c>
      <c r="Z430" s="13">
        <v>230</v>
      </c>
      <c r="AA430" s="18">
        <v>0</v>
      </c>
      <c r="AB430" s="22">
        <v>0</v>
      </c>
      <c r="AC430" s="18">
        <v>0</v>
      </c>
      <c r="AD430" s="18">
        <v>0</v>
      </c>
      <c r="AE430" s="13">
        <v>6510</v>
      </c>
    </row>
    <row r="431" spans="1:33" ht="15" x14ac:dyDescent="0.2">
      <c r="A431" s="13">
        <v>417</v>
      </c>
      <c r="B431" s="12" t="s">
        <v>490</v>
      </c>
      <c r="C431" s="18">
        <v>42.081000000000003</v>
      </c>
      <c r="D431" s="19">
        <v>87.9</v>
      </c>
      <c r="E431" s="19">
        <v>225.4</v>
      </c>
      <c r="F431" s="19">
        <v>365</v>
      </c>
      <c r="G431" s="19">
        <v>45.6</v>
      </c>
      <c r="H431" s="19">
        <v>181</v>
      </c>
      <c r="I431" s="18">
        <v>0.27500000000000002</v>
      </c>
      <c r="J431" s="18">
        <v>0.14799999999999999</v>
      </c>
      <c r="K431" s="18">
        <v>0.61199999999999999</v>
      </c>
      <c r="L431" s="19">
        <v>223</v>
      </c>
      <c r="M431" s="19">
        <v>0.4</v>
      </c>
      <c r="N431" s="20">
        <v>0.88600000000000001</v>
      </c>
      <c r="O431" s="21">
        <v>5.602E-2</v>
      </c>
      <c r="P431" s="21">
        <v>-2.7710000000000001E-5</v>
      </c>
      <c r="Q431" s="21">
        <v>5.2659999999999998E-9</v>
      </c>
      <c r="R431" s="22">
        <v>273.83999999999997</v>
      </c>
      <c r="S431" s="22">
        <v>131.63</v>
      </c>
      <c r="T431" s="13">
        <v>4.88</v>
      </c>
      <c r="U431" s="13">
        <v>14.99</v>
      </c>
      <c r="V431" s="20">
        <v>15.7027</v>
      </c>
      <c r="W431" s="22">
        <v>1807.53</v>
      </c>
      <c r="X431" s="22">
        <v>-26.15</v>
      </c>
      <c r="Y431" s="13">
        <v>240</v>
      </c>
      <c r="Z431" s="13">
        <v>160</v>
      </c>
      <c r="AA431" s="18">
        <v>44.793999999999997</v>
      </c>
      <c r="AB431" s="22">
        <v>-3260.31</v>
      </c>
      <c r="AC431" s="18">
        <v>-4.3789999999999996</v>
      </c>
      <c r="AD431" s="18">
        <v>1.63</v>
      </c>
      <c r="AE431" s="13">
        <v>4400</v>
      </c>
    </row>
    <row r="432" spans="1:33" ht="15" x14ac:dyDescent="0.2">
      <c r="A432" s="13">
        <v>418</v>
      </c>
      <c r="B432" s="12" t="s">
        <v>491</v>
      </c>
      <c r="C432" s="18">
        <v>58.08</v>
      </c>
      <c r="D432" s="19">
        <v>161</v>
      </c>
      <c r="E432" s="19">
        <v>307.5</v>
      </c>
      <c r="F432" s="19">
        <v>482.2</v>
      </c>
      <c r="G432" s="19">
        <v>48.6</v>
      </c>
      <c r="H432" s="19">
        <v>186</v>
      </c>
      <c r="I432" s="18">
        <v>0.22800000000000001</v>
      </c>
      <c r="J432" s="18">
        <v>0.26900000000000002</v>
      </c>
      <c r="K432" s="18">
        <v>0.82899999999999996</v>
      </c>
      <c r="L432" s="19">
        <v>293</v>
      </c>
      <c r="M432" s="19">
        <v>2</v>
      </c>
      <c r="N432" s="20">
        <v>-2.02</v>
      </c>
      <c r="O432" s="21">
        <v>7.7789999999999998E-2</v>
      </c>
      <c r="P432" s="21">
        <v>-4.7500000000000003E-5</v>
      </c>
      <c r="Q432" s="21">
        <v>1.152E-8</v>
      </c>
      <c r="R432" s="22">
        <v>377.43</v>
      </c>
      <c r="S432" s="22">
        <v>213.36</v>
      </c>
      <c r="T432" s="13">
        <v>-22.17</v>
      </c>
      <c r="U432" s="13">
        <v>-6.16</v>
      </c>
      <c r="V432" s="20">
        <v>15.322699999999999</v>
      </c>
      <c r="W432" s="22">
        <v>2107.58</v>
      </c>
      <c r="X432" s="22">
        <v>-64.87</v>
      </c>
      <c r="Y432" s="13">
        <v>340</v>
      </c>
      <c r="Z432" s="13">
        <v>225</v>
      </c>
      <c r="AA432" s="18">
        <v>0</v>
      </c>
      <c r="AB432" s="22">
        <v>0</v>
      </c>
      <c r="AC432" s="18">
        <v>0</v>
      </c>
      <c r="AD432" s="18">
        <v>0</v>
      </c>
      <c r="AE432" s="13">
        <v>6450</v>
      </c>
    </row>
    <row r="433" spans="1:31" ht="15" x14ac:dyDescent="0.2">
      <c r="A433" s="13">
        <v>419</v>
      </c>
      <c r="B433" s="12" t="s">
        <v>492</v>
      </c>
      <c r="C433" s="18">
        <v>230.31</v>
      </c>
      <c r="D433" s="19">
        <v>485</v>
      </c>
      <c r="E433" s="19">
        <v>649</v>
      </c>
      <c r="F433" s="19">
        <v>926</v>
      </c>
      <c r="G433" s="19">
        <v>32.799999999999997</v>
      </c>
      <c r="H433" s="19">
        <v>779</v>
      </c>
      <c r="I433" s="18">
        <v>0.33600000000000002</v>
      </c>
      <c r="J433" s="18">
        <v>0</v>
      </c>
      <c r="K433" s="18">
        <v>0</v>
      </c>
      <c r="L433" s="19">
        <v>0</v>
      </c>
      <c r="M433" s="19">
        <v>0.7</v>
      </c>
      <c r="N433" s="20">
        <v>0</v>
      </c>
      <c r="O433" s="21">
        <v>0</v>
      </c>
      <c r="P433" s="21">
        <v>0</v>
      </c>
      <c r="Q433" s="21">
        <v>0</v>
      </c>
      <c r="R433" s="22">
        <v>911.01</v>
      </c>
      <c r="S433" s="22">
        <v>461.1</v>
      </c>
      <c r="T433" s="13">
        <v>0</v>
      </c>
      <c r="U433" s="13">
        <v>0</v>
      </c>
      <c r="V433" s="20">
        <v>0</v>
      </c>
      <c r="W433" s="22">
        <v>0</v>
      </c>
      <c r="X433" s="22">
        <v>0</v>
      </c>
      <c r="Y433" s="13">
        <v>0</v>
      </c>
      <c r="Z433" s="13">
        <v>0</v>
      </c>
      <c r="AA433" s="18">
        <v>0</v>
      </c>
      <c r="AB433" s="22">
        <v>0</v>
      </c>
      <c r="AC433" s="18">
        <v>0</v>
      </c>
      <c r="AD433" s="18">
        <v>0</v>
      </c>
      <c r="AE433" s="13">
        <v>0</v>
      </c>
    </row>
    <row r="434" spans="1:31" ht="15" x14ac:dyDescent="0.2">
      <c r="A434" s="13">
        <v>420</v>
      </c>
      <c r="B434" s="12" t="s">
        <v>493</v>
      </c>
      <c r="C434" s="18">
        <v>107.15600000000001</v>
      </c>
      <c r="D434" s="19">
        <v>316.89999999999998</v>
      </c>
      <c r="E434" s="19">
        <v>473.8</v>
      </c>
      <c r="F434" s="19">
        <v>667</v>
      </c>
      <c r="G434" s="19">
        <v>0</v>
      </c>
      <c r="H434" s="19">
        <v>0</v>
      </c>
      <c r="I434" s="18">
        <v>0</v>
      </c>
      <c r="J434" s="18">
        <v>0</v>
      </c>
      <c r="K434" s="18">
        <v>0.96399999999999997</v>
      </c>
      <c r="L434" s="19">
        <v>323</v>
      </c>
      <c r="M434" s="19">
        <v>1.6</v>
      </c>
      <c r="N434" s="20">
        <v>0</v>
      </c>
      <c r="O434" s="21">
        <v>0</v>
      </c>
      <c r="P434" s="21">
        <v>0</v>
      </c>
      <c r="Q434" s="21">
        <v>0</v>
      </c>
      <c r="R434" s="22">
        <v>738.9</v>
      </c>
      <c r="S434" s="22">
        <v>356.02</v>
      </c>
      <c r="T434" s="13">
        <v>0</v>
      </c>
      <c r="U434" s="13">
        <v>0</v>
      </c>
      <c r="V434" s="20">
        <v>16.6968</v>
      </c>
      <c r="W434" s="22">
        <v>4041.04</v>
      </c>
      <c r="X434" s="22">
        <v>-72.150000000000006</v>
      </c>
      <c r="Y434" s="13">
        <v>500</v>
      </c>
      <c r="Z434" s="13">
        <v>350</v>
      </c>
      <c r="AA434" s="18">
        <v>0</v>
      </c>
      <c r="AB434" s="22">
        <v>0</v>
      </c>
      <c r="AC434" s="18">
        <v>0</v>
      </c>
      <c r="AD434" s="18">
        <v>0</v>
      </c>
      <c r="AE434" s="13">
        <v>10700</v>
      </c>
    </row>
    <row r="435" spans="1:31" ht="15" x14ac:dyDescent="0.2">
      <c r="A435" s="13">
        <v>421</v>
      </c>
      <c r="B435" s="12" t="s">
        <v>494</v>
      </c>
      <c r="C435" s="18">
        <v>106.16800000000001</v>
      </c>
      <c r="D435" s="19">
        <v>286.39999999999998</v>
      </c>
      <c r="E435" s="19">
        <v>411.5</v>
      </c>
      <c r="F435" s="19">
        <v>616.20000000000005</v>
      </c>
      <c r="G435" s="19">
        <v>34.700000000000003</v>
      </c>
      <c r="H435" s="19">
        <v>379</v>
      </c>
      <c r="I435" s="18">
        <v>0.26</v>
      </c>
      <c r="J435" s="18">
        <v>0.32400000000000001</v>
      </c>
      <c r="K435" s="18">
        <v>0.86099999999999999</v>
      </c>
      <c r="L435" s="19">
        <v>293</v>
      </c>
      <c r="M435" s="19">
        <v>0.1</v>
      </c>
      <c r="N435" s="20">
        <v>-5.9930000000000003</v>
      </c>
      <c r="O435" s="21">
        <v>0.14430000000000001</v>
      </c>
      <c r="P435" s="21">
        <v>-8.0580000000000004E-5</v>
      </c>
      <c r="Q435" s="21">
        <v>1.6289999999999999E-8</v>
      </c>
      <c r="R435" s="22">
        <v>475.16</v>
      </c>
      <c r="S435" s="22">
        <v>261.39999999999998</v>
      </c>
      <c r="T435" s="13">
        <v>4.29</v>
      </c>
      <c r="U435" s="13">
        <v>28.95</v>
      </c>
      <c r="V435" s="20">
        <v>16.096299999999999</v>
      </c>
      <c r="W435" s="22">
        <v>3346.65</v>
      </c>
      <c r="X435" s="22">
        <v>-57.84</v>
      </c>
      <c r="Y435" s="13">
        <v>440</v>
      </c>
      <c r="Z435" s="13">
        <v>300</v>
      </c>
      <c r="AA435" s="18">
        <v>56.174999999999997</v>
      </c>
      <c r="AB435" s="22">
        <v>-6673.7</v>
      </c>
      <c r="AC435" s="18">
        <v>-5.5430000000000001</v>
      </c>
      <c r="AD435" s="18">
        <v>6.19</v>
      </c>
      <c r="AE435" s="13">
        <v>8600</v>
      </c>
    </row>
    <row r="436" spans="1:31" ht="15" x14ac:dyDescent="0.2">
      <c r="A436" s="13">
        <v>422</v>
      </c>
      <c r="B436" s="12" t="s">
        <v>495</v>
      </c>
      <c r="C436" s="18">
        <v>79.102000000000004</v>
      </c>
      <c r="D436" s="19">
        <v>231.5</v>
      </c>
      <c r="E436" s="19">
        <v>388.5</v>
      </c>
      <c r="F436" s="19">
        <v>620</v>
      </c>
      <c r="G436" s="19">
        <v>55.6</v>
      </c>
      <c r="H436" s="19">
        <v>254</v>
      </c>
      <c r="I436" s="18">
        <v>0.27700000000000002</v>
      </c>
      <c r="J436" s="18">
        <v>0.24</v>
      </c>
      <c r="K436" s="18">
        <v>0.98299999999999998</v>
      </c>
      <c r="L436" s="19">
        <v>293</v>
      </c>
      <c r="M436" s="19">
        <v>2.2999999999999998</v>
      </c>
      <c r="N436" s="20">
        <v>9.5039999999999996</v>
      </c>
      <c r="O436" s="21">
        <v>0.1177</v>
      </c>
      <c r="P436" s="21">
        <v>-8.4980000000000003E-5</v>
      </c>
      <c r="Q436" s="21">
        <v>2.3989999999999998E-8</v>
      </c>
      <c r="R436" s="22">
        <v>618.5</v>
      </c>
      <c r="S436" s="22">
        <v>291.58</v>
      </c>
      <c r="T436" s="13">
        <v>33.5</v>
      </c>
      <c r="U436" s="13">
        <v>45.46</v>
      </c>
      <c r="V436" s="20">
        <v>16.091000000000001</v>
      </c>
      <c r="W436" s="22">
        <v>3095.13</v>
      </c>
      <c r="X436" s="22">
        <v>-61.15</v>
      </c>
      <c r="Y436" s="13">
        <v>425</v>
      </c>
      <c r="Z436" s="13">
        <v>285</v>
      </c>
      <c r="AA436" s="18">
        <v>0</v>
      </c>
      <c r="AB436" s="22">
        <v>0</v>
      </c>
      <c r="AC436" s="18">
        <v>0</v>
      </c>
      <c r="AD436" s="18">
        <v>0</v>
      </c>
      <c r="AE436" s="13">
        <v>8400</v>
      </c>
    </row>
    <row r="437" spans="1:31" ht="15" x14ac:dyDescent="0.2">
      <c r="A437" s="13">
        <v>423</v>
      </c>
      <c r="B437" s="12" t="s">
        <v>496</v>
      </c>
      <c r="C437" s="18">
        <v>67.090999999999994</v>
      </c>
      <c r="D437" s="19">
        <v>0</v>
      </c>
      <c r="E437" s="19">
        <v>403</v>
      </c>
      <c r="F437" s="19">
        <v>640</v>
      </c>
      <c r="G437" s="19">
        <v>0</v>
      </c>
      <c r="H437" s="19">
        <v>0</v>
      </c>
      <c r="I437" s="18">
        <v>0</v>
      </c>
      <c r="J437" s="18">
        <v>0</v>
      </c>
      <c r="K437" s="18">
        <v>0.96699999999999997</v>
      </c>
      <c r="L437" s="19">
        <v>294</v>
      </c>
      <c r="M437" s="19">
        <v>1.8</v>
      </c>
      <c r="N437" s="20">
        <v>0</v>
      </c>
      <c r="O437" s="21">
        <v>0</v>
      </c>
      <c r="P437" s="21">
        <v>0</v>
      </c>
      <c r="Q437" s="21">
        <v>0</v>
      </c>
      <c r="R437" s="22">
        <v>0</v>
      </c>
      <c r="S437" s="22">
        <v>0</v>
      </c>
      <c r="T437" s="13">
        <v>25.88</v>
      </c>
      <c r="U437" s="13">
        <v>0</v>
      </c>
      <c r="V437" s="20">
        <v>16.796600000000002</v>
      </c>
      <c r="W437" s="22">
        <v>3457.47</v>
      </c>
      <c r="X437" s="22">
        <v>-62.73</v>
      </c>
      <c r="Y437" s="13">
        <v>440</v>
      </c>
      <c r="Z437" s="13">
        <v>330</v>
      </c>
      <c r="AA437" s="18">
        <v>0</v>
      </c>
      <c r="AB437" s="22">
        <v>0</v>
      </c>
      <c r="AC437" s="18">
        <v>0</v>
      </c>
      <c r="AD437" s="18">
        <v>0</v>
      </c>
      <c r="AE437" s="13">
        <v>0</v>
      </c>
    </row>
    <row r="438" spans="1:31" ht="15" x14ac:dyDescent="0.2">
      <c r="A438" s="13">
        <v>424</v>
      </c>
      <c r="B438" s="12" t="s">
        <v>497</v>
      </c>
      <c r="C438" s="18">
        <v>71.123000000000005</v>
      </c>
      <c r="D438" s="19">
        <v>0</v>
      </c>
      <c r="E438" s="19">
        <v>359.7</v>
      </c>
      <c r="F438" s="19">
        <v>568.6</v>
      </c>
      <c r="G438" s="19">
        <v>55.4</v>
      </c>
      <c r="H438" s="19">
        <v>249</v>
      </c>
      <c r="I438" s="18">
        <v>0.29599999999999999</v>
      </c>
      <c r="J438" s="18">
        <v>0</v>
      </c>
      <c r="K438" s="18">
        <v>0.85199999999999998</v>
      </c>
      <c r="L438" s="19">
        <v>295</v>
      </c>
      <c r="M438" s="19">
        <v>1.6</v>
      </c>
      <c r="N438" s="20">
        <v>-12.308</v>
      </c>
      <c r="O438" s="21">
        <v>0.1275</v>
      </c>
      <c r="P438" s="21">
        <v>-7.7379999999999994E-5</v>
      </c>
      <c r="Q438" s="21">
        <v>1.798E-8</v>
      </c>
      <c r="R438" s="22">
        <v>0</v>
      </c>
      <c r="S438" s="22">
        <v>0</v>
      </c>
      <c r="T438" s="13">
        <v>-0.86</v>
      </c>
      <c r="U438" s="13">
        <v>27.41</v>
      </c>
      <c r="V438" s="20">
        <v>15.9444</v>
      </c>
      <c r="W438" s="22">
        <v>2717.03</v>
      </c>
      <c r="X438" s="22">
        <v>-67.900000000000006</v>
      </c>
      <c r="Y438" s="13">
        <v>400</v>
      </c>
      <c r="Z438" s="13">
        <v>300</v>
      </c>
      <c r="AA438" s="18">
        <v>0</v>
      </c>
      <c r="AB438" s="22">
        <v>0</v>
      </c>
      <c r="AC438" s="18">
        <v>0</v>
      </c>
      <c r="AD438" s="18">
        <v>0</v>
      </c>
      <c r="AE438" s="13">
        <v>0</v>
      </c>
    </row>
    <row r="439" spans="1:31" ht="15" x14ac:dyDescent="0.2">
      <c r="A439" s="13">
        <v>425</v>
      </c>
      <c r="B439" s="12" t="s">
        <v>498</v>
      </c>
      <c r="C439" s="18">
        <v>134.22200000000001</v>
      </c>
      <c r="D439" s="19">
        <v>197.7</v>
      </c>
      <c r="E439" s="19">
        <v>446.5</v>
      </c>
      <c r="F439" s="19">
        <v>664</v>
      </c>
      <c r="G439" s="19">
        <v>29.1</v>
      </c>
      <c r="H439" s="19">
        <v>0</v>
      </c>
      <c r="I439" s="18">
        <v>0</v>
      </c>
      <c r="J439" s="18">
        <v>0.27400000000000002</v>
      </c>
      <c r="K439" s="18">
        <v>0.86199999999999999</v>
      </c>
      <c r="L439" s="19">
        <v>293</v>
      </c>
      <c r="M439" s="19">
        <v>0.4</v>
      </c>
      <c r="N439" s="20">
        <v>-15.56</v>
      </c>
      <c r="O439" s="21">
        <v>0.23630000000000001</v>
      </c>
      <c r="P439" s="21">
        <v>-1.7229999999999999E-4</v>
      </c>
      <c r="Q439" s="21">
        <v>5.1399999999999997E-8</v>
      </c>
      <c r="R439" s="22">
        <v>582.66</v>
      </c>
      <c r="S439" s="22">
        <v>295.82</v>
      </c>
      <c r="T439" s="13">
        <v>-4.17</v>
      </c>
      <c r="U439" s="13">
        <v>0</v>
      </c>
      <c r="V439" s="20">
        <v>15.9999</v>
      </c>
      <c r="W439" s="22">
        <v>3544.19</v>
      </c>
      <c r="X439" s="22">
        <v>-68.099999999999994</v>
      </c>
      <c r="Y439" s="13">
        <v>476</v>
      </c>
      <c r="Z439" s="13">
        <v>325</v>
      </c>
      <c r="AA439" s="18">
        <v>0</v>
      </c>
      <c r="AB439" s="22">
        <v>0</v>
      </c>
      <c r="AC439" s="18">
        <v>0</v>
      </c>
      <c r="AD439" s="18">
        <v>0</v>
      </c>
      <c r="AE439" s="13">
        <v>9070</v>
      </c>
    </row>
    <row r="440" spans="1:31" ht="15" x14ac:dyDescent="0.2">
      <c r="A440" s="13">
        <v>426</v>
      </c>
      <c r="B440" s="12" t="s">
        <v>499</v>
      </c>
      <c r="C440" s="18">
        <v>140.27000000000001</v>
      </c>
      <c r="D440" s="19">
        <v>0</v>
      </c>
      <c r="E440" s="19">
        <v>452.5</v>
      </c>
      <c r="F440" s="19">
        <v>669</v>
      </c>
      <c r="G440" s="19">
        <v>26.4</v>
      </c>
      <c r="H440" s="19">
        <v>0</v>
      </c>
      <c r="I440" s="18">
        <v>0</v>
      </c>
      <c r="J440" s="18">
        <v>0.26400000000000001</v>
      </c>
      <c r="K440" s="18">
        <v>0.81299999999999994</v>
      </c>
      <c r="L440" s="19">
        <v>293</v>
      </c>
      <c r="M440" s="19">
        <v>0</v>
      </c>
      <c r="N440" s="20">
        <v>0</v>
      </c>
      <c r="O440" s="21">
        <v>0</v>
      </c>
      <c r="P440" s="21">
        <v>0</v>
      </c>
      <c r="Q440" s="21">
        <v>0</v>
      </c>
      <c r="R440" s="22">
        <v>0</v>
      </c>
      <c r="S440" s="22">
        <v>0</v>
      </c>
      <c r="T440" s="13">
        <v>0</v>
      </c>
      <c r="U440" s="13">
        <v>0</v>
      </c>
      <c r="V440" s="20">
        <v>15.867000000000001</v>
      </c>
      <c r="W440" s="22">
        <v>3524.57</v>
      </c>
      <c r="X440" s="22">
        <v>-70.78</v>
      </c>
      <c r="Y440" s="13">
        <v>470</v>
      </c>
      <c r="Z440" s="13">
        <v>360</v>
      </c>
      <c r="AA440" s="18">
        <v>0</v>
      </c>
      <c r="AB440" s="22">
        <v>0</v>
      </c>
      <c r="AC440" s="18">
        <v>0</v>
      </c>
      <c r="AD440" s="18">
        <v>0</v>
      </c>
      <c r="AE440" s="13">
        <v>0</v>
      </c>
    </row>
    <row r="441" spans="1:31" ht="15" x14ac:dyDescent="0.2">
      <c r="A441" s="13">
        <v>427</v>
      </c>
      <c r="B441" s="12" t="s">
        <v>500</v>
      </c>
      <c r="C441" s="18">
        <v>169.898</v>
      </c>
      <c r="D441" s="19">
        <v>204.3</v>
      </c>
      <c r="E441" s="19">
        <v>330.4</v>
      </c>
      <c r="F441" s="19">
        <v>507</v>
      </c>
      <c r="G441" s="19">
        <v>37</v>
      </c>
      <c r="H441" s="19">
        <v>326</v>
      </c>
      <c r="I441" s="18">
        <v>0.28999999999999998</v>
      </c>
      <c r="J441" s="18">
        <v>0.26400000000000001</v>
      </c>
      <c r="K441" s="18">
        <v>1.48</v>
      </c>
      <c r="L441" s="19">
        <v>293</v>
      </c>
      <c r="M441" s="19">
        <v>0</v>
      </c>
      <c r="N441" s="20">
        <v>0</v>
      </c>
      <c r="O441" s="21">
        <v>0</v>
      </c>
      <c r="P441" s="21">
        <v>0</v>
      </c>
      <c r="Q441" s="21">
        <v>0</v>
      </c>
      <c r="R441" s="22">
        <v>0</v>
      </c>
      <c r="S441" s="22">
        <v>0</v>
      </c>
      <c r="T441" s="13">
        <v>0</v>
      </c>
      <c r="U441" s="13">
        <v>0</v>
      </c>
      <c r="V441" s="20">
        <v>15.8019</v>
      </c>
      <c r="W441" s="22">
        <v>2634.16</v>
      </c>
      <c r="X441" s="22">
        <v>-43.15</v>
      </c>
      <c r="Y441" s="13">
        <v>364</v>
      </c>
      <c r="Z441" s="13">
        <v>238</v>
      </c>
      <c r="AA441" s="18">
        <v>0</v>
      </c>
      <c r="AB441" s="22">
        <v>0</v>
      </c>
      <c r="AC441" s="18">
        <v>0</v>
      </c>
      <c r="AD441" s="18">
        <v>0</v>
      </c>
      <c r="AE441" s="13">
        <v>6580</v>
      </c>
    </row>
    <row r="442" spans="1:31" ht="15" x14ac:dyDescent="0.2">
      <c r="A442" s="13">
        <v>428</v>
      </c>
      <c r="B442" s="12" t="s">
        <v>501</v>
      </c>
      <c r="C442" s="18">
        <v>104.08</v>
      </c>
      <c r="D442" s="19">
        <v>183</v>
      </c>
      <c r="E442" s="19">
        <v>187</v>
      </c>
      <c r="F442" s="19">
        <v>259</v>
      </c>
      <c r="G442" s="19">
        <v>36.700000000000003</v>
      </c>
      <c r="H442" s="19">
        <v>0</v>
      </c>
      <c r="I442" s="18">
        <v>0</v>
      </c>
      <c r="J442" s="18">
        <v>0</v>
      </c>
      <c r="K442" s="18">
        <v>1.66</v>
      </c>
      <c r="L442" s="19">
        <v>178</v>
      </c>
      <c r="M442" s="19">
        <v>0</v>
      </c>
      <c r="N442" s="20">
        <v>0</v>
      </c>
      <c r="O442" s="21">
        <v>0</v>
      </c>
      <c r="P442" s="21">
        <v>0</v>
      </c>
      <c r="Q442" s="21">
        <v>0</v>
      </c>
      <c r="R442" s="22">
        <v>0</v>
      </c>
      <c r="S442" s="22">
        <v>0</v>
      </c>
      <c r="T442" s="13">
        <v>0</v>
      </c>
      <c r="U442" s="13">
        <v>0</v>
      </c>
      <c r="V442" s="20">
        <v>0</v>
      </c>
      <c r="W442" s="22">
        <v>0</v>
      </c>
      <c r="X442" s="22">
        <v>0</v>
      </c>
      <c r="Y442" s="13">
        <v>0</v>
      </c>
      <c r="Z442" s="13">
        <v>0</v>
      </c>
      <c r="AA442" s="18">
        <v>0</v>
      </c>
      <c r="AB442" s="22">
        <v>0</v>
      </c>
      <c r="AC442" s="18">
        <v>0</v>
      </c>
      <c r="AD442" s="18">
        <v>0</v>
      </c>
      <c r="AE442" s="13">
        <v>0</v>
      </c>
    </row>
    <row r="443" spans="1:31" ht="15" x14ac:dyDescent="0.2">
      <c r="A443" s="13">
        <v>429</v>
      </c>
      <c r="B443" s="12" t="s">
        <v>502</v>
      </c>
      <c r="C443" s="18">
        <v>104.152</v>
      </c>
      <c r="D443" s="19">
        <v>242.5</v>
      </c>
      <c r="E443" s="19">
        <v>418.3</v>
      </c>
      <c r="F443" s="19">
        <v>647</v>
      </c>
      <c r="G443" s="19">
        <v>39.4</v>
      </c>
      <c r="H443" s="19">
        <v>0</v>
      </c>
      <c r="I443" s="18">
        <v>0</v>
      </c>
      <c r="J443" s="18">
        <v>0.25700000000000001</v>
      </c>
      <c r="K443" s="18">
        <v>0.90600000000000003</v>
      </c>
      <c r="L443" s="19">
        <v>293</v>
      </c>
      <c r="M443" s="19">
        <v>0.1</v>
      </c>
      <c r="N443" s="20">
        <v>-6.7469999999999999</v>
      </c>
      <c r="O443" s="21">
        <v>0.14710000000000001</v>
      </c>
      <c r="P443" s="21">
        <v>-9.6089999999999996E-5</v>
      </c>
      <c r="Q443" s="21">
        <v>2.3730000000000001E-8</v>
      </c>
      <c r="R443" s="22">
        <v>528.64</v>
      </c>
      <c r="S443" s="22">
        <v>276.70999999999998</v>
      </c>
      <c r="T443" s="13">
        <v>35.22</v>
      </c>
      <c r="U443" s="13">
        <v>51.1</v>
      </c>
      <c r="V443" s="20">
        <v>16.019300000000001</v>
      </c>
      <c r="W443" s="22">
        <v>3328.57</v>
      </c>
      <c r="X443" s="22">
        <v>-63.72</v>
      </c>
      <c r="Y443" s="13">
        <v>460</v>
      </c>
      <c r="Z443" s="13">
        <v>305</v>
      </c>
      <c r="AA443" s="18">
        <v>0</v>
      </c>
      <c r="AB443" s="22">
        <v>0</v>
      </c>
      <c r="AC443" s="18">
        <v>0</v>
      </c>
      <c r="AD443" s="18">
        <v>0</v>
      </c>
      <c r="AE443" s="13">
        <v>8800</v>
      </c>
    </row>
    <row r="444" spans="1:31" ht="15" x14ac:dyDescent="0.2">
      <c r="A444" s="13">
        <v>430</v>
      </c>
      <c r="B444" s="12" t="s">
        <v>503</v>
      </c>
      <c r="C444" s="18">
        <v>118.09</v>
      </c>
      <c r="D444" s="19">
        <v>456</v>
      </c>
      <c r="E444" s="19">
        <v>508</v>
      </c>
      <c r="F444" s="19">
        <v>0</v>
      </c>
      <c r="G444" s="19">
        <v>0</v>
      </c>
      <c r="H444" s="19">
        <v>0</v>
      </c>
      <c r="I444" s="18">
        <v>0</v>
      </c>
      <c r="J444" s="18">
        <v>0</v>
      </c>
      <c r="K444" s="18">
        <v>0</v>
      </c>
      <c r="L444" s="19">
        <v>0</v>
      </c>
      <c r="M444" s="19">
        <v>2.2000000000000002</v>
      </c>
      <c r="N444" s="20">
        <v>3.6</v>
      </c>
      <c r="O444" s="21">
        <v>1.12E-2</v>
      </c>
      <c r="P444" s="21">
        <v>-7.5080000000000006E-5</v>
      </c>
      <c r="Q444" s="21">
        <v>1.8959999999999999E-8</v>
      </c>
      <c r="R444" s="22">
        <v>0</v>
      </c>
      <c r="S444" s="22">
        <v>0</v>
      </c>
      <c r="T444" s="13">
        <v>0</v>
      </c>
      <c r="U444" s="13">
        <v>0</v>
      </c>
      <c r="V444" s="20">
        <v>0</v>
      </c>
      <c r="W444" s="22">
        <v>0</v>
      </c>
      <c r="X444" s="22">
        <v>0</v>
      </c>
      <c r="Y444" s="13">
        <v>0</v>
      </c>
      <c r="Z444" s="13">
        <v>0</v>
      </c>
      <c r="AA444" s="18">
        <v>0</v>
      </c>
      <c r="AB444" s="22">
        <v>0</v>
      </c>
      <c r="AC444" s="18">
        <v>0</v>
      </c>
      <c r="AD444" s="18">
        <v>0</v>
      </c>
      <c r="AE444" s="13">
        <v>0</v>
      </c>
    </row>
    <row r="445" spans="1:31" ht="15" x14ac:dyDescent="0.2">
      <c r="A445" s="13">
        <v>431</v>
      </c>
      <c r="B445" s="12" t="s">
        <v>504</v>
      </c>
      <c r="C445" s="18">
        <v>64.063000000000002</v>
      </c>
      <c r="D445" s="19">
        <v>197.7</v>
      </c>
      <c r="E445" s="19">
        <v>263</v>
      </c>
      <c r="F445" s="19">
        <v>430.8</v>
      </c>
      <c r="G445" s="19">
        <v>77.8</v>
      </c>
      <c r="H445" s="19">
        <v>122</v>
      </c>
      <c r="I445" s="18">
        <v>0.26800000000000002</v>
      </c>
      <c r="J445" s="18">
        <v>0.251</v>
      </c>
      <c r="K445" s="18">
        <v>1.4550000000000001</v>
      </c>
      <c r="L445" s="19">
        <v>263</v>
      </c>
      <c r="M445" s="19">
        <v>1.6</v>
      </c>
      <c r="N445" s="20">
        <v>5.6970000000000001</v>
      </c>
      <c r="O445" s="21">
        <v>1.6E-2</v>
      </c>
      <c r="P445" s="21">
        <v>-1.185E-5</v>
      </c>
      <c r="Q445" s="21">
        <v>3.1719999999999998E-9</v>
      </c>
      <c r="R445" s="22">
        <v>397.85</v>
      </c>
      <c r="S445" s="22">
        <v>208.42</v>
      </c>
      <c r="T445" s="13">
        <v>-70.95</v>
      </c>
      <c r="U445" s="13">
        <v>-71.739999999999995</v>
      </c>
      <c r="V445" s="20">
        <v>16.768000000000001</v>
      </c>
      <c r="W445" s="22">
        <v>2302.35</v>
      </c>
      <c r="X445" s="22">
        <v>-35.97</v>
      </c>
      <c r="Y445" s="13">
        <v>280</v>
      </c>
      <c r="Z445" s="13">
        <v>195</v>
      </c>
      <c r="AA445" s="18">
        <v>55.502000000000002</v>
      </c>
      <c r="AB445" s="22">
        <v>-4552.5</v>
      </c>
      <c r="AC445" s="18">
        <v>-5.6660000000000004</v>
      </c>
      <c r="AD445" s="18">
        <v>1.32</v>
      </c>
      <c r="AE445" s="13">
        <v>5955</v>
      </c>
    </row>
    <row r="446" spans="1:31" ht="15" x14ac:dyDescent="0.2">
      <c r="A446" s="13">
        <v>432</v>
      </c>
      <c r="B446" s="12" t="s">
        <v>505</v>
      </c>
      <c r="C446" s="18">
        <v>146.05000000000001</v>
      </c>
      <c r="D446" s="19">
        <v>222.5</v>
      </c>
      <c r="E446" s="19">
        <v>209.3</v>
      </c>
      <c r="F446" s="19">
        <v>318.7</v>
      </c>
      <c r="G446" s="19">
        <v>37.1</v>
      </c>
      <c r="H446" s="19">
        <v>198</v>
      </c>
      <c r="I446" s="18">
        <v>0.28100000000000003</v>
      </c>
      <c r="J446" s="18">
        <v>0.28599999999999998</v>
      </c>
      <c r="K446" s="18">
        <v>1.83</v>
      </c>
      <c r="L446" s="19">
        <v>223</v>
      </c>
      <c r="M446" s="19">
        <v>0</v>
      </c>
      <c r="N446" s="20">
        <v>0</v>
      </c>
      <c r="O446" s="21">
        <v>0</v>
      </c>
      <c r="P446" s="21">
        <v>0</v>
      </c>
      <c r="Q446" s="21">
        <v>0</v>
      </c>
      <c r="R446" s="22">
        <v>251.29</v>
      </c>
      <c r="S446" s="22">
        <v>180.75</v>
      </c>
      <c r="T446" s="13">
        <v>-291.8</v>
      </c>
      <c r="U446" s="13">
        <v>-267</v>
      </c>
      <c r="V446" s="20">
        <v>19.378499999999999</v>
      </c>
      <c r="W446" s="22">
        <v>2524.7800000000002</v>
      </c>
      <c r="X446" s="22">
        <v>-11.16</v>
      </c>
      <c r="Y446" s="13">
        <v>220</v>
      </c>
      <c r="Z446" s="13">
        <v>159</v>
      </c>
      <c r="AA446" s="18">
        <v>0</v>
      </c>
      <c r="AB446" s="22">
        <v>0</v>
      </c>
      <c r="AC446" s="18">
        <v>0</v>
      </c>
      <c r="AD446" s="18">
        <v>0</v>
      </c>
      <c r="AE446" s="13">
        <v>0</v>
      </c>
    </row>
    <row r="447" spans="1:31" ht="15" x14ac:dyDescent="0.2">
      <c r="A447" s="13">
        <v>433</v>
      </c>
      <c r="B447" s="12" t="s">
        <v>506</v>
      </c>
      <c r="C447" s="18">
        <v>80.058000000000007</v>
      </c>
      <c r="D447" s="19">
        <v>290</v>
      </c>
      <c r="E447" s="19">
        <v>318</v>
      </c>
      <c r="F447" s="19">
        <v>491</v>
      </c>
      <c r="G447" s="19">
        <v>81</v>
      </c>
      <c r="H447" s="19">
        <v>130</v>
      </c>
      <c r="I447" s="18">
        <v>0.26</v>
      </c>
      <c r="J447" s="18">
        <v>0.41</v>
      </c>
      <c r="K447" s="18">
        <v>1.78</v>
      </c>
      <c r="L447" s="19">
        <v>318</v>
      </c>
      <c r="M447" s="19">
        <v>0</v>
      </c>
      <c r="N447" s="20">
        <v>0</v>
      </c>
      <c r="O447" s="21">
        <v>0</v>
      </c>
      <c r="P447" s="21">
        <v>0</v>
      </c>
      <c r="Q447" s="21">
        <v>0</v>
      </c>
      <c r="R447" s="22">
        <v>1372.8</v>
      </c>
      <c r="S447" s="22">
        <v>315.99</v>
      </c>
      <c r="T447" s="13">
        <v>-94.47</v>
      </c>
      <c r="U447" s="13">
        <v>-88.52</v>
      </c>
      <c r="V447" s="20">
        <v>20.840299999999999</v>
      </c>
      <c r="W447" s="22">
        <v>3995.7</v>
      </c>
      <c r="X447" s="22">
        <v>-36.659999999999997</v>
      </c>
      <c r="Y447" s="13">
        <v>332</v>
      </c>
      <c r="Z447" s="13">
        <v>290</v>
      </c>
      <c r="AA447" s="18">
        <v>139.56</v>
      </c>
      <c r="AB447" s="22">
        <v>-10420.1</v>
      </c>
      <c r="AC447" s="18">
        <v>-17.38</v>
      </c>
      <c r="AD447" s="18">
        <v>1.6</v>
      </c>
      <c r="AE447" s="13">
        <v>9716</v>
      </c>
    </row>
    <row r="448" spans="1:31" ht="15" x14ac:dyDescent="0.2">
      <c r="A448" s="13">
        <v>434</v>
      </c>
      <c r="B448" s="12" t="s">
        <v>507</v>
      </c>
      <c r="C448" s="18">
        <v>74.123000000000005</v>
      </c>
      <c r="D448" s="19">
        <v>298.8</v>
      </c>
      <c r="E448" s="19">
        <v>355.6</v>
      </c>
      <c r="F448" s="19">
        <v>506.2</v>
      </c>
      <c r="G448" s="19">
        <v>39.200000000000003</v>
      </c>
      <c r="H448" s="19">
        <v>275</v>
      </c>
      <c r="I448" s="18">
        <v>0.25900000000000001</v>
      </c>
      <c r="J448" s="18">
        <v>0.61799999999999999</v>
      </c>
      <c r="K448" s="18">
        <v>0.78700000000000003</v>
      </c>
      <c r="L448" s="19">
        <v>293</v>
      </c>
      <c r="M448" s="19">
        <v>1.7</v>
      </c>
      <c r="N448" s="20">
        <v>-11.611000000000001</v>
      </c>
      <c r="O448" s="21">
        <v>0.17130000000000001</v>
      </c>
      <c r="P448" s="21">
        <v>-1.6919999999999999E-4</v>
      </c>
      <c r="Q448" s="21">
        <v>6.9740000000000001E-8</v>
      </c>
      <c r="R448" s="22">
        <v>972.1</v>
      </c>
      <c r="S448" s="22">
        <v>363.38</v>
      </c>
      <c r="T448" s="13">
        <v>-74.67</v>
      </c>
      <c r="U448" s="13">
        <v>-42.46</v>
      </c>
      <c r="V448" s="20">
        <v>16.854800000000001</v>
      </c>
      <c r="W448" s="22">
        <v>2658.29</v>
      </c>
      <c r="X448" s="22">
        <v>-95.5</v>
      </c>
      <c r="Y448" s="13">
        <v>376</v>
      </c>
      <c r="Z448" s="13">
        <v>293</v>
      </c>
      <c r="AA448" s="18">
        <v>0</v>
      </c>
      <c r="AB448" s="22">
        <v>0</v>
      </c>
      <c r="AC448" s="18">
        <v>0</v>
      </c>
      <c r="AD448" s="18">
        <v>0</v>
      </c>
      <c r="AE448" s="13">
        <v>9330</v>
      </c>
    </row>
    <row r="449" spans="1:34" ht="15" x14ac:dyDescent="0.2">
      <c r="A449" s="13">
        <v>435</v>
      </c>
      <c r="B449" s="12" t="s">
        <v>508</v>
      </c>
      <c r="C449" s="18">
        <v>92.569000000000003</v>
      </c>
      <c r="D449" s="19">
        <v>247.8</v>
      </c>
      <c r="E449" s="19">
        <v>324</v>
      </c>
      <c r="F449" s="19">
        <v>507</v>
      </c>
      <c r="G449" s="19">
        <v>39</v>
      </c>
      <c r="H449" s="19">
        <v>295</v>
      </c>
      <c r="I449" s="18">
        <v>0.28000000000000003</v>
      </c>
      <c r="J449" s="18">
        <v>0.19</v>
      </c>
      <c r="K449" s="18">
        <v>0.84199999999999997</v>
      </c>
      <c r="L449" s="19">
        <v>293</v>
      </c>
      <c r="M449" s="19">
        <v>2.1</v>
      </c>
      <c r="N449" s="20">
        <v>-0.93899999999999995</v>
      </c>
      <c r="O449" s="21">
        <v>0.1111</v>
      </c>
      <c r="P449" s="21">
        <v>-6.8930000000000006E-5</v>
      </c>
      <c r="Q449" s="21">
        <v>1.88E-8</v>
      </c>
      <c r="R449" s="22">
        <v>543.41</v>
      </c>
      <c r="S449" s="22">
        <v>253.35</v>
      </c>
      <c r="T449" s="13">
        <v>-43.8</v>
      </c>
      <c r="U449" s="13">
        <v>-15.32</v>
      </c>
      <c r="V449" s="20">
        <v>15.812099999999999</v>
      </c>
      <c r="W449" s="22">
        <v>2567.15</v>
      </c>
      <c r="X449" s="22">
        <v>-44.15</v>
      </c>
      <c r="Y449" s="13">
        <v>360</v>
      </c>
      <c r="Z449" s="13">
        <v>235</v>
      </c>
      <c r="AA449" s="18">
        <v>0</v>
      </c>
      <c r="AB449" s="22">
        <v>0</v>
      </c>
      <c r="AC449" s="18">
        <v>0</v>
      </c>
      <c r="AD449" s="18">
        <v>0</v>
      </c>
      <c r="AE449" s="13">
        <v>6550</v>
      </c>
      <c r="AH449" s="13">
        <v>0</v>
      </c>
    </row>
    <row r="450" spans="1:34" ht="15" x14ac:dyDescent="0.2">
      <c r="A450" s="13">
        <v>436</v>
      </c>
      <c r="B450" s="12" t="s">
        <v>509</v>
      </c>
      <c r="C450" s="18">
        <v>134.22200000000001</v>
      </c>
      <c r="D450" s="19">
        <v>215.3</v>
      </c>
      <c r="E450" s="19">
        <v>442.3</v>
      </c>
      <c r="F450" s="19">
        <v>660</v>
      </c>
      <c r="G450" s="19">
        <v>29.3</v>
      </c>
      <c r="H450" s="19">
        <v>0</v>
      </c>
      <c r="I450" s="18">
        <v>0</v>
      </c>
      <c r="J450" s="18">
        <v>0.26500000000000001</v>
      </c>
      <c r="K450" s="18">
        <v>0.86699999999999999</v>
      </c>
      <c r="L450" s="19">
        <v>293</v>
      </c>
      <c r="M450" s="19">
        <v>0.5</v>
      </c>
      <c r="N450" s="20">
        <v>-20.541</v>
      </c>
      <c r="O450" s="21">
        <v>0.26319999999999999</v>
      </c>
      <c r="P450" s="21">
        <v>-2.0890000000000001E-4</v>
      </c>
      <c r="Q450" s="21">
        <v>6.751E-8</v>
      </c>
      <c r="R450" s="22">
        <v>0</v>
      </c>
      <c r="S450" s="22">
        <v>0</v>
      </c>
      <c r="T450" s="13">
        <v>-5.42</v>
      </c>
      <c r="U450" s="13">
        <v>0</v>
      </c>
      <c r="V450" s="20">
        <v>15.93</v>
      </c>
      <c r="W450" s="22">
        <v>3462.28</v>
      </c>
      <c r="X450" s="22">
        <v>-69.87</v>
      </c>
      <c r="Y450" s="13">
        <v>472</v>
      </c>
      <c r="Z450" s="13">
        <v>323</v>
      </c>
      <c r="AA450" s="18">
        <v>0</v>
      </c>
      <c r="AB450" s="22">
        <v>0</v>
      </c>
      <c r="AC450" s="18">
        <v>0</v>
      </c>
      <c r="AD450" s="18">
        <v>0</v>
      </c>
      <c r="AE450" s="13">
        <v>8990</v>
      </c>
      <c r="AH450" s="13">
        <v>10600</v>
      </c>
    </row>
    <row r="451" spans="1:34" ht="15" x14ac:dyDescent="0.2">
      <c r="A451" s="13">
        <v>437</v>
      </c>
      <c r="B451" s="12" t="s">
        <v>510</v>
      </c>
      <c r="C451" s="18">
        <v>140.27000000000001</v>
      </c>
      <c r="D451" s="19">
        <v>232</v>
      </c>
      <c r="E451" s="19">
        <v>444.7</v>
      </c>
      <c r="F451" s="19">
        <v>659</v>
      </c>
      <c r="G451" s="19">
        <v>26.3</v>
      </c>
      <c r="H451" s="19">
        <v>0</v>
      </c>
      <c r="I451" s="18">
        <v>0</v>
      </c>
      <c r="J451" s="18">
        <v>0.252</v>
      </c>
      <c r="K451" s="18">
        <v>0.81299999999999994</v>
      </c>
      <c r="L451" s="19">
        <v>293</v>
      </c>
      <c r="M451" s="19">
        <v>0</v>
      </c>
      <c r="N451" s="20">
        <v>0</v>
      </c>
      <c r="O451" s="21">
        <v>0</v>
      </c>
      <c r="P451" s="21">
        <v>0</v>
      </c>
      <c r="Q451" s="21">
        <v>0</v>
      </c>
      <c r="R451" s="22">
        <v>0</v>
      </c>
      <c r="S451" s="22">
        <v>0</v>
      </c>
      <c r="T451" s="13">
        <v>0</v>
      </c>
      <c r="U451" s="13">
        <v>0</v>
      </c>
      <c r="V451" s="20">
        <v>15.788399999999999</v>
      </c>
      <c r="W451" s="22">
        <v>3457.85</v>
      </c>
      <c r="X451" s="22">
        <v>-67.040000000000006</v>
      </c>
      <c r="Y451" s="13">
        <v>450</v>
      </c>
      <c r="Z451" s="13">
        <v>357</v>
      </c>
      <c r="AA451" s="18">
        <v>0</v>
      </c>
      <c r="AB451" s="22">
        <v>0</v>
      </c>
      <c r="AC451" s="18">
        <v>0</v>
      </c>
      <c r="AD451" s="18">
        <v>0</v>
      </c>
      <c r="AE451" s="13">
        <v>0</v>
      </c>
    </row>
    <row r="452" spans="1:34" ht="15" x14ac:dyDescent="0.2">
      <c r="A452" s="13">
        <v>438</v>
      </c>
      <c r="B452" s="12" t="s">
        <v>511</v>
      </c>
      <c r="C452" s="18">
        <v>165.834</v>
      </c>
      <c r="D452" s="19">
        <v>251</v>
      </c>
      <c r="E452" s="19">
        <v>394.3</v>
      </c>
      <c r="F452" s="19">
        <v>620</v>
      </c>
      <c r="G452" s="19">
        <v>44</v>
      </c>
      <c r="H452" s="19">
        <v>290</v>
      </c>
      <c r="I452" s="18">
        <v>0.25</v>
      </c>
      <c r="J452" s="18">
        <v>0</v>
      </c>
      <c r="K452" s="18">
        <v>1.62</v>
      </c>
      <c r="L452" s="19">
        <v>293</v>
      </c>
      <c r="M452" s="19">
        <v>0</v>
      </c>
      <c r="N452" s="20">
        <v>10.98</v>
      </c>
      <c r="O452" s="21">
        <v>5.3870000000000001E-2</v>
      </c>
      <c r="P452" s="21">
        <v>-5.4780000000000001E-5</v>
      </c>
      <c r="Q452" s="21">
        <v>2.002E-8</v>
      </c>
      <c r="R452" s="22">
        <v>392.58</v>
      </c>
      <c r="S452" s="22">
        <v>281.82</v>
      </c>
      <c r="T452" s="13">
        <v>-2.9</v>
      </c>
      <c r="U452" s="13">
        <v>5.4</v>
      </c>
      <c r="V452" s="20">
        <v>16.164200000000001</v>
      </c>
      <c r="W452" s="22">
        <v>3259.29</v>
      </c>
      <c r="X452" s="22">
        <v>-52.15</v>
      </c>
      <c r="Y452" s="13">
        <v>460</v>
      </c>
      <c r="Z452" s="13">
        <v>307</v>
      </c>
      <c r="AA452" s="18">
        <v>0</v>
      </c>
      <c r="AB452" s="22">
        <v>0</v>
      </c>
      <c r="AC452" s="18">
        <v>0</v>
      </c>
      <c r="AD452" s="18">
        <v>0</v>
      </c>
      <c r="AE452" s="13">
        <v>8300</v>
      </c>
      <c r="AH452" s="13">
        <v>10850</v>
      </c>
    </row>
    <row r="453" spans="1:34" ht="15" x14ac:dyDescent="0.2">
      <c r="A453" s="13">
        <v>439</v>
      </c>
      <c r="B453" s="12" t="s">
        <v>512</v>
      </c>
      <c r="C453" s="18">
        <v>72.106999999999999</v>
      </c>
      <c r="D453" s="19">
        <v>164.7</v>
      </c>
      <c r="E453" s="19">
        <v>339.1</v>
      </c>
      <c r="F453" s="19">
        <v>540.20000000000005</v>
      </c>
      <c r="G453" s="19">
        <v>51.2</v>
      </c>
      <c r="H453" s="19">
        <v>224</v>
      </c>
      <c r="I453" s="18">
        <v>0.25900000000000001</v>
      </c>
      <c r="J453" s="18">
        <v>0</v>
      </c>
      <c r="K453" s="18">
        <v>0.88900000000000001</v>
      </c>
      <c r="L453" s="19">
        <v>293</v>
      </c>
      <c r="M453" s="19">
        <v>1.7</v>
      </c>
      <c r="N453" s="20">
        <v>-4.5629999999999997</v>
      </c>
      <c r="O453" s="21">
        <v>0.12330000000000001</v>
      </c>
      <c r="P453" s="21">
        <v>-9.8679999999999997E-5</v>
      </c>
      <c r="Q453" s="21">
        <v>3.4730000000000001E-8</v>
      </c>
      <c r="R453" s="22">
        <v>419.79</v>
      </c>
      <c r="S453" s="22">
        <v>244.46</v>
      </c>
      <c r="T453" s="13">
        <v>-44.03</v>
      </c>
      <c r="U453" s="13">
        <v>0</v>
      </c>
      <c r="V453" s="20">
        <v>16.1069</v>
      </c>
      <c r="W453" s="22">
        <v>2768.38</v>
      </c>
      <c r="X453" s="22">
        <v>-46.9</v>
      </c>
      <c r="Y453" s="13">
        <v>370</v>
      </c>
      <c r="Z453" s="13">
        <v>270</v>
      </c>
      <c r="AA453" s="18">
        <v>0</v>
      </c>
      <c r="AB453" s="22">
        <v>0</v>
      </c>
      <c r="AC453" s="18">
        <v>0</v>
      </c>
      <c r="AD453" s="18">
        <v>0</v>
      </c>
      <c r="AE453" s="13">
        <v>7070</v>
      </c>
      <c r="AH453" s="13">
        <v>10750</v>
      </c>
    </row>
    <row r="454" spans="1:34" ht="15" x14ac:dyDescent="0.2">
      <c r="A454" s="13">
        <v>440</v>
      </c>
      <c r="B454" s="12" t="s">
        <v>513</v>
      </c>
      <c r="C454" s="18">
        <v>84.135999999999996</v>
      </c>
      <c r="D454" s="19">
        <v>234.9</v>
      </c>
      <c r="E454" s="19">
        <v>357.3</v>
      </c>
      <c r="F454" s="19">
        <v>579.4</v>
      </c>
      <c r="G454" s="19">
        <v>56.2</v>
      </c>
      <c r="H454" s="19">
        <v>219</v>
      </c>
      <c r="I454" s="18">
        <v>0.25900000000000001</v>
      </c>
      <c r="J454" s="18">
        <v>0.2</v>
      </c>
      <c r="K454" s="18">
        <v>1.071</v>
      </c>
      <c r="L454" s="19">
        <v>289</v>
      </c>
      <c r="M454" s="19">
        <v>0.5</v>
      </c>
      <c r="N454" s="20">
        <v>-7.31</v>
      </c>
      <c r="O454" s="21">
        <v>0.107</v>
      </c>
      <c r="P454" s="21">
        <v>-9.009E-5</v>
      </c>
      <c r="Q454" s="21">
        <v>2.9919999999999999E-8</v>
      </c>
      <c r="R454" s="22">
        <v>498.6</v>
      </c>
      <c r="S454" s="22">
        <v>264.89999999999998</v>
      </c>
      <c r="T454" s="13">
        <v>27.66</v>
      </c>
      <c r="U454" s="13">
        <v>30.3</v>
      </c>
      <c r="V454" s="20">
        <v>16.0243</v>
      </c>
      <c r="W454" s="22">
        <v>2869.07</v>
      </c>
      <c r="X454" s="22">
        <v>-51.8</v>
      </c>
      <c r="Y454" s="13">
        <v>380</v>
      </c>
      <c r="Z454" s="13">
        <v>260</v>
      </c>
      <c r="AA454" s="18">
        <v>0</v>
      </c>
      <c r="AB454" s="22">
        <v>0</v>
      </c>
      <c r="AC454" s="18">
        <v>0</v>
      </c>
      <c r="AD454" s="18">
        <v>0</v>
      </c>
      <c r="AE454" s="13">
        <v>7520</v>
      </c>
      <c r="AH454" s="13">
        <v>10910</v>
      </c>
    </row>
    <row r="455" spans="1:34" ht="15" x14ac:dyDescent="0.2">
      <c r="A455" s="13">
        <v>441</v>
      </c>
      <c r="B455" s="12" t="s">
        <v>514</v>
      </c>
      <c r="C455" s="18">
        <v>92.141000000000005</v>
      </c>
      <c r="D455" s="19">
        <v>178</v>
      </c>
      <c r="E455" s="19">
        <v>383.8</v>
      </c>
      <c r="F455" s="19">
        <v>591.70000000000005</v>
      </c>
      <c r="G455" s="19">
        <v>40.6</v>
      </c>
      <c r="H455" s="19">
        <v>316</v>
      </c>
      <c r="I455" s="18">
        <v>0.26400000000000001</v>
      </c>
      <c r="J455" s="18">
        <v>0.25700000000000001</v>
      </c>
      <c r="K455" s="18">
        <v>0.86699999999999999</v>
      </c>
      <c r="L455" s="19">
        <v>293</v>
      </c>
      <c r="M455" s="19">
        <v>0.4</v>
      </c>
      <c r="N455" s="20">
        <v>-5.8170000000000002</v>
      </c>
      <c r="O455" s="21">
        <v>0.12239999999999999</v>
      </c>
      <c r="P455" s="21">
        <v>-6.6050000000000006E-5</v>
      </c>
      <c r="Q455" s="21">
        <v>1.173E-8</v>
      </c>
      <c r="R455" s="22">
        <v>467.33</v>
      </c>
      <c r="S455" s="22">
        <v>255.24</v>
      </c>
      <c r="T455" s="13">
        <v>11.95</v>
      </c>
      <c r="U455" s="13">
        <v>29.16</v>
      </c>
      <c r="V455" s="20">
        <v>16.0137</v>
      </c>
      <c r="W455" s="22">
        <v>3096.52</v>
      </c>
      <c r="X455" s="22">
        <v>-53.67</v>
      </c>
      <c r="Y455" s="13">
        <v>410</v>
      </c>
      <c r="Z455" s="13">
        <v>280</v>
      </c>
      <c r="AA455" s="18">
        <v>56.784999999999997</v>
      </c>
      <c r="AB455" s="22">
        <v>-6283.5</v>
      </c>
      <c r="AC455" s="18">
        <v>-5.681</v>
      </c>
      <c r="AD455" s="18">
        <v>4.84</v>
      </c>
      <c r="AE455" s="13">
        <v>7930</v>
      </c>
      <c r="AH455" s="13">
        <v>13500</v>
      </c>
    </row>
    <row r="456" spans="1:34" ht="15" x14ac:dyDescent="0.2">
      <c r="A456" s="13">
        <v>442</v>
      </c>
      <c r="B456" s="12" t="s">
        <v>515</v>
      </c>
      <c r="C456" s="18">
        <v>112.21599999999999</v>
      </c>
      <c r="D456" s="19">
        <v>185</v>
      </c>
      <c r="E456" s="19">
        <v>396.6</v>
      </c>
      <c r="F456" s="19">
        <v>596</v>
      </c>
      <c r="G456" s="19">
        <v>29.3</v>
      </c>
      <c r="H456" s="19">
        <v>0</v>
      </c>
      <c r="I456" s="18">
        <v>0</v>
      </c>
      <c r="J456" s="18">
        <v>0.24199999999999999</v>
      </c>
      <c r="K456" s="18">
        <v>0.77600000000000002</v>
      </c>
      <c r="L456" s="19">
        <v>293</v>
      </c>
      <c r="M456" s="19">
        <v>0</v>
      </c>
      <c r="N456" s="20">
        <v>-16.356000000000002</v>
      </c>
      <c r="O456" s="21">
        <v>0.21790000000000001</v>
      </c>
      <c r="P456" s="21">
        <v>-1.2789999999999999E-4</v>
      </c>
      <c r="Q456" s="21">
        <v>2.8209999999999999E-8</v>
      </c>
      <c r="R456" s="22">
        <v>0</v>
      </c>
      <c r="S456" s="22">
        <v>0</v>
      </c>
      <c r="T456" s="13">
        <v>-43.02</v>
      </c>
      <c r="U456" s="13">
        <v>8.24</v>
      </c>
      <c r="V456" s="20">
        <v>15.733700000000001</v>
      </c>
      <c r="W456" s="22">
        <v>3117.43</v>
      </c>
      <c r="X456" s="22">
        <v>-54.02</v>
      </c>
      <c r="Y456" s="13">
        <v>424</v>
      </c>
      <c r="Z456" s="13">
        <v>286</v>
      </c>
      <c r="AA456" s="18">
        <v>53.523000000000003</v>
      </c>
      <c r="AB456" s="22">
        <v>-6162.66</v>
      </c>
      <c r="AC456" s="18">
        <v>-5.2450000000000001</v>
      </c>
      <c r="AD456" s="18">
        <v>6.38</v>
      </c>
      <c r="AE456" s="13">
        <v>7860</v>
      </c>
      <c r="AH456" s="13">
        <v>13300</v>
      </c>
    </row>
    <row r="457" spans="1:34" ht="15" x14ac:dyDescent="0.2">
      <c r="A457" s="13">
        <v>443</v>
      </c>
      <c r="B457" s="12" t="s">
        <v>516</v>
      </c>
      <c r="C457" s="18">
        <v>98.188999999999993</v>
      </c>
      <c r="D457" s="19">
        <v>155.6</v>
      </c>
      <c r="E457" s="19">
        <v>365</v>
      </c>
      <c r="F457" s="19">
        <v>553.20000000000005</v>
      </c>
      <c r="G457" s="19">
        <v>34</v>
      </c>
      <c r="H457" s="19">
        <v>362</v>
      </c>
      <c r="I457" s="18">
        <v>0.27</v>
      </c>
      <c r="J457" s="18">
        <v>0.26900000000000002</v>
      </c>
      <c r="K457" s="18">
        <v>0.75600000000000001</v>
      </c>
      <c r="L457" s="19">
        <v>289</v>
      </c>
      <c r="M457" s="19">
        <v>0</v>
      </c>
      <c r="N457" s="20">
        <v>-13.022</v>
      </c>
      <c r="O457" s="21">
        <v>0.18129999999999999</v>
      </c>
      <c r="P457" s="21">
        <v>-1.07E-4</v>
      </c>
      <c r="Q457" s="21">
        <v>2.4290000000000001E-8</v>
      </c>
      <c r="R457" s="22">
        <v>0</v>
      </c>
      <c r="S457" s="22">
        <v>0</v>
      </c>
      <c r="T457" s="13">
        <v>-32.67</v>
      </c>
      <c r="U457" s="13">
        <v>9.17</v>
      </c>
      <c r="V457" s="20">
        <v>15.759399999999999</v>
      </c>
      <c r="W457" s="22">
        <v>2861.53</v>
      </c>
      <c r="X457" s="22">
        <v>-51.46</v>
      </c>
      <c r="Y457" s="13">
        <v>390</v>
      </c>
      <c r="Z457" s="13">
        <v>260</v>
      </c>
      <c r="AA457" s="18">
        <v>0</v>
      </c>
      <c r="AB457" s="22">
        <v>0</v>
      </c>
      <c r="AC457" s="18">
        <v>0</v>
      </c>
      <c r="AD457" s="18">
        <v>0</v>
      </c>
      <c r="AE457" s="13">
        <v>7375</v>
      </c>
      <c r="AH457" s="13">
        <v>11290</v>
      </c>
    </row>
    <row r="458" spans="1:34" ht="15" x14ac:dyDescent="0.2">
      <c r="A458" s="13">
        <v>444</v>
      </c>
      <c r="B458" s="12" t="s">
        <v>517</v>
      </c>
      <c r="C458" s="18">
        <v>112.21599999999999</v>
      </c>
      <c r="D458" s="19">
        <v>183</v>
      </c>
      <c r="E458" s="19">
        <v>397.6</v>
      </c>
      <c r="F458" s="19">
        <v>598</v>
      </c>
      <c r="G458" s="19">
        <v>29.3</v>
      </c>
      <c r="H458" s="19">
        <v>0</v>
      </c>
      <c r="I458" s="18">
        <v>0</v>
      </c>
      <c r="J458" s="18">
        <v>0.189</v>
      </c>
      <c r="K458" s="18">
        <v>0.78500000000000003</v>
      </c>
      <c r="L458" s="19">
        <v>293</v>
      </c>
      <c r="M458" s="19">
        <v>0</v>
      </c>
      <c r="N458" s="20">
        <v>-15.323</v>
      </c>
      <c r="O458" s="21">
        <v>0.21079999999999999</v>
      </c>
      <c r="P458" s="21">
        <v>-1.198E-4</v>
      </c>
      <c r="Q458" s="21">
        <v>2.552E-8</v>
      </c>
      <c r="R458" s="22">
        <v>0</v>
      </c>
      <c r="S458" s="22">
        <v>0</v>
      </c>
      <c r="T458" s="13">
        <v>-42.2</v>
      </c>
      <c r="U458" s="13">
        <v>8.68</v>
      </c>
      <c r="V458" s="20">
        <v>15.7371</v>
      </c>
      <c r="W458" s="22">
        <v>3093.95</v>
      </c>
      <c r="X458" s="22">
        <v>-57.76</v>
      </c>
      <c r="Y458" s="13">
        <v>425</v>
      </c>
      <c r="Z458" s="13">
        <v>288</v>
      </c>
      <c r="AA458" s="18">
        <v>56.097000000000001</v>
      </c>
      <c r="AB458" s="22">
        <v>-6271.67</v>
      </c>
      <c r="AC458" s="18">
        <v>-5.6150000000000002</v>
      </c>
      <c r="AD458" s="18">
        <v>6.29</v>
      </c>
      <c r="AE458" s="13">
        <v>8090</v>
      </c>
      <c r="AH458" s="13">
        <v>11210</v>
      </c>
    </row>
    <row r="459" spans="1:34" ht="15" x14ac:dyDescent="0.2">
      <c r="A459" s="13">
        <v>445</v>
      </c>
      <c r="B459" s="12" t="s">
        <v>518</v>
      </c>
      <c r="C459" s="18">
        <v>112.21599999999999</v>
      </c>
      <c r="D459" s="19">
        <v>236.2</v>
      </c>
      <c r="E459" s="19">
        <v>392.5</v>
      </c>
      <c r="F459" s="19">
        <v>590</v>
      </c>
      <c r="G459" s="19">
        <v>29.3</v>
      </c>
      <c r="H459" s="19">
        <v>0</v>
      </c>
      <c r="I459" s="18">
        <v>0</v>
      </c>
      <c r="J459" s="18">
        <v>0.24199999999999999</v>
      </c>
      <c r="K459" s="18">
        <v>0.76300000000000001</v>
      </c>
      <c r="L459" s="19">
        <v>293</v>
      </c>
      <c r="M459" s="19">
        <v>0</v>
      </c>
      <c r="N459" s="20">
        <v>-16.806000000000001</v>
      </c>
      <c r="O459" s="21">
        <v>0.21809999999999999</v>
      </c>
      <c r="P459" s="21">
        <v>-1.2679999999999999E-4</v>
      </c>
      <c r="Q459" s="21">
        <v>2.7579999999999999E-8</v>
      </c>
      <c r="R459" s="22">
        <v>0</v>
      </c>
      <c r="S459" s="22">
        <v>0</v>
      </c>
      <c r="T459" s="13">
        <v>-44.12</v>
      </c>
      <c r="U459" s="13">
        <v>7.58</v>
      </c>
      <c r="V459" s="20">
        <v>15.698399999999999</v>
      </c>
      <c r="W459" s="22">
        <v>3063.44</v>
      </c>
      <c r="X459" s="22">
        <v>-54.57</v>
      </c>
      <c r="Y459" s="13">
        <v>420</v>
      </c>
      <c r="Z459" s="13">
        <v>283</v>
      </c>
      <c r="AA459" s="18">
        <v>52.908999999999999</v>
      </c>
      <c r="AB459" s="22">
        <v>-6071.72</v>
      </c>
      <c r="AC459" s="18">
        <v>-5.1630000000000003</v>
      </c>
      <c r="AD459" s="18">
        <v>6.2</v>
      </c>
      <c r="AE459" s="13">
        <v>7790</v>
      </c>
      <c r="AH459" s="13">
        <v>11380</v>
      </c>
    </row>
    <row r="460" spans="1:34" ht="15" x14ac:dyDescent="0.2">
      <c r="A460" s="13">
        <v>446</v>
      </c>
      <c r="B460" s="12" t="s">
        <v>519</v>
      </c>
      <c r="C460" s="18">
        <v>56.107999999999997</v>
      </c>
      <c r="D460" s="19">
        <v>167.6</v>
      </c>
      <c r="E460" s="19">
        <v>274</v>
      </c>
      <c r="F460" s="19">
        <v>428.6</v>
      </c>
      <c r="G460" s="19">
        <v>40.5</v>
      </c>
      <c r="H460" s="19">
        <v>238</v>
      </c>
      <c r="I460" s="18">
        <v>0.27400000000000002</v>
      </c>
      <c r="J460" s="18">
        <v>0.214</v>
      </c>
      <c r="K460" s="18">
        <v>0.60399999999999998</v>
      </c>
      <c r="L460" s="19">
        <v>293</v>
      </c>
      <c r="M460" s="19">
        <v>0</v>
      </c>
      <c r="N460" s="20">
        <v>4.375</v>
      </c>
      <c r="O460" s="21">
        <v>6.123E-2</v>
      </c>
      <c r="P460" s="21">
        <v>-1.6750000000000001E-5</v>
      </c>
      <c r="Q460" s="21">
        <v>-2.1470000000000001E-9</v>
      </c>
      <c r="R460" s="22">
        <v>259.01</v>
      </c>
      <c r="S460" s="22">
        <v>153.30000000000001</v>
      </c>
      <c r="T460" s="13">
        <v>-2.67</v>
      </c>
      <c r="U460" s="13">
        <v>15.05</v>
      </c>
      <c r="V460" s="20">
        <v>15.8177</v>
      </c>
      <c r="W460" s="22">
        <v>2212.3200000000002</v>
      </c>
      <c r="X460" s="22">
        <v>-33.15</v>
      </c>
      <c r="Y460" s="13">
        <v>300</v>
      </c>
      <c r="Z460" s="13">
        <v>200</v>
      </c>
      <c r="AA460" s="18">
        <v>50.137</v>
      </c>
      <c r="AB460" s="22">
        <v>-4174.5600000000004</v>
      </c>
      <c r="AC460" s="18">
        <v>-5.0410000000000004</v>
      </c>
      <c r="AD460" s="18">
        <v>2.66</v>
      </c>
      <c r="AE460" s="13">
        <v>5439</v>
      </c>
      <c r="AH460" s="13">
        <v>11710</v>
      </c>
    </row>
    <row r="461" spans="1:34" ht="15" x14ac:dyDescent="0.2">
      <c r="A461" s="13">
        <v>447</v>
      </c>
      <c r="B461" s="12" t="s">
        <v>520</v>
      </c>
      <c r="C461" s="18">
        <v>84.162000000000006</v>
      </c>
      <c r="D461" s="19">
        <v>140</v>
      </c>
      <c r="E461" s="19">
        <v>341</v>
      </c>
      <c r="F461" s="19">
        <v>516</v>
      </c>
      <c r="G461" s="19">
        <v>32.299999999999997</v>
      </c>
      <c r="H461" s="19">
        <v>351</v>
      </c>
      <c r="I461" s="18">
        <v>0.27</v>
      </c>
      <c r="J461" s="18">
        <v>0.24199999999999999</v>
      </c>
      <c r="K461" s="18">
        <v>0.67800000000000005</v>
      </c>
      <c r="L461" s="19">
        <v>293</v>
      </c>
      <c r="M461" s="19">
        <v>0</v>
      </c>
      <c r="N461" s="20">
        <v>-7.8639999999999999</v>
      </c>
      <c r="O461" s="21">
        <v>0.16550000000000001</v>
      </c>
      <c r="P461" s="21">
        <v>-1.3420000000000001E-4</v>
      </c>
      <c r="Q461" s="21">
        <v>4.7880000000000003E-8</v>
      </c>
      <c r="R461" s="22">
        <v>344.33</v>
      </c>
      <c r="S461" s="22">
        <v>197.95</v>
      </c>
      <c r="T461" s="13">
        <v>-12.88</v>
      </c>
      <c r="U461" s="13">
        <v>18.27</v>
      </c>
      <c r="V461" s="20">
        <v>15.8727</v>
      </c>
      <c r="W461" s="22">
        <v>2701.72</v>
      </c>
      <c r="X461" s="22">
        <v>-48.62</v>
      </c>
      <c r="Y461" s="13">
        <v>365</v>
      </c>
      <c r="Z461" s="13">
        <v>245</v>
      </c>
      <c r="AA461" s="18">
        <v>60.438000000000002</v>
      </c>
      <c r="AB461" s="22">
        <v>-5734.51</v>
      </c>
      <c r="AC461" s="18">
        <v>-6.3479999999999999</v>
      </c>
      <c r="AD461" s="18">
        <v>4.7300000000000004</v>
      </c>
      <c r="AE461" s="13">
        <v>6910</v>
      </c>
      <c r="AH461" s="13">
        <v>11630</v>
      </c>
    </row>
    <row r="462" spans="1:34" ht="15" x14ac:dyDescent="0.2">
      <c r="A462" s="13">
        <v>448</v>
      </c>
      <c r="B462" s="12" t="s">
        <v>521</v>
      </c>
      <c r="C462" s="18">
        <v>112.21599999999999</v>
      </c>
      <c r="D462" s="19">
        <v>185.4</v>
      </c>
      <c r="E462" s="19">
        <v>398.1</v>
      </c>
      <c r="F462" s="19">
        <v>580</v>
      </c>
      <c r="G462" s="19">
        <v>27.3</v>
      </c>
      <c r="H462" s="19">
        <v>0</v>
      </c>
      <c r="I462" s="18">
        <v>0</v>
      </c>
      <c r="J462" s="18">
        <v>0.35</v>
      </c>
      <c r="K462" s="18">
        <v>0.72</v>
      </c>
      <c r="L462" s="19">
        <v>293</v>
      </c>
      <c r="M462" s="19">
        <v>0</v>
      </c>
      <c r="N462" s="20">
        <v>-3.0619999999999998</v>
      </c>
      <c r="O462" s="21">
        <v>0.1799</v>
      </c>
      <c r="P462" s="21">
        <v>-1.061E-4</v>
      </c>
      <c r="Q462" s="21">
        <v>2.5089999999999998E-8</v>
      </c>
      <c r="R462" s="22">
        <v>427.64</v>
      </c>
      <c r="S462" s="22">
        <v>240.32</v>
      </c>
      <c r="T462" s="13">
        <v>-22.59</v>
      </c>
      <c r="U462" s="13">
        <v>22.15</v>
      </c>
      <c r="V462" s="20">
        <v>15.855399999999999</v>
      </c>
      <c r="W462" s="22">
        <v>3134.97</v>
      </c>
      <c r="X462" s="22">
        <v>-58</v>
      </c>
      <c r="Y462" s="13">
        <v>425</v>
      </c>
      <c r="Z462" s="13">
        <v>289</v>
      </c>
      <c r="AA462" s="18">
        <v>0</v>
      </c>
      <c r="AB462" s="22">
        <v>0</v>
      </c>
      <c r="AC462" s="18">
        <v>0</v>
      </c>
      <c r="AD462" s="18">
        <v>0</v>
      </c>
      <c r="AE462" s="13">
        <v>8200</v>
      </c>
      <c r="AH462" s="13">
        <v>11820</v>
      </c>
    </row>
    <row r="463" spans="1:34" ht="15" x14ac:dyDescent="0.2">
      <c r="A463" s="13">
        <v>449</v>
      </c>
      <c r="B463" s="12" t="s">
        <v>522</v>
      </c>
      <c r="C463" s="18">
        <v>70.135000000000005</v>
      </c>
      <c r="D463" s="19">
        <v>132.9</v>
      </c>
      <c r="E463" s="19">
        <v>309.5</v>
      </c>
      <c r="F463" s="19">
        <v>475</v>
      </c>
      <c r="G463" s="19">
        <v>36.1</v>
      </c>
      <c r="H463" s="19">
        <v>300</v>
      </c>
      <c r="I463" s="18">
        <v>0.28000000000000003</v>
      </c>
      <c r="J463" s="18">
        <v>0.23699999999999999</v>
      </c>
      <c r="K463" s="18">
        <v>0.64900000000000002</v>
      </c>
      <c r="L463" s="19">
        <v>293</v>
      </c>
      <c r="M463" s="19">
        <v>0</v>
      </c>
      <c r="N463" s="20">
        <v>0.46500000000000002</v>
      </c>
      <c r="O463" s="21">
        <v>9.9879999999999997E-2</v>
      </c>
      <c r="P463" s="21">
        <v>-5.2009999999999998E-5</v>
      </c>
      <c r="Q463" s="21">
        <v>1.0519999999999999E-8</v>
      </c>
      <c r="R463" s="22">
        <v>349.33</v>
      </c>
      <c r="S463" s="22">
        <v>176.62</v>
      </c>
      <c r="T463" s="13">
        <v>-7.59</v>
      </c>
      <c r="U463" s="13">
        <v>16.71</v>
      </c>
      <c r="V463" s="20">
        <v>15.9011</v>
      </c>
      <c r="W463" s="22">
        <v>2495.9699999999998</v>
      </c>
      <c r="X463" s="22">
        <v>-40.18</v>
      </c>
      <c r="Y463" s="13">
        <v>330</v>
      </c>
      <c r="Z463" s="13">
        <v>220</v>
      </c>
      <c r="AA463" s="18">
        <v>56.42</v>
      </c>
      <c r="AB463" s="22">
        <v>-5028.79</v>
      </c>
      <c r="AC463" s="18">
        <v>-5.8529999999999998</v>
      </c>
      <c r="AD463" s="18">
        <v>3.62</v>
      </c>
      <c r="AE463" s="13">
        <v>6230</v>
      </c>
      <c r="AH463" s="13">
        <v>18900</v>
      </c>
    </row>
    <row r="464" spans="1:34" ht="15" x14ac:dyDescent="0.2">
      <c r="A464" s="13">
        <v>450</v>
      </c>
      <c r="B464" s="12" t="s">
        <v>523</v>
      </c>
      <c r="C464" s="18">
        <v>84.162000000000006</v>
      </c>
      <c r="D464" s="19">
        <v>159.69999999999999</v>
      </c>
      <c r="E464" s="19">
        <v>340.3</v>
      </c>
      <c r="F464" s="19">
        <v>519.9</v>
      </c>
      <c r="G464" s="19">
        <v>32.1</v>
      </c>
      <c r="H464" s="19">
        <v>350</v>
      </c>
      <c r="I464" s="18">
        <v>0.26</v>
      </c>
      <c r="J464" s="18">
        <v>0.22700000000000001</v>
      </c>
      <c r="K464" s="18">
        <v>0.67700000000000005</v>
      </c>
      <c r="L464" s="19">
        <v>293</v>
      </c>
      <c r="M464" s="19">
        <v>0</v>
      </c>
      <c r="N464" s="20">
        <v>-1.036</v>
      </c>
      <c r="O464" s="21">
        <v>0.13159999999999999</v>
      </c>
      <c r="P464" s="21">
        <v>-7.8399999999999995E-5</v>
      </c>
      <c r="Q464" s="21">
        <v>1.9219999999999999E-8</v>
      </c>
      <c r="R464" s="22">
        <v>344.33</v>
      </c>
      <c r="S464" s="22">
        <v>197.95</v>
      </c>
      <c r="T464" s="13">
        <v>-13.01</v>
      </c>
      <c r="U464" s="13">
        <v>18.55</v>
      </c>
      <c r="V464" s="20">
        <v>15.928800000000001</v>
      </c>
      <c r="W464" s="22">
        <v>2718.68</v>
      </c>
      <c r="X464" s="22">
        <v>-47.77</v>
      </c>
      <c r="Y464" s="13">
        <v>365</v>
      </c>
      <c r="Z464" s="13">
        <v>245</v>
      </c>
      <c r="AA464" s="18">
        <v>0</v>
      </c>
      <c r="AB464" s="22">
        <v>0</v>
      </c>
      <c r="AC464" s="18">
        <v>0</v>
      </c>
      <c r="AD464" s="18">
        <v>0</v>
      </c>
      <c r="AE464" s="13">
        <v>6920</v>
      </c>
      <c r="AH464" s="13">
        <v>12040</v>
      </c>
    </row>
    <row r="465" spans="1:34" ht="15" x14ac:dyDescent="0.2">
      <c r="A465" s="13">
        <v>451</v>
      </c>
      <c r="B465" s="12" t="s">
        <v>524</v>
      </c>
      <c r="C465" s="18">
        <v>138.25399999999999</v>
      </c>
      <c r="D465" s="19">
        <v>242.8</v>
      </c>
      <c r="E465" s="19">
        <v>460.4</v>
      </c>
      <c r="F465" s="19">
        <v>690</v>
      </c>
      <c r="G465" s="19">
        <v>31</v>
      </c>
      <c r="H465" s="19">
        <v>0</v>
      </c>
      <c r="I465" s="18">
        <v>0</v>
      </c>
      <c r="J465" s="18">
        <v>0.27</v>
      </c>
      <c r="K465" s="18">
        <v>0.87</v>
      </c>
      <c r="L465" s="19">
        <v>293</v>
      </c>
      <c r="M465" s="19">
        <v>0</v>
      </c>
      <c r="N465" s="20">
        <v>-23.327999999999999</v>
      </c>
      <c r="O465" s="21">
        <v>0.2495</v>
      </c>
      <c r="P465" s="21">
        <v>-1.3080000000000001E-4</v>
      </c>
      <c r="Q465" s="21">
        <v>2.145E-8</v>
      </c>
      <c r="R465" s="22">
        <v>702.27</v>
      </c>
      <c r="S465" s="22">
        <v>339.66</v>
      </c>
      <c r="T465" s="13">
        <v>-43.57</v>
      </c>
      <c r="U465" s="13">
        <v>17.55</v>
      </c>
      <c r="V465" s="20">
        <v>15.7989</v>
      </c>
      <c r="W465" s="22">
        <v>3610.66</v>
      </c>
      <c r="X465" s="22">
        <v>-66.489999999999995</v>
      </c>
      <c r="Y465" s="13">
        <v>470</v>
      </c>
      <c r="Z465" s="13">
        <v>363</v>
      </c>
      <c r="AA465" s="18">
        <v>0</v>
      </c>
      <c r="AB465" s="22">
        <v>0</v>
      </c>
      <c r="AC465" s="18">
        <v>0</v>
      </c>
      <c r="AD465" s="18">
        <v>0</v>
      </c>
      <c r="AE465" s="13">
        <v>9200</v>
      </c>
      <c r="AH465" s="13">
        <v>12050</v>
      </c>
    </row>
    <row r="466" spans="1:34" ht="15" x14ac:dyDescent="0.2">
      <c r="A466" s="13">
        <v>452</v>
      </c>
      <c r="B466" s="12" t="s">
        <v>525</v>
      </c>
      <c r="C466" s="18">
        <v>185.35499999999999</v>
      </c>
      <c r="D466" s="19">
        <v>0</v>
      </c>
      <c r="E466" s="19">
        <v>486.6</v>
      </c>
      <c r="F466" s="19">
        <v>643</v>
      </c>
      <c r="G466" s="19">
        <v>18</v>
      </c>
      <c r="H466" s="19">
        <v>0</v>
      </c>
      <c r="I466" s="18">
        <v>0</v>
      </c>
      <c r="J466" s="18">
        <v>0</v>
      </c>
      <c r="K466" s="18">
        <v>0.77900000000000003</v>
      </c>
      <c r="L466" s="19">
        <v>293</v>
      </c>
      <c r="M466" s="19">
        <v>0.8</v>
      </c>
      <c r="N466" s="20">
        <v>1.909</v>
      </c>
      <c r="O466" s="21">
        <v>2.8610000000000002</v>
      </c>
      <c r="P466" s="21">
        <v>-1</v>
      </c>
      <c r="Q466" s="21">
        <v>-1.601</v>
      </c>
      <c r="R466" s="22">
        <v>-4</v>
      </c>
      <c r="S466" s="22">
        <v>3.46</v>
      </c>
      <c r="T466" s="13">
        <v>-8</v>
      </c>
      <c r="U466" s="13">
        <v>889.06</v>
      </c>
      <c r="V466" s="20">
        <v>312.48</v>
      </c>
      <c r="W466" s="22">
        <v>0</v>
      </c>
      <c r="X466" s="22">
        <v>0</v>
      </c>
      <c r="Y466" s="13">
        <v>16.287800000000001</v>
      </c>
      <c r="Z466" s="13">
        <v>3865.58</v>
      </c>
      <c r="AA466" s="18">
        <v>-86.15</v>
      </c>
      <c r="AB466" s="22">
        <v>531</v>
      </c>
      <c r="AC466" s="18">
        <v>362</v>
      </c>
      <c r="AD466" s="18">
        <v>0</v>
      </c>
      <c r="AE466" s="13">
        <v>0</v>
      </c>
      <c r="AG466" s="13">
        <v>0</v>
      </c>
    </row>
    <row r="467" spans="1:34" ht="15" x14ac:dyDescent="0.2">
      <c r="A467" s="13">
        <v>453</v>
      </c>
      <c r="B467" s="12" t="s">
        <v>526</v>
      </c>
      <c r="C467" s="18">
        <v>131.38900000000001</v>
      </c>
      <c r="D467" s="19">
        <v>186.8</v>
      </c>
      <c r="E467" s="19">
        <v>360.4</v>
      </c>
      <c r="F467" s="19">
        <v>571</v>
      </c>
      <c r="G467" s="19">
        <v>48.5</v>
      </c>
      <c r="H467" s="19">
        <v>256</v>
      </c>
      <c r="I467" s="18">
        <v>0.26500000000000001</v>
      </c>
      <c r="J467" s="18">
        <v>0.21299999999999999</v>
      </c>
      <c r="K467" s="18">
        <v>1.462</v>
      </c>
      <c r="L467" s="19">
        <v>293</v>
      </c>
      <c r="M467" s="19">
        <v>0.9</v>
      </c>
      <c r="N467" s="20">
        <v>7.2069999999999999</v>
      </c>
      <c r="O467" s="21">
        <v>5.4620000000000002E-5</v>
      </c>
      <c r="P467" s="21">
        <v>-5.3239999999999998E-5</v>
      </c>
      <c r="Q467" s="21">
        <v>1.6960000000000001E-8</v>
      </c>
      <c r="R467" s="22">
        <v>145.6</v>
      </c>
      <c r="S467" s="22">
        <v>196.6</v>
      </c>
      <c r="T467" s="13">
        <v>-1.4</v>
      </c>
      <c r="U467" s="13">
        <v>4.75</v>
      </c>
      <c r="V467" s="20">
        <v>16.182700000000001</v>
      </c>
      <c r="W467" s="22">
        <v>3028.13</v>
      </c>
      <c r="X467" s="22">
        <v>-43.15</v>
      </c>
      <c r="Y467" s="13">
        <v>400</v>
      </c>
      <c r="Z467" s="13">
        <v>260</v>
      </c>
      <c r="AA467" s="18">
        <v>53.481999999999999</v>
      </c>
      <c r="AB467" s="22">
        <v>-5776.65</v>
      </c>
      <c r="AC467" s="18">
        <v>-5.2949999999999999</v>
      </c>
      <c r="AD467" s="18">
        <v>3.7</v>
      </c>
      <c r="AE467" s="13">
        <v>7500</v>
      </c>
    </row>
    <row r="468" spans="1:34" ht="15" x14ac:dyDescent="0.2">
      <c r="A468" s="13">
        <v>454</v>
      </c>
      <c r="B468" s="12" t="s">
        <v>527</v>
      </c>
      <c r="C468" s="18">
        <v>37.368000000000002</v>
      </c>
      <c r="D468" s="19">
        <v>162</v>
      </c>
      <c r="E468" s="19">
        <v>297</v>
      </c>
      <c r="F468" s="19">
        <v>471.2</v>
      </c>
      <c r="G468" s="19">
        <v>43.5</v>
      </c>
      <c r="H468" s="19">
        <v>248</v>
      </c>
      <c r="I468" s="18">
        <v>0.27900000000000003</v>
      </c>
      <c r="J468" s="18">
        <v>0.188</v>
      </c>
      <c r="K468" s="18">
        <v>0</v>
      </c>
      <c r="L468" s="19">
        <v>0</v>
      </c>
      <c r="M468" s="19">
        <v>0.5</v>
      </c>
      <c r="N468" s="20">
        <v>9.7889999999999997</v>
      </c>
      <c r="O468" s="21">
        <v>3.8929999999999999E-2</v>
      </c>
      <c r="P468" s="21">
        <v>-3.383E-5</v>
      </c>
      <c r="Q468" s="21">
        <v>9.9029999999999994E-9</v>
      </c>
      <c r="R468" s="22">
        <v>0</v>
      </c>
      <c r="S468" s="22">
        <v>0</v>
      </c>
      <c r="T468" s="13">
        <v>-68</v>
      </c>
      <c r="U468" s="13">
        <v>-58.64</v>
      </c>
      <c r="V468" s="20">
        <v>15.851599999999999</v>
      </c>
      <c r="W468" s="22">
        <v>2401.61</v>
      </c>
      <c r="X468" s="22">
        <v>-36.299999999999997</v>
      </c>
      <c r="Y468" s="13">
        <v>300</v>
      </c>
      <c r="Z468" s="13">
        <v>240</v>
      </c>
      <c r="AA468" s="18">
        <v>48.709000000000003</v>
      </c>
      <c r="AB468" s="22">
        <v>-4464.1400000000003</v>
      </c>
      <c r="AC468" s="18">
        <v>-4.7530000000000001</v>
      </c>
      <c r="AD468" s="18">
        <v>2.85</v>
      </c>
      <c r="AE468" s="13">
        <v>5920</v>
      </c>
    </row>
    <row r="469" spans="1:34" ht="15" x14ac:dyDescent="0.2">
      <c r="A469" s="13">
        <v>455</v>
      </c>
      <c r="B469" s="12" t="s">
        <v>528</v>
      </c>
      <c r="C469" s="18">
        <v>101.193</v>
      </c>
      <c r="D469" s="19">
        <v>158.4</v>
      </c>
      <c r="E469" s="19">
        <v>362.7</v>
      </c>
      <c r="F469" s="19">
        <v>535</v>
      </c>
      <c r="G469" s="19">
        <v>30</v>
      </c>
      <c r="H469" s="19">
        <v>390</v>
      </c>
      <c r="I469" s="18">
        <v>0.27</v>
      </c>
      <c r="J469" s="18">
        <v>0.32900000000000001</v>
      </c>
      <c r="K469" s="18">
        <v>0.72799999999999998</v>
      </c>
      <c r="L469" s="19">
        <v>293</v>
      </c>
      <c r="M469" s="19">
        <v>0.9</v>
      </c>
      <c r="N469" s="20">
        <v>-4.4020000000000001</v>
      </c>
      <c r="O469" s="21">
        <v>0.1709</v>
      </c>
      <c r="P469" s="21">
        <v>-1.049E-4</v>
      </c>
      <c r="Q469" s="21">
        <v>2.6090000000000001E-8</v>
      </c>
      <c r="R469" s="22">
        <v>355.52</v>
      </c>
      <c r="S469" s="22">
        <v>214.48</v>
      </c>
      <c r="T469" s="13">
        <v>-23.8</v>
      </c>
      <c r="U469" s="13">
        <v>26.36</v>
      </c>
      <c r="V469" s="20">
        <v>15.885300000000001</v>
      </c>
      <c r="W469" s="22">
        <v>2882.38</v>
      </c>
      <c r="X469" s="22">
        <v>-51.15</v>
      </c>
      <c r="Y469" s="13">
        <v>400</v>
      </c>
      <c r="Z469" s="13">
        <v>260</v>
      </c>
      <c r="AA469" s="18">
        <v>0</v>
      </c>
      <c r="AB469" s="22">
        <v>0</v>
      </c>
      <c r="AC469" s="18">
        <v>0</v>
      </c>
      <c r="AD469" s="18">
        <v>0</v>
      </c>
      <c r="AE469" s="13">
        <v>7500</v>
      </c>
    </row>
    <row r="470" spans="1:34" ht="15" x14ac:dyDescent="0.2">
      <c r="A470" s="13">
        <v>456</v>
      </c>
      <c r="B470" s="12" t="s">
        <v>529</v>
      </c>
      <c r="C470" s="18">
        <v>114.024</v>
      </c>
      <c r="D470" s="19">
        <v>257.89999999999998</v>
      </c>
      <c r="E470" s="19">
        <v>345.6</v>
      </c>
      <c r="F470" s="19">
        <v>491.3</v>
      </c>
      <c r="G470" s="19">
        <v>32.200000000000003</v>
      </c>
      <c r="H470" s="19">
        <v>0</v>
      </c>
      <c r="I470" s="18">
        <v>0</v>
      </c>
      <c r="J470" s="18">
        <v>0</v>
      </c>
      <c r="K470" s="18">
        <v>1.5349999999999999</v>
      </c>
      <c r="L470" s="19">
        <v>273</v>
      </c>
      <c r="M470" s="19">
        <v>2.2999999999999998</v>
      </c>
      <c r="N470" s="20">
        <v>0</v>
      </c>
      <c r="O470" s="21">
        <v>0</v>
      </c>
      <c r="P470" s="21">
        <v>0</v>
      </c>
      <c r="Q470" s="21">
        <v>0</v>
      </c>
      <c r="R470" s="22">
        <v>0</v>
      </c>
      <c r="S470" s="22">
        <v>0</v>
      </c>
      <c r="T470" s="13">
        <v>0</v>
      </c>
      <c r="U470" s="13">
        <v>0</v>
      </c>
      <c r="V470" s="20">
        <v>0</v>
      </c>
      <c r="W470" s="22">
        <v>0</v>
      </c>
      <c r="X470" s="22">
        <v>0</v>
      </c>
      <c r="Y470" s="13">
        <v>0</v>
      </c>
      <c r="Z470" s="13">
        <v>0</v>
      </c>
      <c r="AA470" s="18">
        <v>0</v>
      </c>
      <c r="AB470" s="22">
        <v>0</v>
      </c>
      <c r="AC470" s="18">
        <v>0</v>
      </c>
      <c r="AD470" s="18">
        <v>0</v>
      </c>
      <c r="AE470" s="13">
        <v>0</v>
      </c>
    </row>
    <row r="471" spans="1:34" ht="15" x14ac:dyDescent="0.2">
      <c r="A471" s="13">
        <v>457</v>
      </c>
      <c r="B471" s="12" t="s">
        <v>530</v>
      </c>
      <c r="C471" s="18">
        <v>148.91</v>
      </c>
      <c r="D471" s="19">
        <v>0</v>
      </c>
      <c r="E471" s="19">
        <v>214</v>
      </c>
      <c r="F471" s="19">
        <v>340.2</v>
      </c>
      <c r="G471" s="19">
        <v>39.200000000000003</v>
      </c>
      <c r="H471" s="19">
        <v>200</v>
      </c>
      <c r="I471" s="18">
        <v>0.28000000000000003</v>
      </c>
      <c r="J471" s="18">
        <v>0</v>
      </c>
      <c r="K471" s="18">
        <v>0</v>
      </c>
      <c r="L471" s="19">
        <v>0</v>
      </c>
      <c r="M471" s="19">
        <v>0.7</v>
      </c>
      <c r="N471" s="20">
        <v>0</v>
      </c>
      <c r="O471" s="21">
        <v>0</v>
      </c>
      <c r="P471" s="21">
        <v>0</v>
      </c>
      <c r="Q471" s="21">
        <v>0</v>
      </c>
      <c r="R471" s="22">
        <v>0</v>
      </c>
      <c r="S471" s="22">
        <v>0</v>
      </c>
      <c r="T471" s="13">
        <v>-155.1</v>
      </c>
      <c r="U471" s="13">
        <v>-148.80000000000001</v>
      </c>
      <c r="V471" s="20">
        <v>0</v>
      </c>
      <c r="W471" s="22">
        <v>0</v>
      </c>
      <c r="X471" s="22">
        <v>0</v>
      </c>
      <c r="Y471" s="13">
        <v>0</v>
      </c>
      <c r="Z471" s="13">
        <v>0</v>
      </c>
      <c r="AA471" s="18">
        <v>0</v>
      </c>
      <c r="AB471" s="22">
        <v>0</v>
      </c>
      <c r="AC471" s="18">
        <v>0</v>
      </c>
      <c r="AD471" s="18">
        <v>0</v>
      </c>
      <c r="AE471" s="13">
        <v>0</v>
      </c>
    </row>
    <row r="472" spans="1:34" ht="15" x14ac:dyDescent="0.2">
      <c r="A472" s="13">
        <v>458</v>
      </c>
      <c r="B472" s="12" t="s">
        <v>531</v>
      </c>
      <c r="C472" s="18">
        <v>59.112000000000002</v>
      </c>
      <c r="D472" s="19">
        <v>156</v>
      </c>
      <c r="E472" s="19">
        <v>276.10000000000002</v>
      </c>
      <c r="F472" s="19">
        <v>433.2</v>
      </c>
      <c r="G472" s="19">
        <v>40.200000000000003</v>
      </c>
      <c r="H472" s="19">
        <v>254</v>
      </c>
      <c r="I472" s="18">
        <v>0.28699999999999998</v>
      </c>
      <c r="J472" s="18">
        <v>0.19500000000000001</v>
      </c>
      <c r="K472" s="18">
        <v>0.63300000000000001</v>
      </c>
      <c r="L472" s="19">
        <v>293</v>
      </c>
      <c r="M472" s="19">
        <v>0.6</v>
      </c>
      <c r="N472" s="20">
        <v>-1.96</v>
      </c>
      <c r="O472" s="21">
        <v>9.486E-2</v>
      </c>
      <c r="P472" s="21">
        <v>-5.2989999999999999E-5</v>
      </c>
      <c r="Q472" s="21">
        <v>1.104E-8</v>
      </c>
      <c r="R472" s="22">
        <v>0</v>
      </c>
      <c r="S472" s="22">
        <v>0</v>
      </c>
      <c r="T472" s="13">
        <v>-5.7</v>
      </c>
      <c r="U472" s="13">
        <v>23.64</v>
      </c>
      <c r="V472" s="20">
        <v>16.049900000000001</v>
      </c>
      <c r="W472" s="22">
        <v>2230.5100000000002</v>
      </c>
      <c r="X472" s="22">
        <v>-39.15</v>
      </c>
      <c r="Y472" s="13">
        <v>305</v>
      </c>
      <c r="Z472" s="13">
        <v>215</v>
      </c>
      <c r="AA472" s="18">
        <v>50.869</v>
      </c>
      <c r="AB472" s="22">
        <v>-4261.51</v>
      </c>
      <c r="AC472" s="18">
        <v>-5.1269999999999998</v>
      </c>
      <c r="AD472" s="18">
        <v>2.59</v>
      </c>
      <c r="AE472" s="13">
        <v>5760</v>
      </c>
    </row>
    <row r="473" spans="1:34" ht="15" x14ac:dyDescent="0.2">
      <c r="A473" s="13">
        <v>459</v>
      </c>
      <c r="B473" s="12" t="s">
        <v>532</v>
      </c>
      <c r="C473" s="18">
        <v>86.134</v>
      </c>
      <c r="D473" s="19">
        <v>182</v>
      </c>
      <c r="E473" s="19">
        <v>376</v>
      </c>
      <c r="F473" s="19">
        <v>554</v>
      </c>
      <c r="G473" s="19">
        <v>35</v>
      </c>
      <c r="H473" s="19">
        <v>333</v>
      </c>
      <c r="I473" s="18">
        <v>0.26</v>
      </c>
      <c r="J473" s="18">
        <v>0.4</v>
      </c>
      <c r="K473" s="18">
        <v>0.81</v>
      </c>
      <c r="L473" s="19">
        <v>293</v>
      </c>
      <c r="M473" s="19">
        <v>2.6</v>
      </c>
      <c r="N473" s="20">
        <v>3.4009999999999998</v>
      </c>
      <c r="O473" s="21">
        <v>0.10340000000000001</v>
      </c>
      <c r="P473" s="21">
        <v>-5.0330000000000001E-5</v>
      </c>
      <c r="Q473" s="21">
        <v>7.5529999999999999E-9</v>
      </c>
      <c r="R473" s="22">
        <v>521.29999999999995</v>
      </c>
      <c r="S473" s="22">
        <v>252.03</v>
      </c>
      <c r="T473" s="13">
        <v>-54.45</v>
      </c>
      <c r="U473" s="13">
        <v>-25.88</v>
      </c>
      <c r="V473" s="20">
        <v>16.162299999999998</v>
      </c>
      <c r="W473" s="22">
        <v>3030.2</v>
      </c>
      <c r="X473" s="22">
        <v>-58.15</v>
      </c>
      <c r="Y473" s="13">
        <v>412</v>
      </c>
      <c r="Z473" s="13">
        <v>277</v>
      </c>
      <c r="AA473" s="18">
        <v>0</v>
      </c>
      <c r="AB473" s="22">
        <v>0</v>
      </c>
      <c r="AC473" s="18">
        <v>0</v>
      </c>
      <c r="AD473" s="18">
        <v>0</v>
      </c>
      <c r="AE473" s="13">
        <v>8040</v>
      </c>
    </row>
    <row r="474" spans="1:34" ht="15" x14ac:dyDescent="0.2">
      <c r="A474" s="13">
        <v>460</v>
      </c>
      <c r="B474" s="12" t="s">
        <v>533</v>
      </c>
      <c r="C474" s="18">
        <v>86.090999999999994</v>
      </c>
      <c r="D474" s="19">
        <v>173</v>
      </c>
      <c r="E474" s="19">
        <v>346</v>
      </c>
      <c r="F474" s="19">
        <v>525</v>
      </c>
      <c r="G474" s="19">
        <v>43</v>
      </c>
      <c r="H474" s="19">
        <v>265</v>
      </c>
      <c r="I474" s="18">
        <v>0.26</v>
      </c>
      <c r="J474" s="18">
        <v>0.34</v>
      </c>
      <c r="K474" s="18">
        <v>0.93200000000000005</v>
      </c>
      <c r="L474" s="19">
        <v>293</v>
      </c>
      <c r="M474" s="19">
        <v>1.7</v>
      </c>
      <c r="N474" s="20">
        <v>3.621</v>
      </c>
      <c r="O474" s="21">
        <v>6.676E-2</v>
      </c>
      <c r="P474" s="21">
        <v>-2.103E-5</v>
      </c>
      <c r="Q474" s="21">
        <v>-3.9650000000000003E-9</v>
      </c>
      <c r="R474" s="22">
        <v>457.89</v>
      </c>
      <c r="S474" s="22">
        <v>235.35</v>
      </c>
      <c r="T474" s="13">
        <v>-75.5</v>
      </c>
      <c r="U474" s="13">
        <v>0</v>
      </c>
      <c r="V474" s="20">
        <v>16.100300000000001</v>
      </c>
      <c r="W474" s="22">
        <v>2744.68</v>
      </c>
      <c r="X474" s="22">
        <v>-56.15</v>
      </c>
      <c r="Y474" s="13">
        <v>379</v>
      </c>
      <c r="Z474" s="13">
        <v>255</v>
      </c>
      <c r="AA474" s="18">
        <v>0</v>
      </c>
      <c r="AB474" s="22">
        <v>0</v>
      </c>
      <c r="AC474" s="18">
        <v>0</v>
      </c>
      <c r="AD474" s="18">
        <v>0</v>
      </c>
      <c r="AE474" s="13">
        <v>0</v>
      </c>
    </row>
    <row r="475" spans="1:34" ht="15" x14ac:dyDescent="0.2">
      <c r="A475" s="13">
        <v>461</v>
      </c>
      <c r="B475" s="12" t="s">
        <v>534</v>
      </c>
      <c r="C475" s="18">
        <v>62.499000000000002</v>
      </c>
      <c r="D475" s="19">
        <v>119.4</v>
      </c>
      <c r="E475" s="19">
        <v>259.8</v>
      </c>
      <c r="F475" s="19">
        <v>429.7</v>
      </c>
      <c r="G475" s="19">
        <v>55.3</v>
      </c>
      <c r="H475" s="19">
        <v>169</v>
      </c>
      <c r="I475" s="18">
        <v>0.26500000000000001</v>
      </c>
      <c r="J475" s="18">
        <v>0.122</v>
      </c>
      <c r="K475" s="18">
        <v>0.96899999999999997</v>
      </c>
      <c r="L475" s="19">
        <v>259</v>
      </c>
      <c r="M475" s="19">
        <v>1.5</v>
      </c>
      <c r="N475" s="20">
        <v>1.421</v>
      </c>
      <c r="O475" s="21">
        <v>4.8230000000000002E-2</v>
      </c>
      <c r="P475" s="21">
        <v>-3.6690000000000003E-5</v>
      </c>
      <c r="Q475" s="21">
        <v>1.14E-8</v>
      </c>
      <c r="R475" s="22">
        <v>276.89999999999998</v>
      </c>
      <c r="S475" s="22">
        <v>167.04</v>
      </c>
      <c r="T475" s="13">
        <v>8.4</v>
      </c>
      <c r="U475" s="13">
        <v>12.31</v>
      </c>
      <c r="V475" s="20">
        <v>14.960100000000001</v>
      </c>
      <c r="W475" s="22">
        <v>1803.84</v>
      </c>
      <c r="X475" s="22">
        <v>-43.15</v>
      </c>
      <c r="Y475" s="13">
        <v>290</v>
      </c>
      <c r="Z475" s="13">
        <v>185</v>
      </c>
      <c r="AA475" s="18">
        <v>48.671999999999997</v>
      </c>
      <c r="AB475" s="22">
        <v>-3955.89</v>
      </c>
      <c r="AC475" s="18">
        <v>-4.8230000000000004</v>
      </c>
      <c r="AD475" s="18">
        <v>1.85</v>
      </c>
      <c r="AE475" s="13">
        <v>5321</v>
      </c>
    </row>
    <row r="476" spans="1:34" ht="15" x14ac:dyDescent="0.2">
      <c r="A476" s="13">
        <v>462</v>
      </c>
      <c r="B476" s="12" t="s">
        <v>535</v>
      </c>
      <c r="C476" s="18">
        <v>72.106999999999999</v>
      </c>
      <c r="D476" s="19">
        <v>157.9</v>
      </c>
      <c r="E476" s="19">
        <v>308.8</v>
      </c>
      <c r="F476" s="19">
        <v>475</v>
      </c>
      <c r="G476" s="19">
        <v>40.200000000000003</v>
      </c>
      <c r="H476" s="19">
        <v>260</v>
      </c>
      <c r="I476" s="18">
        <v>0.27</v>
      </c>
      <c r="J476" s="18">
        <v>0</v>
      </c>
      <c r="K476" s="18">
        <v>0.79300000000000004</v>
      </c>
      <c r="L476" s="19">
        <v>293</v>
      </c>
      <c r="M476" s="19">
        <v>1.3</v>
      </c>
      <c r="N476" s="20">
        <v>4.1269999999999998</v>
      </c>
      <c r="O476" s="21">
        <v>7.7289999999999998E-2</v>
      </c>
      <c r="P476" s="21">
        <v>-3.5139999999999999E-5</v>
      </c>
      <c r="Q476" s="21">
        <v>5.1339999999999998E-9</v>
      </c>
      <c r="R476" s="22">
        <v>349.95</v>
      </c>
      <c r="S476" s="22">
        <v>189.02</v>
      </c>
      <c r="T476" s="13">
        <v>-33.5</v>
      </c>
      <c r="U476" s="13">
        <v>0</v>
      </c>
      <c r="V476" s="20">
        <v>15.8911</v>
      </c>
      <c r="W476" s="22">
        <v>2449.2600000000002</v>
      </c>
      <c r="X476" s="22">
        <v>-44.15</v>
      </c>
      <c r="Y476" s="13">
        <v>340</v>
      </c>
      <c r="Z476" s="13">
        <v>225</v>
      </c>
      <c r="AA476" s="18">
        <v>0</v>
      </c>
      <c r="AB476" s="22">
        <v>0</v>
      </c>
      <c r="AC476" s="18">
        <v>0</v>
      </c>
      <c r="AD476" s="18">
        <v>0</v>
      </c>
      <c r="AE476" s="13">
        <v>6330</v>
      </c>
    </row>
    <row r="477" spans="1:34" ht="15" x14ac:dyDescent="0.2">
      <c r="A477" s="13">
        <v>463</v>
      </c>
      <c r="B477" s="12" t="s">
        <v>536</v>
      </c>
      <c r="C477" s="18">
        <v>46.043999999999997</v>
      </c>
      <c r="D477" s="19">
        <v>130</v>
      </c>
      <c r="E477" s="19">
        <v>235.5</v>
      </c>
      <c r="F477" s="19">
        <v>327.8</v>
      </c>
      <c r="G477" s="19">
        <v>51.7</v>
      </c>
      <c r="H477" s="19">
        <v>144</v>
      </c>
      <c r="I477" s="18">
        <v>0.27700000000000002</v>
      </c>
      <c r="J477" s="18">
        <v>0</v>
      </c>
      <c r="K477" s="18">
        <v>0</v>
      </c>
      <c r="L477" s="19">
        <v>0</v>
      </c>
      <c r="M477" s="19">
        <v>1.4</v>
      </c>
      <c r="N477" s="20">
        <v>0</v>
      </c>
      <c r="O477" s="21">
        <v>0</v>
      </c>
      <c r="P477" s="21">
        <v>0</v>
      </c>
      <c r="Q477" s="21">
        <v>0</v>
      </c>
      <c r="R477" s="22">
        <v>0</v>
      </c>
      <c r="S477" s="22">
        <v>0</v>
      </c>
      <c r="T477" s="13">
        <v>0</v>
      </c>
      <c r="U477" s="13">
        <v>0</v>
      </c>
      <c r="V477" s="20">
        <v>0</v>
      </c>
      <c r="W477" s="22">
        <v>0</v>
      </c>
      <c r="X477" s="22">
        <v>0</v>
      </c>
      <c r="Y477" s="13">
        <v>0</v>
      </c>
      <c r="Z477" s="13">
        <v>0</v>
      </c>
      <c r="AA477" s="18">
        <v>0</v>
      </c>
      <c r="AB477" s="22">
        <v>0</v>
      </c>
      <c r="AC477" s="18">
        <v>0</v>
      </c>
      <c r="AD477" s="18">
        <v>0</v>
      </c>
      <c r="AE477" s="13">
        <v>0</v>
      </c>
    </row>
    <row r="478" spans="1:34" ht="15" x14ac:dyDescent="0.2">
      <c r="A478" s="13">
        <v>464</v>
      </c>
      <c r="B478" s="12" t="s">
        <v>537</v>
      </c>
      <c r="C478" s="18">
        <v>72.063999999999993</v>
      </c>
      <c r="D478" s="19">
        <v>215.5</v>
      </c>
      <c r="E478" s="19">
        <v>319.60000000000002</v>
      </c>
      <c r="F478" s="19">
        <v>475</v>
      </c>
      <c r="G478" s="19">
        <v>57</v>
      </c>
      <c r="H478" s="19">
        <v>210</v>
      </c>
      <c r="I478" s="18">
        <v>0.31</v>
      </c>
      <c r="J478" s="18">
        <v>0.55000000000000004</v>
      </c>
      <c r="K478" s="18">
        <v>0.96299999999999997</v>
      </c>
      <c r="L478" s="19">
        <v>293</v>
      </c>
      <c r="M478" s="19">
        <v>0</v>
      </c>
      <c r="N478" s="20">
        <v>6.6429999999999998</v>
      </c>
      <c r="O478" s="21">
        <v>4.3920000000000001E-2</v>
      </c>
      <c r="P478" s="21">
        <v>-8.5019999999999992E-6</v>
      </c>
      <c r="Q478" s="21">
        <v>-5.5770000000000002E-8</v>
      </c>
      <c r="R478" s="22">
        <v>428.4</v>
      </c>
      <c r="S478" s="22">
        <v>224.83</v>
      </c>
      <c r="T478" s="13">
        <v>0</v>
      </c>
      <c r="U478" s="13">
        <v>0</v>
      </c>
      <c r="V478" s="20">
        <v>16.653099999999998</v>
      </c>
      <c r="W478" s="22">
        <v>2569.6799999999998</v>
      </c>
      <c r="X478" s="22">
        <v>-63.15</v>
      </c>
      <c r="Y478" s="13">
        <v>350</v>
      </c>
      <c r="Z478" s="13">
        <v>240</v>
      </c>
      <c r="AA478" s="18">
        <v>0</v>
      </c>
      <c r="AB478" s="22">
        <v>0</v>
      </c>
      <c r="AC478" s="18">
        <v>0</v>
      </c>
      <c r="AD478" s="18">
        <v>0</v>
      </c>
      <c r="AE478" s="13">
        <v>7680</v>
      </c>
    </row>
    <row r="479" spans="1:34" ht="15" x14ac:dyDescent="0.2">
      <c r="A479" s="13">
        <v>465</v>
      </c>
      <c r="B479" s="12" t="s">
        <v>538</v>
      </c>
      <c r="C479" s="18">
        <v>58.08</v>
      </c>
      <c r="D479" s="19">
        <v>151.5</v>
      </c>
      <c r="E479" s="19">
        <v>278</v>
      </c>
      <c r="F479" s="19">
        <v>436</v>
      </c>
      <c r="G479" s="19">
        <v>47</v>
      </c>
      <c r="H479" s="19">
        <v>205</v>
      </c>
      <c r="I479" s="18">
        <v>0.27</v>
      </c>
      <c r="J479" s="18">
        <v>0.34</v>
      </c>
      <c r="K479" s="18">
        <v>0.75</v>
      </c>
      <c r="L479" s="19">
        <v>293</v>
      </c>
      <c r="M479" s="19">
        <v>0</v>
      </c>
      <c r="N479" s="20">
        <v>3.7330000000000001</v>
      </c>
      <c r="O479" s="21">
        <v>5.5919999999999997E-2</v>
      </c>
      <c r="P479" s="21">
        <v>-2.3159999999999998E-5</v>
      </c>
      <c r="Q479" s="21">
        <v>2.5369999999999998E-9</v>
      </c>
      <c r="R479" s="22">
        <v>318.41000000000003</v>
      </c>
      <c r="S479" s="22">
        <v>180.98</v>
      </c>
      <c r="T479" s="13">
        <v>0</v>
      </c>
      <c r="U479" s="13">
        <v>0</v>
      </c>
      <c r="V479" s="20">
        <v>14.4602</v>
      </c>
      <c r="W479" s="22">
        <v>1950.22</v>
      </c>
      <c r="X479" s="22">
        <v>-25.15</v>
      </c>
      <c r="Y479" s="13">
        <v>315</v>
      </c>
      <c r="Z479" s="13">
        <v>190</v>
      </c>
      <c r="AA479" s="18">
        <v>0</v>
      </c>
      <c r="AB479" s="22">
        <v>0</v>
      </c>
      <c r="AC479" s="18">
        <v>0</v>
      </c>
      <c r="AD479" s="18">
        <v>0</v>
      </c>
      <c r="AE479" s="13">
        <v>4550</v>
      </c>
    </row>
    <row r="480" spans="1:34" ht="15" x14ac:dyDescent="0.2">
      <c r="A480" s="13">
        <v>466</v>
      </c>
      <c r="B480" s="12" t="s">
        <v>539</v>
      </c>
      <c r="C480" s="18">
        <v>52.076000000000001</v>
      </c>
      <c r="D480" s="19">
        <v>227.6</v>
      </c>
      <c r="E480" s="19">
        <v>278.10000000000002</v>
      </c>
      <c r="F480" s="19">
        <v>455</v>
      </c>
      <c r="G480" s="19">
        <v>49</v>
      </c>
      <c r="H480" s="19">
        <v>202</v>
      </c>
      <c r="I480" s="18">
        <v>0.26</v>
      </c>
      <c r="J480" s="18">
        <v>9.1999999999999998E-2</v>
      </c>
      <c r="K480" s="18">
        <v>0.71</v>
      </c>
      <c r="L480" s="19">
        <v>273</v>
      </c>
      <c r="M480" s="19">
        <v>0</v>
      </c>
      <c r="N480" s="20">
        <v>1.6140000000000001</v>
      </c>
      <c r="O480" s="21">
        <v>6.7849999999999994E-2</v>
      </c>
      <c r="P480" s="21">
        <v>-5.41E-5</v>
      </c>
      <c r="Q480" s="21">
        <v>1.782E-8</v>
      </c>
      <c r="R480" s="22">
        <v>0</v>
      </c>
      <c r="S480" s="22">
        <v>0</v>
      </c>
      <c r="T480" s="13">
        <v>72.8</v>
      </c>
      <c r="U480" s="13">
        <v>73.13</v>
      </c>
      <c r="V480" s="20">
        <v>16.010000000000002</v>
      </c>
      <c r="W480" s="22">
        <v>2203.5700000000002</v>
      </c>
      <c r="X480" s="22">
        <v>-43.15</v>
      </c>
      <c r="Y480" s="13">
        <v>305</v>
      </c>
      <c r="Z480" s="13">
        <v>200</v>
      </c>
      <c r="AA480" s="18">
        <v>0</v>
      </c>
      <c r="AB480" s="22">
        <v>0</v>
      </c>
      <c r="AC480" s="18">
        <v>0</v>
      </c>
      <c r="AD480" s="18">
        <v>0</v>
      </c>
      <c r="AE480" s="13">
        <v>5850</v>
      </c>
    </row>
    <row r="481" spans="1:31" ht="15" x14ac:dyDescent="0.2">
      <c r="A481" s="13">
        <v>467</v>
      </c>
      <c r="B481" s="12" t="s">
        <v>540</v>
      </c>
      <c r="C481" s="18">
        <v>18.015000000000001</v>
      </c>
      <c r="D481" s="19">
        <v>273.2</v>
      </c>
      <c r="E481" s="19">
        <v>373.2</v>
      </c>
      <c r="F481" s="19">
        <v>647.29999999999995</v>
      </c>
      <c r="G481" s="19">
        <v>217.6</v>
      </c>
      <c r="H481" s="19">
        <v>56</v>
      </c>
      <c r="I481" s="18">
        <v>0.22900000000000001</v>
      </c>
      <c r="J481" s="18">
        <v>0.34399999999999997</v>
      </c>
      <c r="K481" s="18">
        <v>0.998</v>
      </c>
      <c r="L481" s="19">
        <v>293</v>
      </c>
      <c r="M481" s="19">
        <v>1.8</v>
      </c>
      <c r="N481" s="20">
        <v>7.7009999999999996</v>
      </c>
      <c r="O481" s="21">
        <v>4.595E-4</v>
      </c>
      <c r="P481" s="21">
        <v>2.5210000000000001E-6</v>
      </c>
      <c r="Q481" s="21">
        <v>-8.5900000000000003E-10</v>
      </c>
      <c r="R481" s="22">
        <v>658.25</v>
      </c>
      <c r="S481" s="22">
        <v>283.16000000000003</v>
      </c>
      <c r="T481" s="13">
        <v>-57.8</v>
      </c>
      <c r="U481" s="13">
        <v>-54.64</v>
      </c>
      <c r="V481" s="20">
        <v>18.303599999999999</v>
      </c>
      <c r="W481" s="22">
        <v>3816.44</v>
      </c>
      <c r="X481" s="22">
        <v>-46.13</v>
      </c>
      <c r="Y481" s="13">
        <v>441</v>
      </c>
      <c r="Z481" s="13">
        <v>284</v>
      </c>
      <c r="AA481" s="18">
        <v>55.335999999999999</v>
      </c>
      <c r="AB481" s="22">
        <v>-6869.5</v>
      </c>
      <c r="AC481" s="18">
        <v>-5.1150000000000002</v>
      </c>
      <c r="AD481" s="18">
        <v>1.05</v>
      </c>
      <c r="AE481" s="13">
        <v>9717</v>
      </c>
    </row>
    <row r="482" spans="1:31" ht="15" x14ac:dyDescent="0.2">
      <c r="A482" s="13">
        <v>468</v>
      </c>
      <c r="B482" s="12" t="s">
        <v>541</v>
      </c>
      <c r="C482" s="18">
        <v>131.30000000000001</v>
      </c>
      <c r="D482" s="19">
        <v>161.30000000000001</v>
      </c>
      <c r="E482" s="19">
        <v>165</v>
      </c>
      <c r="F482" s="19">
        <v>289.7</v>
      </c>
      <c r="G482" s="19">
        <v>57.6</v>
      </c>
      <c r="H482" s="19">
        <v>118</v>
      </c>
      <c r="I482" s="18">
        <v>0.28599999999999998</v>
      </c>
      <c r="J482" s="18">
        <v>2E-3</v>
      </c>
      <c r="K482" s="18">
        <v>3.06</v>
      </c>
      <c r="L482" s="19">
        <v>165</v>
      </c>
      <c r="M482" s="19">
        <v>0</v>
      </c>
      <c r="N482" s="20">
        <v>0</v>
      </c>
      <c r="O482" s="21">
        <v>0</v>
      </c>
      <c r="P482" s="21">
        <v>0</v>
      </c>
      <c r="Q482" s="21">
        <v>0</v>
      </c>
      <c r="R482" s="22">
        <v>0</v>
      </c>
      <c r="S482" s="22">
        <v>0</v>
      </c>
      <c r="T482" s="13">
        <v>0</v>
      </c>
      <c r="U482" s="13">
        <v>0</v>
      </c>
      <c r="V482" s="20">
        <v>15.2958</v>
      </c>
      <c r="W482" s="22">
        <v>1303.92</v>
      </c>
      <c r="X482" s="22">
        <v>-14.5</v>
      </c>
      <c r="Y482" s="13">
        <v>178</v>
      </c>
      <c r="Z482" s="13">
        <v>158</v>
      </c>
      <c r="AA482" s="18">
        <v>31.428999999999998</v>
      </c>
      <c r="AB482" s="22">
        <v>-1951.76</v>
      </c>
      <c r="AC482" s="18">
        <v>-2.544</v>
      </c>
      <c r="AD482" s="18">
        <v>0.80400000000000005</v>
      </c>
      <c r="AE482" s="13">
        <v>3108</v>
      </c>
    </row>
    <row r="483" spans="1:31" x14ac:dyDescent="0.2">
      <c r="A483" s="13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BUBBLE T</vt:lpstr>
      <vt:lpstr>Dbk</vt:lpstr>
      <vt:lpstr>'BUBBLE 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2015-12-04T16:10:07Z</cp:lastPrinted>
  <dcterms:created xsi:type="dcterms:W3CDTF">2015-11-14T05:52:18Z</dcterms:created>
  <dcterms:modified xsi:type="dcterms:W3CDTF">2016-01-09T06:08:00Z</dcterms:modified>
</cp:coreProperties>
</file>