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230" yWindow="-15" windowWidth="10275" windowHeight="8175" activeTab="1"/>
  </bookViews>
  <sheets>
    <sheet name="English" sheetId="4" r:id="rId1"/>
    <sheet name="Metric" sheetId="10" r:id="rId2"/>
    <sheet name="Dbk" sheetId="9" r:id="rId3"/>
  </sheets>
  <definedNames>
    <definedName name="df" localSheetId="1">Metric!#REF!</definedName>
    <definedName name="df">English!#REF!</definedName>
    <definedName name="Fluid_Loc1" localSheetId="1">Metric!#REF!</definedName>
    <definedName name="Fluid_Loc1">English!#REF!</definedName>
    <definedName name="_xlnm.Print_Area" localSheetId="0">English!$A$1:$H$50</definedName>
    <definedName name="_xlnm.Print_Area" localSheetId="1">Metric!$A$1:$H$50</definedName>
  </definedNames>
  <calcPr calcId="145621"/>
</workbook>
</file>

<file path=xl/calcChain.xml><?xml version="1.0" encoding="utf-8"?>
<calcChain xmlns="http://schemas.openxmlformats.org/spreadsheetml/2006/main">
  <c r="O48" i="10" l="1"/>
  <c r="M48" i="10"/>
  <c r="M33" i="10"/>
  <c r="M17" i="10"/>
  <c r="O48" i="4"/>
  <c r="M48" i="4"/>
  <c r="M33" i="4"/>
  <c r="M17" i="4"/>
  <c r="E24" i="10" l="1"/>
  <c r="W13" i="10"/>
  <c r="W12" i="10"/>
  <c r="S48" i="10" s="1"/>
  <c r="B30" i="10"/>
  <c r="B29" i="10"/>
  <c r="B24" i="10"/>
  <c r="D24" i="10" s="1"/>
  <c r="B23" i="10"/>
  <c r="D23" i="10" s="1"/>
  <c r="F19" i="10"/>
  <c r="R13" i="10"/>
  <c r="Q13" i="10"/>
  <c r="P13" i="10"/>
  <c r="O13" i="10"/>
  <c r="N13" i="10"/>
  <c r="R12" i="10"/>
  <c r="Q12" i="10"/>
  <c r="P12" i="10"/>
  <c r="O12" i="10"/>
  <c r="N12" i="10"/>
  <c r="R11" i="10"/>
  <c r="Q11" i="10"/>
  <c r="P11" i="10"/>
  <c r="O11" i="10"/>
  <c r="N11" i="10"/>
  <c r="R10" i="10"/>
  <c r="Q10" i="10"/>
  <c r="P10" i="10"/>
  <c r="O10" i="10"/>
  <c r="N10" i="10"/>
  <c r="R9" i="10"/>
  <c r="Q9" i="10"/>
  <c r="P9" i="10"/>
  <c r="O9" i="10"/>
  <c r="N9" i="10"/>
  <c r="R8" i="10"/>
  <c r="Q8" i="10"/>
  <c r="P8" i="10"/>
  <c r="O8" i="10"/>
  <c r="N8" i="10"/>
  <c r="B8" i="10"/>
  <c r="R7" i="10"/>
  <c r="Q7" i="10"/>
  <c r="P7" i="10"/>
  <c r="O7" i="10"/>
  <c r="N7" i="10"/>
  <c r="AD6" i="10"/>
  <c r="B31" i="10" s="1"/>
  <c r="R6" i="10"/>
  <c r="Q6" i="10"/>
  <c r="P6" i="10"/>
  <c r="O6" i="10"/>
  <c r="N6" i="10"/>
  <c r="R5" i="10"/>
  <c r="Q5" i="10"/>
  <c r="P5" i="10"/>
  <c r="O5" i="10"/>
  <c r="N5" i="10"/>
  <c r="R4" i="10"/>
  <c r="Q4" i="10"/>
  <c r="P4" i="10"/>
  <c r="O4" i="10"/>
  <c r="N4" i="10"/>
  <c r="AD3" i="10"/>
  <c r="AH2" i="10"/>
  <c r="AN5" i="10" s="1"/>
  <c r="D30" i="10" s="1"/>
  <c r="AD2" i="10"/>
  <c r="D27" i="10" l="1"/>
  <c r="Q52" i="10"/>
  <c r="Q55" i="10"/>
  <c r="R32" i="10"/>
  <c r="N43" i="10" s="1"/>
  <c r="R16" i="10"/>
  <c r="Q14" i="10"/>
  <c r="AN4" i="10"/>
  <c r="D29" i="10" s="1"/>
  <c r="Q54" i="10"/>
  <c r="N54" i="10"/>
  <c r="S12" i="10"/>
  <c r="Q50" i="10"/>
  <c r="S7" i="10"/>
  <c r="S9" i="10"/>
  <c r="N55" i="10" s="1"/>
  <c r="Q51" i="10"/>
  <c r="S10" i="10"/>
  <c r="Q53" i="10"/>
  <c r="N53" i="10"/>
  <c r="S8" i="10"/>
  <c r="Q56" i="10"/>
  <c r="N56" i="10"/>
  <c r="Q57" i="10"/>
  <c r="Q58" i="10"/>
  <c r="N58" i="10"/>
  <c r="S13" i="10"/>
  <c r="N22" i="10"/>
  <c r="N27" i="10"/>
  <c r="N59" i="10"/>
  <c r="Q59" i="10"/>
  <c r="N23" i="10"/>
  <c r="N24" i="10"/>
  <c r="N25" i="10"/>
  <c r="N28" i="10"/>
  <c r="AD6" i="4"/>
  <c r="B31" i="4" s="1"/>
  <c r="B30" i="4"/>
  <c r="B29" i="4"/>
  <c r="N41" i="10" l="1"/>
  <c r="N40" i="10"/>
  <c r="N39" i="10"/>
  <c r="P59" i="10"/>
  <c r="G18" i="10"/>
  <c r="AD16" i="10"/>
  <c r="P54" i="10"/>
  <c r="G13" i="10"/>
  <c r="AD11" i="10"/>
  <c r="P53" i="10"/>
  <c r="G12" i="10"/>
  <c r="AD10" i="10"/>
  <c r="S5" i="10"/>
  <c r="S6" i="10"/>
  <c r="S4" i="10"/>
  <c r="N38" i="10"/>
  <c r="P58" i="10"/>
  <c r="AD15" i="10"/>
  <c r="G17" i="10"/>
  <c r="N44" i="10"/>
  <c r="P56" i="10"/>
  <c r="G15" i="10"/>
  <c r="AD13" i="10"/>
  <c r="P55" i="10"/>
  <c r="AD12" i="10"/>
  <c r="G14" i="10"/>
  <c r="S11" i="10"/>
  <c r="B8" i="4"/>
  <c r="AH2" i="4"/>
  <c r="D27" i="4" s="1"/>
  <c r="B38" i="10" l="1"/>
  <c r="AJ13" i="10"/>
  <c r="B37" i="10"/>
  <c r="AJ12" i="10"/>
  <c r="P50" i="10"/>
  <c r="G9" i="10"/>
  <c r="AD7" i="10"/>
  <c r="N50" i="10"/>
  <c r="P52" i="10"/>
  <c r="G11" i="10"/>
  <c r="AD9" i="10"/>
  <c r="N52" i="10"/>
  <c r="N37" i="10"/>
  <c r="N21" i="10"/>
  <c r="N35" i="10"/>
  <c r="B40" i="10"/>
  <c r="AJ15" i="10"/>
  <c r="P51" i="10"/>
  <c r="AD8" i="10"/>
  <c r="G10" i="10"/>
  <c r="N20" i="10"/>
  <c r="N51" i="10"/>
  <c r="N36" i="10"/>
  <c r="N19" i="10"/>
  <c r="P57" i="10"/>
  <c r="G16" i="10"/>
  <c r="AD14" i="10"/>
  <c r="N57" i="10"/>
  <c r="N26" i="10"/>
  <c r="N42" i="10"/>
  <c r="B35" i="10"/>
  <c r="AJ10" i="10"/>
  <c r="B36" i="10"/>
  <c r="AJ11" i="10"/>
  <c r="B41" i="10"/>
  <c r="AJ16" i="10"/>
  <c r="AN5" i="4"/>
  <c r="D30" i="4" s="1"/>
  <c r="AN4" i="4"/>
  <c r="D29" i="4" s="1"/>
  <c r="AD2" i="4"/>
  <c r="B32" i="10" l="1"/>
  <c r="AJ7" i="10"/>
  <c r="B39" i="10"/>
  <c r="AJ14" i="10"/>
  <c r="N29" i="10"/>
  <c r="G19" i="10"/>
  <c r="B33" i="10"/>
  <c r="AJ8" i="10"/>
  <c r="N45" i="10"/>
  <c r="B34" i="10"/>
  <c r="AJ9" i="10"/>
  <c r="N60" i="10"/>
  <c r="M49" i="10" s="1"/>
  <c r="M50" i="10"/>
  <c r="P60" i="10"/>
  <c r="O49" i="10" s="1"/>
  <c r="Q5" i="4"/>
  <c r="Q6" i="4"/>
  <c r="Q7" i="4"/>
  <c r="Q8" i="4"/>
  <c r="Q9" i="4"/>
  <c r="Q10" i="4"/>
  <c r="Q11" i="4"/>
  <c r="Q12" i="4"/>
  <c r="Q13" i="4"/>
  <c r="Q4" i="4"/>
  <c r="AM4" i="10" l="1"/>
  <c r="E29" i="10" s="1"/>
  <c r="S49" i="10"/>
  <c r="S50" i="10"/>
  <c r="AJ2" i="10" s="1"/>
  <c r="B28" i="10" s="1"/>
  <c r="M55" i="10"/>
  <c r="M59" i="10"/>
  <c r="M53" i="10"/>
  <c r="M54" i="10"/>
  <c r="M56" i="10"/>
  <c r="M58" i="10"/>
  <c r="M51" i="10"/>
  <c r="M52" i="10"/>
  <c r="O19" i="10"/>
  <c r="O20" i="10"/>
  <c r="P20" i="10" s="1"/>
  <c r="O23" i="10"/>
  <c r="P23" i="10" s="1"/>
  <c r="O21" i="10"/>
  <c r="P21" i="10" s="1"/>
  <c r="O24" i="10"/>
  <c r="P24" i="10" s="1"/>
  <c r="O22" i="10"/>
  <c r="P22" i="10" s="1"/>
  <c r="O25" i="10"/>
  <c r="P25" i="10" s="1"/>
  <c r="O28" i="10"/>
  <c r="P28" i="10" s="1"/>
  <c r="O26" i="10"/>
  <c r="P26" i="10" s="1"/>
  <c r="O27" i="10"/>
  <c r="P27" i="10" s="1"/>
  <c r="O44" i="10"/>
  <c r="P44" i="10" s="1"/>
  <c r="O41" i="10"/>
  <c r="P41" i="10" s="1"/>
  <c r="O40" i="10"/>
  <c r="P40" i="10" s="1"/>
  <c r="O39" i="10"/>
  <c r="P39" i="10" s="1"/>
  <c r="O38" i="10"/>
  <c r="P38" i="10" s="1"/>
  <c r="O43" i="10"/>
  <c r="P43" i="10" s="1"/>
  <c r="O36" i="10"/>
  <c r="P36" i="10" s="1"/>
  <c r="O37" i="10"/>
  <c r="P37" i="10" s="1"/>
  <c r="O35" i="10"/>
  <c r="O42" i="10"/>
  <c r="P42" i="10" s="1"/>
  <c r="O58" i="10"/>
  <c r="O54" i="10"/>
  <c r="O53" i="10"/>
  <c r="O52" i="10"/>
  <c r="O50" i="10"/>
  <c r="O59" i="10"/>
  <c r="O56" i="10"/>
  <c r="O51" i="10"/>
  <c r="O57" i="10"/>
  <c r="O55" i="10"/>
  <c r="S51" i="10"/>
  <c r="M57" i="10"/>
  <c r="W12" i="4"/>
  <c r="S48" i="4" s="1"/>
  <c r="W13" i="4"/>
  <c r="B24" i="4"/>
  <c r="D24" i="4" s="1"/>
  <c r="B23" i="4"/>
  <c r="D23" i="4" s="1"/>
  <c r="O45" i="10" l="1"/>
  <c r="P35" i="10"/>
  <c r="P45" i="10" s="1"/>
  <c r="O29" i="10"/>
  <c r="P19" i="10"/>
  <c r="P29" i="10" s="1"/>
  <c r="N73" i="10"/>
  <c r="O73" i="10" s="1"/>
  <c r="N72" i="10"/>
  <c r="O72" i="10" s="1"/>
  <c r="N67" i="10"/>
  <c r="O67" i="10" s="1"/>
  <c r="N69" i="10"/>
  <c r="O69" i="10" s="1"/>
  <c r="N68" i="10"/>
  <c r="O68" i="10" s="1"/>
  <c r="N70" i="10"/>
  <c r="O70" i="10" s="1"/>
  <c r="N65" i="10"/>
  <c r="O65" i="10" s="1"/>
  <c r="N71" i="10"/>
  <c r="O71" i="10" s="1"/>
  <c r="N64" i="10"/>
  <c r="N66" i="10"/>
  <c r="O66" i="10" s="1"/>
  <c r="AM5" i="10"/>
  <c r="E30" i="10" s="1"/>
  <c r="AG2" i="10"/>
  <c r="R32" i="4"/>
  <c r="R16" i="4"/>
  <c r="P30" i="10" l="1"/>
  <c r="N74" i="10"/>
  <c r="O64" i="10"/>
  <c r="O74" i="10" s="1"/>
  <c r="P46" i="10"/>
  <c r="R5" i="4"/>
  <c r="R6" i="4"/>
  <c r="R7" i="4"/>
  <c r="R8" i="4"/>
  <c r="R9" i="4"/>
  <c r="R10" i="4"/>
  <c r="R11" i="4"/>
  <c r="R12" i="4"/>
  <c r="R13" i="4"/>
  <c r="R4" i="4"/>
  <c r="P5" i="4"/>
  <c r="P6" i="4"/>
  <c r="P7" i="4"/>
  <c r="P8" i="4"/>
  <c r="P9" i="4"/>
  <c r="P10" i="4"/>
  <c r="P11" i="4"/>
  <c r="P12" i="4"/>
  <c r="P13" i="4"/>
  <c r="P4" i="4"/>
  <c r="O5" i="4"/>
  <c r="O6" i="4"/>
  <c r="O7" i="4"/>
  <c r="O8" i="4"/>
  <c r="O9" i="4"/>
  <c r="O10" i="4"/>
  <c r="O11" i="4"/>
  <c r="O12" i="4"/>
  <c r="O13" i="4"/>
  <c r="O4" i="4"/>
  <c r="N5" i="4"/>
  <c r="N6" i="4"/>
  <c r="N7" i="4"/>
  <c r="N8" i="4"/>
  <c r="N9" i="4"/>
  <c r="Q55" i="4" s="1"/>
  <c r="N10" i="4"/>
  <c r="N11" i="4"/>
  <c r="N12" i="4"/>
  <c r="N13" i="4"/>
  <c r="Q59" i="4" s="1"/>
  <c r="N4" i="4"/>
  <c r="F19" i="4"/>
  <c r="Q41" i="10" l="1"/>
  <c r="R41" i="10" s="1"/>
  <c r="Q39" i="10"/>
  <c r="R39" i="10" s="1"/>
  <c r="Q43" i="10"/>
  <c r="R43" i="10" s="1"/>
  <c r="Q38" i="10"/>
  <c r="R38" i="10" s="1"/>
  <c r="Q40" i="10"/>
  <c r="R40" i="10" s="1"/>
  <c r="Q44" i="10"/>
  <c r="R44" i="10" s="1"/>
  <c r="Q36" i="10"/>
  <c r="R36" i="10" s="1"/>
  <c r="Q35" i="10"/>
  <c r="Q37" i="10"/>
  <c r="R37" i="10" s="1"/>
  <c r="Q42" i="10"/>
  <c r="R42" i="10" s="1"/>
  <c r="O46" i="10"/>
  <c r="O75" i="10"/>
  <c r="Q23" i="10"/>
  <c r="R23" i="10" s="1"/>
  <c r="Q21" i="10"/>
  <c r="R21" i="10" s="1"/>
  <c r="Q19" i="10"/>
  <c r="Q22" i="10"/>
  <c r="R22" i="10" s="1"/>
  <c r="Q24" i="10"/>
  <c r="R24" i="10" s="1"/>
  <c r="Q20" i="10"/>
  <c r="R20" i="10" s="1"/>
  <c r="Q26" i="10"/>
  <c r="R26" i="10" s="1"/>
  <c r="Q27" i="10"/>
  <c r="R27" i="10" s="1"/>
  <c r="Q28" i="10"/>
  <c r="R28" i="10" s="1"/>
  <c r="Q25" i="10"/>
  <c r="R25" i="10" s="1"/>
  <c r="O30" i="10"/>
  <c r="Q57" i="4"/>
  <c r="Q53" i="4"/>
  <c r="Q58" i="4"/>
  <c r="Q54" i="4"/>
  <c r="Q50" i="4"/>
  <c r="Q56" i="4"/>
  <c r="Q52" i="4"/>
  <c r="Q51" i="4"/>
  <c r="Q14" i="4"/>
  <c r="Q29" i="10" l="1"/>
  <c r="R19" i="10"/>
  <c r="R29" i="10" s="1"/>
  <c r="P73" i="10"/>
  <c r="Q73" i="10" s="1"/>
  <c r="P68" i="10"/>
  <c r="Q68" i="10" s="1"/>
  <c r="P72" i="10"/>
  <c r="Q72" i="10" s="1"/>
  <c r="P67" i="10"/>
  <c r="Q67" i="10" s="1"/>
  <c r="P70" i="10"/>
  <c r="Q70" i="10" s="1"/>
  <c r="P69" i="10"/>
  <c r="Q69" i="10" s="1"/>
  <c r="P66" i="10"/>
  <c r="Q66" i="10" s="1"/>
  <c r="P65" i="10"/>
  <c r="Q65" i="10" s="1"/>
  <c r="P64" i="10"/>
  <c r="P71" i="10"/>
  <c r="Q71" i="10" s="1"/>
  <c r="Q45" i="10"/>
  <c r="R35" i="10"/>
  <c r="R45" i="10" s="1"/>
  <c r="S8" i="4"/>
  <c r="AD11" i="4" s="1"/>
  <c r="S4" i="4"/>
  <c r="AD7" i="4" s="1"/>
  <c r="S9" i="4"/>
  <c r="AD12" i="4" s="1"/>
  <c r="S12" i="4"/>
  <c r="AD15" i="4" s="1"/>
  <c r="S5" i="4"/>
  <c r="AD8" i="4" s="1"/>
  <c r="S6" i="4"/>
  <c r="AD9" i="4" s="1"/>
  <c r="S7" i="4"/>
  <c r="AD10" i="4" s="1"/>
  <c r="S13" i="4"/>
  <c r="AD16" i="4" s="1"/>
  <c r="S11" i="4"/>
  <c r="AD14" i="4" s="1"/>
  <c r="S10" i="4"/>
  <c r="AD13" i="4" s="1"/>
  <c r="R46" i="10" l="1"/>
  <c r="P74" i="10"/>
  <c r="Q64" i="10"/>
  <c r="Q74" i="10" s="1"/>
  <c r="R30" i="10"/>
  <c r="AJ10" i="4"/>
  <c r="B35" i="4"/>
  <c r="AJ12" i="4"/>
  <c r="B37" i="4"/>
  <c r="AJ13" i="4"/>
  <c r="B38" i="4"/>
  <c r="AJ9" i="4"/>
  <c r="B34" i="4"/>
  <c r="AJ7" i="4"/>
  <c r="B32" i="4"/>
  <c r="AJ14" i="4"/>
  <c r="B39" i="4"/>
  <c r="AJ8" i="4"/>
  <c r="B33" i="4"/>
  <c r="AJ11" i="4"/>
  <c r="B36" i="4"/>
  <c r="AJ16" i="4"/>
  <c r="B41" i="4"/>
  <c r="AJ15" i="4"/>
  <c r="B40" i="4"/>
  <c r="N19" i="4"/>
  <c r="G13" i="4"/>
  <c r="N23" i="4"/>
  <c r="P53" i="4"/>
  <c r="N53" i="4"/>
  <c r="N38" i="4"/>
  <c r="N58" i="4"/>
  <c r="P58" i="4"/>
  <c r="N43" i="4"/>
  <c r="P55" i="4"/>
  <c r="N55" i="4"/>
  <c r="N40" i="4"/>
  <c r="N50" i="4"/>
  <c r="P50" i="4"/>
  <c r="N35" i="4"/>
  <c r="N56" i="4"/>
  <c r="P56" i="4"/>
  <c r="N41" i="4"/>
  <c r="N57" i="4"/>
  <c r="P57" i="4"/>
  <c r="N42" i="4"/>
  <c r="P52" i="4"/>
  <c r="N52" i="4"/>
  <c r="N37" i="4"/>
  <c r="N59" i="4"/>
  <c r="P59" i="4"/>
  <c r="N44" i="4"/>
  <c r="P51" i="4"/>
  <c r="N51" i="4"/>
  <c r="N36" i="4"/>
  <c r="N54" i="4"/>
  <c r="P54" i="4"/>
  <c r="N39" i="4"/>
  <c r="G18" i="4"/>
  <c r="N28" i="4"/>
  <c r="G14" i="4"/>
  <c r="N24" i="4"/>
  <c r="G12" i="4"/>
  <c r="N22" i="4"/>
  <c r="G15" i="4"/>
  <c r="N25" i="4"/>
  <c r="G9" i="4"/>
  <c r="G10" i="4"/>
  <c r="N20" i="4"/>
  <c r="G16" i="4"/>
  <c r="N26" i="4"/>
  <c r="G11" i="4"/>
  <c r="N21" i="4"/>
  <c r="G17" i="4"/>
  <c r="N27" i="4"/>
  <c r="S19" i="10" l="1"/>
  <c r="S20" i="10"/>
  <c r="T20" i="10" s="1"/>
  <c r="S26" i="10"/>
  <c r="T26" i="10" s="1"/>
  <c r="S21" i="10"/>
  <c r="T21" i="10" s="1"/>
  <c r="S24" i="10"/>
  <c r="T24" i="10" s="1"/>
  <c r="S22" i="10"/>
  <c r="T22" i="10" s="1"/>
  <c r="S25" i="10"/>
  <c r="T25" i="10" s="1"/>
  <c r="S23" i="10"/>
  <c r="T23" i="10" s="1"/>
  <c r="S27" i="10"/>
  <c r="T27" i="10" s="1"/>
  <c r="S28" i="10"/>
  <c r="T28" i="10" s="1"/>
  <c r="Q30" i="10"/>
  <c r="Q75" i="10"/>
  <c r="S44" i="10"/>
  <c r="T44" i="10" s="1"/>
  <c r="S39" i="10"/>
  <c r="T39" i="10" s="1"/>
  <c r="S43" i="10"/>
  <c r="T43" i="10" s="1"/>
  <c r="S38" i="10"/>
  <c r="T38" i="10" s="1"/>
  <c r="S40" i="10"/>
  <c r="T40" i="10" s="1"/>
  <c r="S41" i="10"/>
  <c r="T41" i="10" s="1"/>
  <c r="S35" i="10"/>
  <c r="S42" i="10"/>
  <c r="T42" i="10" s="1"/>
  <c r="S37" i="10"/>
  <c r="T37" i="10" s="1"/>
  <c r="S36" i="10"/>
  <c r="T36" i="10" s="1"/>
  <c r="Q46" i="10"/>
  <c r="N29" i="4"/>
  <c r="O19" i="4" s="1"/>
  <c r="P19" i="4" s="1"/>
  <c r="P60" i="4"/>
  <c r="O49" i="4" s="1"/>
  <c r="N45" i="4"/>
  <c r="N60" i="4"/>
  <c r="M49" i="4" s="1"/>
  <c r="G19" i="4"/>
  <c r="S45" i="10" l="1"/>
  <c r="T35" i="10"/>
  <c r="T45" i="10" s="1"/>
  <c r="S29" i="10"/>
  <c r="T19" i="10"/>
  <c r="T29" i="10" s="1"/>
  <c r="R67" i="10"/>
  <c r="S67" i="10" s="1"/>
  <c r="R68" i="10"/>
  <c r="S68" i="10" s="1"/>
  <c r="R72" i="10"/>
  <c r="S72" i="10" s="1"/>
  <c r="R70" i="10"/>
  <c r="S70" i="10" s="1"/>
  <c r="R69" i="10"/>
  <c r="S69" i="10" s="1"/>
  <c r="R73" i="10"/>
  <c r="S73" i="10" s="1"/>
  <c r="R65" i="10"/>
  <c r="S65" i="10" s="1"/>
  <c r="R71" i="10"/>
  <c r="S71" i="10" s="1"/>
  <c r="R64" i="10"/>
  <c r="R66" i="10"/>
  <c r="S66" i="10" s="1"/>
  <c r="P75" i="10"/>
  <c r="AM5" i="4"/>
  <c r="E30" i="4" s="1"/>
  <c r="S51" i="4"/>
  <c r="AM4" i="4"/>
  <c r="E29" i="4" s="1"/>
  <c r="S50" i="4"/>
  <c r="AJ2" i="4" s="1"/>
  <c r="O24" i="4"/>
  <c r="P24" i="4" s="1"/>
  <c r="S49" i="4"/>
  <c r="M52" i="4"/>
  <c r="O40" i="4"/>
  <c r="P40" i="4" s="1"/>
  <c r="O43" i="4"/>
  <c r="P43" i="4" s="1"/>
  <c r="O35" i="4"/>
  <c r="O41" i="4"/>
  <c r="P41" i="4" s="1"/>
  <c r="O38" i="4"/>
  <c r="P38" i="4" s="1"/>
  <c r="O44" i="4"/>
  <c r="P44" i="4" s="1"/>
  <c r="O37" i="4"/>
  <c r="P37" i="4" s="1"/>
  <c r="O42" i="4"/>
  <c r="P42" i="4" s="1"/>
  <c r="O39" i="4"/>
  <c r="P39" i="4" s="1"/>
  <c r="O36" i="4"/>
  <c r="P36" i="4" s="1"/>
  <c r="M55" i="4"/>
  <c r="M59" i="4"/>
  <c r="O53" i="4"/>
  <c r="O58" i="4"/>
  <c r="O52" i="4"/>
  <c r="O57" i="4"/>
  <c r="O51" i="4"/>
  <c r="O50" i="4"/>
  <c r="O56" i="4"/>
  <c r="O55" i="4"/>
  <c r="O54" i="4"/>
  <c r="O59" i="4"/>
  <c r="M56" i="4"/>
  <c r="M54" i="4"/>
  <c r="M53" i="4"/>
  <c r="M50" i="4"/>
  <c r="M57" i="4"/>
  <c r="M58" i="4"/>
  <c r="M51" i="4"/>
  <c r="O28" i="4"/>
  <c r="P28" i="4" s="1"/>
  <c r="O23" i="4"/>
  <c r="P23" i="4" s="1"/>
  <c r="O25" i="4"/>
  <c r="P25" i="4" s="1"/>
  <c r="O20" i="4"/>
  <c r="P20" i="4" s="1"/>
  <c r="O26" i="4"/>
  <c r="P26" i="4" s="1"/>
  <c r="O21" i="4"/>
  <c r="P21" i="4" s="1"/>
  <c r="O27" i="4"/>
  <c r="P27" i="4" s="1"/>
  <c r="O22" i="4"/>
  <c r="P22" i="4" s="1"/>
  <c r="R74" i="10" l="1"/>
  <c r="S64" i="10"/>
  <c r="S74" i="10" s="1"/>
  <c r="T30" i="10"/>
  <c r="T46" i="10"/>
  <c r="N72" i="4"/>
  <c r="O72" i="4" s="1"/>
  <c r="N65" i="4"/>
  <c r="O65" i="4" s="1"/>
  <c r="N66" i="4"/>
  <c r="O66" i="4" s="1"/>
  <c r="N71" i="4"/>
  <c r="O71" i="4" s="1"/>
  <c r="N73" i="4"/>
  <c r="O73" i="4" s="1"/>
  <c r="N70" i="4"/>
  <c r="O70" i="4" s="1"/>
  <c r="N68" i="4"/>
  <c r="O68" i="4" s="1"/>
  <c r="N64" i="4"/>
  <c r="O64" i="4" s="1"/>
  <c r="N67" i="4"/>
  <c r="O67" i="4" s="1"/>
  <c r="N69" i="4"/>
  <c r="O69" i="4" s="1"/>
  <c r="P35" i="4"/>
  <c r="P45" i="4" s="1"/>
  <c r="O45" i="4"/>
  <c r="P29" i="4"/>
  <c r="O29" i="4"/>
  <c r="U38" i="10" l="1"/>
  <c r="V38" i="10" s="1"/>
  <c r="U40" i="10"/>
  <c r="V40" i="10" s="1"/>
  <c r="U44" i="10"/>
  <c r="V44" i="10" s="1"/>
  <c r="U41" i="10"/>
  <c r="V41" i="10" s="1"/>
  <c r="U39" i="10"/>
  <c r="V39" i="10" s="1"/>
  <c r="U43" i="10"/>
  <c r="V43" i="10" s="1"/>
  <c r="U35" i="10"/>
  <c r="U37" i="10"/>
  <c r="V37" i="10" s="1"/>
  <c r="U36" i="10"/>
  <c r="V36" i="10" s="1"/>
  <c r="U42" i="10"/>
  <c r="V42" i="10" s="1"/>
  <c r="S46" i="10"/>
  <c r="U24" i="10"/>
  <c r="V24" i="10" s="1"/>
  <c r="U26" i="10"/>
  <c r="V26" i="10" s="1"/>
  <c r="U25" i="10"/>
  <c r="V25" i="10" s="1"/>
  <c r="U21" i="10"/>
  <c r="V21" i="10" s="1"/>
  <c r="U19" i="10"/>
  <c r="U20" i="10"/>
  <c r="V20" i="10" s="1"/>
  <c r="U22" i="10"/>
  <c r="V22" i="10" s="1"/>
  <c r="U23" i="10"/>
  <c r="V23" i="10" s="1"/>
  <c r="U27" i="10"/>
  <c r="V27" i="10" s="1"/>
  <c r="U28" i="10"/>
  <c r="V28" i="10" s="1"/>
  <c r="S30" i="10"/>
  <c r="S75" i="10"/>
  <c r="N74" i="4"/>
  <c r="O74" i="4"/>
  <c r="P46" i="4"/>
  <c r="P30" i="4"/>
  <c r="Q23" i="4" s="1"/>
  <c r="R23" i="4" s="1"/>
  <c r="U29" i="10" l="1"/>
  <c r="V19" i="10"/>
  <c r="V29" i="10" s="1"/>
  <c r="T72" i="10"/>
  <c r="U72" i="10" s="1"/>
  <c r="T68" i="10"/>
  <c r="U68" i="10" s="1"/>
  <c r="T67" i="10"/>
  <c r="U67" i="10" s="1"/>
  <c r="T69" i="10"/>
  <c r="U69" i="10" s="1"/>
  <c r="T73" i="10"/>
  <c r="U73" i="10" s="1"/>
  <c r="T70" i="10"/>
  <c r="U70" i="10" s="1"/>
  <c r="T64" i="10"/>
  <c r="T66" i="10"/>
  <c r="U66" i="10" s="1"/>
  <c r="T65" i="10"/>
  <c r="U65" i="10" s="1"/>
  <c r="T71" i="10"/>
  <c r="U71" i="10" s="1"/>
  <c r="R75" i="10"/>
  <c r="U45" i="10"/>
  <c r="V35" i="10"/>
  <c r="V45" i="10" s="1"/>
  <c r="Q21" i="4"/>
  <c r="R21" i="4" s="1"/>
  <c r="O75" i="4"/>
  <c r="P66" i="4" s="1"/>
  <c r="Q66" i="4" s="1"/>
  <c r="Q20" i="4"/>
  <c r="R20" i="4" s="1"/>
  <c r="O30" i="4"/>
  <c r="Q22" i="4"/>
  <c r="R22" i="4" s="1"/>
  <c r="Q25" i="4"/>
  <c r="R25" i="4" s="1"/>
  <c r="Q28" i="4"/>
  <c r="R28" i="4" s="1"/>
  <c r="Q19" i="4"/>
  <c r="R19" i="4" s="1"/>
  <c r="Q27" i="4"/>
  <c r="R27" i="4" s="1"/>
  <c r="Q24" i="4"/>
  <c r="R24" i="4" s="1"/>
  <c r="Q26" i="4"/>
  <c r="R26" i="4" s="1"/>
  <c r="Q44" i="4"/>
  <c r="R44" i="4" s="1"/>
  <c r="Q41" i="4"/>
  <c r="R41" i="4" s="1"/>
  <c r="Q42" i="4"/>
  <c r="R42" i="4" s="1"/>
  <c r="Q39" i="4"/>
  <c r="R39" i="4" s="1"/>
  <c r="Q40" i="4"/>
  <c r="R40" i="4" s="1"/>
  <c r="Q37" i="4"/>
  <c r="R37" i="4" s="1"/>
  <c r="Q36" i="4"/>
  <c r="R36" i="4" s="1"/>
  <c r="Q43" i="4"/>
  <c r="R43" i="4" s="1"/>
  <c r="Q38" i="4"/>
  <c r="R38" i="4" s="1"/>
  <c r="Q35" i="4"/>
  <c r="O46" i="4"/>
  <c r="V46" i="10" l="1"/>
  <c r="W38" i="10" s="1"/>
  <c r="X38" i="10" s="1"/>
  <c r="W44" i="10"/>
  <c r="X44" i="10" s="1"/>
  <c r="W39" i="10"/>
  <c r="X39" i="10" s="1"/>
  <c r="W41" i="10"/>
  <c r="X41" i="10" s="1"/>
  <c r="W40" i="10"/>
  <c r="X40" i="10" s="1"/>
  <c r="W35" i="10"/>
  <c r="W36" i="10"/>
  <c r="X36" i="10" s="1"/>
  <c r="T74" i="10"/>
  <c r="U64" i="10"/>
  <c r="U74" i="10" s="1"/>
  <c r="V30" i="10"/>
  <c r="P67" i="4"/>
  <c r="Q67" i="4" s="1"/>
  <c r="P71" i="4"/>
  <c r="Q71" i="4" s="1"/>
  <c r="P65" i="4"/>
  <c r="Q65" i="4" s="1"/>
  <c r="P70" i="4"/>
  <c r="Q70" i="4" s="1"/>
  <c r="P72" i="4"/>
  <c r="Q72" i="4" s="1"/>
  <c r="P68" i="4"/>
  <c r="Q68" i="4" s="1"/>
  <c r="P64" i="4"/>
  <c r="Q64" i="4" s="1"/>
  <c r="P69" i="4"/>
  <c r="Q69" i="4" s="1"/>
  <c r="P73" i="4"/>
  <c r="Q73" i="4" s="1"/>
  <c r="R29" i="4"/>
  <c r="Q29" i="4"/>
  <c r="Q45" i="4"/>
  <c r="R35" i="4"/>
  <c r="R45" i="4" s="1"/>
  <c r="W42" i="10" l="1"/>
  <c r="X42" i="10" s="1"/>
  <c r="W43" i="10"/>
  <c r="X43" i="10" s="1"/>
  <c r="U46" i="10"/>
  <c r="W37" i="10"/>
  <c r="X37" i="10" s="1"/>
  <c r="W23" i="10"/>
  <c r="X23" i="10" s="1"/>
  <c r="W26" i="10"/>
  <c r="X26" i="10" s="1"/>
  <c r="W27" i="10"/>
  <c r="X27" i="10" s="1"/>
  <c r="W21" i="10"/>
  <c r="X21" i="10" s="1"/>
  <c r="W24" i="10"/>
  <c r="X24" i="10" s="1"/>
  <c r="W22" i="10"/>
  <c r="X22" i="10" s="1"/>
  <c r="W25" i="10"/>
  <c r="X25" i="10" s="1"/>
  <c r="W28" i="10"/>
  <c r="X28" i="10" s="1"/>
  <c r="W19" i="10"/>
  <c r="W20" i="10"/>
  <c r="X20" i="10" s="1"/>
  <c r="U30" i="10"/>
  <c r="U75" i="10"/>
  <c r="X35" i="10"/>
  <c r="R30" i="4"/>
  <c r="S22" i="4" s="1"/>
  <c r="T22" i="4" s="1"/>
  <c r="Q74" i="4"/>
  <c r="P74" i="4"/>
  <c r="R46" i="4"/>
  <c r="S36" i="4" s="1"/>
  <c r="T36" i="4" s="1"/>
  <c r="S20" i="4"/>
  <c r="T20" i="4" s="1"/>
  <c r="W45" i="10" l="1"/>
  <c r="X45" i="10"/>
  <c r="X46" i="10"/>
  <c r="W29" i="10"/>
  <c r="X19" i="10"/>
  <c r="X29" i="10" s="1"/>
  <c r="V68" i="10"/>
  <c r="W68" i="10" s="1"/>
  <c r="V72" i="10"/>
  <c r="W72" i="10" s="1"/>
  <c r="V70" i="10"/>
  <c r="W70" i="10" s="1"/>
  <c r="V69" i="10"/>
  <c r="W69" i="10" s="1"/>
  <c r="V73" i="10"/>
  <c r="W73" i="10" s="1"/>
  <c r="V67" i="10"/>
  <c r="W67" i="10" s="1"/>
  <c r="V64" i="10"/>
  <c r="V66" i="10"/>
  <c r="W66" i="10" s="1"/>
  <c r="V65" i="10"/>
  <c r="W65" i="10" s="1"/>
  <c r="V71" i="10"/>
  <c r="W71" i="10" s="1"/>
  <c r="T75" i="10"/>
  <c r="S27" i="4"/>
  <c r="T27" i="4" s="1"/>
  <c r="Q30" i="4"/>
  <c r="S21" i="4"/>
  <c r="T21" i="4" s="1"/>
  <c r="S26" i="4"/>
  <c r="T26" i="4" s="1"/>
  <c r="S19" i="4"/>
  <c r="T19" i="4" s="1"/>
  <c r="S28" i="4"/>
  <c r="T28" i="4" s="1"/>
  <c r="S25" i="4"/>
  <c r="T25" i="4" s="1"/>
  <c r="S24" i="4"/>
  <c r="T24" i="4" s="1"/>
  <c r="S23" i="4"/>
  <c r="T23" i="4" s="1"/>
  <c r="Q75" i="4"/>
  <c r="R72" i="4" s="1"/>
  <c r="S72" i="4" s="1"/>
  <c r="S44" i="4"/>
  <c r="T44" i="4" s="1"/>
  <c r="Q46" i="4"/>
  <c r="S41" i="4"/>
  <c r="T41" i="4" s="1"/>
  <c r="S43" i="4"/>
  <c r="T43" i="4" s="1"/>
  <c r="S40" i="4"/>
  <c r="T40" i="4" s="1"/>
  <c r="S42" i="4"/>
  <c r="T42" i="4" s="1"/>
  <c r="S35" i="4"/>
  <c r="T35" i="4" s="1"/>
  <c r="S39" i="4"/>
  <c r="T39" i="4" s="1"/>
  <c r="S37" i="4"/>
  <c r="T37" i="4" s="1"/>
  <c r="S38" i="4"/>
  <c r="T38" i="4" s="1"/>
  <c r="V74" i="10" l="1"/>
  <c r="W64" i="10"/>
  <c r="W74" i="10" s="1"/>
  <c r="X30" i="10"/>
  <c r="Y38" i="10"/>
  <c r="Z38" i="10" s="1"/>
  <c r="Y41" i="10"/>
  <c r="Z41" i="10" s="1"/>
  <c r="Y44" i="10"/>
  <c r="Z44" i="10" s="1"/>
  <c r="Y39" i="10"/>
  <c r="Z39" i="10" s="1"/>
  <c r="Y43" i="10"/>
  <c r="Z43" i="10" s="1"/>
  <c r="Y40" i="10"/>
  <c r="Z40" i="10" s="1"/>
  <c r="Y37" i="10"/>
  <c r="Z37" i="10" s="1"/>
  <c r="Y36" i="10"/>
  <c r="Z36" i="10" s="1"/>
  <c r="Y35" i="10"/>
  <c r="Y42" i="10"/>
  <c r="Z42" i="10" s="1"/>
  <c r="W46" i="10"/>
  <c r="R64" i="4"/>
  <c r="R70" i="4"/>
  <c r="S70" i="4" s="1"/>
  <c r="R68" i="4"/>
  <c r="S68" i="4" s="1"/>
  <c r="R73" i="4"/>
  <c r="S73" i="4" s="1"/>
  <c r="T29" i="4"/>
  <c r="R65" i="4"/>
  <c r="S65" i="4" s="1"/>
  <c r="R67" i="4"/>
  <c r="S67" i="4" s="1"/>
  <c r="R71" i="4"/>
  <c r="S71" i="4" s="1"/>
  <c r="R66" i="4"/>
  <c r="S66" i="4" s="1"/>
  <c r="P75" i="4"/>
  <c r="R69" i="4"/>
  <c r="S69" i="4" s="1"/>
  <c r="S29" i="4"/>
  <c r="S64" i="4"/>
  <c r="T45" i="4"/>
  <c r="S45" i="4"/>
  <c r="Y24" i="10" l="1"/>
  <c r="Z24" i="10" s="1"/>
  <c r="Y20" i="10"/>
  <c r="Z20" i="10" s="1"/>
  <c r="Y19" i="10"/>
  <c r="Y26" i="10"/>
  <c r="Z26" i="10" s="1"/>
  <c r="Y22" i="10"/>
  <c r="Z22" i="10" s="1"/>
  <c r="Y23" i="10"/>
  <c r="Z23" i="10" s="1"/>
  <c r="Y21" i="10"/>
  <c r="Z21" i="10" s="1"/>
  <c r="Y27" i="10"/>
  <c r="Z27" i="10" s="1"/>
  <c r="Y28" i="10"/>
  <c r="Z28" i="10" s="1"/>
  <c r="Y25" i="10"/>
  <c r="Z25" i="10" s="1"/>
  <c r="W30" i="10"/>
  <c r="Y45" i="10"/>
  <c r="Z35" i="10"/>
  <c r="Z45" i="10" s="1"/>
  <c r="W75" i="10"/>
  <c r="T30" i="4"/>
  <c r="U22" i="4" s="1"/>
  <c r="V22" i="4" s="1"/>
  <c r="R74" i="4"/>
  <c r="U21" i="4"/>
  <c r="V21" i="4" s="1"/>
  <c r="S74" i="4"/>
  <c r="T46" i="4"/>
  <c r="U36" i="4" s="1"/>
  <c r="V36" i="4" s="1"/>
  <c r="X69" i="10" l="1"/>
  <c r="Y69" i="10" s="1"/>
  <c r="X67" i="10"/>
  <c r="Y67" i="10" s="1"/>
  <c r="X68" i="10"/>
  <c r="Y68" i="10" s="1"/>
  <c r="X73" i="10"/>
  <c r="Y73" i="10" s="1"/>
  <c r="X72" i="10"/>
  <c r="Y72" i="10" s="1"/>
  <c r="X70" i="10"/>
  <c r="Y70" i="10" s="1"/>
  <c r="X64" i="10"/>
  <c r="X65" i="10"/>
  <c r="Y65" i="10" s="1"/>
  <c r="X71" i="10"/>
  <c r="Y71" i="10" s="1"/>
  <c r="X66" i="10"/>
  <c r="Y66" i="10" s="1"/>
  <c r="V75" i="10"/>
  <c r="Z46" i="10"/>
  <c r="Y29" i="10"/>
  <c r="Z19" i="10"/>
  <c r="Z29" i="10" s="1"/>
  <c r="U27" i="4"/>
  <c r="V27" i="4" s="1"/>
  <c r="U24" i="4"/>
  <c r="V24" i="4" s="1"/>
  <c r="U23" i="4"/>
  <c r="V23" i="4" s="1"/>
  <c r="U19" i="4"/>
  <c r="V19" i="4" s="1"/>
  <c r="U28" i="4"/>
  <c r="V28" i="4" s="1"/>
  <c r="U26" i="4"/>
  <c r="V26" i="4" s="1"/>
  <c r="U25" i="4"/>
  <c r="V25" i="4" s="1"/>
  <c r="S30" i="4"/>
  <c r="U20" i="4"/>
  <c r="V20" i="4" s="1"/>
  <c r="U43" i="4"/>
  <c r="V43" i="4" s="1"/>
  <c r="S75" i="4"/>
  <c r="U39" i="4"/>
  <c r="V39" i="4" s="1"/>
  <c r="U35" i="4"/>
  <c r="V35" i="4" s="1"/>
  <c r="U41" i="4"/>
  <c r="V41" i="4" s="1"/>
  <c r="S46" i="4"/>
  <c r="U40" i="4"/>
  <c r="V40" i="4" s="1"/>
  <c r="U38" i="4"/>
  <c r="V38" i="4" s="1"/>
  <c r="U42" i="4"/>
  <c r="V42" i="4" s="1"/>
  <c r="U37" i="4"/>
  <c r="V37" i="4" s="1"/>
  <c r="U44" i="4"/>
  <c r="V44" i="4" s="1"/>
  <c r="AA39" i="10" l="1"/>
  <c r="AB39" i="10" s="1"/>
  <c r="AA38" i="10"/>
  <c r="AB38" i="10" s="1"/>
  <c r="AA43" i="10"/>
  <c r="AB43" i="10" s="1"/>
  <c r="AA44" i="10"/>
  <c r="AB44" i="10" s="1"/>
  <c r="AA41" i="10"/>
  <c r="AB41" i="10" s="1"/>
  <c r="AA40" i="10"/>
  <c r="AB40" i="10" s="1"/>
  <c r="AA37" i="10"/>
  <c r="AB37" i="10" s="1"/>
  <c r="AA36" i="10"/>
  <c r="AB36" i="10" s="1"/>
  <c r="AA35" i="10"/>
  <c r="AA42" i="10"/>
  <c r="AB42" i="10" s="1"/>
  <c r="Y46" i="10"/>
  <c r="Z30" i="10"/>
  <c r="X74" i="10"/>
  <c r="Y64" i="10"/>
  <c r="Y74" i="10" s="1"/>
  <c r="V29" i="4"/>
  <c r="U29" i="4"/>
  <c r="V30" i="4" s="1"/>
  <c r="W26" i="4" s="1"/>
  <c r="X26" i="4" s="1"/>
  <c r="T67" i="4"/>
  <c r="U67" i="4" s="1"/>
  <c r="T66" i="4"/>
  <c r="U66" i="4" s="1"/>
  <c r="T65" i="4"/>
  <c r="U65" i="4" s="1"/>
  <c r="T72" i="4"/>
  <c r="U72" i="4" s="1"/>
  <c r="T64" i="4"/>
  <c r="R75" i="4"/>
  <c r="T69" i="4"/>
  <c r="U69" i="4" s="1"/>
  <c r="T71" i="4"/>
  <c r="U71" i="4" s="1"/>
  <c r="T73" i="4"/>
  <c r="U73" i="4" s="1"/>
  <c r="T70" i="4"/>
  <c r="U70" i="4" s="1"/>
  <c r="T68" i="4"/>
  <c r="U68" i="4" s="1"/>
  <c r="V45" i="4"/>
  <c r="U45" i="4"/>
  <c r="AA45" i="10" l="1"/>
  <c r="AB35" i="10"/>
  <c r="AB45" i="10" s="1"/>
  <c r="AA21" i="10"/>
  <c r="AB21" i="10" s="1"/>
  <c r="AA24" i="10"/>
  <c r="AB24" i="10" s="1"/>
  <c r="AA23" i="10"/>
  <c r="AB23" i="10" s="1"/>
  <c r="AA22" i="10"/>
  <c r="AB22" i="10" s="1"/>
  <c r="AA25" i="10"/>
  <c r="AB25" i="10" s="1"/>
  <c r="AA26" i="10"/>
  <c r="AB26" i="10" s="1"/>
  <c r="AA27" i="10"/>
  <c r="AB27" i="10" s="1"/>
  <c r="AA19" i="10"/>
  <c r="AA20" i="10"/>
  <c r="AB20" i="10" s="1"/>
  <c r="AA28" i="10"/>
  <c r="AB28" i="10" s="1"/>
  <c r="Y30" i="10"/>
  <c r="Y75" i="10"/>
  <c r="V46" i="4"/>
  <c r="W43" i="4" s="1"/>
  <c r="X43" i="4" s="1"/>
  <c r="W23" i="4"/>
  <c r="X23" i="4" s="1"/>
  <c r="U30" i="4"/>
  <c r="W21" i="4"/>
  <c r="X21" i="4" s="1"/>
  <c r="W25" i="4"/>
  <c r="X25" i="4" s="1"/>
  <c r="W19" i="4"/>
  <c r="X19" i="4" s="1"/>
  <c r="W27" i="4"/>
  <c r="X27" i="4" s="1"/>
  <c r="W22" i="4"/>
  <c r="X22" i="4" s="1"/>
  <c r="W20" i="4"/>
  <c r="X20" i="4" s="1"/>
  <c r="W28" i="4"/>
  <c r="X28" i="4" s="1"/>
  <c r="W24" i="4"/>
  <c r="X24" i="4" s="1"/>
  <c r="U64" i="4"/>
  <c r="U74" i="4" s="1"/>
  <c r="T74" i="4"/>
  <c r="W36" i="4"/>
  <c r="X36" i="4" s="1"/>
  <c r="Z68" i="10" l="1"/>
  <c r="AA68" i="10" s="1"/>
  <c r="Z70" i="10"/>
  <c r="AA70" i="10" s="1"/>
  <c r="Z69" i="10"/>
  <c r="AA69" i="10" s="1"/>
  <c r="Z73" i="10"/>
  <c r="AA73" i="10" s="1"/>
  <c r="Z67" i="10"/>
  <c r="AA67" i="10" s="1"/>
  <c r="Z72" i="10"/>
  <c r="AA72" i="10" s="1"/>
  <c r="Z66" i="10"/>
  <c r="AA66" i="10" s="1"/>
  <c r="Z64" i="10"/>
  <c r="Z65" i="10"/>
  <c r="AA65" i="10" s="1"/>
  <c r="Z71" i="10"/>
  <c r="AA71" i="10" s="1"/>
  <c r="X75" i="10"/>
  <c r="AA29" i="10"/>
  <c r="AB19" i="10"/>
  <c r="AB29" i="10" s="1"/>
  <c r="AB46" i="10"/>
  <c r="W41" i="4"/>
  <c r="X41" i="4" s="1"/>
  <c r="W39" i="4"/>
  <c r="X39" i="4" s="1"/>
  <c r="W40" i="4"/>
  <c r="X40" i="4" s="1"/>
  <c r="W44" i="4"/>
  <c r="X44" i="4" s="1"/>
  <c r="W35" i="4"/>
  <c r="X35" i="4" s="1"/>
  <c r="W42" i="4"/>
  <c r="X42" i="4" s="1"/>
  <c r="U46" i="4"/>
  <c r="W37" i="4"/>
  <c r="X37" i="4" s="1"/>
  <c r="W38" i="4"/>
  <c r="X38" i="4" s="1"/>
  <c r="X29" i="4"/>
  <c r="W29" i="4"/>
  <c r="U75" i="4"/>
  <c r="V72" i="4" s="1"/>
  <c r="W72" i="4" s="1"/>
  <c r="AC44" i="10" l="1"/>
  <c r="AD44" i="10" s="1"/>
  <c r="AC39" i="10"/>
  <c r="AD39" i="10" s="1"/>
  <c r="AC38" i="10"/>
  <c r="AD38" i="10" s="1"/>
  <c r="AC43" i="10"/>
  <c r="AD43" i="10" s="1"/>
  <c r="AC41" i="10"/>
  <c r="AD41" i="10" s="1"/>
  <c r="AC40" i="10"/>
  <c r="AD40" i="10" s="1"/>
  <c r="AC42" i="10"/>
  <c r="AD42" i="10" s="1"/>
  <c r="AC37" i="10"/>
  <c r="AD37" i="10" s="1"/>
  <c r="AC36" i="10"/>
  <c r="AD36" i="10" s="1"/>
  <c r="AC35" i="10"/>
  <c r="AA46" i="10"/>
  <c r="AB30" i="10"/>
  <c r="Z74" i="10"/>
  <c r="AA64" i="10"/>
  <c r="AA74" i="10" s="1"/>
  <c r="X45" i="4"/>
  <c r="V65" i="4"/>
  <c r="W65" i="4" s="1"/>
  <c r="V70" i="4"/>
  <c r="W70" i="4" s="1"/>
  <c r="W45" i="4"/>
  <c r="V71" i="4"/>
  <c r="W71" i="4" s="1"/>
  <c r="X30" i="4"/>
  <c r="Y21" i="4" s="1"/>
  <c r="Z21" i="4" s="1"/>
  <c r="V73" i="4"/>
  <c r="W73" i="4" s="1"/>
  <c r="V67" i="4"/>
  <c r="W67" i="4" s="1"/>
  <c r="V68" i="4"/>
  <c r="W68" i="4" s="1"/>
  <c r="V69" i="4"/>
  <c r="W69" i="4" s="1"/>
  <c r="T75" i="4"/>
  <c r="V66" i="4"/>
  <c r="W66" i="4" s="1"/>
  <c r="V64" i="4"/>
  <c r="Y19" i="4"/>
  <c r="Z19" i="4" s="1"/>
  <c r="AC45" i="10" l="1"/>
  <c r="AD35" i="10"/>
  <c r="AD45" i="10" s="1"/>
  <c r="AA75" i="10"/>
  <c r="AC24" i="10"/>
  <c r="AD24" i="10" s="1"/>
  <c r="AC26" i="10"/>
  <c r="AD26" i="10" s="1"/>
  <c r="AC23" i="10"/>
  <c r="AD23" i="10" s="1"/>
  <c r="AC19" i="10"/>
  <c r="AC20" i="10"/>
  <c r="AD20" i="10" s="1"/>
  <c r="AC21" i="10"/>
  <c r="AD21" i="10" s="1"/>
  <c r="AC22" i="10"/>
  <c r="AD22" i="10" s="1"/>
  <c r="AC27" i="10"/>
  <c r="AD27" i="10" s="1"/>
  <c r="AC25" i="10"/>
  <c r="AD25" i="10" s="1"/>
  <c r="AC28" i="10"/>
  <c r="AD28" i="10" s="1"/>
  <c r="AA30" i="10"/>
  <c r="Y24" i="4"/>
  <c r="Z24" i="4" s="1"/>
  <c r="X46" i="4"/>
  <c r="Y42" i="4" s="1"/>
  <c r="Z42" i="4" s="1"/>
  <c r="Y23" i="4"/>
  <c r="Z23" i="4" s="1"/>
  <c r="W30" i="4"/>
  <c r="Y27" i="4"/>
  <c r="Z27" i="4" s="1"/>
  <c r="Y26" i="4"/>
  <c r="Z26" i="4" s="1"/>
  <c r="Y25" i="4"/>
  <c r="Z25" i="4" s="1"/>
  <c r="Y20" i="4"/>
  <c r="Z20" i="4" s="1"/>
  <c r="Y28" i="4"/>
  <c r="Z28" i="4" s="1"/>
  <c r="Y22" i="4"/>
  <c r="Z22" i="4" s="1"/>
  <c r="W64" i="4"/>
  <c r="W74" i="4" s="1"/>
  <c r="V74" i="4"/>
  <c r="AB68" i="10" l="1"/>
  <c r="AC68" i="10" s="1"/>
  <c r="AB67" i="10"/>
  <c r="AC67" i="10" s="1"/>
  <c r="AB73" i="10"/>
  <c r="AC73" i="10" s="1"/>
  <c r="AB72" i="10"/>
  <c r="AC72" i="10" s="1"/>
  <c r="AB70" i="10"/>
  <c r="AC70" i="10" s="1"/>
  <c r="AB69" i="10"/>
  <c r="AC69" i="10" s="1"/>
  <c r="AB65" i="10"/>
  <c r="AC65" i="10" s="1"/>
  <c r="AB71" i="10"/>
  <c r="AC71" i="10" s="1"/>
  <c r="AB64" i="10"/>
  <c r="AB66" i="10"/>
  <c r="AC66" i="10" s="1"/>
  <c r="Z75" i="10"/>
  <c r="AC29" i="10"/>
  <c r="AD19" i="10"/>
  <c r="AD29" i="10" s="1"/>
  <c r="AD46" i="10"/>
  <c r="Y39" i="4"/>
  <c r="Z39" i="4" s="1"/>
  <c r="Y38" i="4"/>
  <c r="Z38" i="4" s="1"/>
  <c r="Y36" i="4"/>
  <c r="Z36" i="4" s="1"/>
  <c r="Y43" i="4"/>
  <c r="Z43" i="4" s="1"/>
  <c r="W46" i="4"/>
  <c r="Y37" i="4"/>
  <c r="Z37" i="4" s="1"/>
  <c r="Y44" i="4"/>
  <c r="Z44" i="4" s="1"/>
  <c r="Y40" i="4"/>
  <c r="Z40" i="4" s="1"/>
  <c r="Y41" i="4"/>
  <c r="Z41" i="4" s="1"/>
  <c r="Y35" i="4"/>
  <c r="Z35" i="4" s="1"/>
  <c r="Z29" i="4"/>
  <c r="Y29" i="4"/>
  <c r="W75" i="4"/>
  <c r="AB74" i="10" l="1"/>
  <c r="AC64" i="10"/>
  <c r="AC74" i="10" s="1"/>
  <c r="AE44" i="10"/>
  <c r="AF44" i="10" s="1"/>
  <c r="AE41" i="10"/>
  <c r="AF41" i="10" s="1"/>
  <c r="AE40" i="10"/>
  <c r="AF40" i="10" s="1"/>
  <c r="AE39" i="10"/>
  <c r="AF39" i="10" s="1"/>
  <c r="AE43" i="10"/>
  <c r="AF43" i="10" s="1"/>
  <c r="AE38" i="10"/>
  <c r="AF38" i="10" s="1"/>
  <c r="AE36" i="10"/>
  <c r="AF36" i="10" s="1"/>
  <c r="AE35" i="10"/>
  <c r="AE37" i="10"/>
  <c r="AF37" i="10" s="1"/>
  <c r="AE42" i="10"/>
  <c r="AF42" i="10" s="1"/>
  <c r="AC46" i="10"/>
  <c r="AD30" i="10"/>
  <c r="Y45" i="4"/>
  <c r="Z45" i="4"/>
  <c r="Z30" i="4"/>
  <c r="AA22" i="4" s="1"/>
  <c r="AB22" i="4" s="1"/>
  <c r="V75" i="4"/>
  <c r="X69" i="4"/>
  <c r="Y69" i="4" s="1"/>
  <c r="X65" i="4"/>
  <c r="Y65" i="4" s="1"/>
  <c r="X67" i="4"/>
  <c r="Y67" i="4" s="1"/>
  <c r="X71" i="4"/>
  <c r="Y71" i="4" s="1"/>
  <c r="X72" i="4"/>
  <c r="Y72" i="4" s="1"/>
  <c r="X68" i="4"/>
  <c r="Y68" i="4" s="1"/>
  <c r="X73" i="4"/>
  <c r="Y73" i="4" s="1"/>
  <c r="X66" i="4"/>
  <c r="Y66" i="4" s="1"/>
  <c r="X70" i="4"/>
  <c r="Y70" i="4" s="1"/>
  <c r="X64" i="4"/>
  <c r="Y30" i="4"/>
  <c r="AE26" i="10" l="1"/>
  <c r="AF26" i="10" s="1"/>
  <c r="AE27" i="10"/>
  <c r="AF27" i="10" s="1"/>
  <c r="AE23" i="10"/>
  <c r="AF23" i="10" s="1"/>
  <c r="AE19" i="10"/>
  <c r="AE20" i="10"/>
  <c r="AF20" i="10" s="1"/>
  <c r="AE28" i="10"/>
  <c r="AF28" i="10" s="1"/>
  <c r="AE21" i="10"/>
  <c r="AF21" i="10" s="1"/>
  <c r="AE24" i="10"/>
  <c r="AF24" i="10" s="1"/>
  <c r="AE22" i="10"/>
  <c r="AF22" i="10" s="1"/>
  <c r="AE25" i="10"/>
  <c r="AF25" i="10" s="1"/>
  <c r="AC30" i="10"/>
  <c r="AE45" i="10"/>
  <c r="AF35" i="10"/>
  <c r="AF45" i="10" s="1"/>
  <c r="AC75" i="10"/>
  <c r="Z46" i="4"/>
  <c r="AA38" i="4" s="1"/>
  <c r="AB38" i="4" s="1"/>
  <c r="AA21" i="4"/>
  <c r="AB21" i="4" s="1"/>
  <c r="AA19" i="4"/>
  <c r="AB19" i="4" s="1"/>
  <c r="AA23" i="4"/>
  <c r="AB23" i="4" s="1"/>
  <c r="AA25" i="4"/>
  <c r="AB25" i="4" s="1"/>
  <c r="AA26" i="4"/>
  <c r="AB26" i="4" s="1"/>
  <c r="AA24" i="4"/>
  <c r="AB24" i="4" s="1"/>
  <c r="AA27" i="4"/>
  <c r="AB27" i="4" s="1"/>
  <c r="AA42" i="4"/>
  <c r="AB42" i="4" s="1"/>
  <c r="AA28" i="4"/>
  <c r="AB28" i="4" s="1"/>
  <c r="AA20" i="4"/>
  <c r="AB20" i="4" s="1"/>
  <c r="Y64" i="4"/>
  <c r="Y74" i="4" s="1"/>
  <c r="X74" i="4"/>
  <c r="AD73" i="10" l="1"/>
  <c r="AE73" i="10" s="1"/>
  <c r="AD67" i="10"/>
  <c r="AE67" i="10" s="1"/>
  <c r="AD72" i="10"/>
  <c r="AE72" i="10" s="1"/>
  <c r="AD68" i="10"/>
  <c r="AE68" i="10" s="1"/>
  <c r="AD70" i="10"/>
  <c r="AE70" i="10" s="1"/>
  <c r="AD69" i="10"/>
  <c r="AE69" i="10" s="1"/>
  <c r="AD64" i="10"/>
  <c r="AD65" i="10"/>
  <c r="AE65" i="10" s="1"/>
  <c r="AD71" i="10"/>
  <c r="AE71" i="10" s="1"/>
  <c r="AD66" i="10"/>
  <c r="AE66" i="10" s="1"/>
  <c r="AB75" i="10"/>
  <c r="AF46" i="10"/>
  <c r="AE29" i="10"/>
  <c r="AF19" i="10"/>
  <c r="AF29" i="10" s="1"/>
  <c r="AA40" i="4"/>
  <c r="AB40" i="4" s="1"/>
  <c r="AA41" i="4"/>
  <c r="AB41" i="4" s="1"/>
  <c r="AA44" i="4"/>
  <c r="AB44" i="4" s="1"/>
  <c r="AA35" i="4"/>
  <c r="AA39" i="4"/>
  <c r="AB39" i="4" s="1"/>
  <c r="AA43" i="4"/>
  <c r="AB43" i="4" s="1"/>
  <c r="AA36" i="4"/>
  <c r="AB36" i="4" s="1"/>
  <c r="AA37" i="4"/>
  <c r="AB37" i="4" s="1"/>
  <c r="Y46" i="4"/>
  <c r="AB29" i="4"/>
  <c r="AA29" i="4"/>
  <c r="AB35" i="4"/>
  <c r="Y75" i="4"/>
  <c r="Z64" i="4" s="1"/>
  <c r="AA64" i="4" s="1"/>
  <c r="AF30" i="10" l="1"/>
  <c r="AG44" i="10"/>
  <c r="AH44" i="10" s="1"/>
  <c r="AG38" i="10"/>
  <c r="AH38" i="10" s="1"/>
  <c r="AG41" i="10"/>
  <c r="AH41" i="10" s="1"/>
  <c r="AG40" i="10"/>
  <c r="AH40" i="10" s="1"/>
  <c r="AG39" i="10"/>
  <c r="AH39" i="10" s="1"/>
  <c r="AG43" i="10"/>
  <c r="AH43" i="10" s="1"/>
  <c r="AG36" i="10"/>
  <c r="AH36" i="10" s="1"/>
  <c r="AG35" i="10"/>
  <c r="AG42" i="10"/>
  <c r="AH42" i="10" s="1"/>
  <c r="AG37" i="10"/>
  <c r="AH37" i="10" s="1"/>
  <c r="AE46" i="10"/>
  <c r="AD74" i="10"/>
  <c r="AE64" i="10"/>
  <c r="AE74" i="10" s="1"/>
  <c r="AB30" i="4"/>
  <c r="AC20" i="4" s="1"/>
  <c r="AD20" i="4" s="1"/>
  <c r="AB45" i="4"/>
  <c r="AA45" i="4"/>
  <c r="X75" i="4"/>
  <c r="Z69" i="4"/>
  <c r="AA69" i="4" s="1"/>
  <c r="Z70" i="4"/>
  <c r="AA70" i="4" s="1"/>
  <c r="Z66" i="4"/>
  <c r="AA66" i="4" s="1"/>
  <c r="Z72" i="4"/>
  <c r="AA72" i="4" s="1"/>
  <c r="Z71" i="4"/>
  <c r="AA71" i="4" s="1"/>
  <c r="Z73" i="4"/>
  <c r="AA73" i="4" s="1"/>
  <c r="Z68" i="4"/>
  <c r="AA68" i="4" s="1"/>
  <c r="Z65" i="4"/>
  <c r="AA65" i="4" s="1"/>
  <c r="Z67" i="4"/>
  <c r="AA67" i="4" s="1"/>
  <c r="AC25" i="4"/>
  <c r="AD25" i="4" s="1"/>
  <c r="AC28" i="4"/>
  <c r="AD28" i="4" s="1"/>
  <c r="AE75" i="10" l="1"/>
  <c r="AG45" i="10"/>
  <c r="AH35" i="10"/>
  <c r="AH45" i="10" s="1"/>
  <c r="AG21" i="10"/>
  <c r="AH21" i="10" s="1"/>
  <c r="AG23" i="10"/>
  <c r="AH23" i="10" s="1"/>
  <c r="AG22" i="10"/>
  <c r="AH22" i="10" s="1"/>
  <c r="AG27" i="10"/>
  <c r="AH27" i="10" s="1"/>
  <c r="AG24" i="10"/>
  <c r="AH24" i="10" s="1"/>
  <c r="AG25" i="10"/>
  <c r="AH25" i="10" s="1"/>
  <c r="AG19" i="10"/>
  <c r="AG26" i="10"/>
  <c r="AH26" i="10" s="1"/>
  <c r="AG28" i="10"/>
  <c r="AH28" i="10" s="1"/>
  <c r="AG20" i="10"/>
  <c r="AH20" i="10" s="1"/>
  <c r="AE30" i="10"/>
  <c r="AA30" i="4"/>
  <c r="AC23" i="4"/>
  <c r="AD23" i="4" s="1"/>
  <c r="AC22" i="4"/>
  <c r="AD22" i="4" s="1"/>
  <c r="AC26" i="4"/>
  <c r="AD26" i="4" s="1"/>
  <c r="AC24" i="4"/>
  <c r="AD24" i="4" s="1"/>
  <c r="AC19" i="4"/>
  <c r="AD19" i="4" s="1"/>
  <c r="AC27" i="4"/>
  <c r="AD27" i="4" s="1"/>
  <c r="AC21" i="4"/>
  <c r="AD21" i="4" s="1"/>
  <c r="AB46" i="4"/>
  <c r="AA74" i="4"/>
  <c r="Z74" i="4"/>
  <c r="AG29" i="10" l="1"/>
  <c r="AH19" i="10"/>
  <c r="AH29" i="10" s="1"/>
  <c r="AH46" i="10"/>
  <c r="AF72" i="10"/>
  <c r="AG72" i="10" s="1"/>
  <c r="AF70" i="10"/>
  <c r="AG70" i="10" s="1"/>
  <c r="AF73" i="10"/>
  <c r="AG73" i="10" s="1"/>
  <c r="AF68" i="10"/>
  <c r="AG68" i="10" s="1"/>
  <c r="AF67" i="10"/>
  <c r="AG67" i="10" s="1"/>
  <c r="AF69" i="10"/>
  <c r="AG69" i="10" s="1"/>
  <c r="AF65" i="10"/>
  <c r="AG65" i="10" s="1"/>
  <c r="AF71" i="10"/>
  <c r="AG71" i="10" s="1"/>
  <c r="AF64" i="10"/>
  <c r="AF66" i="10"/>
  <c r="AG66" i="10" s="1"/>
  <c r="AD75" i="10"/>
  <c r="AD29" i="4"/>
  <c r="AC29" i="4"/>
  <c r="AD30" i="4" s="1"/>
  <c r="AE19" i="4" s="1"/>
  <c r="AF19" i="4" s="1"/>
  <c r="AA75" i="4"/>
  <c r="Z75" i="4" s="1"/>
  <c r="AC42" i="4"/>
  <c r="AD42" i="4" s="1"/>
  <c r="AA46" i="4"/>
  <c r="AC37" i="4"/>
  <c r="AD37" i="4" s="1"/>
  <c r="AC40" i="4"/>
  <c r="AD40" i="4" s="1"/>
  <c r="AC41" i="4"/>
  <c r="AD41" i="4" s="1"/>
  <c r="AC36" i="4"/>
  <c r="AD36" i="4" s="1"/>
  <c r="AC39" i="4"/>
  <c r="AD39" i="4" s="1"/>
  <c r="AC44" i="4"/>
  <c r="AD44" i="4" s="1"/>
  <c r="AC35" i="4"/>
  <c r="AC38" i="4"/>
  <c r="AD38" i="4" s="1"/>
  <c r="AC43" i="4"/>
  <c r="AD43" i="4" s="1"/>
  <c r="AI41" i="10" l="1"/>
  <c r="AJ41" i="10" s="1"/>
  <c r="AI44" i="10"/>
  <c r="AJ44" i="10" s="1"/>
  <c r="AI39" i="10"/>
  <c r="AJ39" i="10" s="1"/>
  <c r="AI38" i="10"/>
  <c r="AJ38" i="10" s="1"/>
  <c r="AI43" i="10"/>
  <c r="AJ43" i="10" s="1"/>
  <c r="AI40" i="10"/>
  <c r="AJ40" i="10" s="1"/>
  <c r="AI37" i="10"/>
  <c r="AJ37" i="10" s="1"/>
  <c r="AI42" i="10"/>
  <c r="AJ42" i="10" s="1"/>
  <c r="AI35" i="10"/>
  <c r="AI36" i="10"/>
  <c r="AJ36" i="10" s="1"/>
  <c r="AG46" i="10"/>
  <c r="AF74" i="10"/>
  <c r="AG64" i="10"/>
  <c r="AG74" i="10" s="1"/>
  <c r="AH30" i="10"/>
  <c r="AB72" i="4"/>
  <c r="AC72" i="4" s="1"/>
  <c r="AB71" i="4"/>
  <c r="AC71" i="4" s="1"/>
  <c r="AB68" i="4"/>
  <c r="AC68" i="4" s="1"/>
  <c r="AB65" i="4"/>
  <c r="AC65" i="4" s="1"/>
  <c r="AB70" i="4"/>
  <c r="AC70" i="4" s="1"/>
  <c r="AB66" i="4"/>
  <c r="AC66" i="4" s="1"/>
  <c r="AB73" i="4"/>
  <c r="AC73" i="4" s="1"/>
  <c r="AB69" i="4"/>
  <c r="AC69" i="4" s="1"/>
  <c r="AB67" i="4"/>
  <c r="AC67" i="4" s="1"/>
  <c r="AB64" i="4"/>
  <c r="AC64" i="4" s="1"/>
  <c r="AC45" i="4"/>
  <c r="AD35" i="4"/>
  <c r="AD45" i="4" s="1"/>
  <c r="AE27" i="4"/>
  <c r="AF27" i="4" s="1"/>
  <c r="AE24" i="4"/>
  <c r="AF24" i="4" s="1"/>
  <c r="AE28" i="4"/>
  <c r="AF28" i="4" s="1"/>
  <c r="AE21" i="4"/>
  <c r="AF21" i="4" s="1"/>
  <c r="AE20" i="4"/>
  <c r="AF20" i="4" s="1"/>
  <c r="AE26" i="4"/>
  <c r="AF26" i="4" s="1"/>
  <c r="AE22" i="4"/>
  <c r="AF22" i="4" s="1"/>
  <c r="AC30" i="4"/>
  <c r="AE25" i="4"/>
  <c r="AF25" i="4" s="1"/>
  <c r="AE23" i="4"/>
  <c r="AF23" i="4" s="1"/>
  <c r="AI45" i="10" l="1"/>
  <c r="AJ35" i="10"/>
  <c r="AJ45" i="10" s="1"/>
  <c r="AI19" i="10"/>
  <c r="AI20" i="10"/>
  <c r="AJ20" i="10" s="1"/>
  <c r="AI26" i="10"/>
  <c r="AJ26" i="10" s="1"/>
  <c r="AI22" i="10"/>
  <c r="AJ22" i="10" s="1"/>
  <c r="AI27" i="10"/>
  <c r="AJ27" i="10" s="1"/>
  <c r="AI21" i="10"/>
  <c r="AJ21" i="10" s="1"/>
  <c r="AI24" i="10"/>
  <c r="AJ24" i="10" s="1"/>
  <c r="AI23" i="10"/>
  <c r="AJ23" i="10" s="1"/>
  <c r="AI28" i="10"/>
  <c r="AJ28" i="10" s="1"/>
  <c r="AI25" i="10"/>
  <c r="AJ25" i="10" s="1"/>
  <c r="AG30" i="10"/>
  <c r="AG75" i="10"/>
  <c r="AC74" i="4"/>
  <c r="AB74" i="4"/>
  <c r="AD46" i="4"/>
  <c r="AF29" i="4"/>
  <c r="AE29" i="4"/>
  <c r="AH67" i="10" l="1"/>
  <c r="AI67" i="10" s="1"/>
  <c r="AH72" i="10"/>
  <c r="AI72" i="10" s="1"/>
  <c r="AH68" i="10"/>
  <c r="AI68" i="10" s="1"/>
  <c r="AH70" i="10"/>
  <c r="AI70" i="10" s="1"/>
  <c r="AH73" i="10"/>
  <c r="AI73" i="10" s="1"/>
  <c r="AH69" i="10"/>
  <c r="AI69" i="10" s="1"/>
  <c r="AH64" i="10"/>
  <c r="AH65" i="10"/>
  <c r="AI65" i="10" s="1"/>
  <c r="AH71" i="10"/>
  <c r="AI71" i="10" s="1"/>
  <c r="AH66" i="10"/>
  <c r="AI66" i="10" s="1"/>
  <c r="AF75" i="10"/>
  <c r="AI29" i="10"/>
  <c r="AJ19" i="10"/>
  <c r="AJ29" i="10" s="1"/>
  <c r="AJ46" i="10"/>
  <c r="AC75" i="4"/>
  <c r="AD70" i="4"/>
  <c r="AE70" i="4" s="1"/>
  <c r="AD65" i="4"/>
  <c r="AE65" i="4" s="1"/>
  <c r="AD71" i="4"/>
  <c r="AE71" i="4" s="1"/>
  <c r="AD73" i="4"/>
  <c r="AE73" i="4" s="1"/>
  <c r="AD66" i="4"/>
  <c r="AE66" i="4" s="1"/>
  <c r="AD67" i="4"/>
  <c r="AE67" i="4" s="1"/>
  <c r="AB75" i="4"/>
  <c r="AD68" i="4"/>
  <c r="AE68" i="4" s="1"/>
  <c r="AD64" i="4"/>
  <c r="AE64" i="4" s="1"/>
  <c r="AD72" i="4"/>
  <c r="AE72" i="4" s="1"/>
  <c r="AD69" i="4"/>
  <c r="AE69" i="4" s="1"/>
  <c r="AE43" i="4"/>
  <c r="AF43" i="4" s="1"/>
  <c r="AE38" i="4"/>
  <c r="AF38" i="4" s="1"/>
  <c r="AE44" i="4"/>
  <c r="AF44" i="4" s="1"/>
  <c r="AE35" i="4"/>
  <c r="AE41" i="4"/>
  <c r="AF41" i="4" s="1"/>
  <c r="AE40" i="4"/>
  <c r="AF40" i="4" s="1"/>
  <c r="AE42" i="4"/>
  <c r="AF42" i="4" s="1"/>
  <c r="AC46" i="4"/>
  <c r="AE39" i="4"/>
  <c r="AF39" i="4" s="1"/>
  <c r="AE36" i="4"/>
  <c r="AF36" i="4" s="1"/>
  <c r="AE37" i="4"/>
  <c r="AF37" i="4" s="1"/>
  <c r="AF30" i="4"/>
  <c r="AG28" i="4" s="1"/>
  <c r="AH28" i="4" s="1"/>
  <c r="AJ30" i="10" l="1"/>
  <c r="AK39" i="10"/>
  <c r="AL39" i="10" s="1"/>
  <c r="AK43" i="10"/>
  <c r="AL43" i="10" s="1"/>
  <c r="AK44" i="10"/>
  <c r="AL44" i="10" s="1"/>
  <c r="AK38" i="10"/>
  <c r="AL38" i="10" s="1"/>
  <c r="AK41" i="10"/>
  <c r="AL41" i="10" s="1"/>
  <c r="AK40" i="10"/>
  <c r="AL40" i="10" s="1"/>
  <c r="AK35" i="10"/>
  <c r="AK37" i="10"/>
  <c r="AL37" i="10" s="1"/>
  <c r="AK42" i="10"/>
  <c r="AL42" i="10" s="1"/>
  <c r="AK36" i="10"/>
  <c r="AL36" i="10" s="1"/>
  <c r="AI46" i="10"/>
  <c r="AH74" i="10"/>
  <c r="AI64" i="10"/>
  <c r="AI74" i="10" s="1"/>
  <c r="AE74" i="4"/>
  <c r="AG25" i="4"/>
  <c r="AH25" i="4" s="1"/>
  <c r="AD74" i="4"/>
  <c r="AG24" i="4"/>
  <c r="AH24" i="4" s="1"/>
  <c r="AG26" i="4"/>
  <c r="AH26" i="4" s="1"/>
  <c r="AG21" i="4"/>
  <c r="AH21" i="4" s="1"/>
  <c r="AG23" i="4"/>
  <c r="AH23" i="4" s="1"/>
  <c r="AE30" i="4"/>
  <c r="AG20" i="4"/>
  <c r="AH20" i="4" s="1"/>
  <c r="AG22" i="4"/>
  <c r="AH22" i="4" s="1"/>
  <c r="AG27" i="4"/>
  <c r="AH27" i="4" s="1"/>
  <c r="AG19" i="4"/>
  <c r="AH19" i="4" s="1"/>
  <c r="AF35" i="4"/>
  <c r="AF45" i="4" s="1"/>
  <c r="AE45" i="4"/>
  <c r="AE75" i="4"/>
  <c r="AF72" i="4" s="1"/>
  <c r="AG72" i="4" s="1"/>
  <c r="AI75" i="10" l="1"/>
  <c r="AK45" i="10"/>
  <c r="AL35" i="10"/>
  <c r="AL45" i="10" s="1"/>
  <c r="AK21" i="10"/>
  <c r="AL21" i="10" s="1"/>
  <c r="AK19" i="10"/>
  <c r="AK20" i="10"/>
  <c r="AL20" i="10" s="1"/>
  <c r="AK22" i="10"/>
  <c r="AL22" i="10" s="1"/>
  <c r="AK28" i="10"/>
  <c r="AL28" i="10" s="1"/>
  <c r="AK24" i="10"/>
  <c r="AL24" i="10" s="1"/>
  <c r="AK23" i="10"/>
  <c r="AL23" i="10" s="1"/>
  <c r="AK25" i="10"/>
  <c r="AL25" i="10" s="1"/>
  <c r="AK27" i="10"/>
  <c r="AL27" i="10" s="1"/>
  <c r="AK26" i="10"/>
  <c r="AL26" i="10" s="1"/>
  <c r="AI30" i="10"/>
  <c r="AF66" i="4"/>
  <c r="AG66" i="4" s="1"/>
  <c r="AF67" i="4"/>
  <c r="AG67" i="4" s="1"/>
  <c r="AF64" i="4"/>
  <c r="AG64" i="4" s="1"/>
  <c r="AF71" i="4"/>
  <c r="AG71" i="4" s="1"/>
  <c r="AF70" i="4"/>
  <c r="AG70" i="4" s="1"/>
  <c r="AH29" i="4"/>
  <c r="AD75" i="4"/>
  <c r="AF73" i="4"/>
  <c r="AG73" i="4" s="1"/>
  <c r="AF69" i="4"/>
  <c r="AG69" i="4" s="1"/>
  <c r="AG29" i="4"/>
  <c r="AH30" i="4" s="1"/>
  <c r="AI23" i="4" s="1"/>
  <c r="AJ23" i="4" s="1"/>
  <c r="AF68" i="4"/>
  <c r="AG68" i="4" s="1"/>
  <c r="AF65" i="4"/>
  <c r="AG65" i="4" s="1"/>
  <c r="AF46" i="4"/>
  <c r="AG35" i="4" s="1"/>
  <c r="AH35" i="4" s="1"/>
  <c r="AK29" i="10" l="1"/>
  <c r="AL19" i="10"/>
  <c r="AL29" i="10" s="1"/>
  <c r="AL46" i="10"/>
  <c r="AJ72" i="10"/>
  <c r="AK72" i="10" s="1"/>
  <c r="AJ73" i="10"/>
  <c r="AK73" i="10" s="1"/>
  <c r="AJ67" i="10"/>
  <c r="AK67" i="10" s="1"/>
  <c r="AJ70" i="10"/>
  <c r="AK70" i="10" s="1"/>
  <c r="AJ69" i="10"/>
  <c r="AK69" i="10" s="1"/>
  <c r="AJ68" i="10"/>
  <c r="AK68" i="10" s="1"/>
  <c r="AJ65" i="10"/>
  <c r="AK65" i="10" s="1"/>
  <c r="AJ71" i="10"/>
  <c r="AK71" i="10" s="1"/>
  <c r="AJ64" i="10"/>
  <c r="AJ66" i="10"/>
  <c r="AK66" i="10" s="1"/>
  <c r="AH75" i="10"/>
  <c r="AI19" i="4"/>
  <c r="AJ19" i="4" s="1"/>
  <c r="AI20" i="4"/>
  <c r="AJ20" i="4" s="1"/>
  <c r="AG38" i="4"/>
  <c r="AH38" i="4" s="1"/>
  <c r="AF74" i="4"/>
  <c r="AG40" i="4"/>
  <c r="AH40" i="4" s="1"/>
  <c r="AG44" i="4"/>
  <c r="AH44" i="4" s="1"/>
  <c r="AG41" i="4"/>
  <c r="AH41" i="4" s="1"/>
  <c r="AG74" i="4"/>
  <c r="AG75" i="4" s="1"/>
  <c r="AH70" i="4" s="1"/>
  <c r="AI70" i="4" s="1"/>
  <c r="AE46" i="4"/>
  <c r="AG43" i="4"/>
  <c r="AH43" i="4" s="1"/>
  <c r="AG39" i="4"/>
  <c r="AH39" i="4" s="1"/>
  <c r="AG36" i="4"/>
  <c r="AH36" i="4" s="1"/>
  <c r="AG37" i="4"/>
  <c r="AH37" i="4" s="1"/>
  <c r="AG42" i="4"/>
  <c r="AH42" i="4" s="1"/>
  <c r="AG30" i="4"/>
  <c r="AI22" i="4"/>
  <c r="AJ22" i="4" s="1"/>
  <c r="AI27" i="4"/>
  <c r="AJ27" i="4" s="1"/>
  <c r="AI26" i="4"/>
  <c r="AJ26" i="4" s="1"/>
  <c r="AI28" i="4"/>
  <c r="AJ28" i="4" s="1"/>
  <c r="AI21" i="4"/>
  <c r="AJ21" i="4" s="1"/>
  <c r="AI24" i="4"/>
  <c r="AJ24" i="4" s="1"/>
  <c r="AI25" i="4"/>
  <c r="AJ25" i="4" s="1"/>
  <c r="AM38" i="10" l="1"/>
  <c r="AN38" i="10" s="1"/>
  <c r="AM43" i="10"/>
  <c r="AN43" i="10" s="1"/>
  <c r="AM41" i="10"/>
  <c r="AN41" i="10" s="1"/>
  <c r="AM44" i="10"/>
  <c r="AN44" i="10" s="1"/>
  <c r="AM39" i="10"/>
  <c r="AN39" i="10" s="1"/>
  <c r="AM40" i="10"/>
  <c r="AN40" i="10" s="1"/>
  <c r="AM35" i="10"/>
  <c r="AM37" i="10"/>
  <c r="AN37" i="10" s="1"/>
  <c r="AM36" i="10"/>
  <c r="AN36" i="10" s="1"/>
  <c r="AM42" i="10"/>
  <c r="AN42" i="10" s="1"/>
  <c r="AK46" i="10"/>
  <c r="AJ74" i="10"/>
  <c r="AK64" i="10"/>
  <c r="AK74" i="10" s="1"/>
  <c r="AL30" i="10"/>
  <c r="AG45" i="4"/>
  <c r="AJ29" i="4"/>
  <c r="AH45" i="4"/>
  <c r="AI29" i="4"/>
  <c r="AH65" i="4"/>
  <c r="AI65" i="4" s="1"/>
  <c r="AH72" i="4"/>
  <c r="AI72" i="4" s="1"/>
  <c r="AH73" i="4"/>
  <c r="AI73" i="4" s="1"/>
  <c r="AH69" i="4"/>
  <c r="AI69" i="4" s="1"/>
  <c r="AH68" i="4"/>
  <c r="AI68" i="4" s="1"/>
  <c r="AH66" i="4"/>
  <c r="AI66" i="4" s="1"/>
  <c r="AH71" i="4"/>
  <c r="AI71" i="4" s="1"/>
  <c r="AH67" i="4"/>
  <c r="AI67" i="4" s="1"/>
  <c r="AF75" i="4"/>
  <c r="AH64" i="4"/>
  <c r="AI64" i="4" s="1"/>
  <c r="AM21" i="10" l="1"/>
  <c r="AN21" i="10" s="1"/>
  <c r="AM24" i="10"/>
  <c r="AN24" i="10" s="1"/>
  <c r="AM22" i="10"/>
  <c r="AN22" i="10" s="1"/>
  <c r="AM25" i="10"/>
  <c r="AN25" i="10" s="1"/>
  <c r="AM23" i="10"/>
  <c r="AN23" i="10" s="1"/>
  <c r="AM19" i="10"/>
  <c r="AM20" i="10"/>
  <c r="AN20" i="10" s="1"/>
  <c r="AM26" i="10"/>
  <c r="AN26" i="10" s="1"/>
  <c r="AM27" i="10"/>
  <c r="AN27" i="10" s="1"/>
  <c r="AM28" i="10"/>
  <c r="AN28" i="10" s="1"/>
  <c r="AK30" i="10"/>
  <c r="AK75" i="10"/>
  <c r="AM45" i="10"/>
  <c r="AN35" i="10"/>
  <c r="AN45" i="10" s="1"/>
  <c r="AH46" i="4"/>
  <c r="AG46" i="4" s="1"/>
  <c r="AJ30" i="4"/>
  <c r="AK20" i="4" s="1"/>
  <c r="AL20" i="4" s="1"/>
  <c r="AI39" i="4"/>
  <c r="AJ39" i="4" s="1"/>
  <c r="AI41" i="4"/>
  <c r="AJ41" i="4" s="1"/>
  <c r="AI36" i="4"/>
  <c r="AJ36" i="4" s="1"/>
  <c r="AI35" i="4"/>
  <c r="AI42" i="4"/>
  <c r="AJ42" i="4" s="1"/>
  <c r="AI43" i="4"/>
  <c r="AJ43" i="4" s="1"/>
  <c r="AI37" i="4"/>
  <c r="AJ37" i="4" s="1"/>
  <c r="AI44" i="4"/>
  <c r="AJ44" i="4" s="1"/>
  <c r="AI40" i="4"/>
  <c r="AJ40" i="4" s="1"/>
  <c r="AI74" i="4"/>
  <c r="AH74" i="4"/>
  <c r="AK25" i="4"/>
  <c r="AL25" i="4" s="1"/>
  <c r="AK26" i="4"/>
  <c r="AL26" i="4" s="1"/>
  <c r="AK27" i="4"/>
  <c r="AL27" i="4" s="1"/>
  <c r="AK22" i="4"/>
  <c r="AL22" i="4" s="1"/>
  <c r="AK21" i="4"/>
  <c r="AL21" i="4" s="1"/>
  <c r="AK28" i="4"/>
  <c r="AL28" i="4" s="1"/>
  <c r="AK19" i="4"/>
  <c r="AI30" i="4"/>
  <c r="AM29" i="10" l="1"/>
  <c r="AN19" i="10"/>
  <c r="AN29" i="10" s="1"/>
  <c r="AL67" i="10"/>
  <c r="AM67" i="10" s="1"/>
  <c r="AL69" i="10"/>
  <c r="AM69" i="10" s="1"/>
  <c r="AL68" i="10"/>
  <c r="AM68" i="10" s="1"/>
  <c r="AL72" i="10"/>
  <c r="AM72" i="10" s="1"/>
  <c r="AL70" i="10"/>
  <c r="AM70" i="10" s="1"/>
  <c r="AL73" i="10"/>
  <c r="AM73" i="10" s="1"/>
  <c r="AL66" i="10"/>
  <c r="AM66" i="10" s="1"/>
  <c r="AL64" i="10"/>
  <c r="AL65" i="10"/>
  <c r="AM65" i="10" s="1"/>
  <c r="AL71" i="10"/>
  <c r="AM71" i="10" s="1"/>
  <c r="AJ75" i="10"/>
  <c r="AN46" i="10"/>
  <c r="AK23" i="4"/>
  <c r="AL23" i="4" s="1"/>
  <c r="AK24" i="4"/>
  <c r="AL24" i="4" s="1"/>
  <c r="AI38" i="4"/>
  <c r="AJ38" i="4" s="1"/>
  <c r="AI75" i="4"/>
  <c r="AJ73" i="4" s="1"/>
  <c r="AK73" i="4" s="1"/>
  <c r="AJ35" i="4"/>
  <c r="AL19" i="4"/>
  <c r="AL29" i="4" s="1"/>
  <c r="AO43" i="10" l="1"/>
  <c r="AP43" i="10" s="1"/>
  <c r="AO40" i="10"/>
  <c r="AP40" i="10" s="1"/>
  <c r="AO44" i="10"/>
  <c r="AP44" i="10" s="1"/>
  <c r="AO39" i="10"/>
  <c r="AP39" i="10" s="1"/>
  <c r="AO38" i="10"/>
  <c r="AP38" i="10" s="1"/>
  <c r="AO41" i="10"/>
  <c r="AP41" i="10" s="1"/>
  <c r="AO42" i="10"/>
  <c r="AP42" i="10" s="1"/>
  <c r="AO37" i="10"/>
  <c r="AP37" i="10" s="1"/>
  <c r="AO36" i="10"/>
  <c r="AP36" i="10" s="1"/>
  <c r="AO35" i="10"/>
  <c r="AM46" i="10"/>
  <c r="AL74" i="10"/>
  <c r="AM64" i="10"/>
  <c r="AM74" i="10" s="1"/>
  <c r="AN30" i="10"/>
  <c r="AJ72" i="4"/>
  <c r="AK72" i="4" s="1"/>
  <c r="AH75" i="4"/>
  <c r="AJ68" i="4"/>
  <c r="AK68" i="4" s="1"/>
  <c r="AJ67" i="4"/>
  <c r="AK67" i="4" s="1"/>
  <c r="AJ66" i="4"/>
  <c r="AK66" i="4" s="1"/>
  <c r="AJ64" i="4"/>
  <c r="AK64" i="4" s="1"/>
  <c r="AJ65" i="4"/>
  <c r="AK65" i="4" s="1"/>
  <c r="AJ69" i="4"/>
  <c r="AK69" i="4" s="1"/>
  <c r="AK29" i="4"/>
  <c r="AL30" i="4" s="1"/>
  <c r="AJ71" i="4"/>
  <c r="AK71" i="4" s="1"/>
  <c r="AJ70" i="4"/>
  <c r="AK70" i="4" s="1"/>
  <c r="AI45" i="4"/>
  <c r="AJ45" i="4"/>
  <c r="AO19" i="10" l="1"/>
  <c r="AO20" i="10"/>
  <c r="AP20" i="10" s="1"/>
  <c r="AO22" i="10"/>
  <c r="AP22" i="10" s="1"/>
  <c r="AO26" i="10"/>
  <c r="AP26" i="10" s="1"/>
  <c r="AO28" i="10"/>
  <c r="AP28" i="10" s="1"/>
  <c r="AO25" i="10"/>
  <c r="AP25" i="10" s="1"/>
  <c r="AO21" i="10"/>
  <c r="AP21" i="10" s="1"/>
  <c r="AO23" i="10"/>
  <c r="AP23" i="10" s="1"/>
  <c r="AO27" i="10"/>
  <c r="AP27" i="10" s="1"/>
  <c r="AO24" i="10"/>
  <c r="AP24" i="10" s="1"/>
  <c r="AM30" i="10"/>
  <c r="AO45" i="10"/>
  <c r="AP35" i="10"/>
  <c r="AP45" i="10" s="1"/>
  <c r="AM75" i="10"/>
  <c r="AJ46" i="4"/>
  <c r="AK38" i="4" s="1"/>
  <c r="AL38" i="4" s="1"/>
  <c r="AK74" i="4"/>
  <c r="AJ74" i="4"/>
  <c r="AK40" i="4"/>
  <c r="AL40" i="4" s="1"/>
  <c r="AK43" i="4"/>
  <c r="AL43" i="4" s="1"/>
  <c r="AK44" i="4"/>
  <c r="AL44" i="4" s="1"/>
  <c r="AK41" i="4"/>
  <c r="AL41" i="4" s="1"/>
  <c r="AK39" i="4"/>
  <c r="AL39" i="4" s="1"/>
  <c r="AK36" i="4"/>
  <c r="AL36" i="4" s="1"/>
  <c r="AK35" i="4"/>
  <c r="AI46" i="4"/>
  <c r="AK37" i="4"/>
  <c r="AL37" i="4" s="1"/>
  <c r="AK42" i="4"/>
  <c r="AL42" i="4" s="1"/>
  <c r="AL35" i="4"/>
  <c r="AK75" i="4"/>
  <c r="AL69" i="4" s="1"/>
  <c r="AM69" i="4" s="1"/>
  <c r="AM28" i="4"/>
  <c r="AN28" i="4" s="1"/>
  <c r="AM26" i="4"/>
  <c r="AN26" i="4" s="1"/>
  <c r="AM24" i="4"/>
  <c r="AN24" i="4" s="1"/>
  <c r="AM23" i="4"/>
  <c r="AN23" i="4" s="1"/>
  <c r="AM21" i="4"/>
  <c r="AN21" i="4" s="1"/>
  <c r="AM19" i="4"/>
  <c r="AM22" i="4"/>
  <c r="AN22" i="4" s="1"/>
  <c r="AM20" i="4"/>
  <c r="AN20" i="4" s="1"/>
  <c r="AM25" i="4"/>
  <c r="AN25" i="4" s="1"/>
  <c r="AM27" i="4"/>
  <c r="AN27" i="4" s="1"/>
  <c r="AK30" i="4"/>
  <c r="AO29" i="10" l="1"/>
  <c r="AP19" i="10"/>
  <c r="AP29" i="10" s="1"/>
  <c r="AP46" i="10"/>
  <c r="AN67" i="10"/>
  <c r="AO67" i="10" s="1"/>
  <c r="AN73" i="10"/>
  <c r="AO73" i="10" s="1"/>
  <c r="AN68" i="10"/>
  <c r="AO68" i="10" s="1"/>
  <c r="AN70" i="10"/>
  <c r="AO70" i="10" s="1"/>
  <c r="AN72" i="10"/>
  <c r="AO72" i="10" s="1"/>
  <c r="AN69" i="10"/>
  <c r="AO69" i="10" s="1"/>
  <c r="AN64" i="10"/>
  <c r="AN65" i="10"/>
  <c r="AO65" i="10" s="1"/>
  <c r="AN71" i="10"/>
  <c r="AO71" i="10" s="1"/>
  <c r="AN66" i="10"/>
  <c r="AO66" i="10" s="1"/>
  <c r="AL75" i="10"/>
  <c r="AK45" i="4"/>
  <c r="AL45" i="4"/>
  <c r="AL64" i="4"/>
  <c r="AM64" i="4" s="1"/>
  <c r="AL65" i="4"/>
  <c r="AM65" i="4" s="1"/>
  <c r="AL67" i="4"/>
  <c r="AM67" i="4" s="1"/>
  <c r="AL72" i="4"/>
  <c r="AM72" i="4" s="1"/>
  <c r="AL71" i="4"/>
  <c r="AM71" i="4" s="1"/>
  <c r="AJ75" i="4"/>
  <c r="AL70" i="4"/>
  <c r="AM70" i="4" s="1"/>
  <c r="AL68" i="4"/>
  <c r="AM68" i="4" s="1"/>
  <c r="AL66" i="4"/>
  <c r="AM66" i="4" s="1"/>
  <c r="AL73" i="4"/>
  <c r="AM73" i="4" s="1"/>
  <c r="AM29" i="4"/>
  <c r="AN19" i="4"/>
  <c r="AN29" i="4" s="1"/>
  <c r="AN74" i="10" l="1"/>
  <c r="AO64" i="10"/>
  <c r="AO74" i="10" s="1"/>
  <c r="AQ44" i="10"/>
  <c r="AR44" i="10" s="1"/>
  <c r="AQ38" i="10"/>
  <c r="AR38" i="10" s="1"/>
  <c r="AQ39" i="10"/>
  <c r="AR39" i="10" s="1"/>
  <c r="AQ43" i="10"/>
  <c r="AR43" i="10" s="1"/>
  <c r="AQ41" i="10"/>
  <c r="AR41" i="10" s="1"/>
  <c r="AQ40" i="10"/>
  <c r="AR40" i="10" s="1"/>
  <c r="AQ42" i="10"/>
  <c r="AR42" i="10" s="1"/>
  <c r="AQ35" i="10"/>
  <c r="AQ36" i="10"/>
  <c r="AR36" i="10" s="1"/>
  <c r="AQ37" i="10"/>
  <c r="AR37" i="10" s="1"/>
  <c r="AO46" i="10"/>
  <c r="AP30" i="10"/>
  <c r="AL46" i="4"/>
  <c r="AM40" i="4"/>
  <c r="AN40" i="4" s="1"/>
  <c r="AM39" i="4"/>
  <c r="AN39" i="4" s="1"/>
  <c r="AM37" i="4"/>
  <c r="AN37" i="4" s="1"/>
  <c r="AK46" i="4"/>
  <c r="AM44" i="4"/>
  <c r="AN44" i="4" s="1"/>
  <c r="AM42" i="4"/>
  <c r="AN42" i="4" s="1"/>
  <c r="AM43" i="4"/>
  <c r="AN43" i="4" s="1"/>
  <c r="AM41" i="4"/>
  <c r="AN41" i="4" s="1"/>
  <c r="AM35" i="4"/>
  <c r="AM36" i="4"/>
  <c r="AN36" i="4" s="1"/>
  <c r="AM38" i="4"/>
  <c r="AN38" i="4" s="1"/>
  <c r="AM74" i="4"/>
  <c r="AL74" i="4"/>
  <c r="AN30" i="4"/>
  <c r="AO19" i="4" s="1"/>
  <c r="AQ21" i="10" l="1"/>
  <c r="AR21" i="10" s="1"/>
  <c r="AQ24" i="10"/>
  <c r="AR24" i="10" s="1"/>
  <c r="AQ22" i="10"/>
  <c r="AR22" i="10" s="1"/>
  <c r="AQ25" i="10"/>
  <c r="AR25" i="10" s="1"/>
  <c r="AQ19" i="10"/>
  <c r="AQ20" i="10"/>
  <c r="AR20" i="10" s="1"/>
  <c r="AQ23" i="10"/>
  <c r="AR23" i="10" s="1"/>
  <c r="AQ26" i="10"/>
  <c r="AR26" i="10" s="1"/>
  <c r="AQ27" i="10"/>
  <c r="AR27" i="10" s="1"/>
  <c r="AQ28" i="10"/>
  <c r="AR28" i="10" s="1"/>
  <c r="AO30" i="10"/>
  <c r="AQ45" i="10"/>
  <c r="AR35" i="10"/>
  <c r="AR45" i="10" s="1"/>
  <c r="AO75" i="10"/>
  <c r="AM75" i="4"/>
  <c r="AL75" i="4" s="1"/>
  <c r="AN35" i="4"/>
  <c r="AN45" i="4" s="1"/>
  <c r="AM45" i="4"/>
  <c r="AN73" i="4"/>
  <c r="AO73" i="4" s="1"/>
  <c r="AN67" i="4"/>
  <c r="AO67" i="4" s="1"/>
  <c r="AO21" i="4"/>
  <c r="AP21" i="4" s="1"/>
  <c r="AO26" i="4"/>
  <c r="AP26" i="4" s="1"/>
  <c r="AO20" i="4"/>
  <c r="AP20" i="4" s="1"/>
  <c r="AO28" i="4"/>
  <c r="AP28" i="4" s="1"/>
  <c r="AM30" i="4"/>
  <c r="AO24" i="4"/>
  <c r="AP24" i="4" s="1"/>
  <c r="AO23" i="4"/>
  <c r="AP23" i="4" s="1"/>
  <c r="AO22" i="4"/>
  <c r="AP22" i="4" s="1"/>
  <c r="AO25" i="4"/>
  <c r="AP25" i="4" s="1"/>
  <c r="AO27" i="4"/>
  <c r="AP27" i="4" s="1"/>
  <c r="AP19" i="4"/>
  <c r="AQ29" i="10" l="1"/>
  <c r="AR19" i="10"/>
  <c r="AR29" i="10" s="1"/>
  <c r="AP68" i="10"/>
  <c r="AQ68" i="10" s="1"/>
  <c r="AP67" i="10"/>
  <c r="AQ67" i="10" s="1"/>
  <c r="AP70" i="10"/>
  <c r="AQ70" i="10" s="1"/>
  <c r="AP73" i="10"/>
  <c r="AQ73" i="10" s="1"/>
  <c r="AP69" i="10"/>
  <c r="AQ69" i="10" s="1"/>
  <c r="AP72" i="10"/>
  <c r="AQ72" i="10" s="1"/>
  <c r="AP66" i="10"/>
  <c r="AQ66" i="10" s="1"/>
  <c r="AP65" i="10"/>
  <c r="AQ65" i="10" s="1"/>
  <c r="AP71" i="10"/>
  <c r="AQ71" i="10" s="1"/>
  <c r="AP64" i="10"/>
  <c r="AN75" i="10"/>
  <c r="AR46" i="10"/>
  <c r="AN71" i="4"/>
  <c r="AO71" i="4" s="1"/>
  <c r="AN68" i="4"/>
  <c r="AO68" i="4" s="1"/>
  <c r="AN72" i="4"/>
  <c r="AO72" i="4" s="1"/>
  <c r="AN66" i="4"/>
  <c r="AO66" i="4" s="1"/>
  <c r="AN69" i="4"/>
  <c r="AO69" i="4" s="1"/>
  <c r="AN70" i="4"/>
  <c r="AO70" i="4" s="1"/>
  <c r="AN64" i="4"/>
  <c r="AN65" i="4"/>
  <c r="AO65" i="4" s="1"/>
  <c r="AN46" i="4"/>
  <c r="AO40" i="4" s="1"/>
  <c r="AP40" i="4" s="1"/>
  <c r="AM46" i="4"/>
  <c r="AO64" i="4"/>
  <c r="AP29" i="4"/>
  <c r="AO29" i="4"/>
  <c r="AS43" i="10" l="1"/>
  <c r="AT43" i="10" s="1"/>
  <c r="AS41" i="10"/>
  <c r="AT41" i="10" s="1"/>
  <c r="AS44" i="10"/>
  <c r="AT44" i="10" s="1"/>
  <c r="AS39" i="10"/>
  <c r="AT39" i="10" s="1"/>
  <c r="AS38" i="10"/>
  <c r="AT38" i="10" s="1"/>
  <c r="AS40" i="10"/>
  <c r="AT40" i="10" s="1"/>
  <c r="AS36" i="10"/>
  <c r="AT36" i="10" s="1"/>
  <c r="AS35" i="10"/>
  <c r="AS42" i="10"/>
  <c r="AT42" i="10" s="1"/>
  <c r="AS37" i="10"/>
  <c r="AT37" i="10" s="1"/>
  <c r="AQ46" i="10"/>
  <c r="AP74" i="10"/>
  <c r="AQ64" i="10"/>
  <c r="AQ74" i="10" s="1"/>
  <c r="AR30" i="10"/>
  <c r="AN74" i="4"/>
  <c r="AO37" i="4"/>
  <c r="AP37" i="4" s="1"/>
  <c r="AO74" i="4"/>
  <c r="AO75" i="4" s="1"/>
  <c r="AN75" i="4" s="1"/>
  <c r="AO39" i="4"/>
  <c r="AP39" i="4" s="1"/>
  <c r="AP30" i="4"/>
  <c r="AO35" i="4"/>
  <c r="AP35" i="4" s="1"/>
  <c r="AO44" i="4"/>
  <c r="AP44" i="4" s="1"/>
  <c r="AO36" i="4"/>
  <c r="AP36" i="4" s="1"/>
  <c r="AO41" i="4"/>
  <c r="AP41" i="4" s="1"/>
  <c r="AO43" i="4"/>
  <c r="AP43" i="4" s="1"/>
  <c r="AO38" i="4"/>
  <c r="AP38" i="4" s="1"/>
  <c r="AO42" i="4"/>
  <c r="AP42" i="4" s="1"/>
  <c r="AQ27" i="4"/>
  <c r="AR27" i="4" s="1"/>
  <c r="AQ24" i="4"/>
  <c r="AR24" i="4" s="1"/>
  <c r="AQ19" i="4"/>
  <c r="AR19" i="4" s="1"/>
  <c r="AQ21" i="4"/>
  <c r="AR21" i="4" s="1"/>
  <c r="AO30" i="4"/>
  <c r="AQ23" i="4"/>
  <c r="AR23" i="4" s="1"/>
  <c r="AQ26" i="4"/>
  <c r="AR26" i="4" s="1"/>
  <c r="AQ22" i="4"/>
  <c r="AR22" i="4" s="1"/>
  <c r="AQ20" i="4"/>
  <c r="AR20" i="4" s="1"/>
  <c r="AQ28" i="4"/>
  <c r="AR28" i="4" s="1"/>
  <c r="AQ25" i="4"/>
  <c r="AR25" i="4" s="1"/>
  <c r="AQ75" i="10" l="1"/>
  <c r="AS45" i="10"/>
  <c r="AT35" i="10"/>
  <c r="AT45" i="10" s="1"/>
  <c r="AS19" i="10"/>
  <c r="AS20" i="10"/>
  <c r="AT20" i="10" s="1"/>
  <c r="AS26" i="10"/>
  <c r="AT26" i="10" s="1"/>
  <c r="AS28" i="10"/>
  <c r="AT28" i="10" s="1"/>
  <c r="AS25" i="10"/>
  <c r="AT25" i="10" s="1"/>
  <c r="AS23" i="10"/>
  <c r="AT23" i="10" s="1"/>
  <c r="AS27" i="10"/>
  <c r="AT27" i="10" s="1"/>
  <c r="AS22" i="10"/>
  <c r="AT22" i="10" s="1"/>
  <c r="AS21" i="10"/>
  <c r="AT21" i="10" s="1"/>
  <c r="AS24" i="10"/>
  <c r="AT24" i="10" s="1"/>
  <c r="AQ30" i="10"/>
  <c r="AP45" i="4"/>
  <c r="AO45" i="4"/>
  <c r="AP46" i="4" s="1"/>
  <c r="AP73" i="4"/>
  <c r="AQ73" i="4" s="1"/>
  <c r="AP69" i="4"/>
  <c r="AQ69" i="4" s="1"/>
  <c r="AP67" i="4"/>
  <c r="AQ67" i="4" s="1"/>
  <c r="AP70" i="4"/>
  <c r="AQ70" i="4" s="1"/>
  <c r="AP65" i="4"/>
  <c r="AQ65" i="4" s="1"/>
  <c r="AP68" i="4"/>
  <c r="AQ68" i="4" s="1"/>
  <c r="AP64" i="4"/>
  <c r="AQ64" i="4" s="1"/>
  <c r="AP72" i="4"/>
  <c r="AQ72" i="4" s="1"/>
  <c r="AP66" i="4"/>
  <c r="AQ66" i="4" s="1"/>
  <c r="AP71" i="4"/>
  <c r="AQ71" i="4" s="1"/>
  <c r="AQ29" i="4"/>
  <c r="AR29" i="4"/>
  <c r="AS29" i="10" l="1"/>
  <c r="AT19" i="10"/>
  <c r="AT29" i="10" s="1"/>
  <c r="AT46" i="10"/>
  <c r="AR73" i="10"/>
  <c r="AS73" i="10" s="1"/>
  <c r="AR67" i="10"/>
  <c r="AS67" i="10" s="1"/>
  <c r="AR68" i="10"/>
  <c r="AS68" i="10" s="1"/>
  <c r="AR72" i="10"/>
  <c r="AS72" i="10" s="1"/>
  <c r="AR70" i="10"/>
  <c r="AS70" i="10" s="1"/>
  <c r="AR69" i="10"/>
  <c r="AS69" i="10" s="1"/>
  <c r="AR66" i="10"/>
  <c r="AS66" i="10" s="1"/>
  <c r="AR64" i="10"/>
  <c r="AR65" i="10"/>
  <c r="AS65" i="10" s="1"/>
  <c r="AR71" i="10"/>
  <c r="AS71" i="10" s="1"/>
  <c r="AP75" i="10"/>
  <c r="AQ74" i="4"/>
  <c r="AP74" i="4"/>
  <c r="AQ36" i="4"/>
  <c r="AR36" i="4" s="1"/>
  <c r="AQ39" i="4"/>
  <c r="AR39" i="4" s="1"/>
  <c r="AO46" i="4"/>
  <c r="AQ43" i="4"/>
  <c r="AR43" i="4" s="1"/>
  <c r="AQ41" i="4"/>
  <c r="AR41" i="4" s="1"/>
  <c r="AQ42" i="4"/>
  <c r="AR42" i="4" s="1"/>
  <c r="AQ40" i="4"/>
  <c r="AR40" i="4" s="1"/>
  <c r="AQ35" i="4"/>
  <c r="AQ37" i="4"/>
  <c r="AR37" i="4" s="1"/>
  <c r="AQ38" i="4"/>
  <c r="AR38" i="4" s="1"/>
  <c r="AQ44" i="4"/>
  <c r="AR44" i="4" s="1"/>
  <c r="AQ75" i="4"/>
  <c r="AR66" i="4" s="1"/>
  <c r="AS66" i="4" s="1"/>
  <c r="AR72" i="4"/>
  <c r="AS72" i="4" s="1"/>
  <c r="AR64" i="4"/>
  <c r="AR30" i="4"/>
  <c r="AS26" i="4" s="1"/>
  <c r="AT26" i="4" s="1"/>
  <c r="AU44" i="10" l="1"/>
  <c r="AV44" i="10" s="1"/>
  <c r="AU41" i="10"/>
  <c r="AV41" i="10" s="1"/>
  <c r="AU39" i="10"/>
  <c r="AV39" i="10" s="1"/>
  <c r="AU38" i="10"/>
  <c r="AV38" i="10" s="1"/>
  <c r="AU43" i="10"/>
  <c r="AV43" i="10" s="1"/>
  <c r="AU40" i="10"/>
  <c r="AV40" i="10" s="1"/>
  <c r="AU36" i="10"/>
  <c r="AV36" i="10" s="1"/>
  <c r="AU35" i="10"/>
  <c r="AU37" i="10"/>
  <c r="AV37" i="10" s="1"/>
  <c r="AU42" i="10"/>
  <c r="AV42" i="10" s="1"/>
  <c r="AS46" i="10"/>
  <c r="AR74" i="10"/>
  <c r="AS64" i="10"/>
  <c r="AS74" i="10" s="1"/>
  <c r="AT30" i="10"/>
  <c r="AR73" i="4"/>
  <c r="AS73" i="4" s="1"/>
  <c r="AR69" i="4"/>
  <c r="AS69" i="4" s="1"/>
  <c r="AR68" i="4"/>
  <c r="AS68" i="4" s="1"/>
  <c r="AR35" i="4"/>
  <c r="AR45" i="4" s="1"/>
  <c r="AQ45" i="4"/>
  <c r="AR71" i="4"/>
  <c r="AS71" i="4" s="1"/>
  <c r="AP75" i="4"/>
  <c r="AR70" i="4"/>
  <c r="AS70" i="4" s="1"/>
  <c r="AR67" i="4"/>
  <c r="AS67" i="4" s="1"/>
  <c r="AR65" i="4"/>
  <c r="AS65" i="4" s="1"/>
  <c r="AS25" i="4"/>
  <c r="AT25" i="4" s="1"/>
  <c r="AS21" i="4"/>
  <c r="AT21" i="4" s="1"/>
  <c r="AS64" i="4"/>
  <c r="AS27" i="4"/>
  <c r="AT27" i="4" s="1"/>
  <c r="AS23" i="4"/>
  <c r="AT23" i="4" s="1"/>
  <c r="AS20" i="4"/>
  <c r="AT20" i="4" s="1"/>
  <c r="AS28" i="4"/>
  <c r="AT28" i="4" s="1"/>
  <c r="AS24" i="4"/>
  <c r="AT24" i="4" s="1"/>
  <c r="AS22" i="4"/>
  <c r="AT22" i="4" s="1"/>
  <c r="AQ30" i="4"/>
  <c r="AS19" i="4"/>
  <c r="AS75" i="10" l="1"/>
  <c r="AU45" i="10"/>
  <c r="AV35" i="10"/>
  <c r="AV45" i="10" s="1"/>
  <c r="AU23" i="10"/>
  <c r="AV23" i="10" s="1"/>
  <c r="AU27" i="10"/>
  <c r="AV27" i="10" s="1"/>
  <c r="AU19" i="10"/>
  <c r="AU20" i="10"/>
  <c r="AV20" i="10" s="1"/>
  <c r="AU21" i="10"/>
  <c r="AV21" i="10" s="1"/>
  <c r="AU24" i="10"/>
  <c r="AV24" i="10" s="1"/>
  <c r="AU22" i="10"/>
  <c r="AV22" i="10" s="1"/>
  <c r="AU25" i="10"/>
  <c r="AV25" i="10" s="1"/>
  <c r="AU26" i="10"/>
  <c r="AV26" i="10" s="1"/>
  <c r="AU28" i="10"/>
  <c r="AV28" i="10" s="1"/>
  <c r="AS30" i="10"/>
  <c r="AR74" i="4"/>
  <c r="AR46" i="4"/>
  <c r="AQ46" i="4" s="1"/>
  <c r="AS74" i="4"/>
  <c r="AS29" i="4"/>
  <c r="AT19" i="4"/>
  <c r="AT29" i="4" s="1"/>
  <c r="AU29" i="10" l="1"/>
  <c r="AV19" i="10"/>
  <c r="AV29" i="10" s="1"/>
  <c r="AV46" i="10"/>
  <c r="AT73" i="10"/>
  <c r="AU73" i="10" s="1"/>
  <c r="AT72" i="10"/>
  <c r="AU72" i="10" s="1"/>
  <c r="AT68" i="10"/>
  <c r="AU68" i="10" s="1"/>
  <c r="AT67" i="10"/>
  <c r="AU67" i="10" s="1"/>
  <c r="AT70" i="10"/>
  <c r="AU70" i="10" s="1"/>
  <c r="AT69" i="10"/>
  <c r="AU69" i="10" s="1"/>
  <c r="AT65" i="10"/>
  <c r="AU65" i="10" s="1"/>
  <c r="AT71" i="10"/>
  <c r="AU71" i="10" s="1"/>
  <c r="AT64" i="10"/>
  <c r="AT66" i="10"/>
  <c r="AU66" i="10" s="1"/>
  <c r="AR75" i="10"/>
  <c r="AS75" i="4"/>
  <c r="AS42" i="4"/>
  <c r="AT42" i="4" s="1"/>
  <c r="AS41" i="4"/>
  <c r="AT41" i="4" s="1"/>
  <c r="AS38" i="4"/>
  <c r="AT38" i="4" s="1"/>
  <c r="AS35" i="4"/>
  <c r="AS39" i="4"/>
  <c r="AT39" i="4" s="1"/>
  <c r="AS43" i="4"/>
  <c r="AT43" i="4" s="1"/>
  <c r="AS40" i="4"/>
  <c r="AT40" i="4" s="1"/>
  <c r="AS44" i="4"/>
  <c r="AT44" i="4" s="1"/>
  <c r="AS37" i="4"/>
  <c r="AT37" i="4" s="1"/>
  <c r="AS36" i="4"/>
  <c r="AT36" i="4" s="1"/>
  <c r="AT30" i="4"/>
  <c r="AU25" i="4" s="1"/>
  <c r="AV25" i="4" s="1"/>
  <c r="AT35" i="4"/>
  <c r="AT71" i="4"/>
  <c r="AU71" i="4" s="1"/>
  <c r="AT67" i="4"/>
  <c r="AU67" i="4" s="1"/>
  <c r="AT68" i="4"/>
  <c r="AU68" i="4" s="1"/>
  <c r="AT72" i="4"/>
  <c r="AU72" i="4" s="1"/>
  <c r="AT73" i="4"/>
  <c r="AU73" i="4" s="1"/>
  <c r="AT66" i="4"/>
  <c r="AU66" i="4" s="1"/>
  <c r="AT64" i="4"/>
  <c r="AT70" i="4"/>
  <c r="AU70" i="4" s="1"/>
  <c r="AT69" i="4"/>
  <c r="AU69" i="4" s="1"/>
  <c r="AT65" i="4"/>
  <c r="AU65" i="4" s="1"/>
  <c r="AR75" i="4"/>
  <c r="AW38" i="10" l="1"/>
  <c r="AX38" i="10" s="1"/>
  <c r="AW41" i="10"/>
  <c r="AX41" i="10" s="1"/>
  <c r="AW39" i="10"/>
  <c r="AX39" i="10" s="1"/>
  <c r="AW43" i="10"/>
  <c r="AX43" i="10" s="1"/>
  <c r="AW40" i="10"/>
  <c r="AX40" i="10" s="1"/>
  <c r="AW44" i="10"/>
  <c r="AX44" i="10" s="1"/>
  <c r="AW36" i="10"/>
  <c r="AX36" i="10" s="1"/>
  <c r="AW35" i="10"/>
  <c r="AW37" i="10"/>
  <c r="AX37" i="10" s="1"/>
  <c r="AW42" i="10"/>
  <c r="AX42" i="10" s="1"/>
  <c r="AU46" i="10"/>
  <c r="AT74" i="10"/>
  <c r="AU64" i="10"/>
  <c r="AU74" i="10" s="1"/>
  <c r="AV30" i="10"/>
  <c r="AU20" i="4"/>
  <c r="AV20" i="4" s="1"/>
  <c r="AU23" i="4"/>
  <c r="AV23" i="4" s="1"/>
  <c r="AU27" i="4"/>
  <c r="AV27" i="4" s="1"/>
  <c r="AU22" i="4"/>
  <c r="AV22" i="4" s="1"/>
  <c r="AU26" i="4"/>
  <c r="AV26" i="4" s="1"/>
  <c r="AU19" i="4"/>
  <c r="AV19" i="4" s="1"/>
  <c r="AU21" i="4"/>
  <c r="AV21" i="4" s="1"/>
  <c r="AU28" i="4"/>
  <c r="AV28" i="4" s="1"/>
  <c r="AT45" i="4"/>
  <c r="AS30" i="4"/>
  <c r="AU24" i="4"/>
  <c r="AV24" i="4" s="1"/>
  <c r="AS45" i="4"/>
  <c r="AU64" i="4"/>
  <c r="AU74" i="4" s="1"/>
  <c r="AT74" i="4"/>
  <c r="AW24" i="10" l="1"/>
  <c r="AX24" i="10" s="1"/>
  <c r="AW23" i="10"/>
  <c r="AX23" i="10" s="1"/>
  <c r="AW20" i="10"/>
  <c r="AX20" i="10" s="1"/>
  <c r="AW25" i="10"/>
  <c r="AX25" i="10" s="1"/>
  <c r="AW19" i="10"/>
  <c r="AW21" i="10"/>
  <c r="AX21" i="10" s="1"/>
  <c r="AW22" i="10"/>
  <c r="AX22" i="10" s="1"/>
  <c r="AW26" i="10"/>
  <c r="AX26" i="10" s="1"/>
  <c r="AW27" i="10"/>
  <c r="AX27" i="10" s="1"/>
  <c r="AW28" i="10"/>
  <c r="AX28" i="10" s="1"/>
  <c r="AU30" i="10"/>
  <c r="AW45" i="10"/>
  <c r="AX35" i="10"/>
  <c r="AX45" i="10" s="1"/>
  <c r="AU75" i="10"/>
  <c r="AV29" i="4"/>
  <c r="AT46" i="4"/>
  <c r="AU40" i="4" s="1"/>
  <c r="AV40" i="4" s="1"/>
  <c r="AU29" i="4"/>
  <c r="AS46" i="4"/>
  <c r="AU75" i="4"/>
  <c r="AV71" i="4" s="1"/>
  <c r="AW71" i="4" s="1"/>
  <c r="AV72" i="10" l="1"/>
  <c r="AW72" i="10" s="1"/>
  <c r="AV70" i="10"/>
  <c r="AW70" i="10" s="1"/>
  <c r="AV73" i="10"/>
  <c r="AW73" i="10" s="1"/>
  <c r="AV68" i="10"/>
  <c r="AW68" i="10" s="1"/>
  <c r="AV67" i="10"/>
  <c r="AW67" i="10" s="1"/>
  <c r="AV69" i="10"/>
  <c r="AW69" i="10" s="1"/>
  <c r="AV66" i="10"/>
  <c r="AW66" i="10" s="1"/>
  <c r="AV71" i="10"/>
  <c r="AW71" i="10" s="1"/>
  <c r="AV64" i="10"/>
  <c r="AV65" i="10"/>
  <c r="AW65" i="10" s="1"/>
  <c r="AT75" i="10"/>
  <c r="AW29" i="10"/>
  <c r="AX19" i="10"/>
  <c r="AX29" i="10" s="1"/>
  <c r="AX46" i="10"/>
  <c r="AV30" i="4"/>
  <c r="AW23" i="4" s="1"/>
  <c r="AX23" i="4" s="1"/>
  <c r="AU44" i="4"/>
  <c r="AV44" i="4" s="1"/>
  <c r="AU38" i="4"/>
  <c r="AV38" i="4" s="1"/>
  <c r="AU30" i="4"/>
  <c r="AU36" i="4"/>
  <c r="AV36" i="4" s="1"/>
  <c r="AU43" i="4"/>
  <c r="AV43" i="4" s="1"/>
  <c r="AW24" i="4"/>
  <c r="AX24" i="4" s="1"/>
  <c r="AW28" i="4"/>
  <c r="AX28" i="4" s="1"/>
  <c r="AW27" i="4"/>
  <c r="AX27" i="4" s="1"/>
  <c r="AU35" i="4"/>
  <c r="AU42" i="4"/>
  <c r="AV42" i="4" s="1"/>
  <c r="AU37" i="4"/>
  <c r="AV37" i="4" s="1"/>
  <c r="AW20" i="4"/>
  <c r="AX20" i="4" s="1"/>
  <c r="AW25" i="4"/>
  <c r="AX25" i="4" s="1"/>
  <c r="AW22" i="4"/>
  <c r="AX22" i="4" s="1"/>
  <c r="AW21" i="4"/>
  <c r="AX21" i="4" s="1"/>
  <c r="AU39" i="4"/>
  <c r="AV39" i="4" s="1"/>
  <c r="AU41" i="4"/>
  <c r="AV41" i="4" s="1"/>
  <c r="AV68" i="4"/>
  <c r="AW68" i="4" s="1"/>
  <c r="AV72" i="4"/>
  <c r="AW72" i="4" s="1"/>
  <c r="AV70" i="4"/>
  <c r="AW70" i="4" s="1"/>
  <c r="AV64" i="4"/>
  <c r="AV69" i="4"/>
  <c r="AW69" i="4" s="1"/>
  <c r="AV65" i="4"/>
  <c r="AW65" i="4" s="1"/>
  <c r="AT75" i="4"/>
  <c r="AV73" i="4"/>
  <c r="AW73" i="4" s="1"/>
  <c r="AV67" i="4"/>
  <c r="AW67" i="4" s="1"/>
  <c r="AV66" i="4"/>
  <c r="AW66" i="4" s="1"/>
  <c r="AV74" i="10" l="1"/>
  <c r="AW64" i="10"/>
  <c r="AW74" i="10" s="1"/>
  <c r="AY44" i="10"/>
  <c r="AZ44" i="10" s="1"/>
  <c r="AY39" i="10"/>
  <c r="AZ39" i="10" s="1"/>
  <c r="AY43" i="10"/>
  <c r="AZ43" i="10" s="1"/>
  <c r="AY40" i="10"/>
  <c r="AZ40" i="10" s="1"/>
  <c r="AY38" i="10"/>
  <c r="AZ38" i="10" s="1"/>
  <c r="AY41" i="10"/>
  <c r="AZ41" i="10" s="1"/>
  <c r="AY42" i="10"/>
  <c r="AZ42" i="10" s="1"/>
  <c r="AY35" i="10"/>
  <c r="AY37" i="10"/>
  <c r="AZ37" i="10" s="1"/>
  <c r="AY36" i="10"/>
  <c r="AZ36" i="10" s="1"/>
  <c r="AW46" i="10"/>
  <c r="AX30" i="10"/>
  <c r="AW19" i="4"/>
  <c r="AW26" i="4"/>
  <c r="AX26" i="4" s="1"/>
  <c r="AU45" i="4"/>
  <c r="AV35" i="4"/>
  <c r="AV45" i="4" s="1"/>
  <c r="AV46" i="4" s="1"/>
  <c r="AV74" i="4"/>
  <c r="AW64" i="4"/>
  <c r="AW74" i="4"/>
  <c r="AW75" i="4" s="1"/>
  <c r="AY19" i="10" l="1"/>
  <c r="AY20" i="10"/>
  <c r="AZ20" i="10" s="1"/>
  <c r="AY27" i="10"/>
  <c r="AZ27" i="10" s="1"/>
  <c r="AY23" i="10"/>
  <c r="AZ23" i="10" s="1"/>
  <c r="AY25" i="10"/>
  <c r="AZ25" i="10" s="1"/>
  <c r="AY21" i="10"/>
  <c r="AZ21" i="10" s="1"/>
  <c r="AY24" i="10"/>
  <c r="AZ24" i="10" s="1"/>
  <c r="AY28" i="10"/>
  <c r="AZ28" i="10" s="1"/>
  <c r="AY26" i="10"/>
  <c r="AZ26" i="10" s="1"/>
  <c r="AY22" i="10"/>
  <c r="AZ22" i="10" s="1"/>
  <c r="AW30" i="10"/>
  <c r="AY45" i="10"/>
  <c r="AZ35" i="10"/>
  <c r="AZ45" i="10" s="1"/>
  <c r="AW75" i="10"/>
  <c r="AX19" i="4"/>
  <c r="AX29" i="4" s="1"/>
  <c r="AW29" i="4"/>
  <c r="AX30" i="4" s="1"/>
  <c r="AY22" i="4" s="1"/>
  <c r="AZ22" i="4" s="1"/>
  <c r="AW35" i="4"/>
  <c r="AW37" i="4"/>
  <c r="AX37" i="4" s="1"/>
  <c r="AW44" i="4"/>
  <c r="AX44" i="4" s="1"/>
  <c r="AW40" i="4"/>
  <c r="AX40" i="4" s="1"/>
  <c r="AW43" i="4"/>
  <c r="AX43" i="4" s="1"/>
  <c r="AW41" i="4"/>
  <c r="AX41" i="4" s="1"/>
  <c r="AW38" i="4"/>
  <c r="AX38" i="4" s="1"/>
  <c r="AW39" i="4"/>
  <c r="AX39" i="4" s="1"/>
  <c r="AW42" i="4"/>
  <c r="AX42" i="4" s="1"/>
  <c r="AU46" i="4"/>
  <c r="AW36" i="4"/>
  <c r="AX36" i="4" s="1"/>
  <c r="AY25" i="4"/>
  <c r="AZ25" i="4" s="1"/>
  <c r="AY27" i="4"/>
  <c r="AZ27" i="4" s="1"/>
  <c r="AY26" i="4"/>
  <c r="AZ26" i="4" s="1"/>
  <c r="AY19" i="4"/>
  <c r="AZ19" i="4" s="1"/>
  <c r="AW30" i="4"/>
  <c r="AY20" i="4"/>
  <c r="AZ20" i="4" s="1"/>
  <c r="AY23" i="4"/>
  <c r="AZ23" i="4" s="1"/>
  <c r="AX35" i="4"/>
  <c r="AX67" i="4"/>
  <c r="AY67" i="4" s="1"/>
  <c r="AX73" i="4"/>
  <c r="AY73" i="4" s="1"/>
  <c r="AX66" i="4"/>
  <c r="AY66" i="4" s="1"/>
  <c r="AX64" i="4"/>
  <c r="AX65" i="4"/>
  <c r="AY65" i="4" s="1"/>
  <c r="AX70" i="4"/>
  <c r="AY70" i="4" s="1"/>
  <c r="AX71" i="4"/>
  <c r="AY71" i="4" s="1"/>
  <c r="AX72" i="4"/>
  <c r="AY72" i="4" s="1"/>
  <c r="AV75" i="4"/>
  <c r="AX68" i="4"/>
  <c r="AY68" i="4" s="1"/>
  <c r="AX69" i="4"/>
  <c r="AY69" i="4" s="1"/>
  <c r="AY29" i="10" l="1"/>
  <c r="AZ19" i="10"/>
  <c r="AZ29" i="10" s="1"/>
  <c r="AX72" i="10"/>
  <c r="AY72" i="10" s="1"/>
  <c r="AX68" i="10"/>
  <c r="AY68" i="10" s="1"/>
  <c r="AX67" i="10"/>
  <c r="AY67" i="10" s="1"/>
  <c r="AX70" i="10"/>
  <c r="AY70" i="10" s="1"/>
  <c r="AX73" i="10"/>
  <c r="AY73" i="10" s="1"/>
  <c r="AX69" i="10"/>
  <c r="AY69" i="10" s="1"/>
  <c r="AX65" i="10"/>
  <c r="AY65" i="10" s="1"/>
  <c r="AX71" i="10"/>
  <c r="AY71" i="10" s="1"/>
  <c r="AX66" i="10"/>
  <c r="AY66" i="10" s="1"/>
  <c r="AX64" i="10"/>
  <c r="AV75" i="10"/>
  <c r="AZ46" i="10"/>
  <c r="AX45" i="4"/>
  <c r="AY24" i="4"/>
  <c r="AZ24" i="4" s="1"/>
  <c r="AY28" i="4"/>
  <c r="AZ28" i="4" s="1"/>
  <c r="AY21" i="4"/>
  <c r="AZ21" i="4" s="1"/>
  <c r="AZ29" i="4" s="1"/>
  <c r="AW45" i="4"/>
  <c r="AX46" i="4" s="1"/>
  <c r="AY64" i="4"/>
  <c r="AY74" i="4" s="1"/>
  <c r="AX74" i="4"/>
  <c r="BA44" i="10" l="1"/>
  <c r="BB44" i="10" s="1"/>
  <c r="BA41" i="10"/>
  <c r="BB41" i="10" s="1"/>
  <c r="BA40" i="10"/>
  <c r="BB40" i="10" s="1"/>
  <c r="BA39" i="10"/>
  <c r="BB39" i="10" s="1"/>
  <c r="BA38" i="10"/>
  <c r="BB38" i="10" s="1"/>
  <c r="BA43" i="10"/>
  <c r="BB43" i="10" s="1"/>
  <c r="BA35" i="10"/>
  <c r="BA37" i="10"/>
  <c r="BB37" i="10" s="1"/>
  <c r="BA42" i="10"/>
  <c r="BB42" i="10" s="1"/>
  <c r="BA36" i="10"/>
  <c r="BB36" i="10" s="1"/>
  <c r="AY46" i="10"/>
  <c r="AX74" i="10"/>
  <c r="AY64" i="10"/>
  <c r="AY74" i="10" s="1"/>
  <c r="AZ30" i="10"/>
  <c r="AY29" i="4"/>
  <c r="AZ30" i="4" s="1"/>
  <c r="AY40" i="4"/>
  <c r="AZ40" i="4" s="1"/>
  <c r="AY42" i="4"/>
  <c r="AZ42" i="4" s="1"/>
  <c r="AY43" i="4"/>
  <c r="AZ43" i="4" s="1"/>
  <c r="AY44" i="4"/>
  <c r="AZ44" i="4" s="1"/>
  <c r="AY36" i="4"/>
  <c r="AZ36" i="4" s="1"/>
  <c r="AW46" i="4"/>
  <c r="AY38" i="4"/>
  <c r="AZ38" i="4" s="1"/>
  <c r="AY35" i="4"/>
  <c r="AY37" i="4"/>
  <c r="AZ37" i="4" s="1"/>
  <c r="AY41" i="4"/>
  <c r="AZ41" i="4" s="1"/>
  <c r="AY39" i="4"/>
  <c r="AZ39" i="4" s="1"/>
  <c r="AZ35" i="4"/>
  <c r="AY75" i="4"/>
  <c r="AZ73" i="4" s="1"/>
  <c r="BA73" i="4" s="1"/>
  <c r="BA23" i="4"/>
  <c r="BB23" i="4" s="1"/>
  <c r="BA24" i="4"/>
  <c r="BB24" i="4" s="1"/>
  <c r="BA19" i="4"/>
  <c r="BA21" i="4"/>
  <c r="BB21" i="4" s="1"/>
  <c r="BA26" i="4"/>
  <c r="BB26" i="4" s="1"/>
  <c r="AY30" i="4"/>
  <c r="BA20" i="4"/>
  <c r="BB20" i="4" s="1"/>
  <c r="BA22" i="4"/>
  <c r="BB22" i="4" s="1"/>
  <c r="BA27" i="4"/>
  <c r="BB27" i="4" s="1"/>
  <c r="BA25" i="4"/>
  <c r="BB25" i="4" s="1"/>
  <c r="BA28" i="4"/>
  <c r="BB28" i="4" s="1"/>
  <c r="BA21" i="10" l="1"/>
  <c r="BB21" i="10" s="1"/>
  <c r="BA20" i="10"/>
  <c r="BB20" i="10" s="1"/>
  <c r="BA22" i="10"/>
  <c r="BB22" i="10" s="1"/>
  <c r="BA25" i="10"/>
  <c r="BB25" i="10" s="1"/>
  <c r="BA28" i="10"/>
  <c r="BB28" i="10" s="1"/>
  <c r="BA24" i="10"/>
  <c r="BB24" i="10" s="1"/>
  <c r="BA26" i="10"/>
  <c r="BB26" i="10" s="1"/>
  <c r="BA19" i="10"/>
  <c r="BA23" i="10"/>
  <c r="BB23" i="10" s="1"/>
  <c r="BA27" i="10"/>
  <c r="BB27" i="10" s="1"/>
  <c r="AY30" i="10"/>
  <c r="AY75" i="10"/>
  <c r="BA45" i="10"/>
  <c r="BB35" i="10"/>
  <c r="BB45" i="10" s="1"/>
  <c r="AY45" i="4"/>
  <c r="AZ70" i="4"/>
  <c r="BA70" i="4" s="1"/>
  <c r="AZ45" i="4"/>
  <c r="AZ46" i="4" s="1"/>
  <c r="AZ72" i="4"/>
  <c r="BA72" i="4" s="1"/>
  <c r="AZ67" i="4"/>
  <c r="BA67" i="4" s="1"/>
  <c r="AZ65" i="4"/>
  <c r="BA65" i="4" s="1"/>
  <c r="AZ68" i="4"/>
  <c r="BA68" i="4" s="1"/>
  <c r="AZ69" i="4"/>
  <c r="BA69" i="4" s="1"/>
  <c r="AZ66" i="4"/>
  <c r="BA66" i="4" s="1"/>
  <c r="AX75" i="4"/>
  <c r="AZ71" i="4"/>
  <c r="BA71" i="4" s="1"/>
  <c r="AZ64" i="4"/>
  <c r="BA64" i="4" s="1"/>
  <c r="BB19" i="4"/>
  <c r="BB29" i="4" s="1"/>
  <c r="BA29" i="4"/>
  <c r="BB46" i="10" l="1"/>
  <c r="AZ72" i="10"/>
  <c r="BA72" i="10" s="1"/>
  <c r="AZ73" i="10"/>
  <c r="BA73" i="10" s="1"/>
  <c r="AZ68" i="10"/>
  <c r="BA68" i="10" s="1"/>
  <c r="AZ70" i="10"/>
  <c r="BA70" i="10" s="1"/>
  <c r="AZ67" i="10"/>
  <c r="BA67" i="10" s="1"/>
  <c r="AZ69" i="10"/>
  <c r="BA69" i="10" s="1"/>
  <c r="AZ71" i="10"/>
  <c r="BA71" i="10" s="1"/>
  <c r="AZ64" i="10"/>
  <c r="AZ66" i="10"/>
  <c r="BA66" i="10" s="1"/>
  <c r="AZ65" i="10"/>
  <c r="BA65" i="10" s="1"/>
  <c r="AX75" i="10"/>
  <c r="BA29" i="10"/>
  <c r="BB19" i="10"/>
  <c r="BB29" i="10" s="1"/>
  <c r="BA74" i="4"/>
  <c r="AZ74" i="4"/>
  <c r="BA35" i="4"/>
  <c r="BA43" i="4"/>
  <c r="BB43" i="4" s="1"/>
  <c r="BA39" i="4"/>
  <c r="BB39" i="4" s="1"/>
  <c r="BA37" i="4"/>
  <c r="BB37" i="4" s="1"/>
  <c r="BA40" i="4"/>
  <c r="BB40" i="4" s="1"/>
  <c r="AY46" i="4"/>
  <c r="BA38" i="4"/>
  <c r="BB38" i="4" s="1"/>
  <c r="BA42" i="4"/>
  <c r="BB42" i="4" s="1"/>
  <c r="BA41" i="4"/>
  <c r="BB41" i="4" s="1"/>
  <c r="BA36" i="4"/>
  <c r="BB36" i="4" s="1"/>
  <c r="BA44" i="4"/>
  <c r="BB44" i="4" s="1"/>
  <c r="BA75" i="4"/>
  <c r="BB69" i="4" s="1"/>
  <c r="BC69" i="4" s="1"/>
  <c r="BB70" i="4"/>
  <c r="BC70" i="4" s="1"/>
  <c r="BB71" i="4"/>
  <c r="BC71" i="4" s="1"/>
  <c r="BB30" i="4"/>
  <c r="BB30" i="10" l="1"/>
  <c r="AZ74" i="10"/>
  <c r="BA64" i="10"/>
  <c r="BA74" i="10" s="1"/>
  <c r="BC44" i="10"/>
  <c r="BD44" i="10" s="1"/>
  <c r="BC39" i="10"/>
  <c r="BD39" i="10" s="1"/>
  <c r="BC38" i="10"/>
  <c r="BD38" i="10" s="1"/>
  <c r="BC40" i="10"/>
  <c r="BD40" i="10" s="1"/>
  <c r="BC43" i="10"/>
  <c r="BD43" i="10" s="1"/>
  <c r="BC41" i="10"/>
  <c r="BD41" i="10" s="1"/>
  <c r="BC37" i="10"/>
  <c r="BD37" i="10" s="1"/>
  <c r="BC42" i="10"/>
  <c r="BD42" i="10" s="1"/>
  <c r="BC36" i="10"/>
  <c r="BD36" i="10" s="1"/>
  <c r="BC35" i="10"/>
  <c r="BA46" i="10"/>
  <c r="AZ75" i="4"/>
  <c r="BB66" i="4"/>
  <c r="BC66" i="4" s="1"/>
  <c r="BB67" i="4"/>
  <c r="BC67" i="4" s="1"/>
  <c r="BB72" i="4"/>
  <c r="BC72" i="4" s="1"/>
  <c r="BB65" i="4"/>
  <c r="BC65" i="4" s="1"/>
  <c r="BB64" i="4"/>
  <c r="BC64" i="4" s="1"/>
  <c r="BB73" i="4"/>
  <c r="BC73" i="4" s="1"/>
  <c r="BB68" i="4"/>
  <c r="BC68" i="4" s="1"/>
  <c r="BB35" i="4"/>
  <c r="BB45" i="4" s="1"/>
  <c r="BA45" i="4"/>
  <c r="BA30" i="4"/>
  <c r="BC26" i="4"/>
  <c r="BD26" i="4" s="1"/>
  <c r="BC27" i="4"/>
  <c r="BD27" i="4" s="1"/>
  <c r="BC22" i="4"/>
  <c r="BD22" i="4" s="1"/>
  <c r="BC19" i="4"/>
  <c r="BC23" i="4"/>
  <c r="BD23" i="4" s="1"/>
  <c r="BC25" i="4"/>
  <c r="BD25" i="4" s="1"/>
  <c r="BC21" i="4"/>
  <c r="BD21" i="4" s="1"/>
  <c r="BC20" i="4"/>
  <c r="BD20" i="4" s="1"/>
  <c r="BC24" i="4"/>
  <c r="BD24" i="4" s="1"/>
  <c r="BC28" i="4"/>
  <c r="BD28" i="4" s="1"/>
  <c r="BC45" i="10" l="1"/>
  <c r="BD35" i="10"/>
  <c r="BD45" i="10" s="1"/>
  <c r="BA75" i="10"/>
  <c r="BC21" i="10"/>
  <c r="BD21" i="10" s="1"/>
  <c r="BC24" i="10"/>
  <c r="BD24" i="10" s="1"/>
  <c r="BC22" i="10"/>
  <c r="BD22" i="10" s="1"/>
  <c r="BC25" i="10"/>
  <c r="BD25" i="10" s="1"/>
  <c r="BC23" i="10"/>
  <c r="BD23" i="10" s="1"/>
  <c r="BC26" i="10"/>
  <c r="BD26" i="10" s="1"/>
  <c r="BC27" i="10"/>
  <c r="BD27" i="10" s="1"/>
  <c r="BC19" i="10"/>
  <c r="BC20" i="10"/>
  <c r="BD20" i="10" s="1"/>
  <c r="BC28" i="10"/>
  <c r="BD28" i="10" s="1"/>
  <c r="BA30" i="10"/>
  <c r="BC74" i="4"/>
  <c r="BB74" i="4"/>
  <c r="BB46" i="4"/>
  <c r="BC75" i="4"/>
  <c r="BD70" i="4" s="1"/>
  <c r="BE70" i="4" s="1"/>
  <c r="BD19" i="4"/>
  <c r="BD29" i="4" s="1"/>
  <c r="BC29" i="4"/>
  <c r="BB68" i="10" l="1"/>
  <c r="BC68" i="10" s="1"/>
  <c r="BB72" i="10"/>
  <c r="BC72" i="10" s="1"/>
  <c r="BB70" i="10"/>
  <c r="BC70" i="10" s="1"/>
  <c r="BB73" i="10"/>
  <c r="BC73" i="10" s="1"/>
  <c r="BB67" i="10"/>
  <c r="BC67" i="10" s="1"/>
  <c r="BB69" i="10"/>
  <c r="BC69" i="10" s="1"/>
  <c r="BB66" i="10"/>
  <c r="BC66" i="10" s="1"/>
  <c r="BB64" i="10"/>
  <c r="BB65" i="10"/>
  <c r="BC65" i="10" s="1"/>
  <c r="BB71" i="10"/>
  <c r="BC71" i="10" s="1"/>
  <c r="AZ75" i="10"/>
  <c r="BC29" i="10"/>
  <c r="BD19" i="10"/>
  <c r="BD29" i="10" s="1"/>
  <c r="BD46" i="10"/>
  <c r="BD71" i="4"/>
  <c r="BE71" i="4" s="1"/>
  <c r="BD67" i="4"/>
  <c r="BE67" i="4" s="1"/>
  <c r="BD68" i="4"/>
  <c r="BE68" i="4" s="1"/>
  <c r="BD66" i="4"/>
  <c r="BE66" i="4" s="1"/>
  <c r="BC39" i="4"/>
  <c r="BD39" i="4" s="1"/>
  <c r="BC40" i="4"/>
  <c r="BD40" i="4" s="1"/>
  <c r="BC36" i="4"/>
  <c r="BD36" i="4" s="1"/>
  <c r="BC35" i="4"/>
  <c r="BC41" i="4"/>
  <c r="BD41" i="4" s="1"/>
  <c r="BC42" i="4"/>
  <c r="BD42" i="4" s="1"/>
  <c r="BC37" i="4"/>
  <c r="BD37" i="4" s="1"/>
  <c r="BC43" i="4"/>
  <c r="BD43" i="4" s="1"/>
  <c r="BC44" i="4"/>
  <c r="BD44" i="4" s="1"/>
  <c r="BC38" i="4"/>
  <c r="BD38" i="4" s="1"/>
  <c r="BA46" i="4"/>
  <c r="BD64" i="4"/>
  <c r="BE64" i="4" s="1"/>
  <c r="BD69" i="4"/>
  <c r="BE69" i="4" s="1"/>
  <c r="BD72" i="4"/>
  <c r="BE72" i="4" s="1"/>
  <c r="BD65" i="4"/>
  <c r="BE65" i="4" s="1"/>
  <c r="BD73" i="4"/>
  <c r="BE73" i="4" s="1"/>
  <c r="BB75" i="4"/>
  <c r="BD30" i="4"/>
  <c r="BE41" i="10" l="1"/>
  <c r="BF41" i="10" s="1"/>
  <c r="BE38" i="10"/>
  <c r="BF38" i="10" s="1"/>
  <c r="BE43" i="10"/>
  <c r="BF43" i="10" s="1"/>
  <c r="BE44" i="10"/>
  <c r="BF44" i="10" s="1"/>
  <c r="BE39" i="10"/>
  <c r="BF39" i="10" s="1"/>
  <c r="BE40" i="10"/>
  <c r="BF40" i="10" s="1"/>
  <c r="BE37" i="10"/>
  <c r="BF37" i="10" s="1"/>
  <c r="BE36" i="10"/>
  <c r="BF36" i="10" s="1"/>
  <c r="BE35" i="10"/>
  <c r="BE42" i="10"/>
  <c r="BF42" i="10" s="1"/>
  <c r="BC46" i="10"/>
  <c r="BD30" i="10"/>
  <c r="BB74" i="10"/>
  <c r="BC64" i="10"/>
  <c r="BC74" i="10" s="1"/>
  <c r="BD35" i="4"/>
  <c r="BD45" i="4" s="1"/>
  <c r="BC45" i="4"/>
  <c r="BD74" i="4"/>
  <c r="BE74" i="4"/>
  <c r="BE22" i="4"/>
  <c r="BF22" i="4" s="1"/>
  <c r="BE19" i="4"/>
  <c r="BE23" i="4"/>
  <c r="BF23" i="4" s="1"/>
  <c r="BE24" i="4"/>
  <c r="BF24" i="4" s="1"/>
  <c r="BE20" i="4"/>
  <c r="BF20" i="4" s="1"/>
  <c r="BE27" i="4"/>
  <c r="BF27" i="4" s="1"/>
  <c r="BE21" i="4"/>
  <c r="BF21" i="4" s="1"/>
  <c r="BE26" i="4"/>
  <c r="BF26" i="4" s="1"/>
  <c r="BE25" i="4"/>
  <c r="BF25" i="4" s="1"/>
  <c r="BC30" i="4"/>
  <c r="BE28" i="4"/>
  <c r="BF28" i="4" s="1"/>
  <c r="BE45" i="10" l="1"/>
  <c r="BF35" i="10"/>
  <c r="BF45" i="10" s="1"/>
  <c r="BC75" i="10"/>
  <c r="BE20" i="10"/>
  <c r="BF20" i="10" s="1"/>
  <c r="BE22" i="10"/>
  <c r="BF22" i="10" s="1"/>
  <c r="BE27" i="10"/>
  <c r="BF27" i="10" s="1"/>
  <c r="BE21" i="10"/>
  <c r="BF21" i="10" s="1"/>
  <c r="BE26" i="10"/>
  <c r="BF26" i="10" s="1"/>
  <c r="BE24" i="10"/>
  <c r="BF24" i="10" s="1"/>
  <c r="BE23" i="10"/>
  <c r="BF23" i="10" s="1"/>
  <c r="BE19" i="10"/>
  <c r="BE25" i="10"/>
  <c r="BF25" i="10" s="1"/>
  <c r="BE28" i="10"/>
  <c r="BF28" i="10" s="1"/>
  <c r="BC30" i="10"/>
  <c r="BD46" i="4"/>
  <c r="BE75" i="4"/>
  <c r="BF65" i="4" s="1"/>
  <c r="BG65" i="4" s="1"/>
  <c r="BF68" i="4"/>
  <c r="BG68" i="4" s="1"/>
  <c r="BE29" i="4"/>
  <c r="BF19" i="4"/>
  <c r="BF29" i="4" s="1"/>
  <c r="BD73" i="10" l="1"/>
  <c r="BE73" i="10" s="1"/>
  <c r="BD67" i="10"/>
  <c r="BE67" i="10" s="1"/>
  <c r="BD70" i="10"/>
  <c r="BE70" i="10" s="1"/>
  <c r="BD69" i="10"/>
  <c r="BE69" i="10" s="1"/>
  <c r="BD68" i="10"/>
  <c r="BE68" i="10" s="1"/>
  <c r="BD72" i="10"/>
  <c r="BE72" i="10" s="1"/>
  <c r="BD64" i="10"/>
  <c r="BD71" i="10"/>
  <c r="BE71" i="10" s="1"/>
  <c r="BD66" i="10"/>
  <c r="BE66" i="10" s="1"/>
  <c r="BD65" i="10"/>
  <c r="BE65" i="10" s="1"/>
  <c r="BB75" i="10"/>
  <c r="BE29" i="10"/>
  <c r="BF19" i="10"/>
  <c r="BF29" i="10" s="1"/>
  <c r="BF46" i="10"/>
  <c r="BF71" i="4"/>
  <c r="BG71" i="4" s="1"/>
  <c r="BF66" i="4"/>
  <c r="BG66" i="4" s="1"/>
  <c r="BF64" i="4"/>
  <c r="BG64" i="4" s="1"/>
  <c r="BE44" i="4"/>
  <c r="BF44" i="4" s="1"/>
  <c r="BE41" i="4"/>
  <c r="BF41" i="4" s="1"/>
  <c r="BE40" i="4"/>
  <c r="BF40" i="4" s="1"/>
  <c r="BE39" i="4"/>
  <c r="BF39" i="4" s="1"/>
  <c r="BE42" i="4"/>
  <c r="BF42" i="4" s="1"/>
  <c r="BE35" i="4"/>
  <c r="BE38" i="4"/>
  <c r="BF38" i="4" s="1"/>
  <c r="BE37" i="4"/>
  <c r="BF37" i="4" s="1"/>
  <c r="BE43" i="4"/>
  <c r="BF43" i="4" s="1"/>
  <c r="BE36" i="4"/>
  <c r="BF36" i="4" s="1"/>
  <c r="BC46" i="4"/>
  <c r="BD75" i="4"/>
  <c r="BF72" i="4"/>
  <c r="BG72" i="4" s="1"/>
  <c r="BF67" i="4"/>
  <c r="BG67" i="4" s="1"/>
  <c r="BF69" i="4"/>
  <c r="BG69" i="4" s="1"/>
  <c r="BF70" i="4"/>
  <c r="BG70" i="4" s="1"/>
  <c r="BF73" i="4"/>
  <c r="BG73" i="4" s="1"/>
  <c r="BF30" i="4"/>
  <c r="BG39" i="10" l="1"/>
  <c r="BH39" i="10" s="1"/>
  <c r="BG38" i="10"/>
  <c r="BH38" i="10" s="1"/>
  <c r="BG43" i="10"/>
  <c r="BH43" i="10" s="1"/>
  <c r="BG41" i="10"/>
  <c r="BH41" i="10" s="1"/>
  <c r="BG44" i="10"/>
  <c r="BH44" i="10" s="1"/>
  <c r="BG40" i="10"/>
  <c r="BH40" i="10" s="1"/>
  <c r="BG35" i="10"/>
  <c r="BG37" i="10"/>
  <c r="BH37" i="10" s="1"/>
  <c r="BG36" i="10"/>
  <c r="BH36" i="10" s="1"/>
  <c r="BG42" i="10"/>
  <c r="BH42" i="10" s="1"/>
  <c r="BE46" i="10"/>
  <c r="BF30" i="10"/>
  <c r="BD74" i="10"/>
  <c r="BE64" i="10"/>
  <c r="BE74" i="10" s="1"/>
  <c r="BE45" i="4"/>
  <c r="BF35" i="4"/>
  <c r="BF45" i="4" s="1"/>
  <c r="BG74" i="4"/>
  <c r="BF74" i="4"/>
  <c r="BG25" i="4"/>
  <c r="BH25" i="4" s="1"/>
  <c r="BG26" i="4"/>
  <c r="BH26" i="4" s="1"/>
  <c r="BG28" i="4"/>
  <c r="BH28" i="4" s="1"/>
  <c r="BG19" i="4"/>
  <c r="BG22" i="4"/>
  <c r="BH22" i="4" s="1"/>
  <c r="BE30" i="4"/>
  <c r="BG20" i="4"/>
  <c r="BH20" i="4" s="1"/>
  <c r="BG21" i="4"/>
  <c r="BH21" i="4" s="1"/>
  <c r="BG24" i="4"/>
  <c r="BH24" i="4" s="1"/>
  <c r="BG27" i="4"/>
  <c r="BH27" i="4" s="1"/>
  <c r="BG23" i="4"/>
  <c r="BH23" i="4" s="1"/>
  <c r="BE75" i="10" l="1"/>
  <c r="BG21" i="10"/>
  <c r="BH21" i="10" s="1"/>
  <c r="BG24" i="10"/>
  <c r="BH24" i="10" s="1"/>
  <c r="BG22" i="10"/>
  <c r="BH22" i="10" s="1"/>
  <c r="BG25" i="10"/>
  <c r="BH25" i="10" s="1"/>
  <c r="BG28" i="10"/>
  <c r="BH28" i="10" s="1"/>
  <c r="BG20" i="10"/>
  <c r="BH20" i="10" s="1"/>
  <c r="BG26" i="10"/>
  <c r="BH26" i="10" s="1"/>
  <c r="BG23" i="10"/>
  <c r="BH23" i="10" s="1"/>
  <c r="BG19" i="10"/>
  <c r="BG27" i="10"/>
  <c r="BH27" i="10" s="1"/>
  <c r="BE30" i="10"/>
  <c r="BG45" i="10"/>
  <c r="BH35" i="10"/>
  <c r="BH45" i="10" s="1"/>
  <c r="BF46" i="4"/>
  <c r="BG43" i="4" s="1"/>
  <c r="BH43" i="4" s="1"/>
  <c r="BG40" i="4"/>
  <c r="BH40" i="4" s="1"/>
  <c r="BG37" i="4"/>
  <c r="BH37" i="4" s="1"/>
  <c r="BG41" i="4"/>
  <c r="BH41" i="4" s="1"/>
  <c r="BG42" i="4"/>
  <c r="BH42" i="4" s="1"/>
  <c r="BG35" i="4"/>
  <c r="BG38" i="4"/>
  <c r="BH38" i="4" s="1"/>
  <c r="BG39" i="4"/>
  <c r="BH39" i="4" s="1"/>
  <c r="BG36" i="4"/>
  <c r="BH36" i="4" s="1"/>
  <c r="BG44" i="4"/>
  <c r="BH44" i="4" s="1"/>
  <c r="BE46" i="4"/>
  <c r="BG75" i="4"/>
  <c r="BG29" i="4"/>
  <c r="BH19" i="4"/>
  <c r="BH29" i="4" s="1"/>
  <c r="BG29" i="10" l="1"/>
  <c r="BH19" i="10"/>
  <c r="BH29" i="10" s="1"/>
  <c r="BH46" i="10"/>
  <c r="BF68" i="10"/>
  <c r="BG68" i="10" s="1"/>
  <c r="BF70" i="10"/>
  <c r="BG70" i="10" s="1"/>
  <c r="BF73" i="10"/>
  <c r="BG73" i="10" s="1"/>
  <c r="BF67" i="10"/>
  <c r="BG67" i="10" s="1"/>
  <c r="BF72" i="10"/>
  <c r="BG72" i="10" s="1"/>
  <c r="BF69" i="10"/>
  <c r="BG69" i="10" s="1"/>
  <c r="BF66" i="10"/>
  <c r="BG66" i="10" s="1"/>
  <c r="BF64" i="10"/>
  <c r="BF65" i="10"/>
  <c r="BG65" i="10" s="1"/>
  <c r="BF71" i="10"/>
  <c r="BG71" i="10" s="1"/>
  <c r="BD75" i="10"/>
  <c r="BH35" i="4"/>
  <c r="BH45" i="4" s="1"/>
  <c r="BG45" i="4"/>
  <c r="BH70" i="4"/>
  <c r="BI70" i="4" s="1"/>
  <c r="BH71" i="4"/>
  <c r="BI71" i="4" s="1"/>
  <c r="BH72" i="4"/>
  <c r="BI72" i="4" s="1"/>
  <c r="BH68" i="4"/>
  <c r="BI68" i="4" s="1"/>
  <c r="BH64" i="4"/>
  <c r="BH69" i="4"/>
  <c r="BI69" i="4" s="1"/>
  <c r="BH65" i="4"/>
  <c r="BI65" i="4" s="1"/>
  <c r="BF75" i="4"/>
  <c r="BH66" i="4"/>
  <c r="BI66" i="4" s="1"/>
  <c r="BH67" i="4"/>
  <c r="BI67" i="4" s="1"/>
  <c r="BH73" i="4"/>
  <c r="BI73" i="4" s="1"/>
  <c r="BH30" i="4"/>
  <c r="BI44" i="10" l="1"/>
  <c r="BJ44" i="10" s="1"/>
  <c r="BI39" i="10"/>
  <c r="BJ39" i="10" s="1"/>
  <c r="BI38" i="10"/>
  <c r="BJ38" i="10" s="1"/>
  <c r="BI43" i="10"/>
  <c r="BJ43" i="10" s="1"/>
  <c r="BI41" i="10"/>
  <c r="BJ41" i="10" s="1"/>
  <c r="BI40" i="10"/>
  <c r="BJ40" i="10" s="1"/>
  <c r="BI42" i="10"/>
  <c r="BJ42" i="10" s="1"/>
  <c r="BI37" i="10"/>
  <c r="BJ37" i="10" s="1"/>
  <c r="BI36" i="10"/>
  <c r="BJ36" i="10" s="1"/>
  <c r="BI35" i="10"/>
  <c r="BG46" i="10"/>
  <c r="BF74" i="10"/>
  <c r="BG64" i="10"/>
  <c r="BG74" i="10" s="1"/>
  <c r="BH30" i="10"/>
  <c r="BH46" i="4"/>
  <c r="BI64" i="4"/>
  <c r="BI74" i="4" s="1"/>
  <c r="BH74" i="4"/>
  <c r="BI27" i="4"/>
  <c r="BJ27" i="4" s="1"/>
  <c r="BI21" i="4"/>
  <c r="BJ21" i="4" s="1"/>
  <c r="BG30" i="4"/>
  <c r="BI25" i="4"/>
  <c r="BJ25" i="4" s="1"/>
  <c r="BI20" i="4"/>
  <c r="BJ20" i="4" s="1"/>
  <c r="BI26" i="4"/>
  <c r="BJ26" i="4" s="1"/>
  <c r="BI24" i="4"/>
  <c r="BJ24" i="4" s="1"/>
  <c r="BI28" i="4"/>
  <c r="BJ28" i="4" s="1"/>
  <c r="BI23" i="4"/>
  <c r="BJ23" i="4" s="1"/>
  <c r="BI22" i="4"/>
  <c r="BJ22" i="4" s="1"/>
  <c r="BI19" i="4"/>
  <c r="BI45" i="10" l="1"/>
  <c r="BJ35" i="10"/>
  <c r="BJ45" i="10" s="1"/>
  <c r="BI26" i="10"/>
  <c r="BJ26" i="10" s="1"/>
  <c r="BI21" i="10"/>
  <c r="BJ21" i="10" s="1"/>
  <c r="BI23" i="10"/>
  <c r="BJ23" i="10" s="1"/>
  <c r="BI22" i="10"/>
  <c r="BJ22" i="10" s="1"/>
  <c r="BI25" i="10"/>
  <c r="BJ25" i="10" s="1"/>
  <c r="BI24" i="10"/>
  <c r="BJ24" i="10" s="1"/>
  <c r="BI19" i="10"/>
  <c r="BI20" i="10"/>
  <c r="BJ20" i="10" s="1"/>
  <c r="BI27" i="10"/>
  <c r="BJ27" i="10" s="1"/>
  <c r="BI28" i="10"/>
  <c r="BJ28" i="10" s="1"/>
  <c r="BG30" i="10"/>
  <c r="BG75" i="10"/>
  <c r="BI36" i="4"/>
  <c r="BJ36" i="4" s="1"/>
  <c r="BI44" i="4"/>
  <c r="BJ44" i="4" s="1"/>
  <c r="BI41" i="4"/>
  <c r="BJ41" i="4" s="1"/>
  <c r="BI42" i="4"/>
  <c r="BJ42" i="4" s="1"/>
  <c r="BI39" i="4"/>
  <c r="BJ39" i="4" s="1"/>
  <c r="BI40" i="4"/>
  <c r="BJ40" i="4" s="1"/>
  <c r="BI37" i="4"/>
  <c r="BJ37" i="4" s="1"/>
  <c r="BI35" i="4"/>
  <c r="BI38" i="4"/>
  <c r="BJ38" i="4" s="1"/>
  <c r="BI43" i="4"/>
  <c r="BJ43" i="4" s="1"/>
  <c r="BG46" i="4"/>
  <c r="BI75" i="4"/>
  <c r="BI29" i="4"/>
  <c r="BJ19" i="4"/>
  <c r="BJ29" i="4" s="1"/>
  <c r="BH68" i="10" l="1"/>
  <c r="BI68" i="10" s="1"/>
  <c r="BH67" i="10"/>
  <c r="BI67" i="10" s="1"/>
  <c r="BH69" i="10"/>
  <c r="BI69" i="10" s="1"/>
  <c r="BH70" i="10"/>
  <c r="BI70" i="10" s="1"/>
  <c r="BH72" i="10"/>
  <c r="BI72" i="10" s="1"/>
  <c r="BH73" i="10"/>
  <c r="BI73" i="10" s="1"/>
  <c r="BH66" i="10"/>
  <c r="BI66" i="10" s="1"/>
  <c r="BH65" i="10"/>
  <c r="BI65" i="10" s="1"/>
  <c r="BH64" i="10"/>
  <c r="BH71" i="10"/>
  <c r="BI71" i="10" s="1"/>
  <c r="BF75" i="10"/>
  <c r="BI29" i="10"/>
  <c r="BJ19" i="10"/>
  <c r="BJ29" i="10" s="1"/>
  <c r="BJ46" i="10"/>
  <c r="BJ35" i="4"/>
  <c r="BJ45" i="4" s="1"/>
  <c r="BI45" i="4"/>
  <c r="BJ64" i="4"/>
  <c r="BJ65" i="4"/>
  <c r="BK65" i="4" s="1"/>
  <c r="BJ72" i="4"/>
  <c r="BK72" i="4" s="1"/>
  <c r="BJ70" i="4"/>
  <c r="BK70" i="4" s="1"/>
  <c r="BJ67" i="4"/>
  <c r="BK67" i="4" s="1"/>
  <c r="BJ73" i="4"/>
  <c r="BK73" i="4" s="1"/>
  <c r="BJ69" i="4"/>
  <c r="BK69" i="4" s="1"/>
  <c r="BJ71" i="4"/>
  <c r="BK71" i="4" s="1"/>
  <c r="BJ68" i="4"/>
  <c r="BK68" i="4" s="1"/>
  <c r="BH75" i="4"/>
  <c r="BJ66" i="4"/>
  <c r="BK66" i="4" s="1"/>
  <c r="BJ30" i="4"/>
  <c r="BH74" i="10" l="1"/>
  <c r="BI64" i="10"/>
  <c r="BI74" i="10" s="1"/>
  <c r="BK44" i="10"/>
  <c r="BL44" i="10" s="1"/>
  <c r="BK39" i="10"/>
  <c r="BL39" i="10" s="1"/>
  <c r="BK43" i="10"/>
  <c r="BL43" i="10" s="1"/>
  <c r="BK40" i="10"/>
  <c r="BL40" i="10" s="1"/>
  <c r="BK38" i="10"/>
  <c r="BL38" i="10" s="1"/>
  <c r="BK41" i="10"/>
  <c r="BL41" i="10" s="1"/>
  <c r="BK35" i="10"/>
  <c r="BK36" i="10"/>
  <c r="BL36" i="10" s="1"/>
  <c r="BK37" i="10"/>
  <c r="BL37" i="10" s="1"/>
  <c r="BK42" i="10"/>
  <c r="BL42" i="10" s="1"/>
  <c r="BI46" i="10"/>
  <c r="BJ30" i="10"/>
  <c r="BJ46" i="4"/>
  <c r="BJ74" i="4"/>
  <c r="BK64" i="4"/>
  <c r="BK74" i="4" s="1"/>
  <c r="BK19" i="4"/>
  <c r="BK21" i="4"/>
  <c r="BL21" i="4" s="1"/>
  <c r="BI30" i="4"/>
  <c r="BK27" i="4"/>
  <c r="BL27" i="4" s="1"/>
  <c r="BK26" i="4"/>
  <c r="BL26" i="4" s="1"/>
  <c r="BK24" i="4"/>
  <c r="BL24" i="4" s="1"/>
  <c r="BK22" i="4"/>
  <c r="BL22" i="4" s="1"/>
  <c r="BK20" i="4"/>
  <c r="BL20" i="4" s="1"/>
  <c r="BK25" i="4"/>
  <c r="BL25" i="4" s="1"/>
  <c r="BK23" i="4"/>
  <c r="BL23" i="4" s="1"/>
  <c r="BK28" i="4"/>
  <c r="BL28" i="4" s="1"/>
  <c r="BK28" i="10" l="1"/>
  <c r="BL28" i="10" s="1"/>
  <c r="BK26" i="10"/>
  <c r="BL26" i="10" s="1"/>
  <c r="BK19" i="10"/>
  <c r="BK20" i="10"/>
  <c r="BL20" i="10" s="1"/>
  <c r="BK21" i="10"/>
  <c r="BL21" i="10" s="1"/>
  <c r="BK24" i="10"/>
  <c r="BL24" i="10" s="1"/>
  <c r="BK23" i="10"/>
  <c r="BL23" i="10" s="1"/>
  <c r="BK22" i="10"/>
  <c r="BL22" i="10" s="1"/>
  <c r="BK25" i="10"/>
  <c r="BL25" i="10" s="1"/>
  <c r="BK27" i="10"/>
  <c r="BL27" i="10" s="1"/>
  <c r="BI30" i="10"/>
  <c r="BK45" i="10"/>
  <c r="BL35" i="10"/>
  <c r="BL45" i="10" s="1"/>
  <c r="BI75" i="10"/>
  <c r="BK42" i="4"/>
  <c r="BL42" i="4" s="1"/>
  <c r="BK44" i="4"/>
  <c r="BL44" i="4" s="1"/>
  <c r="BK40" i="4"/>
  <c r="BL40" i="4" s="1"/>
  <c r="BK43" i="4"/>
  <c r="BL43" i="4" s="1"/>
  <c r="BK35" i="4"/>
  <c r="BK39" i="4"/>
  <c r="BL39" i="4" s="1"/>
  <c r="BK37" i="4"/>
  <c r="BL37" i="4" s="1"/>
  <c r="BK36" i="4"/>
  <c r="BL36" i="4" s="1"/>
  <c r="BK38" i="4"/>
  <c r="BL38" i="4" s="1"/>
  <c r="BK41" i="4"/>
  <c r="BL41" i="4" s="1"/>
  <c r="BI46" i="4"/>
  <c r="BK75" i="4"/>
  <c r="BK29" i="4"/>
  <c r="BL19" i="4"/>
  <c r="BL29" i="4" s="1"/>
  <c r="BJ73" i="10" l="1"/>
  <c r="BK73" i="10" s="1"/>
  <c r="BJ72" i="10"/>
  <c r="BK72" i="10" s="1"/>
  <c r="BJ67" i="10"/>
  <c r="BK67" i="10" s="1"/>
  <c r="BJ69" i="10"/>
  <c r="BK69" i="10" s="1"/>
  <c r="BJ68" i="10"/>
  <c r="BK68" i="10" s="1"/>
  <c r="BJ70" i="10"/>
  <c r="BK70" i="10" s="1"/>
  <c r="BJ65" i="10"/>
  <c r="BK65" i="10" s="1"/>
  <c r="BJ71" i="10"/>
  <c r="BK71" i="10" s="1"/>
  <c r="BJ64" i="10"/>
  <c r="BJ66" i="10"/>
  <c r="BK66" i="10" s="1"/>
  <c r="BH75" i="10"/>
  <c r="BL46" i="10"/>
  <c r="BK29" i="10"/>
  <c r="BL19" i="10"/>
  <c r="BL29" i="10" s="1"/>
  <c r="BL35" i="4"/>
  <c r="BL45" i="4" s="1"/>
  <c r="BK45" i="4"/>
  <c r="BL68" i="4"/>
  <c r="BM68" i="4" s="1"/>
  <c r="BL64" i="4"/>
  <c r="BL73" i="4"/>
  <c r="BM73" i="4" s="1"/>
  <c r="BL71" i="4"/>
  <c r="BM71" i="4" s="1"/>
  <c r="BL70" i="4"/>
  <c r="BM70" i="4" s="1"/>
  <c r="BJ75" i="4"/>
  <c r="BL66" i="4"/>
  <c r="BM66" i="4" s="1"/>
  <c r="BL69" i="4"/>
  <c r="BM69" i="4" s="1"/>
  <c r="BL67" i="4"/>
  <c r="BM67" i="4" s="1"/>
  <c r="BL72" i="4"/>
  <c r="BM72" i="4" s="1"/>
  <c r="BL65" i="4"/>
  <c r="BM65" i="4" s="1"/>
  <c r="BL30" i="4"/>
  <c r="BL30" i="10" l="1"/>
  <c r="BJ74" i="10"/>
  <c r="BK64" i="10"/>
  <c r="BK74" i="10" s="1"/>
  <c r="BM44" i="10"/>
  <c r="BN44" i="10" s="1"/>
  <c r="BM41" i="10"/>
  <c r="BN41" i="10" s="1"/>
  <c r="BM40" i="10"/>
  <c r="BN40" i="10" s="1"/>
  <c r="BM39" i="10"/>
  <c r="BN39" i="10" s="1"/>
  <c r="BM38" i="10"/>
  <c r="BN38" i="10" s="1"/>
  <c r="BM43" i="10"/>
  <c r="BN43" i="10" s="1"/>
  <c r="BM36" i="10"/>
  <c r="BN36" i="10" s="1"/>
  <c r="BM35" i="10"/>
  <c r="BM42" i="10"/>
  <c r="BN42" i="10" s="1"/>
  <c r="BM37" i="10"/>
  <c r="BN37" i="10" s="1"/>
  <c r="BK46" i="10"/>
  <c r="BL46" i="4"/>
  <c r="BM64" i="4"/>
  <c r="BM74" i="4" s="1"/>
  <c r="BL74" i="4"/>
  <c r="BM23" i="4"/>
  <c r="BN23" i="4" s="1"/>
  <c r="BM26" i="4"/>
  <c r="BN26" i="4" s="1"/>
  <c r="BM25" i="4"/>
  <c r="BN25" i="4" s="1"/>
  <c r="BM24" i="4"/>
  <c r="BN24" i="4" s="1"/>
  <c r="BM22" i="4"/>
  <c r="BN22" i="4" s="1"/>
  <c r="BK30" i="4"/>
  <c r="BM21" i="4"/>
  <c r="BN21" i="4" s="1"/>
  <c r="BM20" i="4"/>
  <c r="BN20" i="4" s="1"/>
  <c r="BM19" i="4"/>
  <c r="BM27" i="4"/>
  <c r="BN27" i="4" s="1"/>
  <c r="BM28" i="4"/>
  <c r="BN28" i="4" s="1"/>
  <c r="BK75" i="10" l="1"/>
  <c r="BM45" i="10"/>
  <c r="BN35" i="10"/>
  <c r="BN45" i="10" s="1"/>
  <c r="BM23" i="10"/>
  <c r="BN23" i="10" s="1"/>
  <c r="BM20" i="10"/>
  <c r="BN20" i="10" s="1"/>
  <c r="BM21" i="10"/>
  <c r="BN21" i="10" s="1"/>
  <c r="BM22" i="10"/>
  <c r="BN22" i="10" s="1"/>
  <c r="BM24" i="10"/>
  <c r="BN24" i="10" s="1"/>
  <c r="BM19" i="10"/>
  <c r="BM26" i="10"/>
  <c r="BN26" i="10" s="1"/>
  <c r="BM28" i="10"/>
  <c r="BN28" i="10" s="1"/>
  <c r="BM25" i="10"/>
  <c r="BN25" i="10" s="1"/>
  <c r="BM27" i="10"/>
  <c r="BN27" i="10" s="1"/>
  <c r="BK30" i="10"/>
  <c r="BM44" i="4"/>
  <c r="BN44" i="4" s="1"/>
  <c r="BM35" i="4"/>
  <c r="BM39" i="4"/>
  <c r="BN39" i="4" s="1"/>
  <c r="BM43" i="4"/>
  <c r="BN43" i="4" s="1"/>
  <c r="BM42" i="4"/>
  <c r="BN42" i="4" s="1"/>
  <c r="BM40" i="4"/>
  <c r="BN40" i="4" s="1"/>
  <c r="BM37" i="4"/>
  <c r="BN37" i="4" s="1"/>
  <c r="BM38" i="4"/>
  <c r="BN38" i="4" s="1"/>
  <c r="BM36" i="4"/>
  <c r="BN36" i="4" s="1"/>
  <c r="BM41" i="4"/>
  <c r="BN41" i="4" s="1"/>
  <c r="BK46" i="4"/>
  <c r="BM75" i="4"/>
  <c r="BN66" i="4" s="1"/>
  <c r="BO66" i="4" s="1"/>
  <c r="BN19" i="4"/>
  <c r="BN29" i="4" s="1"/>
  <c r="BM29" i="4"/>
  <c r="BM29" i="10" l="1"/>
  <c r="BN19" i="10"/>
  <c r="BN29" i="10" s="1"/>
  <c r="BN46" i="10"/>
  <c r="BL70" i="10"/>
  <c r="BM70" i="10" s="1"/>
  <c r="BL73" i="10"/>
  <c r="BM73" i="10" s="1"/>
  <c r="BL68" i="10"/>
  <c r="BM68" i="10" s="1"/>
  <c r="BL72" i="10"/>
  <c r="BM72" i="10" s="1"/>
  <c r="BL67" i="10"/>
  <c r="BM67" i="10" s="1"/>
  <c r="BL69" i="10"/>
  <c r="BM69" i="10" s="1"/>
  <c r="BL66" i="10"/>
  <c r="BM66" i="10" s="1"/>
  <c r="BL64" i="10"/>
  <c r="BL65" i="10"/>
  <c r="BM65" i="10" s="1"/>
  <c r="BL71" i="10"/>
  <c r="BM71" i="10" s="1"/>
  <c r="BJ75" i="10"/>
  <c r="BN73" i="4"/>
  <c r="BO73" i="4" s="1"/>
  <c r="BN65" i="4"/>
  <c r="BO65" i="4" s="1"/>
  <c r="BN71" i="4"/>
  <c r="BO71" i="4" s="1"/>
  <c r="BL75" i="4"/>
  <c r="BN69" i="4"/>
  <c r="BO69" i="4" s="1"/>
  <c r="BN68" i="4"/>
  <c r="BO68" i="4" s="1"/>
  <c r="BN67" i="4"/>
  <c r="BO67" i="4" s="1"/>
  <c r="BN72" i="4"/>
  <c r="BO72" i="4" s="1"/>
  <c r="BN70" i="4"/>
  <c r="BO70" i="4" s="1"/>
  <c r="BN64" i="4"/>
  <c r="BM45" i="4"/>
  <c r="BN35" i="4"/>
  <c r="BN45" i="4" s="1"/>
  <c r="BN30" i="4"/>
  <c r="BO41" i="10" l="1"/>
  <c r="BP41" i="10" s="1"/>
  <c r="BO44" i="10"/>
  <c r="BP44" i="10" s="1"/>
  <c r="BO39" i="10"/>
  <c r="BP39" i="10" s="1"/>
  <c r="BO38" i="10"/>
  <c r="BP38" i="10" s="1"/>
  <c r="BO43" i="10"/>
  <c r="BP43" i="10" s="1"/>
  <c r="BO40" i="10"/>
  <c r="BP40" i="10" s="1"/>
  <c r="BO37" i="10"/>
  <c r="BP37" i="10" s="1"/>
  <c r="BO35" i="10"/>
  <c r="BO42" i="10"/>
  <c r="BP42" i="10" s="1"/>
  <c r="BO36" i="10"/>
  <c r="BP36" i="10" s="1"/>
  <c r="BM46" i="10"/>
  <c r="BL74" i="10"/>
  <c r="BM64" i="10"/>
  <c r="BM74" i="10" s="1"/>
  <c r="BN30" i="10"/>
  <c r="BN46" i="4"/>
  <c r="BO43" i="4" s="1"/>
  <c r="BP43" i="4" s="1"/>
  <c r="BN74" i="4"/>
  <c r="BO64" i="4"/>
  <c r="BO74" i="4" s="1"/>
  <c r="BO41" i="4"/>
  <c r="BP41" i="4" s="1"/>
  <c r="BO44" i="4"/>
  <c r="BP44" i="4" s="1"/>
  <c r="BO37" i="4"/>
  <c r="BP37" i="4" s="1"/>
  <c r="BO75" i="4"/>
  <c r="BO19" i="4"/>
  <c r="BM30" i="4"/>
  <c r="BO28" i="4"/>
  <c r="BP28" i="4" s="1"/>
  <c r="BO20" i="4"/>
  <c r="BP20" i="4" s="1"/>
  <c r="BO21" i="4"/>
  <c r="BP21" i="4" s="1"/>
  <c r="BO25" i="4"/>
  <c r="BP25" i="4" s="1"/>
  <c r="BO22" i="4"/>
  <c r="BP22" i="4" s="1"/>
  <c r="BO24" i="4"/>
  <c r="BP24" i="4" s="1"/>
  <c r="BO26" i="4"/>
  <c r="BP26" i="4" s="1"/>
  <c r="BO27" i="4"/>
  <c r="BP27" i="4" s="1"/>
  <c r="BO23" i="4"/>
  <c r="BP23" i="4" s="1"/>
  <c r="BO23" i="10" l="1"/>
  <c r="BP23" i="10" s="1"/>
  <c r="BO19" i="10"/>
  <c r="BO20" i="10"/>
  <c r="BP20" i="10" s="1"/>
  <c r="BO25" i="10"/>
  <c r="BP25" i="10" s="1"/>
  <c r="BO26" i="10"/>
  <c r="BP26" i="10" s="1"/>
  <c r="BO28" i="10"/>
  <c r="BP28" i="10" s="1"/>
  <c r="BO21" i="10"/>
  <c r="BP21" i="10" s="1"/>
  <c r="BO24" i="10"/>
  <c r="BP24" i="10" s="1"/>
  <c r="BO27" i="10"/>
  <c r="BP27" i="10" s="1"/>
  <c r="BO22" i="10"/>
  <c r="BP22" i="10" s="1"/>
  <c r="BM30" i="10"/>
  <c r="BM75" i="10"/>
  <c r="BO45" i="10"/>
  <c r="BP35" i="10"/>
  <c r="BP45" i="10" s="1"/>
  <c r="BO38" i="4"/>
  <c r="BP38" i="4" s="1"/>
  <c r="BO42" i="4"/>
  <c r="BP42" i="4" s="1"/>
  <c r="BO39" i="4"/>
  <c r="BP39" i="4" s="1"/>
  <c r="BO35" i="4"/>
  <c r="BO40" i="4"/>
  <c r="BP40" i="4" s="1"/>
  <c r="BM46" i="4"/>
  <c r="BO36" i="4"/>
  <c r="BP36" i="4" s="1"/>
  <c r="BP35" i="4"/>
  <c r="BP72" i="4"/>
  <c r="BQ72" i="4" s="1"/>
  <c r="BP64" i="4"/>
  <c r="BP68" i="4"/>
  <c r="BQ68" i="4" s="1"/>
  <c r="BP65" i="4"/>
  <c r="BQ65" i="4" s="1"/>
  <c r="BP73" i="4"/>
  <c r="BQ73" i="4" s="1"/>
  <c r="BP70" i="4"/>
  <c r="BQ70" i="4" s="1"/>
  <c r="BP69" i="4"/>
  <c r="BQ69" i="4" s="1"/>
  <c r="BP71" i="4"/>
  <c r="BQ71" i="4" s="1"/>
  <c r="BN75" i="4"/>
  <c r="BP66" i="4"/>
  <c r="BQ66" i="4" s="1"/>
  <c r="BP67" i="4"/>
  <c r="BQ67" i="4" s="1"/>
  <c r="BP19" i="4"/>
  <c r="BP29" i="4" s="1"/>
  <c r="BO29" i="4"/>
  <c r="BO29" i="10" l="1"/>
  <c r="BP19" i="10"/>
  <c r="BP29" i="10" s="1"/>
  <c r="BN68" i="10"/>
  <c r="BO68" i="10" s="1"/>
  <c r="BN70" i="10"/>
  <c r="BO70" i="10" s="1"/>
  <c r="BN73" i="10"/>
  <c r="BO73" i="10" s="1"/>
  <c r="BN67" i="10"/>
  <c r="BO67" i="10" s="1"/>
  <c r="BN72" i="10"/>
  <c r="BO72" i="10" s="1"/>
  <c r="BN69" i="10"/>
  <c r="BO69" i="10" s="1"/>
  <c r="BN65" i="10"/>
  <c r="BO65" i="10" s="1"/>
  <c r="BN71" i="10"/>
  <c r="BO71" i="10" s="1"/>
  <c r="BN64" i="10"/>
  <c r="BN66" i="10"/>
  <c r="BO66" i="10" s="1"/>
  <c r="BL75" i="10"/>
  <c r="BP46" i="10"/>
  <c r="BO45" i="4"/>
  <c r="BP45" i="4"/>
  <c r="BP46" i="4" s="1"/>
  <c r="BQ64" i="4"/>
  <c r="BQ74" i="4" s="1"/>
  <c r="BP74" i="4"/>
  <c r="BP30" i="4"/>
  <c r="BQ20" i="4" s="1"/>
  <c r="BR20" i="4" s="1"/>
  <c r="BQ39" i="10" l="1"/>
  <c r="BR39" i="10" s="1"/>
  <c r="BQ43" i="10"/>
  <c r="BR43" i="10" s="1"/>
  <c r="BQ40" i="10"/>
  <c r="BR40" i="10" s="1"/>
  <c r="BQ38" i="10"/>
  <c r="BR38" i="10" s="1"/>
  <c r="BQ44" i="10"/>
  <c r="BR44" i="10" s="1"/>
  <c r="BQ41" i="10"/>
  <c r="BR41" i="10" s="1"/>
  <c r="BQ35" i="10"/>
  <c r="BQ37" i="10"/>
  <c r="BR37" i="10" s="1"/>
  <c r="BQ42" i="10"/>
  <c r="BR42" i="10" s="1"/>
  <c r="BQ36" i="10"/>
  <c r="BR36" i="10" s="1"/>
  <c r="BO46" i="10"/>
  <c r="BN74" i="10"/>
  <c r="BO64" i="10"/>
  <c r="BO74" i="10" s="1"/>
  <c r="BP30" i="10"/>
  <c r="BQ75" i="4"/>
  <c r="BR65" i="4" s="1"/>
  <c r="BS65" i="4" s="1"/>
  <c r="BQ35" i="4"/>
  <c r="BQ38" i="4"/>
  <c r="BR38" i="4" s="1"/>
  <c r="BQ41" i="4"/>
  <c r="BR41" i="4" s="1"/>
  <c r="BQ43" i="4"/>
  <c r="BR43" i="4" s="1"/>
  <c r="BQ37" i="4"/>
  <c r="BR37" i="4" s="1"/>
  <c r="BQ39" i="4"/>
  <c r="BR39" i="4" s="1"/>
  <c r="BQ40" i="4"/>
  <c r="BR40" i="4" s="1"/>
  <c r="BQ44" i="4"/>
  <c r="BR44" i="4" s="1"/>
  <c r="BQ42" i="4"/>
  <c r="BR42" i="4" s="1"/>
  <c r="BQ36" i="4"/>
  <c r="BR36" i="4" s="1"/>
  <c r="BO46" i="4"/>
  <c r="BR68" i="4"/>
  <c r="BS68" i="4" s="1"/>
  <c r="BR64" i="4"/>
  <c r="BS64" i="4" s="1"/>
  <c r="BP75" i="4"/>
  <c r="BR67" i="4"/>
  <c r="BS67" i="4" s="1"/>
  <c r="BR70" i="4"/>
  <c r="BS70" i="4" s="1"/>
  <c r="BR71" i="4"/>
  <c r="BS71" i="4" s="1"/>
  <c r="BR66" i="4"/>
  <c r="BR73" i="4"/>
  <c r="BS73" i="4" s="1"/>
  <c r="BO30" i="4"/>
  <c r="BR72" i="4"/>
  <c r="BS72" i="4" s="1"/>
  <c r="BQ22" i="4"/>
  <c r="BR22" i="4" s="1"/>
  <c r="BQ28" i="4"/>
  <c r="BR28" i="4" s="1"/>
  <c r="BQ21" i="4"/>
  <c r="BR21" i="4" s="1"/>
  <c r="BQ25" i="4"/>
  <c r="BR25" i="4" s="1"/>
  <c r="BQ26" i="4"/>
  <c r="BR26" i="4" s="1"/>
  <c r="BQ27" i="4"/>
  <c r="BR27" i="4" s="1"/>
  <c r="BQ24" i="4"/>
  <c r="BR24" i="4" s="1"/>
  <c r="BQ23" i="4"/>
  <c r="BR23" i="4" s="1"/>
  <c r="BQ19" i="4"/>
  <c r="BR19" i="4" s="1"/>
  <c r="BQ24" i="10" l="1"/>
  <c r="BR24" i="10" s="1"/>
  <c r="BQ27" i="10"/>
  <c r="BR27" i="10" s="1"/>
  <c r="BQ25" i="10"/>
  <c r="BR25" i="10" s="1"/>
  <c r="BQ26" i="10"/>
  <c r="BR26" i="10" s="1"/>
  <c r="BQ19" i="10"/>
  <c r="BQ28" i="10"/>
  <c r="BR28" i="10" s="1"/>
  <c r="BQ21" i="10"/>
  <c r="BR21" i="10" s="1"/>
  <c r="BQ23" i="10"/>
  <c r="BR23" i="10" s="1"/>
  <c r="BQ20" i="10"/>
  <c r="BR20" i="10" s="1"/>
  <c r="BQ22" i="10"/>
  <c r="BR22" i="10" s="1"/>
  <c r="BO30" i="10"/>
  <c r="BO75" i="10"/>
  <c r="BQ45" i="10"/>
  <c r="BR35" i="10"/>
  <c r="BR45" i="10" s="1"/>
  <c r="BR69" i="4"/>
  <c r="BS69" i="4" s="1"/>
  <c r="BR35" i="4"/>
  <c r="BR45" i="4" s="1"/>
  <c r="BQ45" i="4"/>
  <c r="BS66" i="4"/>
  <c r="BR74" i="4"/>
  <c r="BR29" i="4"/>
  <c r="BQ29" i="4"/>
  <c r="BQ29" i="10" l="1"/>
  <c r="BR19" i="10"/>
  <c r="BR29" i="10" s="1"/>
  <c r="BR46" i="10"/>
  <c r="BP73" i="10"/>
  <c r="BQ73" i="10" s="1"/>
  <c r="BP72" i="10"/>
  <c r="BQ72" i="10" s="1"/>
  <c r="BP70" i="10"/>
  <c r="BQ70" i="10" s="1"/>
  <c r="BP68" i="10"/>
  <c r="BQ68" i="10" s="1"/>
  <c r="BP67" i="10"/>
  <c r="BQ67" i="10" s="1"/>
  <c r="BP69" i="10"/>
  <c r="BQ69" i="10" s="1"/>
  <c r="BP71" i="10"/>
  <c r="BQ71" i="10" s="1"/>
  <c r="BP64" i="10"/>
  <c r="BP66" i="10"/>
  <c r="BQ66" i="10" s="1"/>
  <c r="BP65" i="10"/>
  <c r="BQ65" i="10" s="1"/>
  <c r="BN75" i="10"/>
  <c r="BS74" i="4"/>
  <c r="BS75" i="4" s="1"/>
  <c r="BR46" i="4"/>
  <c r="BR30" i="4"/>
  <c r="BS24" i="4" s="1"/>
  <c r="BT24" i="4" s="1"/>
  <c r="BS38" i="10" l="1"/>
  <c r="BT38" i="10" s="1"/>
  <c r="BS43" i="10"/>
  <c r="BT43" i="10" s="1"/>
  <c r="BS41" i="10"/>
  <c r="BT41" i="10" s="1"/>
  <c r="BS44" i="10"/>
  <c r="BT44" i="10" s="1"/>
  <c r="BS39" i="10"/>
  <c r="BT39" i="10" s="1"/>
  <c r="BS40" i="10"/>
  <c r="BT40" i="10" s="1"/>
  <c r="BS35" i="10"/>
  <c r="BS37" i="10"/>
  <c r="BT37" i="10" s="1"/>
  <c r="BS36" i="10"/>
  <c r="BT36" i="10" s="1"/>
  <c r="BS42" i="10"/>
  <c r="BT42" i="10" s="1"/>
  <c r="BQ46" i="10"/>
  <c r="BP74" i="10"/>
  <c r="BQ64" i="10"/>
  <c r="BQ74" i="10" s="1"/>
  <c r="BR30" i="10"/>
  <c r="BS20" i="4"/>
  <c r="BT20" i="4" s="1"/>
  <c r="BQ30" i="4"/>
  <c r="BS25" i="4"/>
  <c r="BT25" i="4" s="1"/>
  <c r="BT70" i="4"/>
  <c r="BU70" i="4" s="1"/>
  <c r="BT72" i="4"/>
  <c r="BU72" i="4" s="1"/>
  <c r="BT69" i="4"/>
  <c r="BU69" i="4" s="1"/>
  <c r="BS22" i="4"/>
  <c r="BT22" i="4" s="1"/>
  <c r="BT73" i="4"/>
  <c r="BU73" i="4" s="1"/>
  <c r="BT71" i="4"/>
  <c r="BU71" i="4" s="1"/>
  <c r="BT68" i="4"/>
  <c r="BU68" i="4" s="1"/>
  <c r="BS19" i="4"/>
  <c r="BT66" i="4"/>
  <c r="BU66" i="4" s="1"/>
  <c r="BS27" i="4"/>
  <c r="BT27" i="4" s="1"/>
  <c r="BT65" i="4"/>
  <c r="BU65" i="4" s="1"/>
  <c r="BR75" i="4"/>
  <c r="BT64" i="4"/>
  <c r="BT67" i="4"/>
  <c r="BU67" i="4" s="1"/>
  <c r="BS26" i="4"/>
  <c r="BT26" i="4" s="1"/>
  <c r="BS37" i="4"/>
  <c r="BT37" i="4" s="1"/>
  <c r="BS43" i="4"/>
  <c r="BT43" i="4" s="1"/>
  <c r="BS35" i="4"/>
  <c r="BS39" i="4"/>
  <c r="BT39" i="4" s="1"/>
  <c r="BS44" i="4"/>
  <c r="BT44" i="4" s="1"/>
  <c r="BS41" i="4"/>
  <c r="BT41" i="4" s="1"/>
  <c r="BS42" i="4"/>
  <c r="BT42" i="4" s="1"/>
  <c r="BS38" i="4"/>
  <c r="BT38" i="4" s="1"/>
  <c r="BS40" i="4"/>
  <c r="BT40" i="4" s="1"/>
  <c r="BS36" i="4"/>
  <c r="BT36" i="4" s="1"/>
  <c r="BQ46" i="4"/>
  <c r="BS28" i="4"/>
  <c r="BT28" i="4" s="1"/>
  <c r="BS23" i="4"/>
  <c r="BT23" i="4" s="1"/>
  <c r="BS21" i="4"/>
  <c r="BT21" i="4" s="1"/>
  <c r="BU64" i="4"/>
  <c r="BU74" i="4" s="1"/>
  <c r="BT19" i="4"/>
  <c r="BS21" i="10" l="1"/>
  <c r="BT21" i="10" s="1"/>
  <c r="BS24" i="10"/>
  <c r="BT24" i="10" s="1"/>
  <c r="BS23" i="10"/>
  <c r="BT23" i="10" s="1"/>
  <c r="BS22" i="10"/>
  <c r="BT22" i="10" s="1"/>
  <c r="BS25" i="10"/>
  <c r="BT25" i="10" s="1"/>
  <c r="BS26" i="10"/>
  <c r="BT26" i="10" s="1"/>
  <c r="BS19" i="10"/>
  <c r="BS20" i="10"/>
  <c r="BT20" i="10" s="1"/>
  <c r="BS28" i="10"/>
  <c r="BT28" i="10" s="1"/>
  <c r="BS27" i="10"/>
  <c r="BT27" i="10" s="1"/>
  <c r="BQ30" i="10"/>
  <c r="BQ75" i="10"/>
  <c r="BS45" i="10"/>
  <c r="BT35" i="10"/>
  <c r="BT45" i="10" s="1"/>
  <c r="BT74" i="4"/>
  <c r="BU75" i="4" s="1"/>
  <c r="BT29" i="4"/>
  <c r="BT35" i="4"/>
  <c r="BT45" i="4" s="1"/>
  <c r="BS45" i="4"/>
  <c r="BS29" i="4"/>
  <c r="BT46" i="10" l="1"/>
  <c r="BR72" i="10"/>
  <c r="BS72" i="10" s="1"/>
  <c r="BR68" i="10"/>
  <c r="BS68" i="10" s="1"/>
  <c r="BR70" i="10"/>
  <c r="BS70" i="10" s="1"/>
  <c r="BR73" i="10"/>
  <c r="BS73" i="10" s="1"/>
  <c r="BR69" i="10"/>
  <c r="BS69" i="10" s="1"/>
  <c r="BR67" i="10"/>
  <c r="BS67" i="10" s="1"/>
  <c r="BR64" i="10"/>
  <c r="BR66" i="10"/>
  <c r="BS66" i="10" s="1"/>
  <c r="BR65" i="10"/>
  <c r="BS65" i="10" s="1"/>
  <c r="BR71" i="10"/>
  <c r="BS71" i="10" s="1"/>
  <c r="BP75" i="10"/>
  <c r="BS29" i="10"/>
  <c r="BT19" i="10"/>
  <c r="BT29" i="10" s="1"/>
  <c r="BT30" i="4"/>
  <c r="BT46" i="4"/>
  <c r="BU25" i="4"/>
  <c r="BV25" i="4" s="1"/>
  <c r="BU23" i="4"/>
  <c r="BV23" i="4" s="1"/>
  <c r="BU21" i="4"/>
  <c r="BV21" i="4" s="1"/>
  <c r="BU19" i="4"/>
  <c r="BU24" i="4"/>
  <c r="BV24" i="4" s="1"/>
  <c r="BU26" i="4"/>
  <c r="BV26" i="4" s="1"/>
  <c r="BU20" i="4"/>
  <c r="BV20" i="4" s="1"/>
  <c r="BU22" i="4"/>
  <c r="BV22" i="4" s="1"/>
  <c r="BS30" i="4"/>
  <c r="BU28" i="4"/>
  <c r="BV28" i="4" s="1"/>
  <c r="BU27" i="4"/>
  <c r="BV27" i="4" s="1"/>
  <c r="BU36" i="4"/>
  <c r="BV36" i="4" s="1"/>
  <c r="BU42" i="4"/>
  <c r="BV42" i="4" s="1"/>
  <c r="BU43" i="4"/>
  <c r="BV43" i="4" s="1"/>
  <c r="BU41" i="4"/>
  <c r="BV41" i="4" s="1"/>
  <c r="BU37" i="4"/>
  <c r="BV37" i="4" s="1"/>
  <c r="BU44" i="4"/>
  <c r="BV44" i="4" s="1"/>
  <c r="BU35" i="4"/>
  <c r="BU40" i="4"/>
  <c r="BV40" i="4" s="1"/>
  <c r="BU39" i="4"/>
  <c r="BV39" i="4" s="1"/>
  <c r="BU38" i="4"/>
  <c r="BV38" i="4" s="1"/>
  <c r="BS46" i="4"/>
  <c r="BV69" i="4"/>
  <c r="BW69" i="4" s="1"/>
  <c r="BV70" i="4"/>
  <c r="BW70" i="4" s="1"/>
  <c r="BT75" i="4"/>
  <c r="BV66" i="4"/>
  <c r="BW66" i="4" s="1"/>
  <c r="BV65" i="4"/>
  <c r="BW65" i="4" s="1"/>
  <c r="BV73" i="4"/>
  <c r="BW73" i="4" s="1"/>
  <c r="BV67" i="4"/>
  <c r="BW67" i="4" s="1"/>
  <c r="BV72" i="4"/>
  <c r="BW72" i="4" s="1"/>
  <c r="BV71" i="4"/>
  <c r="BW71" i="4" s="1"/>
  <c r="BV68" i="4"/>
  <c r="BW68" i="4" s="1"/>
  <c r="BV64" i="4"/>
  <c r="BV19" i="4"/>
  <c r="BV29" i="4" s="1"/>
  <c r="BT30" i="10" l="1"/>
  <c r="BR74" i="10"/>
  <c r="BS64" i="10"/>
  <c r="BS74" i="10" s="1"/>
  <c r="BU44" i="10"/>
  <c r="BV44" i="10" s="1"/>
  <c r="BU39" i="10"/>
  <c r="BV39" i="10" s="1"/>
  <c r="BU38" i="10"/>
  <c r="BV38" i="10" s="1"/>
  <c r="BU43" i="10"/>
  <c r="BV43" i="10" s="1"/>
  <c r="BU41" i="10"/>
  <c r="BV41" i="10" s="1"/>
  <c r="BU40" i="10"/>
  <c r="BV40" i="10" s="1"/>
  <c r="BU42" i="10"/>
  <c r="BV42" i="10" s="1"/>
  <c r="BU37" i="10"/>
  <c r="BV37" i="10" s="1"/>
  <c r="BU36" i="10"/>
  <c r="BV36" i="10" s="1"/>
  <c r="BU35" i="10"/>
  <c r="BS46" i="10"/>
  <c r="BU29" i="4"/>
  <c r="BV30" i="4" s="1"/>
  <c r="BV35" i="4"/>
  <c r="BV45" i="4" s="1"/>
  <c r="BU45" i="4"/>
  <c r="BW64" i="4"/>
  <c r="BW74" i="4" s="1"/>
  <c r="BV74" i="4"/>
  <c r="BU45" i="10" l="1"/>
  <c r="BV35" i="10"/>
  <c r="BV45" i="10" s="1"/>
  <c r="BS75" i="10"/>
  <c r="BU21" i="10"/>
  <c r="BV21" i="10" s="1"/>
  <c r="BU25" i="10"/>
  <c r="BV25" i="10" s="1"/>
  <c r="BU28" i="10"/>
  <c r="BV28" i="10" s="1"/>
  <c r="BU24" i="10"/>
  <c r="BV24" i="10" s="1"/>
  <c r="BU26" i="10"/>
  <c r="BV26" i="10" s="1"/>
  <c r="BU27" i="10"/>
  <c r="BV27" i="10" s="1"/>
  <c r="BU23" i="10"/>
  <c r="BV23" i="10" s="1"/>
  <c r="BU19" i="10"/>
  <c r="BU20" i="10"/>
  <c r="BV20" i="10" s="1"/>
  <c r="BU22" i="10"/>
  <c r="BV22" i="10" s="1"/>
  <c r="BS30" i="10"/>
  <c r="BV46" i="4"/>
  <c r="BW75" i="4"/>
  <c r="BW20" i="4"/>
  <c r="BX20" i="4" s="1"/>
  <c r="BW24" i="4"/>
  <c r="BX24" i="4" s="1"/>
  <c r="BU30" i="4"/>
  <c r="BW22" i="4"/>
  <c r="BX22" i="4" s="1"/>
  <c r="BW25" i="4"/>
  <c r="BX25" i="4" s="1"/>
  <c r="BW21" i="4"/>
  <c r="BX21" i="4" s="1"/>
  <c r="BW28" i="4"/>
  <c r="BX28" i="4" s="1"/>
  <c r="BW19" i="4"/>
  <c r="BW26" i="4"/>
  <c r="BX26" i="4" s="1"/>
  <c r="BW23" i="4"/>
  <c r="BX23" i="4" s="1"/>
  <c r="BW27" i="4"/>
  <c r="BX27" i="4" s="1"/>
  <c r="BT73" i="10" l="1"/>
  <c r="BU73" i="10" s="1"/>
  <c r="BT70" i="10"/>
  <c r="BU70" i="10" s="1"/>
  <c r="BT68" i="10"/>
  <c r="BU68" i="10" s="1"/>
  <c r="BT67" i="10"/>
  <c r="BU67" i="10" s="1"/>
  <c r="BT69" i="10"/>
  <c r="BU69" i="10" s="1"/>
  <c r="BT72" i="10"/>
  <c r="BU72" i="10" s="1"/>
  <c r="BT64" i="10"/>
  <c r="BT66" i="10"/>
  <c r="BU66" i="10" s="1"/>
  <c r="BT65" i="10"/>
  <c r="BU65" i="10" s="1"/>
  <c r="BT71" i="10"/>
  <c r="BU71" i="10" s="1"/>
  <c r="BR75" i="10"/>
  <c r="BU29" i="10"/>
  <c r="BV19" i="10"/>
  <c r="BV29" i="10" s="1"/>
  <c r="BV46" i="10"/>
  <c r="BW35" i="4"/>
  <c r="BW40" i="4"/>
  <c r="BX40" i="4" s="1"/>
  <c r="BW36" i="4"/>
  <c r="BX36" i="4" s="1"/>
  <c r="BW38" i="4"/>
  <c r="BX38" i="4" s="1"/>
  <c r="BW42" i="4"/>
  <c r="BX42" i="4" s="1"/>
  <c r="BW37" i="4"/>
  <c r="BX37" i="4" s="1"/>
  <c r="BW39" i="4"/>
  <c r="BX39" i="4" s="1"/>
  <c r="BW43" i="4"/>
  <c r="BX43" i="4" s="1"/>
  <c r="BW41" i="4"/>
  <c r="BX41" i="4" s="1"/>
  <c r="BW44" i="4"/>
  <c r="BX44" i="4" s="1"/>
  <c r="BU46" i="4"/>
  <c r="BX69" i="4"/>
  <c r="BY69" i="4" s="1"/>
  <c r="BX66" i="4"/>
  <c r="BY66" i="4" s="1"/>
  <c r="BX72" i="4"/>
  <c r="BY72" i="4" s="1"/>
  <c r="BX67" i="4"/>
  <c r="BY67" i="4" s="1"/>
  <c r="BX65" i="4"/>
  <c r="BY65" i="4" s="1"/>
  <c r="BV75" i="4"/>
  <c r="BX73" i="4"/>
  <c r="BY73" i="4" s="1"/>
  <c r="BX64" i="4"/>
  <c r="BX68" i="4"/>
  <c r="BY68" i="4" s="1"/>
  <c r="BX71" i="4"/>
  <c r="BY71" i="4" s="1"/>
  <c r="BX70" i="4"/>
  <c r="BY70" i="4" s="1"/>
  <c r="BX19" i="4"/>
  <c r="BX29" i="4" s="1"/>
  <c r="BW29" i="4"/>
  <c r="BW44" i="10" l="1"/>
  <c r="BX44" i="10" s="1"/>
  <c r="BW38" i="10"/>
  <c r="BX38" i="10" s="1"/>
  <c r="BW40" i="10"/>
  <c r="BX40" i="10" s="1"/>
  <c r="BW39" i="10"/>
  <c r="BX39" i="10" s="1"/>
  <c r="BW43" i="10"/>
  <c r="BX43" i="10" s="1"/>
  <c r="BW41" i="10"/>
  <c r="BX41" i="10" s="1"/>
  <c r="BW42" i="10"/>
  <c r="BX42" i="10" s="1"/>
  <c r="BW36" i="10"/>
  <c r="BX36" i="10" s="1"/>
  <c r="BW35" i="10"/>
  <c r="BW37" i="10"/>
  <c r="BX37" i="10" s="1"/>
  <c r="BU46" i="10"/>
  <c r="BV30" i="10"/>
  <c r="BT74" i="10"/>
  <c r="BU64" i="10"/>
  <c r="BU74" i="10" s="1"/>
  <c r="BW45" i="4"/>
  <c r="BX35" i="4"/>
  <c r="BX45" i="4" s="1"/>
  <c r="BX74" i="4"/>
  <c r="BY64" i="4"/>
  <c r="BY74" i="4" s="1"/>
  <c r="BX30" i="4"/>
  <c r="BU75" i="10" l="1"/>
  <c r="BW21" i="10"/>
  <c r="BX21" i="10" s="1"/>
  <c r="BW24" i="10"/>
  <c r="BX24" i="10" s="1"/>
  <c r="BW22" i="10"/>
  <c r="BX22" i="10" s="1"/>
  <c r="BW25" i="10"/>
  <c r="BX25" i="10" s="1"/>
  <c r="BW27" i="10"/>
  <c r="BX27" i="10" s="1"/>
  <c r="BW23" i="10"/>
  <c r="BX23" i="10" s="1"/>
  <c r="BW26" i="10"/>
  <c r="BX26" i="10" s="1"/>
  <c r="BW19" i="10"/>
  <c r="BW20" i="10"/>
  <c r="BX20" i="10" s="1"/>
  <c r="BW28" i="10"/>
  <c r="BX28" i="10" s="1"/>
  <c r="BU30" i="10"/>
  <c r="BW45" i="10"/>
  <c r="BX35" i="10"/>
  <c r="BX45" i="10" s="1"/>
  <c r="BX46" i="4"/>
  <c r="BY75" i="4"/>
  <c r="BY24" i="4"/>
  <c r="BZ24" i="4" s="1"/>
  <c r="BY25" i="4"/>
  <c r="BZ25" i="4" s="1"/>
  <c r="BW30" i="4"/>
  <c r="BY27" i="4"/>
  <c r="BZ27" i="4" s="1"/>
  <c r="BY19" i="4"/>
  <c r="BY23" i="4"/>
  <c r="BZ23" i="4" s="1"/>
  <c r="BY28" i="4"/>
  <c r="BZ28" i="4" s="1"/>
  <c r="BY20" i="4"/>
  <c r="BZ20" i="4" s="1"/>
  <c r="BY26" i="4"/>
  <c r="BZ26" i="4" s="1"/>
  <c r="BY22" i="4"/>
  <c r="BZ22" i="4" s="1"/>
  <c r="BY21" i="4"/>
  <c r="BZ21" i="4" s="1"/>
  <c r="BX46" i="10" l="1"/>
  <c r="BW29" i="10"/>
  <c r="BX19" i="10"/>
  <c r="BX29" i="10" s="1"/>
  <c r="BV68" i="10"/>
  <c r="BW68" i="10" s="1"/>
  <c r="BV72" i="10"/>
  <c r="BW72" i="10" s="1"/>
  <c r="BV70" i="10"/>
  <c r="BW70" i="10" s="1"/>
  <c r="BV73" i="10"/>
  <c r="BW73" i="10" s="1"/>
  <c r="BV67" i="10"/>
  <c r="BW67" i="10" s="1"/>
  <c r="BV69" i="10"/>
  <c r="BW69" i="10" s="1"/>
  <c r="BV64" i="10"/>
  <c r="BV66" i="10"/>
  <c r="BW66" i="10" s="1"/>
  <c r="BV65" i="10"/>
  <c r="BW65" i="10" s="1"/>
  <c r="BV71" i="10"/>
  <c r="BW71" i="10" s="1"/>
  <c r="BT75" i="10"/>
  <c r="BY38" i="4"/>
  <c r="BZ38" i="4" s="1"/>
  <c r="BY41" i="4"/>
  <c r="BZ41" i="4" s="1"/>
  <c r="BY42" i="4"/>
  <c r="BZ42" i="4" s="1"/>
  <c r="BY37" i="4"/>
  <c r="BZ37" i="4" s="1"/>
  <c r="BY43" i="4"/>
  <c r="BZ43" i="4" s="1"/>
  <c r="BY40" i="4"/>
  <c r="BZ40" i="4" s="1"/>
  <c r="BY44" i="4"/>
  <c r="BZ44" i="4" s="1"/>
  <c r="BY36" i="4"/>
  <c r="BZ36" i="4" s="1"/>
  <c r="BY35" i="4"/>
  <c r="BY39" i="4"/>
  <c r="BZ39" i="4" s="1"/>
  <c r="BW46" i="4"/>
  <c r="BZ69" i="4"/>
  <c r="CA69" i="4" s="1"/>
  <c r="BZ67" i="4"/>
  <c r="CA67" i="4" s="1"/>
  <c r="BZ64" i="4"/>
  <c r="BZ71" i="4"/>
  <c r="CA71" i="4" s="1"/>
  <c r="BZ73" i="4"/>
  <c r="CA73" i="4" s="1"/>
  <c r="BZ68" i="4"/>
  <c r="CA68" i="4" s="1"/>
  <c r="BZ65" i="4"/>
  <c r="CA65" i="4" s="1"/>
  <c r="BZ70" i="4"/>
  <c r="CA70" i="4" s="1"/>
  <c r="BX75" i="4"/>
  <c r="BZ66" i="4"/>
  <c r="CA66" i="4" s="1"/>
  <c r="BZ72" i="4"/>
  <c r="CA72" i="4" s="1"/>
  <c r="BZ19" i="4"/>
  <c r="BZ29" i="4" s="1"/>
  <c r="BY29" i="4"/>
  <c r="BV74" i="10" l="1"/>
  <c r="BW64" i="10"/>
  <c r="BW74" i="10" s="1"/>
  <c r="BX30" i="10"/>
  <c r="BY43" i="10"/>
  <c r="BZ43" i="10" s="1"/>
  <c r="BY41" i="10"/>
  <c r="BZ41" i="10" s="1"/>
  <c r="BY38" i="10"/>
  <c r="BZ38" i="10" s="1"/>
  <c r="BY44" i="10"/>
  <c r="BZ44" i="10" s="1"/>
  <c r="BY39" i="10"/>
  <c r="BZ39" i="10" s="1"/>
  <c r="BY40" i="10"/>
  <c r="BZ40" i="10" s="1"/>
  <c r="BY36" i="10"/>
  <c r="BZ36" i="10" s="1"/>
  <c r="BY35" i="10"/>
  <c r="BY42" i="10"/>
  <c r="BZ42" i="10" s="1"/>
  <c r="BY37" i="10"/>
  <c r="BZ37" i="10" s="1"/>
  <c r="BW46" i="10"/>
  <c r="BY45" i="4"/>
  <c r="BZ35" i="4"/>
  <c r="BZ45" i="4" s="1"/>
  <c r="CA64" i="4"/>
  <c r="CA74" i="4" s="1"/>
  <c r="BZ74" i="4"/>
  <c r="BZ30" i="4"/>
  <c r="CA26" i="4" s="1"/>
  <c r="CB26" i="4" s="1"/>
  <c r="BY21" i="10" l="1"/>
  <c r="BZ21" i="10" s="1"/>
  <c r="BY22" i="10"/>
  <c r="BZ22" i="10" s="1"/>
  <c r="BY26" i="10"/>
  <c r="BZ26" i="10" s="1"/>
  <c r="BY24" i="10"/>
  <c r="BZ24" i="10" s="1"/>
  <c r="BY23" i="10"/>
  <c r="BZ23" i="10" s="1"/>
  <c r="BY25" i="10"/>
  <c r="BZ25" i="10" s="1"/>
  <c r="BY19" i="10"/>
  <c r="BY20" i="10"/>
  <c r="BZ20" i="10" s="1"/>
  <c r="BY28" i="10"/>
  <c r="BZ28" i="10" s="1"/>
  <c r="BY27" i="10"/>
  <c r="BZ27" i="10" s="1"/>
  <c r="BW30" i="10"/>
  <c r="BY45" i="10"/>
  <c r="BZ35" i="10"/>
  <c r="BZ45" i="10" s="1"/>
  <c r="BW75" i="10"/>
  <c r="BZ46" i="4"/>
  <c r="CA75" i="4"/>
  <c r="BZ75" i="4" s="1"/>
  <c r="CA23" i="4"/>
  <c r="CB23" i="4" s="1"/>
  <c r="CA27" i="4"/>
  <c r="CB27" i="4" s="1"/>
  <c r="CA22" i="4"/>
  <c r="CB22" i="4" s="1"/>
  <c r="CB72" i="4"/>
  <c r="CC72" i="4" s="1"/>
  <c r="CB66" i="4"/>
  <c r="CC66" i="4" s="1"/>
  <c r="CB69" i="4"/>
  <c r="CC69" i="4" s="1"/>
  <c r="CB70" i="4"/>
  <c r="CC70" i="4" s="1"/>
  <c r="CB65" i="4"/>
  <c r="CC65" i="4" s="1"/>
  <c r="CB64" i="4"/>
  <c r="CA21" i="4"/>
  <c r="CB21" i="4" s="1"/>
  <c r="BY30" i="4"/>
  <c r="CA20" i="4"/>
  <c r="CB20" i="4" s="1"/>
  <c r="CA24" i="4"/>
  <c r="CB24" i="4" s="1"/>
  <c r="CA25" i="4"/>
  <c r="CB25" i="4" s="1"/>
  <c r="CA28" i="4"/>
  <c r="CB28" i="4" s="1"/>
  <c r="CA19" i="4"/>
  <c r="CB19" i="4" s="1"/>
  <c r="BX68" i="10" l="1"/>
  <c r="BY68" i="10" s="1"/>
  <c r="BX67" i="10"/>
  <c r="BY67" i="10" s="1"/>
  <c r="BX70" i="10"/>
  <c r="BY70" i="10" s="1"/>
  <c r="BX73" i="10"/>
  <c r="BY73" i="10" s="1"/>
  <c r="BX72" i="10"/>
  <c r="BY72" i="10" s="1"/>
  <c r="BX69" i="10"/>
  <c r="BY69" i="10" s="1"/>
  <c r="BX66" i="10"/>
  <c r="BY66" i="10" s="1"/>
  <c r="BX65" i="10"/>
  <c r="BY65" i="10" s="1"/>
  <c r="BX64" i="10"/>
  <c r="BX71" i="10"/>
  <c r="BY71" i="10" s="1"/>
  <c r="BV75" i="10"/>
  <c r="BZ46" i="10"/>
  <c r="BY29" i="10"/>
  <c r="BZ19" i="10"/>
  <c r="BZ29" i="10" s="1"/>
  <c r="CB68" i="4"/>
  <c r="CC68" i="4" s="1"/>
  <c r="CB73" i="4"/>
  <c r="CC73" i="4" s="1"/>
  <c r="CB67" i="4"/>
  <c r="CC67" i="4" s="1"/>
  <c r="CB71" i="4"/>
  <c r="CC71" i="4" s="1"/>
  <c r="CA37" i="4"/>
  <c r="CB37" i="4" s="1"/>
  <c r="CA43" i="4"/>
  <c r="CB43" i="4" s="1"/>
  <c r="CA41" i="4"/>
  <c r="CB41" i="4" s="1"/>
  <c r="CA40" i="4"/>
  <c r="CB40" i="4" s="1"/>
  <c r="CA38" i="4"/>
  <c r="CB38" i="4" s="1"/>
  <c r="CA36" i="4"/>
  <c r="CB36" i="4" s="1"/>
  <c r="CA35" i="4"/>
  <c r="CA39" i="4"/>
  <c r="CB39" i="4" s="1"/>
  <c r="CA44" i="4"/>
  <c r="CB44" i="4" s="1"/>
  <c r="CA42" i="4"/>
  <c r="CB42" i="4" s="1"/>
  <c r="BY46" i="4"/>
  <c r="CA29" i="4"/>
  <c r="CC64" i="4"/>
  <c r="CB29" i="4"/>
  <c r="BX74" i="10" l="1"/>
  <c r="BY64" i="10"/>
  <c r="BY74" i="10" s="1"/>
  <c r="BZ30" i="10"/>
  <c r="CA40" i="10"/>
  <c r="CB40" i="10" s="1"/>
  <c r="CA44" i="10"/>
  <c r="CB44" i="10" s="1"/>
  <c r="CA41" i="10"/>
  <c r="CB41" i="10" s="1"/>
  <c r="CA39" i="10"/>
  <c r="CB39" i="10" s="1"/>
  <c r="CA38" i="10"/>
  <c r="CB38" i="10" s="1"/>
  <c r="CA43" i="10"/>
  <c r="CB43" i="10" s="1"/>
  <c r="CA36" i="10"/>
  <c r="CB36" i="10" s="1"/>
  <c r="CA37" i="10"/>
  <c r="CB37" i="10" s="1"/>
  <c r="CA42" i="10"/>
  <c r="CB42" i="10" s="1"/>
  <c r="CA35" i="10"/>
  <c r="BY46" i="10"/>
  <c r="CB74" i="4"/>
  <c r="CC74" i="4"/>
  <c r="CC75" i="4" s="1"/>
  <c r="CD64" i="4" s="1"/>
  <c r="CB35" i="4"/>
  <c r="CB45" i="4" s="1"/>
  <c r="CA45" i="4"/>
  <c r="CB30" i="4"/>
  <c r="CC26" i="4" s="1"/>
  <c r="CD26" i="4" s="1"/>
  <c r="CA45" i="10" l="1"/>
  <c r="CB35" i="10"/>
  <c r="CB45" i="10" s="1"/>
  <c r="CA26" i="10"/>
  <c r="CB26" i="10" s="1"/>
  <c r="CA19" i="10"/>
  <c r="CA20" i="10"/>
  <c r="CB20" i="10" s="1"/>
  <c r="CA23" i="10"/>
  <c r="CB23" i="10" s="1"/>
  <c r="CA21" i="10"/>
  <c r="CB21" i="10" s="1"/>
  <c r="CA24" i="10"/>
  <c r="CB24" i="10" s="1"/>
  <c r="CA22" i="10"/>
  <c r="CB22" i="10" s="1"/>
  <c r="CA25" i="10"/>
  <c r="CB25" i="10" s="1"/>
  <c r="CA28" i="10"/>
  <c r="CB28" i="10" s="1"/>
  <c r="CA27" i="10"/>
  <c r="CB27" i="10" s="1"/>
  <c r="BY30" i="10"/>
  <c r="BY75" i="10"/>
  <c r="CB75" i="4"/>
  <c r="CC24" i="4"/>
  <c r="CD24" i="4" s="1"/>
  <c r="CC25" i="4"/>
  <c r="CD25" i="4" s="1"/>
  <c r="CC22" i="4"/>
  <c r="CD22" i="4" s="1"/>
  <c r="CD73" i="4"/>
  <c r="CE73" i="4" s="1"/>
  <c r="CC19" i="4"/>
  <c r="CD19" i="4" s="1"/>
  <c r="CC21" i="4"/>
  <c r="CD21" i="4" s="1"/>
  <c r="CD65" i="4"/>
  <c r="CE65" i="4" s="1"/>
  <c r="CC23" i="4"/>
  <c r="CD23" i="4" s="1"/>
  <c r="CA30" i="4"/>
  <c r="CD71" i="4"/>
  <c r="CE71" i="4" s="1"/>
  <c r="CD72" i="4"/>
  <c r="CE72" i="4" s="1"/>
  <c r="CC20" i="4"/>
  <c r="CD20" i="4" s="1"/>
  <c r="CC27" i="4"/>
  <c r="CD27" i="4" s="1"/>
  <c r="CC28" i="4"/>
  <c r="CD28" i="4" s="1"/>
  <c r="CD69" i="4"/>
  <c r="CE69" i="4" s="1"/>
  <c r="CD68" i="4"/>
  <c r="CE68" i="4" s="1"/>
  <c r="CD66" i="4"/>
  <c r="CE66" i="4" s="1"/>
  <c r="CD67" i="4"/>
  <c r="CE67" i="4" s="1"/>
  <c r="CB46" i="4"/>
  <c r="CC37" i="4" s="1"/>
  <c r="CD37" i="4" s="1"/>
  <c r="CD70" i="4"/>
  <c r="CE70" i="4" s="1"/>
  <c r="CE64" i="4"/>
  <c r="CC29" i="4"/>
  <c r="BZ73" i="10" l="1"/>
  <c r="CA73" i="10" s="1"/>
  <c r="BZ67" i="10"/>
  <c r="CA67" i="10" s="1"/>
  <c r="BZ68" i="10"/>
  <c r="CA68" i="10" s="1"/>
  <c r="BZ72" i="10"/>
  <c r="CA72" i="10" s="1"/>
  <c r="BZ70" i="10"/>
  <c r="CA70" i="10" s="1"/>
  <c r="BZ69" i="10"/>
  <c r="CA69" i="10" s="1"/>
  <c r="BZ64" i="10"/>
  <c r="BZ65" i="10"/>
  <c r="CA65" i="10" s="1"/>
  <c r="BZ71" i="10"/>
  <c r="CA71" i="10" s="1"/>
  <c r="BZ66" i="10"/>
  <c r="CA66" i="10" s="1"/>
  <c r="BX75" i="10"/>
  <c r="CA29" i="10"/>
  <c r="CB19" i="10"/>
  <c r="CB29" i="10" s="1"/>
  <c r="CB46" i="10"/>
  <c r="CD29" i="4"/>
  <c r="CE74" i="4"/>
  <c r="CC35" i="4"/>
  <c r="CC44" i="4"/>
  <c r="CD44" i="4" s="1"/>
  <c r="CD74" i="4"/>
  <c r="CC39" i="4"/>
  <c r="CD39" i="4" s="1"/>
  <c r="CD30" i="4"/>
  <c r="CE21" i="4" s="1"/>
  <c r="CF21" i="4" s="1"/>
  <c r="CA46" i="4"/>
  <c r="CC41" i="4"/>
  <c r="CD41" i="4" s="1"/>
  <c r="CC40" i="4"/>
  <c r="CD40" i="4" s="1"/>
  <c r="CC42" i="4"/>
  <c r="CD42" i="4" s="1"/>
  <c r="CC38" i="4"/>
  <c r="CD38" i="4" s="1"/>
  <c r="CC43" i="4"/>
  <c r="CD43" i="4" s="1"/>
  <c r="CC36" i="4"/>
  <c r="CD36" i="4" s="1"/>
  <c r="CD35" i="4"/>
  <c r="CE75" i="4"/>
  <c r="CF66" i="4" s="1"/>
  <c r="CG66" i="4" s="1"/>
  <c r="CE27" i="4"/>
  <c r="CF27" i="4" s="1"/>
  <c r="CE19" i="4"/>
  <c r="CF19" i="4" s="1"/>
  <c r="CE26" i="4"/>
  <c r="CF26" i="4" s="1"/>
  <c r="CE28" i="4"/>
  <c r="CF28" i="4" s="1"/>
  <c r="CC39" i="10" l="1"/>
  <c r="CD39" i="10" s="1"/>
  <c r="CC43" i="10"/>
  <c r="CD43" i="10" s="1"/>
  <c r="CC38" i="10"/>
  <c r="CD38" i="10" s="1"/>
  <c r="CC40" i="10"/>
  <c r="CD40" i="10" s="1"/>
  <c r="CC44" i="10"/>
  <c r="CD44" i="10" s="1"/>
  <c r="CC41" i="10"/>
  <c r="CD41" i="10" s="1"/>
  <c r="CC36" i="10"/>
  <c r="CD36" i="10" s="1"/>
  <c r="CC35" i="10"/>
  <c r="CC37" i="10"/>
  <c r="CD37" i="10" s="1"/>
  <c r="CC42" i="10"/>
  <c r="CD42" i="10" s="1"/>
  <c r="CA46" i="10"/>
  <c r="CB30" i="10"/>
  <c r="BZ74" i="10"/>
  <c r="CA64" i="10"/>
  <c r="CA74" i="10" s="1"/>
  <c r="CC30" i="4"/>
  <c r="CE24" i="4"/>
  <c r="CF24" i="4" s="1"/>
  <c r="CE22" i="4"/>
  <c r="CF22" i="4" s="1"/>
  <c r="CE20" i="4"/>
  <c r="CF20" i="4" s="1"/>
  <c r="CE23" i="4"/>
  <c r="CF23" i="4" s="1"/>
  <c r="CF69" i="4"/>
  <c r="CG69" i="4" s="1"/>
  <c r="CE25" i="4"/>
  <c r="CF25" i="4" s="1"/>
  <c r="CC45" i="4"/>
  <c r="CD75" i="4"/>
  <c r="CF67" i="4"/>
  <c r="CG67" i="4" s="1"/>
  <c r="CF73" i="4"/>
  <c r="CG73" i="4" s="1"/>
  <c r="CD45" i="4"/>
  <c r="CD46" i="4" s="1"/>
  <c r="CF70" i="4"/>
  <c r="CG70" i="4" s="1"/>
  <c r="CF72" i="4"/>
  <c r="CG72" i="4" s="1"/>
  <c r="CF64" i="4"/>
  <c r="CG64" i="4" s="1"/>
  <c r="CF65" i="4"/>
  <c r="CG65" i="4" s="1"/>
  <c r="CF68" i="4"/>
  <c r="CG68" i="4" s="1"/>
  <c r="CF71" i="4"/>
  <c r="CG71" i="4" s="1"/>
  <c r="CC23" i="10" l="1"/>
  <c r="CD23" i="10" s="1"/>
  <c r="CC21" i="10"/>
  <c r="CD21" i="10" s="1"/>
  <c r="CC22" i="10"/>
  <c r="CD22" i="10" s="1"/>
  <c r="CC24" i="10"/>
  <c r="CD24" i="10" s="1"/>
  <c r="CC20" i="10"/>
  <c r="CD20" i="10" s="1"/>
  <c r="CC19" i="10"/>
  <c r="CC26" i="10"/>
  <c r="CD26" i="10" s="1"/>
  <c r="CC27" i="10"/>
  <c r="CD27" i="10" s="1"/>
  <c r="CC28" i="10"/>
  <c r="CD28" i="10" s="1"/>
  <c r="CC25" i="10"/>
  <c r="CD25" i="10" s="1"/>
  <c r="CA30" i="10"/>
  <c r="CC45" i="10"/>
  <c r="CD35" i="10"/>
  <c r="CD45" i="10" s="1"/>
  <c r="CA75" i="10"/>
  <c r="CF29" i="4"/>
  <c r="CE29" i="4"/>
  <c r="CG74" i="4"/>
  <c r="CE44" i="4"/>
  <c r="CF44" i="4" s="1"/>
  <c r="CE40" i="4"/>
  <c r="CF40" i="4" s="1"/>
  <c r="CE36" i="4"/>
  <c r="CF36" i="4" s="1"/>
  <c r="CE38" i="4"/>
  <c r="CF38" i="4" s="1"/>
  <c r="CE41" i="4"/>
  <c r="CF41" i="4" s="1"/>
  <c r="CC46" i="4"/>
  <c r="CE42" i="4"/>
  <c r="CF42" i="4" s="1"/>
  <c r="CE37" i="4"/>
  <c r="CF37" i="4" s="1"/>
  <c r="CE35" i="4"/>
  <c r="CF35" i="4" s="1"/>
  <c r="CE39" i="4"/>
  <c r="CF39" i="4" s="1"/>
  <c r="CE43" i="4"/>
  <c r="CF43" i="4" s="1"/>
  <c r="CF74" i="4"/>
  <c r="CG75" i="4" s="1"/>
  <c r="CF30" i="4"/>
  <c r="CG28" i="4" s="1"/>
  <c r="CH28" i="4" s="1"/>
  <c r="CC29" i="10" l="1"/>
  <c r="CD19" i="10"/>
  <c r="CD29" i="10" s="1"/>
  <c r="CB73" i="10"/>
  <c r="CC73" i="10" s="1"/>
  <c r="CB68" i="10"/>
  <c r="CC68" i="10" s="1"/>
  <c r="CB72" i="10"/>
  <c r="CC72" i="10" s="1"/>
  <c r="CB67" i="10"/>
  <c r="CC67" i="10" s="1"/>
  <c r="CB70" i="10"/>
  <c r="CC70" i="10" s="1"/>
  <c r="CB69" i="10"/>
  <c r="CC69" i="10" s="1"/>
  <c r="CB66" i="10"/>
  <c r="CC66" i="10" s="1"/>
  <c r="CB65" i="10"/>
  <c r="CC65" i="10" s="1"/>
  <c r="CB64" i="10"/>
  <c r="CB71" i="10"/>
  <c r="CC71" i="10" s="1"/>
  <c r="BZ75" i="10"/>
  <c r="CD46" i="10"/>
  <c r="CG22" i="4"/>
  <c r="CH22" i="4" s="1"/>
  <c r="CH72" i="4"/>
  <c r="CI72" i="4" s="1"/>
  <c r="CH73" i="4"/>
  <c r="CI73" i="4" s="1"/>
  <c r="CH67" i="4"/>
  <c r="CI67" i="4" s="1"/>
  <c r="CH68" i="4"/>
  <c r="CI68" i="4" s="1"/>
  <c r="CH65" i="4"/>
  <c r="CI65" i="4" s="1"/>
  <c r="CH70" i="4"/>
  <c r="CI70" i="4" s="1"/>
  <c r="CG27" i="4"/>
  <c r="CH27" i="4" s="1"/>
  <c r="CE30" i="4"/>
  <c r="CE45" i="4"/>
  <c r="CG19" i="4"/>
  <c r="CG24" i="4"/>
  <c r="CH24" i="4" s="1"/>
  <c r="CF45" i="4"/>
  <c r="CG21" i="4"/>
  <c r="CH21" i="4" s="1"/>
  <c r="CF75" i="4"/>
  <c r="CH66" i="4"/>
  <c r="CI66" i="4" s="1"/>
  <c r="CH69" i="4"/>
  <c r="CI69" i="4" s="1"/>
  <c r="CG23" i="4"/>
  <c r="CH23" i="4" s="1"/>
  <c r="CG26" i="4"/>
  <c r="CH26" i="4" s="1"/>
  <c r="CH71" i="4"/>
  <c r="CI71" i="4" s="1"/>
  <c r="CH64" i="4"/>
  <c r="CI64" i="4" s="1"/>
  <c r="CG25" i="4"/>
  <c r="CH25" i="4" s="1"/>
  <c r="CG20" i="4"/>
  <c r="CH20" i="4" s="1"/>
  <c r="CH19" i="4"/>
  <c r="CE44" i="10" l="1"/>
  <c r="CF44" i="10" s="1"/>
  <c r="CE39" i="10"/>
  <c r="CF39" i="10" s="1"/>
  <c r="CE43" i="10"/>
  <c r="CF43" i="10" s="1"/>
  <c r="CE38" i="10"/>
  <c r="CF38" i="10" s="1"/>
  <c r="CE40" i="10"/>
  <c r="CF40" i="10" s="1"/>
  <c r="CE41" i="10"/>
  <c r="CF41" i="10" s="1"/>
  <c r="CE35" i="10"/>
  <c r="CE42" i="10"/>
  <c r="CF42" i="10" s="1"/>
  <c r="CE37" i="10"/>
  <c r="CF37" i="10" s="1"/>
  <c r="CE36" i="10"/>
  <c r="CF36" i="10" s="1"/>
  <c r="CC46" i="10"/>
  <c r="CB74" i="10"/>
  <c r="CC64" i="10"/>
  <c r="CC74" i="10" s="1"/>
  <c r="CD30" i="10"/>
  <c r="CH29" i="4"/>
  <c r="CH74" i="4"/>
  <c r="CG29" i="4"/>
  <c r="CH30" i="4" s="1"/>
  <c r="CI20" i="4" s="1"/>
  <c r="CJ20" i="4" s="1"/>
  <c r="CF46" i="4"/>
  <c r="CI74" i="4"/>
  <c r="CE19" i="10" l="1"/>
  <c r="CE20" i="10"/>
  <c r="CF20" i="10" s="1"/>
  <c r="CE26" i="10"/>
  <c r="CF26" i="10" s="1"/>
  <c r="CE28" i="10"/>
  <c r="CF28" i="10" s="1"/>
  <c r="CE21" i="10"/>
  <c r="CF21" i="10" s="1"/>
  <c r="CE24" i="10"/>
  <c r="CF24" i="10" s="1"/>
  <c r="CE22" i="10"/>
  <c r="CF22" i="10" s="1"/>
  <c r="CE23" i="10"/>
  <c r="CF23" i="10" s="1"/>
  <c r="CE27" i="10"/>
  <c r="CF27" i="10" s="1"/>
  <c r="CE25" i="10"/>
  <c r="CF25" i="10" s="1"/>
  <c r="CC30" i="10"/>
  <c r="CC75" i="10"/>
  <c r="CE45" i="10"/>
  <c r="CF35" i="10"/>
  <c r="CF45" i="10" s="1"/>
  <c r="CI75" i="4"/>
  <c r="CG30" i="4"/>
  <c r="CI22" i="4"/>
  <c r="CJ22" i="4" s="1"/>
  <c r="CI26" i="4"/>
  <c r="CJ26" i="4" s="1"/>
  <c r="CJ64" i="4"/>
  <c r="CJ70" i="4"/>
  <c r="CK70" i="4" s="1"/>
  <c r="CJ66" i="4"/>
  <c r="CK66" i="4" s="1"/>
  <c r="CJ73" i="4"/>
  <c r="CK73" i="4" s="1"/>
  <c r="CJ68" i="4"/>
  <c r="CK68" i="4" s="1"/>
  <c r="CH75" i="4"/>
  <c r="CI23" i="4"/>
  <c r="CJ23" i="4" s="1"/>
  <c r="CI28" i="4"/>
  <c r="CJ28" i="4" s="1"/>
  <c r="CG42" i="4"/>
  <c r="CH42" i="4" s="1"/>
  <c r="CG38" i="4"/>
  <c r="CH38" i="4" s="1"/>
  <c r="CG36" i="4"/>
  <c r="CH36" i="4" s="1"/>
  <c r="CG40" i="4"/>
  <c r="CH40" i="4" s="1"/>
  <c r="CG39" i="4"/>
  <c r="CH39" i="4" s="1"/>
  <c r="CG35" i="4"/>
  <c r="CG43" i="4"/>
  <c r="CH43" i="4" s="1"/>
  <c r="CG44" i="4"/>
  <c r="CH44" i="4" s="1"/>
  <c r="CE46" i="4"/>
  <c r="CG41" i="4"/>
  <c r="CH41" i="4" s="1"/>
  <c r="CG37" i="4"/>
  <c r="CH37" i="4" s="1"/>
  <c r="CI27" i="4"/>
  <c r="CJ27" i="4" s="1"/>
  <c r="CI24" i="4"/>
  <c r="CJ24" i="4" s="1"/>
  <c r="CI19" i="4"/>
  <c r="CI25" i="4"/>
  <c r="CJ25" i="4" s="1"/>
  <c r="CJ69" i="4"/>
  <c r="CK69" i="4" s="1"/>
  <c r="CJ72" i="4"/>
  <c r="CK72" i="4" s="1"/>
  <c r="CJ65" i="4"/>
  <c r="CK65" i="4" s="1"/>
  <c r="CJ67" i="4"/>
  <c r="CK67" i="4" s="1"/>
  <c r="CJ71" i="4"/>
  <c r="CK71" i="4" s="1"/>
  <c r="CI21" i="4"/>
  <c r="CJ21" i="4" s="1"/>
  <c r="CK64" i="4"/>
  <c r="CJ19" i="4"/>
  <c r="CE29" i="10" l="1"/>
  <c r="CF19" i="10"/>
  <c r="CF29" i="10" s="1"/>
  <c r="CD67" i="10"/>
  <c r="CE67" i="10" s="1"/>
  <c r="CD68" i="10"/>
  <c r="CE68" i="10" s="1"/>
  <c r="CD72" i="10"/>
  <c r="CE72" i="10" s="1"/>
  <c r="CD70" i="10"/>
  <c r="CE70" i="10" s="1"/>
  <c r="CD69" i="10"/>
  <c r="CE69" i="10" s="1"/>
  <c r="CD73" i="10"/>
  <c r="CE73" i="10" s="1"/>
  <c r="CD65" i="10"/>
  <c r="CE65" i="10" s="1"/>
  <c r="CD71" i="10"/>
  <c r="CE71" i="10" s="1"/>
  <c r="CD64" i="10"/>
  <c r="CD66" i="10"/>
  <c r="CE66" i="10" s="1"/>
  <c r="CB75" i="10"/>
  <c r="CF46" i="10"/>
  <c r="CJ74" i="4"/>
  <c r="CG45" i="4"/>
  <c r="CH35" i="4"/>
  <c r="CH45" i="4" s="1"/>
  <c r="CK74" i="4"/>
  <c r="CK75" i="4" s="1"/>
  <c r="CI29" i="4"/>
  <c r="CJ29" i="4"/>
  <c r="CJ30" i="4" s="1"/>
  <c r="CG38" i="10" l="1"/>
  <c r="CH38" i="10" s="1"/>
  <c r="CG44" i="10"/>
  <c r="CH44" i="10" s="1"/>
  <c r="CG41" i="10"/>
  <c r="CH41" i="10" s="1"/>
  <c r="CG39" i="10"/>
  <c r="CH39" i="10" s="1"/>
  <c r="CG43" i="10"/>
  <c r="CH43" i="10" s="1"/>
  <c r="CG40" i="10"/>
  <c r="CH40" i="10" s="1"/>
  <c r="CG35" i="10"/>
  <c r="CG37" i="10"/>
  <c r="CH37" i="10" s="1"/>
  <c r="CG42" i="10"/>
  <c r="CH42" i="10" s="1"/>
  <c r="CG36" i="10"/>
  <c r="CH36" i="10" s="1"/>
  <c r="CE46" i="10"/>
  <c r="CD74" i="10"/>
  <c r="CE64" i="10"/>
  <c r="CE74" i="10" s="1"/>
  <c r="CF30" i="10"/>
  <c r="CL67" i="4"/>
  <c r="CM67" i="4" s="1"/>
  <c r="CL66" i="4"/>
  <c r="CM66" i="4" s="1"/>
  <c r="CH46" i="4"/>
  <c r="CK21" i="4"/>
  <c r="CL21" i="4" s="1"/>
  <c r="CK24" i="4"/>
  <c r="CL24" i="4" s="1"/>
  <c r="CK27" i="4"/>
  <c r="CL27" i="4" s="1"/>
  <c r="CK26" i="4"/>
  <c r="CL26" i="4" s="1"/>
  <c r="CJ75" i="4"/>
  <c r="CL64" i="4"/>
  <c r="CL69" i="4"/>
  <c r="CM69" i="4" s="1"/>
  <c r="CK22" i="4"/>
  <c r="CL22" i="4" s="1"/>
  <c r="CL72" i="4"/>
  <c r="CM72" i="4" s="1"/>
  <c r="CL73" i="4"/>
  <c r="CM73" i="4" s="1"/>
  <c r="CI30" i="4"/>
  <c r="CL71" i="4"/>
  <c r="CM71" i="4" s="1"/>
  <c r="CL65" i="4"/>
  <c r="CM65" i="4" s="1"/>
  <c r="CK20" i="4"/>
  <c r="CL20" i="4" s="1"/>
  <c r="CK28" i="4"/>
  <c r="CL28" i="4" s="1"/>
  <c r="CK19" i="4"/>
  <c r="CL19" i="4" s="1"/>
  <c r="CL68" i="4"/>
  <c r="CM68" i="4" s="1"/>
  <c r="CL70" i="4"/>
  <c r="CM70" i="4" s="1"/>
  <c r="CM64" i="4"/>
  <c r="CK25" i="4"/>
  <c r="CL25" i="4" s="1"/>
  <c r="CK23" i="4"/>
  <c r="CL23" i="4" s="1"/>
  <c r="CG24" i="10" l="1"/>
  <c r="CH24" i="10" s="1"/>
  <c r="CG19" i="10"/>
  <c r="CG26" i="10"/>
  <c r="CH26" i="10" s="1"/>
  <c r="CG21" i="10"/>
  <c r="CH21" i="10" s="1"/>
  <c r="CG20" i="10"/>
  <c r="CH20" i="10" s="1"/>
  <c r="CG23" i="10"/>
  <c r="CH23" i="10" s="1"/>
  <c r="CG27" i="10"/>
  <c r="CH27" i="10" s="1"/>
  <c r="CG22" i="10"/>
  <c r="CH22" i="10" s="1"/>
  <c r="CG25" i="10"/>
  <c r="CH25" i="10" s="1"/>
  <c r="CG28" i="10"/>
  <c r="CH28" i="10" s="1"/>
  <c r="CE30" i="10"/>
  <c r="CE75" i="10"/>
  <c r="CG45" i="10"/>
  <c r="CH35" i="10"/>
  <c r="CH45" i="10" s="1"/>
  <c r="CI40" i="4"/>
  <c r="CJ40" i="4" s="1"/>
  <c r="CI37" i="4"/>
  <c r="CJ37" i="4" s="1"/>
  <c r="CI44" i="4"/>
  <c r="CJ44" i="4" s="1"/>
  <c r="CI38" i="4"/>
  <c r="CJ38" i="4" s="1"/>
  <c r="CI36" i="4"/>
  <c r="CJ36" i="4" s="1"/>
  <c r="CI41" i="4"/>
  <c r="CJ41" i="4" s="1"/>
  <c r="CG46" i="4"/>
  <c r="CI42" i="4"/>
  <c r="CJ42" i="4" s="1"/>
  <c r="CI43" i="4"/>
  <c r="CJ43" i="4" s="1"/>
  <c r="CI35" i="4"/>
  <c r="CI39" i="4"/>
  <c r="CJ39" i="4" s="1"/>
  <c r="CM74" i="4"/>
  <c r="CL74" i="4"/>
  <c r="CL29" i="4"/>
  <c r="CK29" i="4"/>
  <c r="CG29" i="10" l="1"/>
  <c r="CH19" i="10"/>
  <c r="CH29" i="10" s="1"/>
  <c r="CH46" i="10"/>
  <c r="CF72" i="10"/>
  <c r="CG72" i="10" s="1"/>
  <c r="CF68" i="10"/>
  <c r="CG68" i="10" s="1"/>
  <c r="CF67" i="10"/>
  <c r="CG67" i="10" s="1"/>
  <c r="CF69" i="10"/>
  <c r="CG69" i="10" s="1"/>
  <c r="CF73" i="10"/>
  <c r="CG73" i="10" s="1"/>
  <c r="CF70" i="10"/>
  <c r="CG70" i="10" s="1"/>
  <c r="CF71" i="10"/>
  <c r="CG71" i="10" s="1"/>
  <c r="CF64" i="10"/>
  <c r="CF65" i="10"/>
  <c r="CG65" i="10" s="1"/>
  <c r="CF66" i="10"/>
  <c r="CG66" i="10" s="1"/>
  <c r="CD75" i="10"/>
  <c r="CJ35" i="4"/>
  <c r="CJ45" i="4" s="1"/>
  <c r="CI45" i="4"/>
  <c r="CL30" i="4"/>
  <c r="CM21" i="4" s="1"/>
  <c r="CN21" i="4" s="1"/>
  <c r="CM75" i="4"/>
  <c r="CN65" i="4" s="1"/>
  <c r="CO65" i="4" s="1"/>
  <c r="CI40" i="10" l="1"/>
  <c r="CJ40" i="10" s="1"/>
  <c r="CI44" i="10"/>
  <c r="CJ44" i="10" s="1"/>
  <c r="CI39" i="10"/>
  <c r="CJ39" i="10" s="1"/>
  <c r="CI38" i="10"/>
  <c r="CJ38" i="10" s="1"/>
  <c r="CI43" i="10"/>
  <c r="CJ43" i="10" s="1"/>
  <c r="CI41" i="10"/>
  <c r="CJ41" i="10" s="1"/>
  <c r="CI37" i="10"/>
  <c r="CJ37" i="10" s="1"/>
  <c r="CI35" i="10"/>
  <c r="CI42" i="10"/>
  <c r="CJ42" i="10" s="1"/>
  <c r="CI36" i="10"/>
  <c r="CJ36" i="10" s="1"/>
  <c r="CG46" i="10"/>
  <c r="CF74" i="10"/>
  <c r="CG64" i="10"/>
  <c r="CG74" i="10" s="1"/>
  <c r="CH30" i="10"/>
  <c r="CM25" i="4"/>
  <c r="CN25" i="4" s="1"/>
  <c r="CM28" i="4"/>
  <c r="CN28" i="4" s="1"/>
  <c r="CM27" i="4"/>
  <c r="CN27" i="4" s="1"/>
  <c r="CM23" i="4"/>
  <c r="CN23" i="4" s="1"/>
  <c r="CM20" i="4"/>
  <c r="CN20" i="4" s="1"/>
  <c r="CK30" i="4"/>
  <c r="CM22" i="4"/>
  <c r="CN22" i="4" s="1"/>
  <c r="CN66" i="4"/>
  <c r="CO66" i="4" s="1"/>
  <c r="CN70" i="4"/>
  <c r="CO70" i="4" s="1"/>
  <c r="CM24" i="4"/>
  <c r="CN24" i="4" s="1"/>
  <c r="CM26" i="4"/>
  <c r="CN26" i="4" s="1"/>
  <c r="CN72" i="4"/>
  <c r="CO72" i="4" s="1"/>
  <c r="CM19" i="4"/>
  <c r="CN19" i="4" s="1"/>
  <c r="CN68" i="4"/>
  <c r="CO68" i="4" s="1"/>
  <c r="CN64" i="4"/>
  <c r="CO64" i="4" s="1"/>
  <c r="CN71" i="4"/>
  <c r="CO71" i="4" s="1"/>
  <c r="CJ46" i="4"/>
  <c r="CK39" i="4" s="1"/>
  <c r="CL39" i="4" s="1"/>
  <c r="CN73" i="4"/>
  <c r="CO73" i="4" s="1"/>
  <c r="CN67" i="4"/>
  <c r="CO67" i="4" s="1"/>
  <c r="CL75" i="4"/>
  <c r="CK42" i="4"/>
  <c r="CL42" i="4" s="1"/>
  <c r="CK38" i="4"/>
  <c r="CL38" i="4" s="1"/>
  <c r="CK35" i="4"/>
  <c r="CK43" i="4"/>
  <c r="CL43" i="4" s="1"/>
  <c r="CK44" i="4"/>
  <c r="CL44" i="4" s="1"/>
  <c r="CN69" i="4"/>
  <c r="CO69" i="4" s="1"/>
  <c r="CM29" i="4"/>
  <c r="CI23" i="10" l="1"/>
  <c r="CJ23" i="10" s="1"/>
  <c r="CI26" i="10"/>
  <c r="CJ26" i="10" s="1"/>
  <c r="CI21" i="10"/>
  <c r="CJ21" i="10" s="1"/>
  <c r="CI24" i="10"/>
  <c r="CJ24" i="10" s="1"/>
  <c r="CI22" i="10"/>
  <c r="CJ22" i="10" s="1"/>
  <c r="CI25" i="10"/>
  <c r="CJ25" i="10" s="1"/>
  <c r="CI19" i="10"/>
  <c r="CI20" i="10"/>
  <c r="CJ20" i="10" s="1"/>
  <c r="CI27" i="10"/>
  <c r="CJ27" i="10" s="1"/>
  <c r="CI28" i="10"/>
  <c r="CJ28" i="10" s="1"/>
  <c r="CG30" i="10"/>
  <c r="CG75" i="10"/>
  <c r="CI45" i="10"/>
  <c r="CJ35" i="10"/>
  <c r="CJ45" i="10" s="1"/>
  <c r="CN29" i="4"/>
  <c r="CK40" i="4"/>
  <c r="CL40" i="4" s="1"/>
  <c r="CI46" i="4"/>
  <c r="CK37" i="4"/>
  <c r="CL37" i="4" s="1"/>
  <c r="CK36" i="4"/>
  <c r="CL36" i="4" s="1"/>
  <c r="CN74" i="4"/>
  <c r="CO74" i="4"/>
  <c r="CK41" i="4"/>
  <c r="CL41" i="4" s="1"/>
  <c r="CL35" i="4"/>
  <c r="CN30" i="4"/>
  <c r="CO24" i="4" s="1"/>
  <c r="CP24" i="4" s="1"/>
  <c r="CH67" i="10" l="1"/>
  <c r="CI67" i="10" s="1"/>
  <c r="CH68" i="10"/>
  <c r="CI68" i="10" s="1"/>
  <c r="CH70" i="10"/>
  <c r="CI70" i="10" s="1"/>
  <c r="CH73" i="10"/>
  <c r="CI73" i="10" s="1"/>
  <c r="CH72" i="10"/>
  <c r="CI72" i="10" s="1"/>
  <c r="CH69" i="10"/>
  <c r="CI69" i="10" s="1"/>
  <c r="CH64" i="10"/>
  <c r="CH66" i="10"/>
  <c r="CI66" i="10" s="1"/>
  <c r="CH65" i="10"/>
  <c r="CI65" i="10" s="1"/>
  <c r="CH71" i="10"/>
  <c r="CI71" i="10" s="1"/>
  <c r="CF75" i="10"/>
  <c r="CJ46" i="10"/>
  <c r="CI29" i="10"/>
  <c r="CJ19" i="10"/>
  <c r="CJ29" i="10" s="1"/>
  <c r="CO75" i="4"/>
  <c r="CP71" i="4" s="1"/>
  <c r="CQ71" i="4" s="1"/>
  <c r="CP69" i="4"/>
  <c r="CQ69" i="4" s="1"/>
  <c r="CP68" i="4"/>
  <c r="CQ68" i="4" s="1"/>
  <c r="CP72" i="4"/>
  <c r="CQ72" i="4" s="1"/>
  <c r="CP73" i="4"/>
  <c r="CQ73" i="4" s="1"/>
  <c r="CN75" i="4"/>
  <c r="CP67" i="4"/>
  <c r="CQ67" i="4" s="1"/>
  <c r="CP64" i="4"/>
  <c r="CQ64" i="4" s="1"/>
  <c r="CP65" i="4"/>
  <c r="CQ65" i="4" s="1"/>
  <c r="CL45" i="4"/>
  <c r="CP66" i="4"/>
  <c r="CQ66" i="4" s="1"/>
  <c r="CP70" i="4"/>
  <c r="CQ70" i="4" s="1"/>
  <c r="CK45" i="4"/>
  <c r="CL46" i="4" s="1"/>
  <c r="CO26" i="4"/>
  <c r="CP26" i="4" s="1"/>
  <c r="CO22" i="4"/>
  <c r="CP22" i="4" s="1"/>
  <c r="CO27" i="4"/>
  <c r="CP27" i="4" s="1"/>
  <c r="CO20" i="4"/>
  <c r="CP20" i="4" s="1"/>
  <c r="CO25" i="4"/>
  <c r="CP25" i="4" s="1"/>
  <c r="CO19" i="4"/>
  <c r="CP19" i="4" s="1"/>
  <c r="CO23" i="4"/>
  <c r="CP23" i="4" s="1"/>
  <c r="CO28" i="4"/>
  <c r="CP28" i="4" s="1"/>
  <c r="CM30" i="4"/>
  <c r="CO21" i="4"/>
  <c r="CP21" i="4" s="1"/>
  <c r="CQ74" i="4"/>
  <c r="CK38" i="10" l="1"/>
  <c r="CL38" i="10" s="1"/>
  <c r="CK40" i="10"/>
  <c r="CL40" i="10" s="1"/>
  <c r="CK41" i="10"/>
  <c r="CL41" i="10" s="1"/>
  <c r="CK44" i="10"/>
  <c r="CL44" i="10" s="1"/>
  <c r="CK39" i="10"/>
  <c r="CL39" i="10" s="1"/>
  <c r="CK43" i="10"/>
  <c r="CL43" i="10" s="1"/>
  <c r="CK37" i="10"/>
  <c r="CL37" i="10" s="1"/>
  <c r="CK36" i="10"/>
  <c r="CL36" i="10" s="1"/>
  <c r="CK35" i="10"/>
  <c r="CK42" i="10"/>
  <c r="CL42" i="10" s="1"/>
  <c r="CI46" i="10"/>
  <c r="CJ30" i="10"/>
  <c r="CH74" i="10"/>
  <c r="CI64" i="10"/>
  <c r="CI74" i="10" s="1"/>
  <c r="CP74" i="4"/>
  <c r="CM36" i="4"/>
  <c r="CN36" i="4" s="1"/>
  <c r="CM35" i="4"/>
  <c r="CK46" i="4"/>
  <c r="CM41" i="4"/>
  <c r="CN41" i="4" s="1"/>
  <c r="CM40" i="4"/>
  <c r="CN40" i="4" s="1"/>
  <c r="CM43" i="4"/>
  <c r="CN43" i="4" s="1"/>
  <c r="CM37" i="4"/>
  <c r="CN37" i="4" s="1"/>
  <c r="CM44" i="4"/>
  <c r="CN44" i="4" s="1"/>
  <c r="CM38" i="4"/>
  <c r="CN38" i="4" s="1"/>
  <c r="CM39" i="4"/>
  <c r="CN39" i="4" s="1"/>
  <c r="CM42" i="4"/>
  <c r="CN42" i="4" s="1"/>
  <c r="CP29" i="4"/>
  <c r="CO29" i="4"/>
  <c r="CQ75" i="4"/>
  <c r="CP75" i="4" s="1"/>
  <c r="CK45" i="10" l="1"/>
  <c r="CL35" i="10"/>
  <c r="CL45" i="10" s="1"/>
  <c r="CK24" i="10"/>
  <c r="CL24" i="10" s="1"/>
  <c r="CK25" i="10"/>
  <c r="CL25" i="10" s="1"/>
  <c r="CK22" i="10"/>
  <c r="CL22" i="10" s="1"/>
  <c r="CK19" i="10"/>
  <c r="CK26" i="10"/>
  <c r="CL26" i="10" s="1"/>
  <c r="CK23" i="10"/>
  <c r="CL23" i="10" s="1"/>
  <c r="CK20" i="10"/>
  <c r="CL20" i="10" s="1"/>
  <c r="CK21" i="10"/>
  <c r="CL21" i="10" s="1"/>
  <c r="CK28" i="10"/>
  <c r="CL28" i="10" s="1"/>
  <c r="CK27" i="10"/>
  <c r="CL27" i="10" s="1"/>
  <c r="CI30" i="10"/>
  <c r="CI75" i="10"/>
  <c r="CR67" i="4"/>
  <c r="CS67" i="4" s="1"/>
  <c r="CR68" i="4"/>
  <c r="CS68" i="4" s="1"/>
  <c r="CR72" i="4"/>
  <c r="CS72" i="4" s="1"/>
  <c r="CR71" i="4"/>
  <c r="CS71" i="4" s="1"/>
  <c r="CR73" i="4"/>
  <c r="CS73" i="4" s="1"/>
  <c r="CR65" i="4"/>
  <c r="CS65" i="4" s="1"/>
  <c r="CR69" i="4"/>
  <c r="CS69" i="4" s="1"/>
  <c r="CR66" i="4"/>
  <c r="CS66" i="4" s="1"/>
  <c r="CP30" i="4"/>
  <c r="CQ25" i="4" s="1"/>
  <c r="CR25" i="4" s="1"/>
  <c r="CR70" i="4"/>
  <c r="CS70" i="4" s="1"/>
  <c r="CR64" i="4"/>
  <c r="CM45" i="4"/>
  <c r="CN35" i="4"/>
  <c r="CN45" i="4" s="1"/>
  <c r="CQ28" i="4"/>
  <c r="CR28" i="4" s="1"/>
  <c r="CQ23" i="4"/>
  <c r="CR23" i="4" s="1"/>
  <c r="CQ26" i="4"/>
  <c r="CR26" i="4" s="1"/>
  <c r="CQ21" i="4"/>
  <c r="CR21" i="4" s="1"/>
  <c r="CQ22" i="4"/>
  <c r="CR22" i="4" s="1"/>
  <c r="CJ67" i="10" l="1"/>
  <c r="CK67" i="10" s="1"/>
  <c r="CJ69" i="10"/>
  <c r="CK69" i="10" s="1"/>
  <c r="CJ73" i="10"/>
  <c r="CK73" i="10" s="1"/>
  <c r="CJ68" i="10"/>
  <c r="CK68" i="10" s="1"/>
  <c r="CJ72" i="10"/>
  <c r="CK72" i="10" s="1"/>
  <c r="CJ70" i="10"/>
  <c r="CK70" i="10" s="1"/>
  <c r="CJ64" i="10"/>
  <c r="CJ66" i="10"/>
  <c r="CK66" i="10" s="1"/>
  <c r="CJ65" i="10"/>
  <c r="CK65" i="10" s="1"/>
  <c r="CJ71" i="10"/>
  <c r="CK71" i="10" s="1"/>
  <c r="CH75" i="10"/>
  <c r="CK29" i="10"/>
  <c r="CL19" i="10"/>
  <c r="CL29" i="10" s="1"/>
  <c r="CL46" i="10"/>
  <c r="CQ19" i="4"/>
  <c r="CR19" i="4" s="1"/>
  <c r="CQ27" i="4"/>
  <c r="CR27" i="4" s="1"/>
  <c r="CQ24" i="4"/>
  <c r="CR24" i="4" s="1"/>
  <c r="CO30" i="4"/>
  <c r="CQ20" i="4"/>
  <c r="CR20" i="4" s="1"/>
  <c r="CR74" i="4"/>
  <c r="CS64" i="4"/>
  <c r="CS74" i="4" s="1"/>
  <c r="CS75" i="4" s="1"/>
  <c r="CN46" i="4"/>
  <c r="CM39" i="10" l="1"/>
  <c r="CN39" i="10" s="1"/>
  <c r="CM38" i="10"/>
  <c r="CN38" i="10" s="1"/>
  <c r="CM43" i="10"/>
  <c r="CN43" i="10" s="1"/>
  <c r="CM40" i="10"/>
  <c r="CN40" i="10" s="1"/>
  <c r="CM44" i="10"/>
  <c r="CN44" i="10" s="1"/>
  <c r="CM41" i="10"/>
  <c r="CN41" i="10" s="1"/>
  <c r="CM37" i="10"/>
  <c r="CN37" i="10" s="1"/>
  <c r="CM36" i="10"/>
  <c r="CN36" i="10" s="1"/>
  <c r="CM35" i="10"/>
  <c r="CM42" i="10"/>
  <c r="CN42" i="10" s="1"/>
  <c r="CK46" i="10"/>
  <c r="CL30" i="10"/>
  <c r="CJ74" i="10"/>
  <c r="CK64" i="10"/>
  <c r="CK74" i="10" s="1"/>
  <c r="CR29" i="4"/>
  <c r="CQ29" i="4"/>
  <c r="CT69" i="4"/>
  <c r="CU69" i="4" s="1"/>
  <c r="CT65" i="4"/>
  <c r="CU65" i="4" s="1"/>
  <c r="CT71" i="4"/>
  <c r="CU71" i="4" s="1"/>
  <c r="CT64" i="4"/>
  <c r="CU64" i="4" s="1"/>
  <c r="CT73" i="4"/>
  <c r="CU73" i="4" s="1"/>
  <c r="CT67" i="4"/>
  <c r="CU67" i="4" s="1"/>
  <c r="CT70" i="4"/>
  <c r="CU70" i="4" s="1"/>
  <c r="CT66" i="4"/>
  <c r="CU66" i="4" s="1"/>
  <c r="CT68" i="4"/>
  <c r="CU68" i="4" s="1"/>
  <c r="CR75" i="4"/>
  <c r="CT72" i="4"/>
  <c r="CU72" i="4" s="1"/>
  <c r="CR30" i="4"/>
  <c r="CO39" i="4"/>
  <c r="CP39" i="4" s="1"/>
  <c r="CO41" i="4"/>
  <c r="CP41" i="4" s="1"/>
  <c r="CO36" i="4"/>
  <c r="CP36" i="4" s="1"/>
  <c r="CO38" i="4"/>
  <c r="CP38" i="4" s="1"/>
  <c r="CO44" i="4"/>
  <c r="CP44" i="4" s="1"/>
  <c r="CO35" i="4"/>
  <c r="CO37" i="4"/>
  <c r="CP37" i="4" s="1"/>
  <c r="CO40" i="4"/>
  <c r="CP40" i="4" s="1"/>
  <c r="CO43" i="4"/>
  <c r="CP43" i="4" s="1"/>
  <c r="CO42" i="4"/>
  <c r="CP42" i="4" s="1"/>
  <c r="CM46" i="4"/>
  <c r="CS28" i="4"/>
  <c r="CT28" i="4" s="1"/>
  <c r="CS24" i="4"/>
  <c r="CT24" i="4" s="1"/>
  <c r="CS23" i="4"/>
  <c r="CT23" i="4" s="1"/>
  <c r="CS20" i="4"/>
  <c r="CT20" i="4" s="1"/>
  <c r="CS21" i="4"/>
  <c r="CT21" i="4" s="1"/>
  <c r="CS19" i="4"/>
  <c r="CS22" i="4"/>
  <c r="CT22" i="4" s="1"/>
  <c r="CS27" i="4"/>
  <c r="CT27" i="4" s="1"/>
  <c r="CS25" i="4"/>
  <c r="CT25" i="4" s="1"/>
  <c r="CS26" i="4"/>
  <c r="CT26" i="4" s="1"/>
  <c r="CQ30" i="4"/>
  <c r="CM45" i="10" l="1"/>
  <c r="CN35" i="10"/>
  <c r="CN45" i="10" s="1"/>
  <c r="CM21" i="10"/>
  <c r="CN21" i="10" s="1"/>
  <c r="CM24" i="10"/>
  <c r="CN24" i="10" s="1"/>
  <c r="CM23" i="10"/>
  <c r="CN23" i="10" s="1"/>
  <c r="CM22" i="10"/>
  <c r="CN22" i="10" s="1"/>
  <c r="CM25" i="10"/>
  <c r="CN25" i="10" s="1"/>
  <c r="CM26" i="10"/>
  <c r="CN26" i="10" s="1"/>
  <c r="CM20" i="10"/>
  <c r="CN20" i="10" s="1"/>
  <c r="CM27" i="10"/>
  <c r="CN27" i="10" s="1"/>
  <c r="CM28" i="10"/>
  <c r="CN28" i="10" s="1"/>
  <c r="CM19" i="10"/>
  <c r="CK30" i="10"/>
  <c r="CK75" i="10"/>
  <c r="CU74" i="4"/>
  <c r="CT74" i="4"/>
  <c r="CU75" i="4"/>
  <c r="CV73" i="4" s="1"/>
  <c r="CW73" i="4" s="1"/>
  <c r="CO45" i="4"/>
  <c r="CP35" i="4"/>
  <c r="CP45" i="4" s="1"/>
  <c r="CT19" i="4"/>
  <c r="CT29" i="4" s="1"/>
  <c r="CS29" i="4"/>
  <c r="CL68" i="10" l="1"/>
  <c r="CM68" i="10" s="1"/>
  <c r="CL67" i="10"/>
  <c r="CM67" i="10" s="1"/>
  <c r="CL70" i="10"/>
  <c r="CM70" i="10" s="1"/>
  <c r="CL73" i="10"/>
  <c r="CM73" i="10" s="1"/>
  <c r="CL72" i="10"/>
  <c r="CM72" i="10" s="1"/>
  <c r="CL69" i="10"/>
  <c r="CM69" i="10" s="1"/>
  <c r="CL66" i="10"/>
  <c r="CM66" i="10" s="1"/>
  <c r="CL64" i="10"/>
  <c r="CL65" i="10"/>
  <c r="CM65" i="10" s="1"/>
  <c r="CL71" i="10"/>
  <c r="CM71" i="10" s="1"/>
  <c r="CJ75" i="10"/>
  <c r="CM29" i="10"/>
  <c r="CN19" i="10"/>
  <c r="CN29" i="10" s="1"/>
  <c r="CN46" i="10"/>
  <c r="CV65" i="4"/>
  <c r="CW65" i="4" s="1"/>
  <c r="CV69" i="4"/>
  <c r="CW69" i="4" s="1"/>
  <c r="CV68" i="4"/>
  <c r="CW68" i="4" s="1"/>
  <c r="CT75" i="4"/>
  <c r="CV66" i="4"/>
  <c r="CW66" i="4" s="1"/>
  <c r="CV71" i="4"/>
  <c r="CW71" i="4" s="1"/>
  <c r="CV67" i="4"/>
  <c r="CW67" i="4" s="1"/>
  <c r="CV72" i="4"/>
  <c r="CW72" i="4" s="1"/>
  <c r="CV64" i="4"/>
  <c r="CW64" i="4" s="1"/>
  <c r="CV70" i="4"/>
  <c r="CW70" i="4" s="1"/>
  <c r="CP46" i="4"/>
  <c r="CT30" i="4"/>
  <c r="CU24" i="4" s="1"/>
  <c r="CV24" i="4" s="1"/>
  <c r="CO44" i="10" l="1"/>
  <c r="CP44" i="10" s="1"/>
  <c r="CO39" i="10"/>
  <c r="CP39" i="10" s="1"/>
  <c r="CO38" i="10"/>
  <c r="CP38" i="10" s="1"/>
  <c r="CO43" i="10"/>
  <c r="CP43" i="10" s="1"/>
  <c r="CO41" i="10"/>
  <c r="CP41" i="10" s="1"/>
  <c r="CO40" i="10"/>
  <c r="CP40" i="10" s="1"/>
  <c r="CO42" i="10"/>
  <c r="CP42" i="10" s="1"/>
  <c r="CO37" i="10"/>
  <c r="CP37" i="10" s="1"/>
  <c r="CO36" i="10"/>
  <c r="CP36" i="10" s="1"/>
  <c r="CO35" i="10"/>
  <c r="CM46" i="10"/>
  <c r="CN30" i="10"/>
  <c r="CL74" i="10"/>
  <c r="CM64" i="10"/>
  <c r="CM74" i="10" s="1"/>
  <c r="CV74" i="4"/>
  <c r="CW74" i="4"/>
  <c r="CW75" i="4" s="1"/>
  <c r="CS30" i="4"/>
  <c r="CU21" i="4"/>
  <c r="CV21" i="4" s="1"/>
  <c r="CU22" i="4"/>
  <c r="CV22" i="4" s="1"/>
  <c r="CU25" i="4"/>
  <c r="CV25" i="4" s="1"/>
  <c r="CU23" i="4"/>
  <c r="CV23" i="4" s="1"/>
  <c r="CU26" i="4"/>
  <c r="CV26" i="4" s="1"/>
  <c r="CU20" i="4"/>
  <c r="CV20" i="4" s="1"/>
  <c r="CU28" i="4"/>
  <c r="CV28" i="4" s="1"/>
  <c r="CU27" i="4"/>
  <c r="CV27" i="4" s="1"/>
  <c r="CQ40" i="4"/>
  <c r="CR40" i="4" s="1"/>
  <c r="CQ41" i="4"/>
  <c r="CR41" i="4" s="1"/>
  <c r="CQ44" i="4"/>
  <c r="CR44" i="4" s="1"/>
  <c r="CQ35" i="4"/>
  <c r="CQ43" i="4"/>
  <c r="CR43" i="4" s="1"/>
  <c r="CQ37" i="4"/>
  <c r="CR37" i="4" s="1"/>
  <c r="CQ42" i="4"/>
  <c r="CR42" i="4" s="1"/>
  <c r="CQ39" i="4"/>
  <c r="CR39" i="4" s="1"/>
  <c r="CQ38" i="4"/>
  <c r="CR38" i="4" s="1"/>
  <c r="CQ36" i="4"/>
  <c r="CR36" i="4" s="1"/>
  <c r="CO46" i="4"/>
  <c r="CU19" i="4"/>
  <c r="CV19" i="4" s="1"/>
  <c r="CO45" i="10" l="1"/>
  <c r="CP35" i="10"/>
  <c r="CP45" i="10" s="1"/>
  <c r="CO24" i="10"/>
  <c r="CP24" i="10" s="1"/>
  <c r="CO26" i="10"/>
  <c r="CP26" i="10" s="1"/>
  <c r="CO23" i="10"/>
  <c r="CP23" i="10" s="1"/>
  <c r="CO19" i="10"/>
  <c r="CO20" i="10"/>
  <c r="CP20" i="10" s="1"/>
  <c r="CO21" i="10"/>
  <c r="CP21" i="10" s="1"/>
  <c r="CO22" i="10"/>
  <c r="CP22" i="10" s="1"/>
  <c r="CO27" i="10"/>
  <c r="CP27" i="10" s="1"/>
  <c r="CO25" i="10"/>
  <c r="CP25" i="10" s="1"/>
  <c r="CO28" i="10"/>
  <c r="CP28" i="10" s="1"/>
  <c r="CM30" i="10"/>
  <c r="CM75" i="10"/>
  <c r="CX64" i="4"/>
  <c r="CX72" i="4"/>
  <c r="CY72" i="4" s="1"/>
  <c r="CX71" i="4"/>
  <c r="CY71" i="4" s="1"/>
  <c r="CX67" i="4"/>
  <c r="CY67" i="4" s="1"/>
  <c r="CX65" i="4"/>
  <c r="CY65" i="4" s="1"/>
  <c r="CV75" i="4"/>
  <c r="CX69" i="4"/>
  <c r="CY69" i="4" s="1"/>
  <c r="CX66" i="4"/>
  <c r="CY66" i="4" s="1"/>
  <c r="CX73" i="4"/>
  <c r="CY73" i="4" s="1"/>
  <c r="CX68" i="4"/>
  <c r="CY68" i="4" s="1"/>
  <c r="CX70" i="4"/>
  <c r="CY70" i="4" s="1"/>
  <c r="CV29" i="4"/>
  <c r="CV30" i="4" s="1"/>
  <c r="CU29" i="4"/>
  <c r="CR35" i="4"/>
  <c r="CR45" i="4" s="1"/>
  <c r="CQ45" i="4"/>
  <c r="CY64" i="4"/>
  <c r="CY74" i="4" s="1"/>
  <c r="CN67" i="10" l="1"/>
  <c r="CO67" i="10" s="1"/>
  <c r="CN69" i="10"/>
  <c r="CO69" i="10" s="1"/>
  <c r="CN73" i="10"/>
  <c r="CO73" i="10" s="1"/>
  <c r="CN68" i="10"/>
  <c r="CO68" i="10" s="1"/>
  <c r="CN72" i="10"/>
  <c r="CO72" i="10" s="1"/>
  <c r="CN70" i="10"/>
  <c r="CO70" i="10" s="1"/>
  <c r="CN65" i="10"/>
  <c r="CO65" i="10" s="1"/>
  <c r="CN64" i="10"/>
  <c r="CN66" i="10"/>
  <c r="CO66" i="10" s="1"/>
  <c r="CN71" i="10"/>
  <c r="CO71" i="10" s="1"/>
  <c r="CL75" i="10"/>
  <c r="CO29" i="10"/>
  <c r="CP19" i="10"/>
  <c r="CP29" i="10" s="1"/>
  <c r="CP46" i="10"/>
  <c r="CR46" i="4"/>
  <c r="CX74" i="4"/>
  <c r="CS39" i="4"/>
  <c r="CT39" i="4" s="1"/>
  <c r="CS41" i="4"/>
  <c r="CT41" i="4" s="1"/>
  <c r="CS37" i="4"/>
  <c r="CT37" i="4" s="1"/>
  <c r="CS36" i="4"/>
  <c r="CT36" i="4" s="1"/>
  <c r="CS35" i="4"/>
  <c r="CS43" i="4"/>
  <c r="CT43" i="4" s="1"/>
  <c r="CS40" i="4"/>
  <c r="CT40" i="4" s="1"/>
  <c r="CS42" i="4"/>
  <c r="CT42" i="4" s="1"/>
  <c r="CS38" i="4"/>
  <c r="CT38" i="4" s="1"/>
  <c r="CS44" i="4"/>
  <c r="CT44" i="4" s="1"/>
  <c r="CQ46" i="4"/>
  <c r="CY75" i="4"/>
  <c r="CZ66" i="4" s="1"/>
  <c r="DA66" i="4" s="1"/>
  <c r="CW27" i="4"/>
  <c r="CX27" i="4" s="1"/>
  <c r="CW21" i="4"/>
  <c r="CX21" i="4" s="1"/>
  <c r="CW24" i="4"/>
  <c r="CX24" i="4" s="1"/>
  <c r="CW25" i="4"/>
  <c r="CX25" i="4" s="1"/>
  <c r="CW23" i="4"/>
  <c r="CX23" i="4" s="1"/>
  <c r="CW22" i="4"/>
  <c r="CX22" i="4" s="1"/>
  <c r="CW20" i="4"/>
  <c r="CX20" i="4" s="1"/>
  <c r="CW28" i="4"/>
  <c r="CX28" i="4" s="1"/>
  <c r="CW19" i="4"/>
  <c r="CW26" i="4"/>
  <c r="CX26" i="4" s="1"/>
  <c r="CU30" i="4"/>
  <c r="CQ44" i="10" l="1"/>
  <c r="CR44" i="10" s="1"/>
  <c r="CQ41" i="10"/>
  <c r="CR41" i="10" s="1"/>
  <c r="CQ39" i="10"/>
  <c r="CR39" i="10" s="1"/>
  <c r="CQ43" i="10"/>
  <c r="CR43" i="10" s="1"/>
  <c r="CQ38" i="10"/>
  <c r="CR38" i="10" s="1"/>
  <c r="CQ40" i="10"/>
  <c r="CR40" i="10" s="1"/>
  <c r="CQ42" i="10"/>
  <c r="CR42" i="10" s="1"/>
  <c r="CQ35" i="10"/>
  <c r="CQ37" i="10"/>
  <c r="CR37" i="10" s="1"/>
  <c r="CQ36" i="10"/>
  <c r="CR36" i="10" s="1"/>
  <c r="CO46" i="10"/>
  <c r="CP30" i="10"/>
  <c r="CN74" i="10"/>
  <c r="CO64" i="10"/>
  <c r="CO74" i="10" s="1"/>
  <c r="CZ72" i="4"/>
  <c r="DA72" i="4" s="1"/>
  <c r="CZ71" i="4"/>
  <c r="DA71" i="4" s="1"/>
  <c r="CZ70" i="4"/>
  <c r="DA70" i="4" s="1"/>
  <c r="CZ64" i="4"/>
  <c r="DA64" i="4" s="1"/>
  <c r="CZ68" i="4"/>
  <c r="DA68" i="4" s="1"/>
  <c r="CZ73" i="4"/>
  <c r="DA73" i="4" s="1"/>
  <c r="CX75" i="4"/>
  <c r="CZ67" i="4"/>
  <c r="DA67" i="4" s="1"/>
  <c r="CZ69" i="4"/>
  <c r="DA69" i="4" s="1"/>
  <c r="CZ65" i="4"/>
  <c r="DA65" i="4" s="1"/>
  <c r="CT35" i="4"/>
  <c r="CT45" i="4" s="1"/>
  <c r="CS45" i="4"/>
  <c r="CT46" i="4" s="1"/>
  <c r="CW29" i="4"/>
  <c r="CX19" i="4"/>
  <c r="CX29" i="4" s="1"/>
  <c r="CO75" i="10" l="1"/>
  <c r="CQ28" i="10"/>
  <c r="CR28" i="10" s="1"/>
  <c r="CQ26" i="10"/>
  <c r="CR26" i="10" s="1"/>
  <c r="CQ23" i="10"/>
  <c r="CR23" i="10" s="1"/>
  <c r="CQ19" i="10"/>
  <c r="CQ20" i="10"/>
  <c r="CR20" i="10" s="1"/>
  <c r="CQ21" i="10"/>
  <c r="CR21" i="10" s="1"/>
  <c r="CQ24" i="10"/>
  <c r="CR24" i="10" s="1"/>
  <c r="CQ22" i="10"/>
  <c r="CR22" i="10" s="1"/>
  <c r="CQ25" i="10"/>
  <c r="CR25" i="10" s="1"/>
  <c r="CQ27" i="10"/>
  <c r="CR27" i="10" s="1"/>
  <c r="CO30" i="10"/>
  <c r="CQ45" i="10"/>
  <c r="CR35" i="10"/>
  <c r="CR45" i="10" s="1"/>
  <c r="CZ74" i="4"/>
  <c r="DA74" i="4"/>
  <c r="CU38" i="4"/>
  <c r="CV38" i="4" s="1"/>
  <c r="CU43" i="4"/>
  <c r="CV43" i="4" s="1"/>
  <c r="CU41" i="4"/>
  <c r="CV41" i="4" s="1"/>
  <c r="CU42" i="4"/>
  <c r="CV42" i="4" s="1"/>
  <c r="CU39" i="4"/>
  <c r="CV39" i="4" s="1"/>
  <c r="CU35" i="4"/>
  <c r="CU40" i="4"/>
  <c r="CV40" i="4" s="1"/>
  <c r="CU36" i="4"/>
  <c r="CV36" i="4" s="1"/>
  <c r="CU44" i="4"/>
  <c r="CV44" i="4" s="1"/>
  <c r="CU37" i="4"/>
  <c r="CV37" i="4" s="1"/>
  <c r="CS46" i="4"/>
  <c r="DA75" i="4"/>
  <c r="DB65" i="4" s="1"/>
  <c r="DC65" i="4" s="1"/>
  <c r="DB68" i="4"/>
  <c r="DC68" i="4" s="1"/>
  <c r="DB66" i="4"/>
  <c r="DC66" i="4" s="1"/>
  <c r="CX30" i="4"/>
  <c r="CR46" i="10" l="1"/>
  <c r="CQ29" i="10"/>
  <c r="CR19" i="10"/>
  <c r="CR29" i="10" s="1"/>
  <c r="CP73" i="10"/>
  <c r="CQ73" i="10" s="1"/>
  <c r="CP67" i="10"/>
  <c r="CQ67" i="10" s="1"/>
  <c r="CP69" i="10"/>
  <c r="CQ69" i="10" s="1"/>
  <c r="CP72" i="10"/>
  <c r="CQ72" i="10" s="1"/>
  <c r="CP68" i="10"/>
  <c r="CQ68" i="10" s="1"/>
  <c r="CP70" i="10"/>
  <c r="CQ70" i="10" s="1"/>
  <c r="CP64" i="10"/>
  <c r="CP65" i="10"/>
  <c r="CQ65" i="10" s="1"/>
  <c r="CP71" i="10"/>
  <c r="CQ71" i="10" s="1"/>
  <c r="CP66" i="10"/>
  <c r="CQ66" i="10" s="1"/>
  <c r="CN75" i="10"/>
  <c r="CZ75" i="4"/>
  <c r="DB73" i="4"/>
  <c r="DC73" i="4" s="1"/>
  <c r="DB70" i="4"/>
  <c r="DC70" i="4" s="1"/>
  <c r="DB71" i="4"/>
  <c r="DC71" i="4" s="1"/>
  <c r="DB64" i="4"/>
  <c r="DB69" i="4"/>
  <c r="DC69" i="4" s="1"/>
  <c r="DB67" i="4"/>
  <c r="DC67" i="4" s="1"/>
  <c r="DB72" i="4"/>
  <c r="DC72" i="4" s="1"/>
  <c r="CV35" i="4"/>
  <c r="CV45" i="4" s="1"/>
  <c r="CU45" i="4"/>
  <c r="DC64" i="4"/>
  <c r="CY21" i="4"/>
  <c r="CZ21" i="4" s="1"/>
  <c r="CY25" i="4"/>
  <c r="CZ25" i="4" s="1"/>
  <c r="CY24" i="4"/>
  <c r="CZ24" i="4" s="1"/>
  <c r="CY28" i="4"/>
  <c r="CZ28" i="4" s="1"/>
  <c r="CY27" i="4"/>
  <c r="CZ27" i="4" s="1"/>
  <c r="CY22" i="4"/>
  <c r="CZ22" i="4" s="1"/>
  <c r="CY23" i="4"/>
  <c r="CZ23" i="4" s="1"/>
  <c r="CY20" i="4"/>
  <c r="CZ20" i="4" s="1"/>
  <c r="CY19" i="4"/>
  <c r="CY26" i="4"/>
  <c r="CZ26" i="4" s="1"/>
  <c r="CW30" i="4"/>
  <c r="CP74" i="10" l="1"/>
  <c r="CQ64" i="10"/>
  <c r="CQ74" i="10" s="1"/>
  <c r="CR30" i="10"/>
  <c r="CS44" i="10"/>
  <c r="CT44" i="10" s="1"/>
  <c r="CS38" i="10"/>
  <c r="CT38" i="10" s="1"/>
  <c r="CS41" i="10"/>
  <c r="CT41" i="10" s="1"/>
  <c r="CS40" i="10"/>
  <c r="CT40" i="10" s="1"/>
  <c r="CS39" i="10"/>
  <c r="CT39" i="10" s="1"/>
  <c r="CS43" i="10"/>
  <c r="CT43" i="10" s="1"/>
  <c r="CS36" i="10"/>
  <c r="CT36" i="10" s="1"/>
  <c r="CS35" i="10"/>
  <c r="CS42" i="10"/>
  <c r="CT42" i="10" s="1"/>
  <c r="CS37" i="10"/>
  <c r="CT37" i="10" s="1"/>
  <c r="CQ46" i="10"/>
  <c r="CV46" i="4"/>
  <c r="DB74" i="4"/>
  <c r="DC74" i="4"/>
  <c r="DC75" i="4" s="1"/>
  <c r="DD64" i="4" s="1"/>
  <c r="CW43" i="4"/>
  <c r="CX43" i="4" s="1"/>
  <c r="CW41" i="4"/>
  <c r="CX41" i="4" s="1"/>
  <c r="CW40" i="4"/>
  <c r="CX40" i="4" s="1"/>
  <c r="CW37" i="4"/>
  <c r="CX37" i="4" s="1"/>
  <c r="CW36" i="4"/>
  <c r="CX36" i="4" s="1"/>
  <c r="CW35" i="4"/>
  <c r="CW44" i="4"/>
  <c r="CX44" i="4" s="1"/>
  <c r="CW38" i="4"/>
  <c r="CX38" i="4" s="1"/>
  <c r="CW39" i="4"/>
  <c r="CX39" i="4" s="1"/>
  <c r="CW42" i="4"/>
  <c r="CX42" i="4" s="1"/>
  <c r="CU46" i="4"/>
  <c r="DD66" i="4"/>
  <c r="DE66" i="4" s="1"/>
  <c r="DD67" i="4"/>
  <c r="DE67" i="4" s="1"/>
  <c r="DD68" i="4"/>
  <c r="DE68" i="4" s="1"/>
  <c r="DD72" i="4"/>
  <c r="DE72" i="4" s="1"/>
  <c r="DD73" i="4"/>
  <c r="DE73" i="4" s="1"/>
  <c r="DD69" i="4"/>
  <c r="DE69" i="4" s="1"/>
  <c r="DD71" i="4"/>
  <c r="DE71" i="4" s="1"/>
  <c r="DD70" i="4"/>
  <c r="DE70" i="4" s="1"/>
  <c r="DB75" i="4"/>
  <c r="CZ19" i="4"/>
  <c r="CZ29" i="4" s="1"/>
  <c r="CY29" i="4"/>
  <c r="CS21" i="10" l="1"/>
  <c r="CT21" i="10" s="1"/>
  <c r="CS23" i="10"/>
  <c r="CT23" i="10" s="1"/>
  <c r="CS19" i="10"/>
  <c r="CS22" i="10"/>
  <c r="CT22" i="10" s="1"/>
  <c r="CS25" i="10"/>
  <c r="CT25" i="10" s="1"/>
  <c r="CS24" i="10"/>
  <c r="CT24" i="10" s="1"/>
  <c r="CS27" i="10"/>
  <c r="CT27" i="10" s="1"/>
  <c r="CS20" i="10"/>
  <c r="CT20" i="10" s="1"/>
  <c r="CS26" i="10"/>
  <c r="CT26" i="10" s="1"/>
  <c r="CS28" i="10"/>
  <c r="CT28" i="10" s="1"/>
  <c r="CQ30" i="10"/>
  <c r="CS45" i="10"/>
  <c r="CT35" i="10"/>
  <c r="CT45" i="10" s="1"/>
  <c r="CQ75" i="10"/>
  <c r="DD65" i="4"/>
  <c r="DE65" i="4" s="1"/>
  <c r="CX35" i="4"/>
  <c r="CX45" i="4" s="1"/>
  <c r="CW45" i="4"/>
  <c r="CZ30" i="4"/>
  <c r="DA26" i="4" s="1"/>
  <c r="DB26" i="4" s="1"/>
  <c r="DE64" i="4"/>
  <c r="DE74" i="4" s="1"/>
  <c r="DD74" i="4"/>
  <c r="CR72" i="10" l="1"/>
  <c r="CS72" i="10" s="1"/>
  <c r="CR73" i="10"/>
  <c r="CS73" i="10" s="1"/>
  <c r="CR68" i="10"/>
  <c r="CS68" i="10" s="1"/>
  <c r="CR67" i="10"/>
  <c r="CS67" i="10" s="1"/>
  <c r="CR70" i="10"/>
  <c r="CS70" i="10" s="1"/>
  <c r="CR69" i="10"/>
  <c r="CS69" i="10" s="1"/>
  <c r="CR66" i="10"/>
  <c r="CS66" i="10" s="1"/>
  <c r="CR65" i="10"/>
  <c r="CS65" i="10" s="1"/>
  <c r="CR71" i="10"/>
  <c r="CS71" i="10" s="1"/>
  <c r="CR64" i="10"/>
  <c r="CP75" i="10"/>
  <c r="CT46" i="10"/>
  <c r="CS29" i="10"/>
  <c r="CT19" i="10"/>
  <c r="CT29" i="10" s="1"/>
  <c r="DA21" i="4"/>
  <c r="DB21" i="4" s="1"/>
  <c r="DA22" i="4"/>
  <c r="DB22" i="4" s="1"/>
  <c r="CY30" i="4"/>
  <c r="DA23" i="4"/>
  <c r="DB23" i="4" s="1"/>
  <c r="DA27" i="4"/>
  <c r="DB27" i="4" s="1"/>
  <c r="CX46" i="4"/>
  <c r="CY36" i="4" s="1"/>
  <c r="CZ36" i="4" s="1"/>
  <c r="DA19" i="4"/>
  <c r="DB19" i="4" s="1"/>
  <c r="DA24" i="4"/>
  <c r="DB24" i="4" s="1"/>
  <c r="DA20" i="4"/>
  <c r="DB20" i="4" s="1"/>
  <c r="DA28" i="4"/>
  <c r="DB28" i="4" s="1"/>
  <c r="DA25" i="4"/>
  <c r="DB25" i="4" s="1"/>
  <c r="CY43" i="4"/>
  <c r="CZ43" i="4" s="1"/>
  <c r="CY38" i="4"/>
  <c r="CZ38" i="4" s="1"/>
  <c r="CY40" i="4"/>
  <c r="CZ40" i="4" s="1"/>
  <c r="CY35" i="4"/>
  <c r="CY37" i="4"/>
  <c r="CZ37" i="4" s="1"/>
  <c r="CY44" i="4"/>
  <c r="CZ44" i="4" s="1"/>
  <c r="CY39" i="4"/>
  <c r="CZ39" i="4" s="1"/>
  <c r="CY42" i="4"/>
  <c r="CZ42" i="4" s="1"/>
  <c r="CW46" i="4"/>
  <c r="DE75" i="4"/>
  <c r="CR74" i="10" l="1"/>
  <c r="CS64" i="10"/>
  <c r="CS74" i="10" s="1"/>
  <c r="CT30" i="10"/>
  <c r="CU40" i="10"/>
  <c r="CV40" i="10" s="1"/>
  <c r="CU41" i="10"/>
  <c r="CV41" i="10" s="1"/>
  <c r="CU44" i="10"/>
  <c r="CV44" i="10" s="1"/>
  <c r="CU39" i="10"/>
  <c r="CV39" i="10" s="1"/>
  <c r="CU38" i="10"/>
  <c r="CV38" i="10" s="1"/>
  <c r="CU43" i="10"/>
  <c r="CV43" i="10" s="1"/>
  <c r="CU37" i="10"/>
  <c r="CV37" i="10" s="1"/>
  <c r="CU36" i="10"/>
  <c r="CV36" i="10" s="1"/>
  <c r="CU42" i="10"/>
  <c r="CV42" i="10" s="1"/>
  <c r="CU35" i="10"/>
  <c r="CS46" i="10"/>
  <c r="DA29" i="4"/>
  <c r="DB29" i="4"/>
  <c r="CY41" i="4"/>
  <c r="CZ41" i="4" s="1"/>
  <c r="CZ35" i="4"/>
  <c r="DF71" i="4"/>
  <c r="DG71" i="4" s="1"/>
  <c r="DF64" i="4"/>
  <c r="DF66" i="4"/>
  <c r="DG66" i="4" s="1"/>
  <c r="DF69" i="4"/>
  <c r="DG69" i="4" s="1"/>
  <c r="DF70" i="4"/>
  <c r="DG70" i="4" s="1"/>
  <c r="DF72" i="4"/>
  <c r="DG72" i="4" s="1"/>
  <c r="DF65" i="4"/>
  <c r="DG65" i="4" s="1"/>
  <c r="DF67" i="4"/>
  <c r="DG67" i="4" s="1"/>
  <c r="DF68" i="4"/>
  <c r="DG68" i="4" s="1"/>
  <c r="DF73" i="4"/>
  <c r="DG73" i="4" s="1"/>
  <c r="DD75" i="4"/>
  <c r="DB30" i="4"/>
  <c r="CS75" i="10" l="1"/>
  <c r="CU45" i="10"/>
  <c r="CV35" i="10"/>
  <c r="CV45" i="10" s="1"/>
  <c r="CU19" i="10"/>
  <c r="CU20" i="10"/>
  <c r="CV20" i="10" s="1"/>
  <c r="CU28" i="10"/>
  <c r="CV28" i="10" s="1"/>
  <c r="CU27" i="10"/>
  <c r="CV27" i="10" s="1"/>
  <c r="CU25" i="10"/>
  <c r="CV25" i="10" s="1"/>
  <c r="CU21" i="10"/>
  <c r="CV21" i="10" s="1"/>
  <c r="CU24" i="10"/>
  <c r="CV24" i="10" s="1"/>
  <c r="CU23" i="10"/>
  <c r="CV23" i="10" s="1"/>
  <c r="CU22" i="10"/>
  <c r="CV22" i="10" s="1"/>
  <c r="CU26" i="10"/>
  <c r="CV26" i="10" s="1"/>
  <c r="CS30" i="10"/>
  <c r="CT73" i="10"/>
  <c r="CU73" i="10" s="1"/>
  <c r="CT69" i="10"/>
  <c r="CU69" i="10" s="1"/>
  <c r="CT72" i="10"/>
  <c r="CU72" i="10" s="1"/>
  <c r="CT68" i="10"/>
  <c r="CU68" i="10" s="1"/>
  <c r="CT67" i="10"/>
  <c r="CU67" i="10" s="1"/>
  <c r="CT70" i="10"/>
  <c r="CU70" i="10" s="1"/>
  <c r="CT64" i="10"/>
  <c r="CT65" i="10"/>
  <c r="CU65" i="10" s="1"/>
  <c r="CT71" i="10"/>
  <c r="CU71" i="10" s="1"/>
  <c r="CT66" i="10"/>
  <c r="CU66" i="10" s="1"/>
  <c r="CR75" i="10"/>
  <c r="CZ45" i="4"/>
  <c r="CY45" i="4"/>
  <c r="CZ46" i="4"/>
  <c r="DA38" i="4" s="1"/>
  <c r="DB38" i="4" s="1"/>
  <c r="DA41" i="4"/>
  <c r="DB41" i="4" s="1"/>
  <c r="DG64" i="4"/>
  <c r="DG74" i="4" s="1"/>
  <c r="DF74" i="4"/>
  <c r="DC22" i="4"/>
  <c r="DD22" i="4" s="1"/>
  <c r="DC26" i="4"/>
  <c r="DD26" i="4" s="1"/>
  <c r="DC21" i="4"/>
  <c r="DD21" i="4" s="1"/>
  <c r="DC25" i="4"/>
  <c r="DD25" i="4" s="1"/>
  <c r="DC19" i="4"/>
  <c r="DC23" i="4"/>
  <c r="DD23" i="4" s="1"/>
  <c r="DC24" i="4"/>
  <c r="DD24" i="4" s="1"/>
  <c r="DC27" i="4"/>
  <c r="DD27" i="4" s="1"/>
  <c r="DC28" i="4"/>
  <c r="DD28" i="4" s="1"/>
  <c r="DC20" i="4"/>
  <c r="DD20" i="4" s="1"/>
  <c r="DA30" i="4"/>
  <c r="CT74" i="10" l="1"/>
  <c r="CU64" i="10"/>
  <c r="CU74" i="10" s="1"/>
  <c r="CU29" i="10"/>
  <c r="CV19" i="10"/>
  <c r="CV29" i="10" s="1"/>
  <c r="CV46" i="10"/>
  <c r="DA42" i="4"/>
  <c r="DB42" i="4" s="1"/>
  <c r="DA39" i="4"/>
  <c r="DB39" i="4" s="1"/>
  <c r="DA35" i="4"/>
  <c r="DA36" i="4"/>
  <c r="DB36" i="4" s="1"/>
  <c r="DA37" i="4"/>
  <c r="DB37" i="4" s="1"/>
  <c r="DA40" i="4"/>
  <c r="DB40" i="4" s="1"/>
  <c r="DA43" i="4"/>
  <c r="DB43" i="4" s="1"/>
  <c r="CY46" i="4"/>
  <c r="DA44" i="4"/>
  <c r="DB44" i="4" s="1"/>
  <c r="DB35" i="4"/>
  <c r="DG75" i="4"/>
  <c r="DH73" i="4" s="1"/>
  <c r="DI73" i="4" s="1"/>
  <c r="DC29" i="4"/>
  <c r="DD19" i="4"/>
  <c r="DD29" i="4" s="1"/>
  <c r="CV30" i="10" l="1"/>
  <c r="CW39" i="10"/>
  <c r="CX39" i="10" s="1"/>
  <c r="CW43" i="10"/>
  <c r="CX43" i="10" s="1"/>
  <c r="CW40" i="10"/>
  <c r="CX40" i="10" s="1"/>
  <c r="CW44" i="10"/>
  <c r="CX44" i="10" s="1"/>
  <c r="CW38" i="10"/>
  <c r="CX38" i="10" s="1"/>
  <c r="CW41" i="10"/>
  <c r="CX41" i="10" s="1"/>
  <c r="CW35" i="10"/>
  <c r="CW37" i="10"/>
  <c r="CX37" i="10" s="1"/>
  <c r="CW36" i="10"/>
  <c r="CX36" i="10" s="1"/>
  <c r="CW42" i="10"/>
  <c r="CX42" i="10" s="1"/>
  <c r="CU46" i="10"/>
  <c r="CU75" i="10"/>
  <c r="DB45" i="4"/>
  <c r="DA45" i="4"/>
  <c r="DB46" i="4"/>
  <c r="DH67" i="4"/>
  <c r="DI67" i="4" s="1"/>
  <c r="DH64" i="4"/>
  <c r="DH65" i="4"/>
  <c r="DI65" i="4" s="1"/>
  <c r="DH69" i="4"/>
  <c r="DI69" i="4" s="1"/>
  <c r="DH70" i="4"/>
  <c r="DI70" i="4" s="1"/>
  <c r="DH66" i="4"/>
  <c r="DI66" i="4" s="1"/>
  <c r="DH68" i="4"/>
  <c r="DI68" i="4" s="1"/>
  <c r="DF75" i="4"/>
  <c r="DH72" i="4"/>
  <c r="DI72" i="4" s="1"/>
  <c r="DH71" i="4"/>
  <c r="DI71" i="4" s="1"/>
  <c r="DI64" i="4"/>
  <c r="DD30" i="4"/>
  <c r="DE19" i="4" s="1"/>
  <c r="CV68" i="10" l="1"/>
  <c r="CW68" i="10" s="1"/>
  <c r="CV72" i="10"/>
  <c r="CW72" i="10" s="1"/>
  <c r="CV67" i="10"/>
  <c r="CW67" i="10" s="1"/>
  <c r="CV70" i="10"/>
  <c r="CW70" i="10" s="1"/>
  <c r="CV69" i="10"/>
  <c r="CW69" i="10" s="1"/>
  <c r="CV73" i="10"/>
  <c r="CW73" i="10" s="1"/>
  <c r="CV65" i="10"/>
  <c r="CW65" i="10" s="1"/>
  <c r="CV64" i="10"/>
  <c r="CV71" i="10"/>
  <c r="CW71" i="10" s="1"/>
  <c r="CV66" i="10"/>
  <c r="CW66" i="10" s="1"/>
  <c r="CT75" i="10"/>
  <c r="CW45" i="10"/>
  <c r="CX35" i="10"/>
  <c r="CX45" i="10" s="1"/>
  <c r="CW21" i="10"/>
  <c r="CX21" i="10" s="1"/>
  <c r="CW20" i="10"/>
  <c r="CX20" i="10" s="1"/>
  <c r="CW22" i="10"/>
  <c r="CX22" i="10" s="1"/>
  <c r="CW27" i="10"/>
  <c r="CX27" i="10" s="1"/>
  <c r="CW28" i="10"/>
  <c r="CX28" i="10" s="1"/>
  <c r="CW24" i="10"/>
  <c r="CX24" i="10" s="1"/>
  <c r="CW23" i="10"/>
  <c r="CX23" i="10" s="1"/>
  <c r="CW19" i="10"/>
  <c r="CW25" i="10"/>
  <c r="CX25" i="10" s="1"/>
  <c r="CW26" i="10"/>
  <c r="CX26" i="10" s="1"/>
  <c r="CU30" i="10"/>
  <c r="DC36" i="4"/>
  <c r="DD36" i="4" s="1"/>
  <c r="DC41" i="4"/>
  <c r="DD41" i="4" s="1"/>
  <c r="DC35" i="4"/>
  <c r="DC44" i="4"/>
  <c r="DD44" i="4" s="1"/>
  <c r="DC39" i="4"/>
  <c r="DD39" i="4" s="1"/>
  <c r="DC37" i="4"/>
  <c r="DD37" i="4" s="1"/>
  <c r="DC40" i="4"/>
  <c r="DD40" i="4" s="1"/>
  <c r="DC42" i="4"/>
  <c r="DD42" i="4" s="1"/>
  <c r="DC38" i="4"/>
  <c r="DD38" i="4" s="1"/>
  <c r="DC43" i="4"/>
  <c r="DD43" i="4" s="1"/>
  <c r="DA46" i="4"/>
  <c r="DH74" i="4"/>
  <c r="DI74" i="4"/>
  <c r="DE24" i="4"/>
  <c r="DF24" i="4" s="1"/>
  <c r="DE27" i="4"/>
  <c r="DF27" i="4" s="1"/>
  <c r="DE20" i="4"/>
  <c r="DF20" i="4" s="1"/>
  <c r="DE28" i="4"/>
  <c r="DF28" i="4" s="1"/>
  <c r="DC30" i="4"/>
  <c r="DE25" i="4"/>
  <c r="DF25" i="4" s="1"/>
  <c r="DE22" i="4"/>
  <c r="DF22" i="4" s="1"/>
  <c r="DE26" i="4"/>
  <c r="DF26" i="4" s="1"/>
  <c r="DE23" i="4"/>
  <c r="DF23" i="4" s="1"/>
  <c r="DE21" i="4"/>
  <c r="DF21" i="4" s="1"/>
  <c r="DI75" i="4"/>
  <c r="DF19" i="4"/>
  <c r="CX46" i="10" l="1"/>
  <c r="CV74" i="10"/>
  <c r="CW64" i="10"/>
  <c r="CW74" i="10" s="1"/>
  <c r="CW29" i="10"/>
  <c r="CX30" i="10" s="1"/>
  <c r="CX19" i="10"/>
  <c r="CX29" i="10" s="1"/>
  <c r="DD35" i="4"/>
  <c r="DD45" i="4" s="1"/>
  <c r="DC45" i="4"/>
  <c r="DE29" i="4"/>
  <c r="DF29" i="4"/>
  <c r="DJ67" i="4"/>
  <c r="DK67" i="4" s="1"/>
  <c r="DJ66" i="4"/>
  <c r="DK66" i="4" s="1"/>
  <c r="DJ69" i="4"/>
  <c r="DK69" i="4" s="1"/>
  <c r="DJ64" i="4"/>
  <c r="DJ72" i="4"/>
  <c r="DK72" i="4" s="1"/>
  <c r="DJ65" i="4"/>
  <c r="DK65" i="4" s="1"/>
  <c r="DJ70" i="4"/>
  <c r="DK70" i="4" s="1"/>
  <c r="DJ68" i="4"/>
  <c r="DK68" i="4" s="1"/>
  <c r="DJ73" i="4"/>
  <c r="DK73" i="4" s="1"/>
  <c r="DJ71" i="4"/>
  <c r="DK71" i="4" s="1"/>
  <c r="DH75" i="4"/>
  <c r="DF30" i="4"/>
  <c r="CY27" i="10" l="1"/>
  <c r="CZ27" i="10" s="1"/>
  <c r="CY28" i="10"/>
  <c r="CZ28" i="10" s="1"/>
  <c r="CY21" i="10"/>
  <c r="CZ21" i="10" s="1"/>
  <c r="CY24" i="10"/>
  <c r="CZ24" i="10" s="1"/>
  <c r="CY22" i="10"/>
  <c r="CZ22" i="10" s="1"/>
  <c r="CY25" i="10"/>
  <c r="CZ25" i="10" s="1"/>
  <c r="CY23" i="10"/>
  <c r="CZ23" i="10" s="1"/>
  <c r="CY19" i="10"/>
  <c r="CY20" i="10"/>
  <c r="CZ20" i="10" s="1"/>
  <c r="CY26" i="10"/>
  <c r="CZ26" i="10" s="1"/>
  <c r="CW30" i="10"/>
  <c r="CW75" i="10"/>
  <c r="CY38" i="10"/>
  <c r="CZ38" i="10" s="1"/>
  <c r="CY43" i="10"/>
  <c r="CZ43" i="10" s="1"/>
  <c r="CY41" i="10"/>
  <c r="CZ41" i="10" s="1"/>
  <c r="CY44" i="10"/>
  <c r="CZ44" i="10" s="1"/>
  <c r="CY39" i="10"/>
  <c r="CZ39" i="10" s="1"/>
  <c r="CY40" i="10"/>
  <c r="CZ40" i="10" s="1"/>
  <c r="CY35" i="10"/>
  <c r="CY36" i="10"/>
  <c r="CZ36" i="10" s="1"/>
  <c r="CY37" i="10"/>
  <c r="CZ37" i="10" s="1"/>
  <c r="CY42" i="10"/>
  <c r="CZ42" i="10" s="1"/>
  <c r="CW46" i="10"/>
  <c r="DD46" i="4"/>
  <c r="DE40" i="4" s="1"/>
  <c r="DF40" i="4" s="1"/>
  <c r="DE42" i="4"/>
  <c r="DF42" i="4" s="1"/>
  <c r="DE43" i="4"/>
  <c r="DF43" i="4" s="1"/>
  <c r="DE44" i="4"/>
  <c r="DF44" i="4" s="1"/>
  <c r="DE35" i="4"/>
  <c r="DE41" i="4"/>
  <c r="DF41" i="4" s="1"/>
  <c r="DE36" i="4"/>
  <c r="DF36" i="4" s="1"/>
  <c r="DE38" i="4"/>
  <c r="DF38" i="4" s="1"/>
  <c r="DC46" i="4"/>
  <c r="DK64" i="4"/>
  <c r="DK74" i="4" s="1"/>
  <c r="DJ74" i="4"/>
  <c r="DG24" i="4"/>
  <c r="DH24" i="4" s="1"/>
  <c r="DG23" i="4"/>
  <c r="DH23" i="4" s="1"/>
  <c r="DG21" i="4"/>
  <c r="DH21" i="4" s="1"/>
  <c r="DG28" i="4"/>
  <c r="DH28" i="4" s="1"/>
  <c r="DG19" i="4"/>
  <c r="DG27" i="4"/>
  <c r="DH27" i="4" s="1"/>
  <c r="DG26" i="4"/>
  <c r="DH26" i="4" s="1"/>
  <c r="DG20" i="4"/>
  <c r="DH20" i="4" s="1"/>
  <c r="DG22" i="4"/>
  <c r="DH22" i="4" s="1"/>
  <c r="DG25" i="4"/>
  <c r="DH25" i="4" s="1"/>
  <c r="DE30" i="4"/>
  <c r="CY45" i="10" l="1"/>
  <c r="CZ35" i="10"/>
  <c r="CZ45" i="10" s="1"/>
  <c r="CX73" i="10"/>
  <c r="CY73" i="10" s="1"/>
  <c r="CX68" i="10"/>
  <c r="CY68" i="10" s="1"/>
  <c r="CX67" i="10"/>
  <c r="CY67" i="10" s="1"/>
  <c r="CX72" i="10"/>
  <c r="CY72" i="10" s="1"/>
  <c r="CX70" i="10"/>
  <c r="CY70" i="10" s="1"/>
  <c r="CX69" i="10"/>
  <c r="CY69" i="10" s="1"/>
  <c r="CX66" i="10"/>
  <c r="CY66" i="10" s="1"/>
  <c r="CX64" i="10"/>
  <c r="CX65" i="10"/>
  <c r="CY65" i="10" s="1"/>
  <c r="CX71" i="10"/>
  <c r="CY71" i="10" s="1"/>
  <c r="CV75" i="10"/>
  <c r="CY29" i="10"/>
  <c r="CZ19" i="10"/>
  <c r="CZ29" i="10" s="1"/>
  <c r="DE39" i="4"/>
  <c r="DF39" i="4" s="1"/>
  <c r="DE37" i="4"/>
  <c r="DF37" i="4" s="1"/>
  <c r="DF35" i="4"/>
  <c r="DE45" i="4"/>
  <c r="DK75" i="4"/>
  <c r="DL72" i="4" s="1"/>
  <c r="DM72" i="4" s="1"/>
  <c r="DG29" i="4"/>
  <c r="DH19" i="4"/>
  <c r="DH29" i="4" s="1"/>
  <c r="CZ30" i="10" l="1"/>
  <c r="CX74" i="10"/>
  <c r="CY64" i="10"/>
  <c r="CY74" i="10" s="1"/>
  <c r="CZ46" i="10"/>
  <c r="DF45" i="4"/>
  <c r="DF46" i="4" s="1"/>
  <c r="DL65" i="4"/>
  <c r="DM65" i="4" s="1"/>
  <c r="DL70" i="4"/>
  <c r="DM70" i="4" s="1"/>
  <c r="DL67" i="4"/>
  <c r="DM67" i="4" s="1"/>
  <c r="DJ75" i="4"/>
  <c r="DL64" i="4"/>
  <c r="DL66" i="4"/>
  <c r="DM66" i="4" s="1"/>
  <c r="DL68" i="4"/>
  <c r="DM68" i="4" s="1"/>
  <c r="DL71" i="4"/>
  <c r="DM71" i="4" s="1"/>
  <c r="DL69" i="4"/>
  <c r="DM69" i="4" s="1"/>
  <c r="DL73" i="4"/>
  <c r="DM73" i="4" s="1"/>
  <c r="DM64" i="4"/>
  <c r="DH30" i="4"/>
  <c r="DA44" i="10" l="1"/>
  <c r="DB44" i="10" s="1"/>
  <c r="DA39" i="10"/>
  <c r="DB39" i="10" s="1"/>
  <c r="DA43" i="10"/>
  <c r="DB43" i="10" s="1"/>
  <c r="DA38" i="10"/>
  <c r="DB38" i="10" s="1"/>
  <c r="DA41" i="10"/>
  <c r="DB41" i="10" s="1"/>
  <c r="DA40" i="10"/>
  <c r="DB40" i="10" s="1"/>
  <c r="DA42" i="10"/>
  <c r="DB42" i="10" s="1"/>
  <c r="DA37" i="10"/>
  <c r="DB37" i="10" s="1"/>
  <c r="DA36" i="10"/>
  <c r="DB36" i="10" s="1"/>
  <c r="DA35" i="10"/>
  <c r="CY46" i="10"/>
  <c r="CY75" i="10"/>
  <c r="DA19" i="10"/>
  <c r="DA20" i="10"/>
  <c r="DB20" i="10" s="1"/>
  <c r="DA22" i="10"/>
  <c r="DB22" i="10" s="1"/>
  <c r="DA25" i="10"/>
  <c r="DB25" i="10" s="1"/>
  <c r="DA26" i="10"/>
  <c r="DB26" i="10" s="1"/>
  <c r="DA28" i="10"/>
  <c r="DB28" i="10" s="1"/>
  <c r="DA21" i="10"/>
  <c r="DB21" i="10" s="1"/>
  <c r="DA23" i="10"/>
  <c r="DB23" i="10" s="1"/>
  <c r="DA24" i="10"/>
  <c r="DB24" i="10" s="1"/>
  <c r="DA27" i="10"/>
  <c r="DB27" i="10" s="1"/>
  <c r="CY30" i="10"/>
  <c r="DG40" i="4"/>
  <c r="DH40" i="4" s="1"/>
  <c r="DG44" i="4"/>
  <c r="DH44" i="4" s="1"/>
  <c r="DE46" i="4"/>
  <c r="DG43" i="4"/>
  <c r="DH43" i="4" s="1"/>
  <c r="DG42" i="4"/>
  <c r="DH42" i="4" s="1"/>
  <c r="DG41" i="4"/>
  <c r="DH41" i="4" s="1"/>
  <c r="DG37" i="4"/>
  <c r="DH37" i="4" s="1"/>
  <c r="DG39" i="4"/>
  <c r="DH39" i="4" s="1"/>
  <c r="DG38" i="4"/>
  <c r="DH38" i="4" s="1"/>
  <c r="DG36" i="4"/>
  <c r="DH36" i="4" s="1"/>
  <c r="DG35" i="4"/>
  <c r="DH35" i="4" s="1"/>
  <c r="DM74" i="4"/>
  <c r="DL74" i="4"/>
  <c r="DI27" i="4"/>
  <c r="DJ27" i="4" s="1"/>
  <c r="DI28" i="4"/>
  <c r="DJ28" i="4" s="1"/>
  <c r="DI23" i="4"/>
  <c r="DJ23" i="4" s="1"/>
  <c r="DI22" i="4"/>
  <c r="DJ22" i="4" s="1"/>
  <c r="DI24" i="4"/>
  <c r="DJ24" i="4" s="1"/>
  <c r="DI21" i="4"/>
  <c r="DJ21" i="4" s="1"/>
  <c r="DI19" i="4"/>
  <c r="DI26" i="4"/>
  <c r="DJ26" i="4" s="1"/>
  <c r="DI25" i="4"/>
  <c r="DJ25" i="4" s="1"/>
  <c r="DI20" i="4"/>
  <c r="DJ20" i="4" s="1"/>
  <c r="DG30" i="4"/>
  <c r="DA45" i="10" l="1"/>
  <c r="DB35" i="10"/>
  <c r="DB45" i="10" s="1"/>
  <c r="CZ67" i="10"/>
  <c r="DA67" i="10" s="1"/>
  <c r="CZ70" i="10"/>
  <c r="DA70" i="10" s="1"/>
  <c r="CZ69" i="10"/>
  <c r="DA69" i="10" s="1"/>
  <c r="CZ73" i="10"/>
  <c r="DA73" i="10" s="1"/>
  <c r="CZ68" i="10"/>
  <c r="DA68" i="10" s="1"/>
  <c r="CZ72" i="10"/>
  <c r="DA72" i="10" s="1"/>
  <c r="CZ64" i="10"/>
  <c r="CZ71" i="10"/>
  <c r="DA71" i="10" s="1"/>
  <c r="CZ66" i="10"/>
  <c r="DA66" i="10" s="1"/>
  <c r="CZ65" i="10"/>
  <c r="DA65" i="10" s="1"/>
  <c r="CX75" i="10"/>
  <c r="DA29" i="10"/>
  <c r="DB19" i="10"/>
  <c r="DB29" i="10" s="1"/>
  <c r="DG45" i="4"/>
  <c r="DH45" i="4"/>
  <c r="DM75" i="4"/>
  <c r="DN69" i="4" s="1"/>
  <c r="DO69" i="4" s="1"/>
  <c r="DH46" i="4"/>
  <c r="DI42" i="4" s="1"/>
  <c r="DJ42" i="4" s="1"/>
  <c r="DJ19" i="4"/>
  <c r="DJ29" i="4" s="1"/>
  <c r="DI29" i="4"/>
  <c r="DB30" i="10" l="1"/>
  <c r="CZ74" i="10"/>
  <c r="DA64" i="10"/>
  <c r="DA74" i="10" s="1"/>
  <c r="DB46" i="10"/>
  <c r="DN71" i="4"/>
  <c r="DO71" i="4" s="1"/>
  <c r="DN64" i="4"/>
  <c r="DI43" i="4"/>
  <c r="DJ43" i="4" s="1"/>
  <c r="DI40" i="4"/>
  <c r="DJ40" i="4" s="1"/>
  <c r="DL75" i="4"/>
  <c r="DI44" i="4"/>
  <c r="DJ44" i="4" s="1"/>
  <c r="DN70" i="4"/>
  <c r="DO70" i="4" s="1"/>
  <c r="DN67" i="4"/>
  <c r="DO67" i="4" s="1"/>
  <c r="DN68" i="4"/>
  <c r="DO68" i="4" s="1"/>
  <c r="DI38" i="4"/>
  <c r="DJ38" i="4" s="1"/>
  <c r="DN72" i="4"/>
  <c r="DO72" i="4" s="1"/>
  <c r="DN65" i="4"/>
  <c r="DO65" i="4" s="1"/>
  <c r="DN73" i="4"/>
  <c r="DO73" i="4" s="1"/>
  <c r="DI36" i="4"/>
  <c r="DJ36" i="4" s="1"/>
  <c r="DI41" i="4"/>
  <c r="DJ41" i="4" s="1"/>
  <c r="DN66" i="4"/>
  <c r="DO66" i="4" s="1"/>
  <c r="DG46" i="4"/>
  <c r="DI39" i="4"/>
  <c r="DJ39" i="4" s="1"/>
  <c r="DI37" i="4"/>
  <c r="DJ37" i="4" s="1"/>
  <c r="DI35" i="4"/>
  <c r="DJ35" i="4" s="1"/>
  <c r="DJ30" i="4"/>
  <c r="DK19" i="4" s="1"/>
  <c r="DO64" i="4"/>
  <c r="DA75" i="10" l="1"/>
  <c r="DC44" i="10"/>
  <c r="DD44" i="10" s="1"/>
  <c r="DC38" i="10"/>
  <c r="DD38" i="10" s="1"/>
  <c r="DC39" i="10"/>
  <c r="DD39" i="10" s="1"/>
  <c r="DC43" i="10"/>
  <c r="DD43" i="10" s="1"/>
  <c r="DC41" i="10"/>
  <c r="DD41" i="10" s="1"/>
  <c r="DC40" i="10"/>
  <c r="DD40" i="10" s="1"/>
  <c r="DC36" i="10"/>
  <c r="DD36" i="10" s="1"/>
  <c r="DC42" i="10"/>
  <c r="DD42" i="10" s="1"/>
  <c r="DC35" i="10"/>
  <c r="DC37" i="10"/>
  <c r="DD37" i="10" s="1"/>
  <c r="DA46" i="10"/>
  <c r="DC21" i="10"/>
  <c r="DD21" i="10" s="1"/>
  <c r="DC24" i="10"/>
  <c r="DD24" i="10" s="1"/>
  <c r="DC22" i="10"/>
  <c r="DD22" i="10" s="1"/>
  <c r="DC27" i="10"/>
  <c r="DD27" i="10" s="1"/>
  <c r="DC28" i="10"/>
  <c r="DD28" i="10" s="1"/>
  <c r="DC19" i="10"/>
  <c r="DC23" i="10"/>
  <c r="DD23" i="10" s="1"/>
  <c r="DC26" i="10"/>
  <c r="DD26" i="10" s="1"/>
  <c r="DC25" i="10"/>
  <c r="DD25" i="10" s="1"/>
  <c r="DC20" i="10"/>
  <c r="DD20" i="10" s="1"/>
  <c r="DA30" i="10"/>
  <c r="DN74" i="4"/>
  <c r="DJ45" i="4"/>
  <c r="DO74" i="4"/>
  <c r="DI45" i="4"/>
  <c r="DI30" i="4"/>
  <c r="DK20" i="4"/>
  <c r="DL20" i="4" s="1"/>
  <c r="DK22" i="4"/>
  <c r="DL22" i="4" s="1"/>
  <c r="DJ46" i="4"/>
  <c r="DK41" i="4" s="1"/>
  <c r="DL41" i="4" s="1"/>
  <c r="DK26" i="4"/>
  <c r="DL26" i="4" s="1"/>
  <c r="DK23" i="4"/>
  <c r="DL23" i="4" s="1"/>
  <c r="DK28" i="4"/>
  <c r="DL28" i="4" s="1"/>
  <c r="DK25" i="4"/>
  <c r="DL25" i="4" s="1"/>
  <c r="DK24" i="4"/>
  <c r="DL24" i="4" s="1"/>
  <c r="DK21" i="4"/>
  <c r="DL21" i="4" s="1"/>
  <c r="DK27" i="4"/>
  <c r="DL27" i="4" s="1"/>
  <c r="DK39" i="4"/>
  <c r="DL39" i="4" s="1"/>
  <c r="DK44" i="4"/>
  <c r="DL44" i="4" s="1"/>
  <c r="DI46" i="4"/>
  <c r="DO75" i="4"/>
  <c r="DP65" i="4" s="1"/>
  <c r="DQ65" i="4" s="1"/>
  <c r="DL19" i="4"/>
  <c r="DC45" i="10" l="1"/>
  <c r="DD35" i="10"/>
  <c r="DD45" i="10" s="1"/>
  <c r="DC29" i="10"/>
  <c r="DD19" i="10"/>
  <c r="DD29" i="10" s="1"/>
  <c r="DB68" i="10"/>
  <c r="DC68" i="10" s="1"/>
  <c r="DB67" i="10"/>
  <c r="DC67" i="10" s="1"/>
  <c r="DB70" i="10"/>
  <c r="DC70" i="10" s="1"/>
  <c r="DB72" i="10"/>
  <c r="DC72" i="10" s="1"/>
  <c r="DB73" i="10"/>
  <c r="DC73" i="10" s="1"/>
  <c r="DB69" i="10"/>
  <c r="DC69" i="10" s="1"/>
  <c r="DB66" i="10"/>
  <c r="DC66" i="10" s="1"/>
  <c r="DB65" i="10"/>
  <c r="DC65" i="10" s="1"/>
  <c r="DB64" i="10"/>
  <c r="DB71" i="10"/>
  <c r="DC71" i="10" s="1"/>
  <c r="CZ75" i="10"/>
  <c r="DK43" i="4"/>
  <c r="DL43" i="4" s="1"/>
  <c r="DK38" i="4"/>
  <c r="DL38" i="4" s="1"/>
  <c r="DK40" i="4"/>
  <c r="DL40" i="4" s="1"/>
  <c r="DK36" i="4"/>
  <c r="DL36" i="4" s="1"/>
  <c r="DK35" i="4"/>
  <c r="DK42" i="4"/>
  <c r="DL42" i="4" s="1"/>
  <c r="DK37" i="4"/>
  <c r="DL37" i="4" s="1"/>
  <c r="DK29" i="4"/>
  <c r="DL29" i="4"/>
  <c r="DP72" i="4"/>
  <c r="DQ72" i="4" s="1"/>
  <c r="DN75" i="4"/>
  <c r="DP69" i="4"/>
  <c r="DQ69" i="4" s="1"/>
  <c r="DP73" i="4"/>
  <c r="DQ73" i="4" s="1"/>
  <c r="DP71" i="4"/>
  <c r="DQ71" i="4" s="1"/>
  <c r="DP68" i="4"/>
  <c r="DQ68" i="4" s="1"/>
  <c r="DP67" i="4"/>
  <c r="DQ67" i="4" s="1"/>
  <c r="DP66" i="4"/>
  <c r="DQ66" i="4" s="1"/>
  <c r="DP64" i="4"/>
  <c r="DQ64" i="4" s="1"/>
  <c r="DP70" i="4"/>
  <c r="DQ70" i="4" s="1"/>
  <c r="DL35" i="4"/>
  <c r="DL45" i="4" s="1"/>
  <c r="DK45" i="4"/>
  <c r="DL30" i="4"/>
  <c r="DM24" i="4" s="1"/>
  <c r="DN24" i="4" s="1"/>
  <c r="DB74" i="10" l="1"/>
  <c r="DC64" i="10"/>
  <c r="DC74" i="10" s="1"/>
  <c r="DD30" i="10"/>
  <c r="DD46" i="10"/>
  <c r="DM25" i="4"/>
  <c r="DN25" i="4" s="1"/>
  <c r="DK30" i="4"/>
  <c r="DM23" i="4"/>
  <c r="DN23" i="4" s="1"/>
  <c r="DM22" i="4"/>
  <c r="DN22" i="4" s="1"/>
  <c r="DP74" i="4"/>
  <c r="DQ74" i="4"/>
  <c r="DM20" i="4"/>
  <c r="DN20" i="4" s="1"/>
  <c r="DM28" i="4"/>
  <c r="DN28" i="4" s="1"/>
  <c r="DM21" i="4"/>
  <c r="DN21" i="4" s="1"/>
  <c r="DM26" i="4"/>
  <c r="DN26" i="4" s="1"/>
  <c r="DM19" i="4"/>
  <c r="DN19" i="4" s="1"/>
  <c r="DM27" i="4"/>
  <c r="DN27" i="4" s="1"/>
  <c r="DL46" i="4"/>
  <c r="DM39" i="4" s="1"/>
  <c r="DN39" i="4" s="1"/>
  <c r="DQ75" i="4"/>
  <c r="DR66" i="4" s="1"/>
  <c r="DS66" i="4" s="1"/>
  <c r="DE43" i="10" l="1"/>
  <c r="DF43" i="10" s="1"/>
  <c r="DE41" i="10"/>
  <c r="DF41" i="10" s="1"/>
  <c r="DE44" i="10"/>
  <c r="DF44" i="10" s="1"/>
  <c r="DE39" i="10"/>
  <c r="DF39" i="10" s="1"/>
  <c r="DE38" i="10"/>
  <c r="DF38" i="10" s="1"/>
  <c r="DE40" i="10"/>
  <c r="DF40" i="10" s="1"/>
  <c r="DE36" i="10"/>
  <c r="DF36" i="10" s="1"/>
  <c r="DE35" i="10"/>
  <c r="DE42" i="10"/>
  <c r="DF42" i="10" s="1"/>
  <c r="DE37" i="10"/>
  <c r="DF37" i="10" s="1"/>
  <c r="DC46" i="10"/>
  <c r="DE19" i="10"/>
  <c r="DE20" i="10"/>
  <c r="DF20" i="10" s="1"/>
  <c r="DE25" i="10"/>
  <c r="DF25" i="10" s="1"/>
  <c r="DE26" i="10"/>
  <c r="DF26" i="10" s="1"/>
  <c r="DE28" i="10"/>
  <c r="DF28" i="10" s="1"/>
  <c r="DE23" i="10"/>
  <c r="DF23" i="10" s="1"/>
  <c r="DE27" i="10"/>
  <c r="DF27" i="10" s="1"/>
  <c r="DE21" i="10"/>
  <c r="DF21" i="10" s="1"/>
  <c r="DE24" i="10"/>
  <c r="DF24" i="10" s="1"/>
  <c r="DE22" i="10"/>
  <c r="DF22" i="10" s="1"/>
  <c r="DC30" i="10"/>
  <c r="DC75" i="10"/>
  <c r="DM44" i="4"/>
  <c r="DN44" i="4" s="1"/>
  <c r="DM40" i="4"/>
  <c r="DN40" i="4" s="1"/>
  <c r="DN29" i="4"/>
  <c r="DM36" i="4"/>
  <c r="DN36" i="4" s="1"/>
  <c r="DK46" i="4"/>
  <c r="DM37" i="4"/>
  <c r="DN37" i="4" s="1"/>
  <c r="DM29" i="4"/>
  <c r="DM35" i="4"/>
  <c r="DM41" i="4"/>
  <c r="DN41" i="4" s="1"/>
  <c r="DM42" i="4"/>
  <c r="DN42" i="4" s="1"/>
  <c r="DM38" i="4"/>
  <c r="DN38" i="4" s="1"/>
  <c r="DM43" i="4"/>
  <c r="DN43" i="4" s="1"/>
  <c r="DR72" i="4"/>
  <c r="DS72" i="4" s="1"/>
  <c r="DR70" i="4"/>
  <c r="DS70" i="4" s="1"/>
  <c r="DR68" i="4"/>
  <c r="DS68" i="4" s="1"/>
  <c r="DP75" i="4"/>
  <c r="DR67" i="4"/>
  <c r="DS67" i="4" s="1"/>
  <c r="DR65" i="4"/>
  <c r="DS65" i="4" s="1"/>
  <c r="DR73" i="4"/>
  <c r="DS73" i="4" s="1"/>
  <c r="DR69" i="4"/>
  <c r="DS69" i="4" s="1"/>
  <c r="DR64" i="4"/>
  <c r="DS64" i="4" s="1"/>
  <c r="DR71" i="4"/>
  <c r="DS71" i="4" s="1"/>
  <c r="DN35" i="4"/>
  <c r="DN30" i="4"/>
  <c r="DO20" i="4" s="1"/>
  <c r="DP20" i="4" s="1"/>
  <c r="DE29" i="10" l="1"/>
  <c r="DF19" i="10"/>
  <c r="DF29" i="10" s="1"/>
  <c r="DD67" i="10"/>
  <c r="DE67" i="10" s="1"/>
  <c r="DD70" i="10"/>
  <c r="DE70" i="10" s="1"/>
  <c r="DD73" i="10"/>
  <c r="DE73" i="10" s="1"/>
  <c r="DD72" i="10"/>
  <c r="DE72" i="10" s="1"/>
  <c r="DD68" i="10"/>
  <c r="DE68" i="10" s="1"/>
  <c r="DD69" i="10"/>
  <c r="DE69" i="10" s="1"/>
  <c r="DD71" i="10"/>
  <c r="DE71" i="10" s="1"/>
  <c r="DD66" i="10"/>
  <c r="DE66" i="10" s="1"/>
  <c r="DD65" i="10"/>
  <c r="DE65" i="10" s="1"/>
  <c r="DD64" i="10"/>
  <c r="DB75" i="10"/>
  <c r="DE45" i="10"/>
  <c r="DF35" i="10"/>
  <c r="DF45" i="10" s="1"/>
  <c r="DS74" i="4"/>
  <c r="DN45" i="4"/>
  <c r="DM45" i="4"/>
  <c r="DO28" i="4"/>
  <c r="DP28" i="4" s="1"/>
  <c r="DO21" i="4"/>
  <c r="DP21" i="4" s="1"/>
  <c r="DO19" i="4"/>
  <c r="DR74" i="4"/>
  <c r="DO26" i="4"/>
  <c r="DP26" i="4" s="1"/>
  <c r="DO27" i="4"/>
  <c r="DP27" i="4" s="1"/>
  <c r="DO22" i="4"/>
  <c r="DP22" i="4" s="1"/>
  <c r="DN46" i="4"/>
  <c r="DO23" i="4"/>
  <c r="DP23" i="4" s="1"/>
  <c r="DO24" i="4"/>
  <c r="DP24" i="4" s="1"/>
  <c r="DM30" i="4"/>
  <c r="DO25" i="4"/>
  <c r="DP25" i="4" s="1"/>
  <c r="DS75" i="4"/>
  <c r="DP19" i="4"/>
  <c r="DF46" i="10" l="1"/>
  <c r="DD74" i="10"/>
  <c r="DE64" i="10"/>
  <c r="DE74" i="10" s="1"/>
  <c r="DF30" i="10"/>
  <c r="DO42" i="4"/>
  <c r="DP42" i="4" s="1"/>
  <c r="DM46" i="4"/>
  <c r="DO37" i="4"/>
  <c r="DP37" i="4" s="1"/>
  <c r="DO44" i="4"/>
  <c r="DP44" i="4" s="1"/>
  <c r="DO40" i="4"/>
  <c r="DP40" i="4" s="1"/>
  <c r="DO35" i="4"/>
  <c r="DO41" i="4"/>
  <c r="DP41" i="4" s="1"/>
  <c r="DO36" i="4"/>
  <c r="DP36" i="4" s="1"/>
  <c r="DO43" i="4"/>
  <c r="DP43" i="4" s="1"/>
  <c r="DO38" i="4"/>
  <c r="DP38" i="4" s="1"/>
  <c r="DO39" i="4"/>
  <c r="DP39" i="4" s="1"/>
  <c r="DO29" i="4"/>
  <c r="DP30" i="4" s="1"/>
  <c r="DP29" i="4"/>
  <c r="DT72" i="4"/>
  <c r="DU72" i="4" s="1"/>
  <c r="DT65" i="4"/>
  <c r="DU65" i="4" s="1"/>
  <c r="DT70" i="4"/>
  <c r="DU70" i="4" s="1"/>
  <c r="DT64" i="4"/>
  <c r="DT67" i="4"/>
  <c r="DU67" i="4" s="1"/>
  <c r="DT71" i="4"/>
  <c r="DU71" i="4" s="1"/>
  <c r="DT68" i="4"/>
  <c r="DU68" i="4" s="1"/>
  <c r="DT66" i="4"/>
  <c r="DU66" i="4" s="1"/>
  <c r="DR75" i="4"/>
  <c r="DT69" i="4"/>
  <c r="DU69" i="4" s="1"/>
  <c r="DT73" i="4"/>
  <c r="DU73" i="4" s="1"/>
  <c r="DG23" i="10" l="1"/>
  <c r="DH23" i="10" s="1"/>
  <c r="DG25" i="10"/>
  <c r="DH25" i="10" s="1"/>
  <c r="DG28" i="10"/>
  <c r="DH28" i="10" s="1"/>
  <c r="DG19" i="10"/>
  <c r="DG20" i="10"/>
  <c r="DH20" i="10" s="1"/>
  <c r="DG21" i="10"/>
  <c r="DH21" i="10" s="1"/>
  <c r="DG24" i="10"/>
  <c r="DH24" i="10" s="1"/>
  <c r="DG22" i="10"/>
  <c r="DH22" i="10" s="1"/>
  <c r="DG26" i="10"/>
  <c r="DH26" i="10" s="1"/>
  <c r="DG27" i="10"/>
  <c r="DH27" i="10" s="1"/>
  <c r="DE30" i="10"/>
  <c r="DE75" i="10"/>
  <c r="DG44" i="10"/>
  <c r="DH44" i="10" s="1"/>
  <c r="DG41" i="10"/>
  <c r="DH41" i="10" s="1"/>
  <c r="DG39" i="10"/>
  <c r="DH39" i="10" s="1"/>
  <c r="DG38" i="10"/>
  <c r="DH38" i="10" s="1"/>
  <c r="DG43" i="10"/>
  <c r="DH43" i="10" s="1"/>
  <c r="DG40" i="10"/>
  <c r="DH40" i="10" s="1"/>
  <c r="DG35" i="10"/>
  <c r="DG37" i="10"/>
  <c r="DH37" i="10" s="1"/>
  <c r="DG42" i="10"/>
  <c r="DH42" i="10" s="1"/>
  <c r="DG36" i="10"/>
  <c r="DH36" i="10" s="1"/>
  <c r="DE46" i="10"/>
  <c r="DO45" i="4"/>
  <c r="DP35" i="4"/>
  <c r="DP45" i="4" s="1"/>
  <c r="DU64" i="4"/>
  <c r="DU74" i="4" s="1"/>
  <c r="DT74" i="4"/>
  <c r="DQ27" i="4"/>
  <c r="DR27" i="4" s="1"/>
  <c r="DQ19" i="4"/>
  <c r="DQ22" i="4"/>
  <c r="DR22" i="4" s="1"/>
  <c r="DQ25" i="4"/>
  <c r="DR25" i="4" s="1"/>
  <c r="DQ24" i="4"/>
  <c r="DR24" i="4" s="1"/>
  <c r="DQ28" i="4"/>
  <c r="DR28" i="4" s="1"/>
  <c r="DQ26" i="4"/>
  <c r="DR26" i="4" s="1"/>
  <c r="DQ21" i="4"/>
  <c r="DR21" i="4" s="1"/>
  <c r="DQ23" i="4"/>
  <c r="DR23" i="4" s="1"/>
  <c r="DQ20" i="4"/>
  <c r="DR20" i="4" s="1"/>
  <c r="DO30" i="4"/>
  <c r="DG45" i="10" l="1"/>
  <c r="DH35" i="10"/>
  <c r="DH45" i="10" s="1"/>
  <c r="DF72" i="10"/>
  <c r="DG72" i="10" s="1"/>
  <c r="DF73" i="10"/>
  <c r="DG73" i="10" s="1"/>
  <c r="DF70" i="10"/>
  <c r="DG70" i="10" s="1"/>
  <c r="DF68" i="10"/>
  <c r="DG68" i="10" s="1"/>
  <c r="DF67" i="10"/>
  <c r="DG67" i="10" s="1"/>
  <c r="DF69" i="10"/>
  <c r="DG69" i="10" s="1"/>
  <c r="DF65" i="10"/>
  <c r="DG65" i="10" s="1"/>
  <c r="DF71" i="10"/>
  <c r="DG71" i="10" s="1"/>
  <c r="DF64" i="10"/>
  <c r="DF66" i="10"/>
  <c r="DG66" i="10" s="1"/>
  <c r="DD75" i="10"/>
  <c r="DG29" i="10"/>
  <c r="DH19" i="10"/>
  <c r="DH29" i="10" s="1"/>
  <c r="DP46" i="4"/>
  <c r="DU75" i="4"/>
  <c r="DV70" i="4" s="1"/>
  <c r="DW70" i="4" s="1"/>
  <c r="DV68" i="4"/>
  <c r="DW68" i="4" s="1"/>
  <c r="DV65" i="4"/>
  <c r="DW65" i="4" s="1"/>
  <c r="DQ29" i="4"/>
  <c r="DR19" i="4"/>
  <c r="DR29" i="4" s="1"/>
  <c r="DH30" i="10" l="1"/>
  <c r="DI24" i="10"/>
  <c r="DJ24" i="10" s="1"/>
  <c r="DI23" i="10"/>
  <c r="DJ23" i="10" s="1"/>
  <c r="DI19" i="10"/>
  <c r="DI20" i="10"/>
  <c r="DJ20" i="10" s="1"/>
  <c r="DI21" i="10"/>
  <c r="DJ21" i="10" s="1"/>
  <c r="DI22" i="10"/>
  <c r="DJ22" i="10" s="1"/>
  <c r="DI25" i="10"/>
  <c r="DJ25" i="10" s="1"/>
  <c r="DI26" i="10"/>
  <c r="DJ26" i="10" s="1"/>
  <c r="DI27" i="10"/>
  <c r="DJ27" i="10" s="1"/>
  <c r="DI28" i="10"/>
  <c r="DJ28" i="10" s="1"/>
  <c r="DG30" i="10"/>
  <c r="DF74" i="10"/>
  <c r="DG64" i="10"/>
  <c r="DG74" i="10" s="1"/>
  <c r="DH46" i="10"/>
  <c r="DT75" i="4"/>
  <c r="DV71" i="4"/>
  <c r="DW71" i="4" s="1"/>
  <c r="DV64" i="4"/>
  <c r="DW64" i="4" s="1"/>
  <c r="DV73" i="4"/>
  <c r="DW73" i="4" s="1"/>
  <c r="DV66" i="4"/>
  <c r="DW66" i="4" s="1"/>
  <c r="DV67" i="4"/>
  <c r="DW67" i="4" s="1"/>
  <c r="DV69" i="4"/>
  <c r="DW69" i="4" s="1"/>
  <c r="DV72" i="4"/>
  <c r="DW72" i="4" s="1"/>
  <c r="DQ37" i="4"/>
  <c r="DR37" i="4" s="1"/>
  <c r="DQ44" i="4"/>
  <c r="DR44" i="4" s="1"/>
  <c r="DQ42" i="4"/>
  <c r="DR42" i="4" s="1"/>
  <c r="DQ35" i="4"/>
  <c r="DQ41" i="4"/>
  <c r="DR41" i="4" s="1"/>
  <c r="DQ39" i="4"/>
  <c r="DR39" i="4" s="1"/>
  <c r="DQ36" i="4"/>
  <c r="DR36" i="4" s="1"/>
  <c r="DQ38" i="4"/>
  <c r="DR38" i="4" s="1"/>
  <c r="DQ43" i="4"/>
  <c r="DR43" i="4" s="1"/>
  <c r="DQ40" i="4"/>
  <c r="DR40" i="4" s="1"/>
  <c r="DO46" i="4"/>
  <c r="DR30" i="4"/>
  <c r="DI38" i="10" l="1"/>
  <c r="DJ38" i="10" s="1"/>
  <c r="DI39" i="10"/>
  <c r="DJ39" i="10" s="1"/>
  <c r="DI43" i="10"/>
  <c r="DJ43" i="10" s="1"/>
  <c r="DI41" i="10"/>
  <c r="DJ41" i="10" s="1"/>
  <c r="DI40" i="10"/>
  <c r="DJ40" i="10" s="1"/>
  <c r="DI44" i="10"/>
  <c r="DJ44" i="10" s="1"/>
  <c r="DI36" i="10"/>
  <c r="DJ36" i="10" s="1"/>
  <c r="DI35" i="10"/>
  <c r="DI37" i="10"/>
  <c r="DJ37" i="10" s="1"/>
  <c r="DI42" i="10"/>
  <c r="DJ42" i="10" s="1"/>
  <c r="DG46" i="10"/>
  <c r="DG75" i="10"/>
  <c r="DI29" i="10"/>
  <c r="DJ19" i="10"/>
  <c r="DJ29" i="10" s="1"/>
  <c r="DW74" i="4"/>
  <c r="DV74" i="4"/>
  <c r="DW75" i="4" s="1"/>
  <c r="DX64" i="4" s="1"/>
  <c r="DQ45" i="4"/>
  <c r="DR35" i="4"/>
  <c r="DR45" i="4" s="1"/>
  <c r="DS26" i="4"/>
  <c r="DT26" i="4" s="1"/>
  <c r="DS22" i="4"/>
  <c r="DT22" i="4" s="1"/>
  <c r="DS19" i="4"/>
  <c r="DS23" i="4"/>
  <c r="DT23" i="4" s="1"/>
  <c r="DS25" i="4"/>
  <c r="DT25" i="4" s="1"/>
  <c r="DS28" i="4"/>
  <c r="DT28" i="4" s="1"/>
  <c r="DS27" i="4"/>
  <c r="DT27" i="4" s="1"/>
  <c r="DS24" i="4"/>
  <c r="DT24" i="4" s="1"/>
  <c r="DS20" i="4"/>
  <c r="DT20" i="4" s="1"/>
  <c r="DS21" i="4"/>
  <c r="DT21" i="4" s="1"/>
  <c r="DQ30" i="4"/>
  <c r="DJ30" i="10" l="1"/>
  <c r="DH72" i="10"/>
  <c r="DI72" i="10" s="1"/>
  <c r="DH73" i="10"/>
  <c r="DI73" i="10" s="1"/>
  <c r="DH68" i="10"/>
  <c r="DI68" i="10" s="1"/>
  <c r="DH67" i="10"/>
  <c r="DI67" i="10" s="1"/>
  <c r="DH70" i="10"/>
  <c r="DI70" i="10" s="1"/>
  <c r="DH69" i="10"/>
  <c r="DI69" i="10" s="1"/>
  <c r="DH71" i="10"/>
  <c r="DI71" i="10" s="1"/>
  <c r="DH66" i="10"/>
  <c r="DI66" i="10" s="1"/>
  <c r="DH65" i="10"/>
  <c r="DI65" i="10" s="1"/>
  <c r="DH64" i="10"/>
  <c r="DF75" i="10"/>
  <c r="DI45" i="10"/>
  <c r="DJ35" i="10"/>
  <c r="DJ45" i="10" s="1"/>
  <c r="DX70" i="4"/>
  <c r="DY70" i="4" s="1"/>
  <c r="DX71" i="4"/>
  <c r="DY71" i="4" s="1"/>
  <c r="DX65" i="4"/>
  <c r="DY65" i="4" s="1"/>
  <c r="DV75" i="4"/>
  <c r="DX69" i="4"/>
  <c r="DY69" i="4" s="1"/>
  <c r="DX73" i="4"/>
  <c r="DY73" i="4" s="1"/>
  <c r="DX68" i="4"/>
  <c r="DY68" i="4" s="1"/>
  <c r="DX67" i="4"/>
  <c r="DY67" i="4" s="1"/>
  <c r="DX72" i="4"/>
  <c r="DY72" i="4" s="1"/>
  <c r="DX66" i="4"/>
  <c r="DY66" i="4" s="1"/>
  <c r="DR46" i="4"/>
  <c r="DY64" i="4"/>
  <c r="DT19" i="4"/>
  <c r="DT29" i="4" s="1"/>
  <c r="DS29" i="4"/>
  <c r="DJ46" i="10" l="1"/>
  <c r="DH74" i="10"/>
  <c r="DI64" i="10"/>
  <c r="DI74" i="10" s="1"/>
  <c r="DK19" i="10"/>
  <c r="DK20" i="10"/>
  <c r="DL20" i="10" s="1"/>
  <c r="DK25" i="10"/>
  <c r="DL25" i="10" s="1"/>
  <c r="DK23" i="10"/>
  <c r="DL23" i="10" s="1"/>
  <c r="DK21" i="10"/>
  <c r="DL21" i="10" s="1"/>
  <c r="DK24" i="10"/>
  <c r="DL24" i="10" s="1"/>
  <c r="DK28" i="10"/>
  <c r="DL28" i="10" s="1"/>
  <c r="DK26" i="10"/>
  <c r="DL26" i="10" s="1"/>
  <c r="DK27" i="10"/>
  <c r="DL27" i="10" s="1"/>
  <c r="DK22" i="10"/>
  <c r="DL22" i="10" s="1"/>
  <c r="DI30" i="10"/>
  <c r="DX74" i="4"/>
  <c r="DY74" i="4"/>
  <c r="DS38" i="4"/>
  <c r="DT38" i="4" s="1"/>
  <c r="DS40" i="4"/>
  <c r="DT40" i="4" s="1"/>
  <c r="DS36" i="4"/>
  <c r="DT36" i="4" s="1"/>
  <c r="DS35" i="4"/>
  <c r="DS42" i="4"/>
  <c r="DT42" i="4" s="1"/>
  <c r="DS41" i="4"/>
  <c r="DT41" i="4" s="1"/>
  <c r="DS43" i="4"/>
  <c r="DT43" i="4" s="1"/>
  <c r="DS39" i="4"/>
  <c r="DT39" i="4" s="1"/>
  <c r="DS44" i="4"/>
  <c r="DT44" i="4" s="1"/>
  <c r="DS37" i="4"/>
  <c r="DT37" i="4" s="1"/>
  <c r="DQ46" i="4"/>
  <c r="DT30" i="4"/>
  <c r="DU27" i="4" s="1"/>
  <c r="DV27" i="4" s="1"/>
  <c r="DY75" i="4"/>
  <c r="DK29" i="10" l="1"/>
  <c r="DL19" i="10"/>
  <c r="DL29" i="10" s="1"/>
  <c r="DI75" i="10"/>
  <c r="DK44" i="10"/>
  <c r="DL44" i="10" s="1"/>
  <c r="DK39" i="10"/>
  <c r="DL39" i="10" s="1"/>
  <c r="DK43" i="10"/>
  <c r="DL43" i="10" s="1"/>
  <c r="DK38" i="10"/>
  <c r="DL38" i="10" s="1"/>
  <c r="DK41" i="10"/>
  <c r="DL41" i="10" s="1"/>
  <c r="DK40" i="10"/>
  <c r="DL40" i="10" s="1"/>
  <c r="DK36" i="10"/>
  <c r="DL36" i="10" s="1"/>
  <c r="DK42" i="10"/>
  <c r="DL42" i="10" s="1"/>
  <c r="DK35" i="10"/>
  <c r="DK37" i="10"/>
  <c r="DL37" i="10" s="1"/>
  <c r="DI46" i="10"/>
  <c r="DU28" i="4"/>
  <c r="DV28" i="4" s="1"/>
  <c r="DU20" i="4"/>
  <c r="DV20" i="4" s="1"/>
  <c r="DU21" i="4"/>
  <c r="DV21" i="4" s="1"/>
  <c r="DU23" i="4"/>
  <c r="DV23" i="4" s="1"/>
  <c r="DU26" i="4"/>
  <c r="DV26" i="4" s="1"/>
  <c r="DU19" i="4"/>
  <c r="DV19" i="4" s="1"/>
  <c r="DS30" i="4"/>
  <c r="DU22" i="4"/>
  <c r="DV22" i="4" s="1"/>
  <c r="DU24" i="4"/>
  <c r="DV24" i="4" s="1"/>
  <c r="DU25" i="4"/>
  <c r="DV25" i="4" s="1"/>
  <c r="DS45" i="4"/>
  <c r="DT35" i="4"/>
  <c r="DT45" i="4" s="1"/>
  <c r="DZ69" i="4"/>
  <c r="EA69" i="4" s="1"/>
  <c r="DZ71" i="4"/>
  <c r="EA71" i="4" s="1"/>
  <c r="DZ65" i="4"/>
  <c r="EA65" i="4" s="1"/>
  <c r="DZ73" i="4"/>
  <c r="EA73" i="4" s="1"/>
  <c r="DZ64" i="4"/>
  <c r="DZ68" i="4"/>
  <c r="EA68" i="4" s="1"/>
  <c r="DX75" i="4"/>
  <c r="DZ66" i="4"/>
  <c r="EA66" i="4" s="1"/>
  <c r="DZ70" i="4"/>
  <c r="EA70" i="4" s="1"/>
  <c r="DZ72" i="4"/>
  <c r="EA72" i="4" s="1"/>
  <c r="DZ67" i="4"/>
  <c r="EA67" i="4" s="1"/>
  <c r="DJ72" i="10" l="1"/>
  <c r="DK72" i="10" s="1"/>
  <c r="DJ69" i="10"/>
  <c r="DK69" i="10" s="1"/>
  <c r="DJ73" i="10"/>
  <c r="DK73" i="10" s="1"/>
  <c r="DJ68" i="10"/>
  <c r="DK68" i="10" s="1"/>
  <c r="DJ70" i="10"/>
  <c r="DK70" i="10" s="1"/>
  <c r="DJ67" i="10"/>
  <c r="DK67" i="10" s="1"/>
  <c r="DJ65" i="10"/>
  <c r="DK65" i="10" s="1"/>
  <c r="DJ71" i="10"/>
  <c r="DK71" i="10" s="1"/>
  <c r="DJ66" i="10"/>
  <c r="DK66" i="10" s="1"/>
  <c r="DJ64" i="10"/>
  <c r="DH75" i="10"/>
  <c r="DK45" i="10"/>
  <c r="DL35" i="10"/>
  <c r="DL45" i="10" s="1"/>
  <c r="DL30" i="10"/>
  <c r="DU29" i="4"/>
  <c r="DV29" i="4"/>
  <c r="DV30" i="4" s="1"/>
  <c r="DT46" i="4"/>
  <c r="DZ74" i="4"/>
  <c r="EA64" i="4"/>
  <c r="EA74" i="4" s="1"/>
  <c r="DM21" i="10" l="1"/>
  <c r="DN21" i="10" s="1"/>
  <c r="DM20" i="10"/>
  <c r="DN20" i="10" s="1"/>
  <c r="DM22" i="10"/>
  <c r="DN22" i="10" s="1"/>
  <c r="DM19" i="10"/>
  <c r="DM28" i="10"/>
  <c r="DN28" i="10" s="1"/>
  <c r="DM24" i="10"/>
  <c r="DN24" i="10" s="1"/>
  <c r="DM25" i="10"/>
  <c r="DN25" i="10" s="1"/>
  <c r="DM23" i="10"/>
  <c r="DN23" i="10" s="1"/>
  <c r="DM27" i="10"/>
  <c r="DN27" i="10" s="1"/>
  <c r="DM26" i="10"/>
  <c r="DN26" i="10" s="1"/>
  <c r="DK30" i="10"/>
  <c r="DJ74" i="10"/>
  <c r="DK64" i="10"/>
  <c r="DK74" i="10" s="1"/>
  <c r="DL46" i="10"/>
  <c r="DU43" i="4"/>
  <c r="DV43" i="4" s="1"/>
  <c r="DU42" i="4"/>
  <c r="DV42" i="4" s="1"/>
  <c r="DU35" i="4"/>
  <c r="DU41" i="4"/>
  <c r="DV41" i="4" s="1"/>
  <c r="DU38" i="4"/>
  <c r="DV38" i="4" s="1"/>
  <c r="DU36" i="4"/>
  <c r="DV36" i="4" s="1"/>
  <c r="DU37" i="4"/>
  <c r="DV37" i="4" s="1"/>
  <c r="DU40" i="4"/>
  <c r="DV40" i="4" s="1"/>
  <c r="DU39" i="4"/>
  <c r="DV39" i="4" s="1"/>
  <c r="DU44" i="4"/>
  <c r="DV44" i="4" s="1"/>
  <c r="DS46" i="4"/>
  <c r="EA75" i="4"/>
  <c r="DW19" i="4"/>
  <c r="DW27" i="4"/>
  <c r="DX27" i="4" s="1"/>
  <c r="DW20" i="4"/>
  <c r="DX20" i="4" s="1"/>
  <c r="DW22" i="4"/>
  <c r="DX22" i="4" s="1"/>
  <c r="DW21" i="4"/>
  <c r="DX21" i="4" s="1"/>
  <c r="DW24" i="4"/>
  <c r="DX24" i="4" s="1"/>
  <c r="DW28" i="4"/>
  <c r="DX28" i="4" s="1"/>
  <c r="DW26" i="4"/>
  <c r="DX26" i="4" s="1"/>
  <c r="DW25" i="4"/>
  <c r="DX25" i="4" s="1"/>
  <c r="DW23" i="4"/>
  <c r="DX23" i="4" s="1"/>
  <c r="DU30" i="4"/>
  <c r="DM41" i="10" l="1"/>
  <c r="DN41" i="10" s="1"/>
  <c r="DM44" i="10"/>
  <c r="DN44" i="10" s="1"/>
  <c r="DM39" i="10"/>
  <c r="DN39" i="10" s="1"/>
  <c r="DM38" i="10"/>
  <c r="DN38" i="10" s="1"/>
  <c r="DM43" i="10"/>
  <c r="DN43" i="10" s="1"/>
  <c r="DM40" i="10"/>
  <c r="DN40" i="10" s="1"/>
  <c r="DM35" i="10"/>
  <c r="DM42" i="10"/>
  <c r="DN42" i="10" s="1"/>
  <c r="DM37" i="10"/>
  <c r="DN37" i="10" s="1"/>
  <c r="DM36" i="10"/>
  <c r="DN36" i="10" s="1"/>
  <c r="DK46" i="10"/>
  <c r="DK75" i="10"/>
  <c r="DM29" i="10"/>
  <c r="DN19" i="10"/>
  <c r="DN29" i="10" s="1"/>
  <c r="DV35" i="4"/>
  <c r="DV45" i="4" s="1"/>
  <c r="DU45" i="4"/>
  <c r="EB67" i="4"/>
  <c r="EC67" i="4" s="1"/>
  <c r="EB72" i="4"/>
  <c r="EC72" i="4" s="1"/>
  <c r="EB66" i="4"/>
  <c r="EC66" i="4" s="1"/>
  <c r="EB65" i="4"/>
  <c r="EC65" i="4" s="1"/>
  <c r="EB70" i="4"/>
  <c r="EC70" i="4" s="1"/>
  <c r="EB71" i="4"/>
  <c r="EC71" i="4" s="1"/>
  <c r="EB64" i="4"/>
  <c r="EB69" i="4"/>
  <c r="EC69" i="4" s="1"/>
  <c r="EB68" i="4"/>
  <c r="EC68" i="4" s="1"/>
  <c r="EB73" i="4"/>
  <c r="EC73" i="4" s="1"/>
  <c r="DZ75" i="4"/>
  <c r="DX19" i="4"/>
  <c r="DX29" i="4" s="1"/>
  <c r="DW29" i="4"/>
  <c r="DN30" i="10" l="1"/>
  <c r="DL72" i="10"/>
  <c r="DM72" i="10" s="1"/>
  <c r="DL73" i="10"/>
  <c r="DM73" i="10" s="1"/>
  <c r="DL68" i="10"/>
  <c r="DM68" i="10" s="1"/>
  <c r="DL67" i="10"/>
  <c r="DM67" i="10" s="1"/>
  <c r="DL70" i="10"/>
  <c r="DM70" i="10" s="1"/>
  <c r="DL69" i="10"/>
  <c r="DM69" i="10" s="1"/>
  <c r="DL65" i="10"/>
  <c r="DM65" i="10" s="1"/>
  <c r="DL64" i="10"/>
  <c r="DL71" i="10"/>
  <c r="DM71" i="10" s="1"/>
  <c r="DL66" i="10"/>
  <c r="DM66" i="10" s="1"/>
  <c r="DJ75" i="10"/>
  <c r="DM45" i="10"/>
  <c r="DN35" i="10"/>
  <c r="DN45" i="10" s="1"/>
  <c r="DV46" i="4"/>
  <c r="DW38" i="4"/>
  <c r="DX38" i="4" s="1"/>
  <c r="DW43" i="4"/>
  <c r="DX43" i="4" s="1"/>
  <c r="DW42" i="4"/>
  <c r="DX42" i="4" s="1"/>
  <c r="DW39" i="4"/>
  <c r="DX39" i="4" s="1"/>
  <c r="DW35" i="4"/>
  <c r="DW37" i="4"/>
  <c r="DX37" i="4" s="1"/>
  <c r="DW41" i="4"/>
  <c r="DX41" i="4" s="1"/>
  <c r="DW36" i="4"/>
  <c r="DX36" i="4" s="1"/>
  <c r="DW40" i="4"/>
  <c r="DX40" i="4" s="1"/>
  <c r="DW44" i="4"/>
  <c r="DX44" i="4" s="1"/>
  <c r="DU46" i="4"/>
  <c r="DX30" i="4"/>
  <c r="DY27" i="4" s="1"/>
  <c r="DZ27" i="4" s="1"/>
  <c r="EB74" i="4"/>
  <c r="EC64" i="4"/>
  <c r="EC74" i="4" s="1"/>
  <c r="DY20" i="4"/>
  <c r="DZ20" i="4" s="1"/>
  <c r="DY24" i="4"/>
  <c r="DZ24" i="4" s="1"/>
  <c r="DY19" i="4"/>
  <c r="DY23" i="4"/>
  <c r="DZ23" i="4" s="1"/>
  <c r="DY28" i="4"/>
  <c r="DZ28" i="4" s="1"/>
  <c r="DW30" i="4"/>
  <c r="DN46" i="10" l="1"/>
  <c r="DL74" i="10"/>
  <c r="DM64" i="10"/>
  <c r="DM74" i="10" s="1"/>
  <c r="DO25" i="10"/>
  <c r="DP25" i="10" s="1"/>
  <c r="DO28" i="10"/>
  <c r="DP28" i="10" s="1"/>
  <c r="DO21" i="10"/>
  <c r="DP21" i="10" s="1"/>
  <c r="DO24" i="10"/>
  <c r="DP24" i="10" s="1"/>
  <c r="DO22" i="10"/>
  <c r="DP22" i="10" s="1"/>
  <c r="DO27" i="10"/>
  <c r="DP27" i="10" s="1"/>
  <c r="DO23" i="10"/>
  <c r="DP23" i="10" s="1"/>
  <c r="DO19" i="10"/>
  <c r="DO20" i="10"/>
  <c r="DP20" i="10" s="1"/>
  <c r="DO26" i="10"/>
  <c r="DP26" i="10" s="1"/>
  <c r="DM30" i="10"/>
  <c r="DY22" i="4"/>
  <c r="DZ22" i="4" s="1"/>
  <c r="DY25" i="4"/>
  <c r="DZ25" i="4" s="1"/>
  <c r="DY26" i="4"/>
  <c r="DZ26" i="4" s="1"/>
  <c r="DY21" i="4"/>
  <c r="DZ21" i="4" s="1"/>
  <c r="DW45" i="4"/>
  <c r="DX35" i="4"/>
  <c r="DX45" i="4" s="1"/>
  <c r="EC75" i="4"/>
  <c r="DZ19" i="4"/>
  <c r="DM75" i="10" l="1"/>
  <c r="DO29" i="10"/>
  <c r="DP19" i="10"/>
  <c r="DP29" i="10" s="1"/>
  <c r="DO44" i="10"/>
  <c r="DP44" i="10" s="1"/>
  <c r="DO39" i="10"/>
  <c r="DP39" i="10" s="1"/>
  <c r="DO38" i="10"/>
  <c r="DP38" i="10" s="1"/>
  <c r="DO41" i="10"/>
  <c r="DP41" i="10" s="1"/>
  <c r="DO40" i="10"/>
  <c r="DP40" i="10" s="1"/>
  <c r="DO43" i="10"/>
  <c r="DP43" i="10" s="1"/>
  <c r="DO37" i="10"/>
  <c r="DP37" i="10" s="1"/>
  <c r="DO42" i="10"/>
  <c r="DP42" i="10" s="1"/>
  <c r="DO36" i="10"/>
  <c r="DP36" i="10" s="1"/>
  <c r="DO35" i="10"/>
  <c r="DM46" i="10"/>
  <c r="DY29" i="4"/>
  <c r="DZ29" i="4"/>
  <c r="DX46" i="4"/>
  <c r="ED66" i="4"/>
  <c r="EE66" i="4" s="1"/>
  <c r="ED71" i="4"/>
  <c r="EE71" i="4" s="1"/>
  <c r="ED67" i="4"/>
  <c r="EE67" i="4" s="1"/>
  <c r="ED73" i="4"/>
  <c r="EE73" i="4" s="1"/>
  <c r="ED65" i="4"/>
  <c r="EE65" i="4" s="1"/>
  <c r="ED70" i="4"/>
  <c r="EE70" i="4" s="1"/>
  <c r="ED69" i="4"/>
  <c r="EE69" i="4" s="1"/>
  <c r="ED72" i="4"/>
  <c r="EE72" i="4" s="1"/>
  <c r="ED64" i="4"/>
  <c r="ED68" i="4"/>
  <c r="EE68" i="4" s="1"/>
  <c r="EB75" i="4"/>
  <c r="DZ30" i="4"/>
  <c r="DO45" i="10" l="1"/>
  <c r="DP35" i="10"/>
  <c r="DP45" i="10" s="1"/>
  <c r="DP30" i="10"/>
  <c r="DN73" i="10"/>
  <c r="DO73" i="10" s="1"/>
  <c r="DN68" i="10"/>
  <c r="DO68" i="10" s="1"/>
  <c r="DN72" i="10"/>
  <c r="DO72" i="10" s="1"/>
  <c r="DN70" i="10"/>
  <c r="DO70" i="10" s="1"/>
  <c r="DN67" i="10"/>
  <c r="DO67" i="10" s="1"/>
  <c r="DN69" i="10"/>
  <c r="DO69" i="10" s="1"/>
  <c r="DN66" i="10"/>
  <c r="DO66" i="10" s="1"/>
  <c r="DN64" i="10"/>
  <c r="DN65" i="10"/>
  <c r="DO65" i="10" s="1"/>
  <c r="DN71" i="10"/>
  <c r="DO71" i="10" s="1"/>
  <c r="DL75" i="10"/>
  <c r="DY39" i="4"/>
  <c r="DZ39" i="4" s="1"/>
  <c r="DY44" i="4"/>
  <c r="DZ44" i="4" s="1"/>
  <c r="DY38" i="4"/>
  <c r="DZ38" i="4" s="1"/>
  <c r="DY43" i="4"/>
  <c r="DZ43" i="4" s="1"/>
  <c r="DY41" i="4"/>
  <c r="DZ41" i="4" s="1"/>
  <c r="DY36" i="4"/>
  <c r="DZ36" i="4" s="1"/>
  <c r="DY42" i="4"/>
  <c r="DZ42" i="4" s="1"/>
  <c r="DY37" i="4"/>
  <c r="DZ37" i="4" s="1"/>
  <c r="DY35" i="4"/>
  <c r="DY40" i="4"/>
  <c r="DZ40" i="4" s="1"/>
  <c r="DW46" i="4"/>
  <c r="ED74" i="4"/>
  <c r="EE64" i="4"/>
  <c r="EE74" i="4" s="1"/>
  <c r="EA27" i="4"/>
  <c r="EB27" i="4" s="1"/>
  <c r="EA21" i="4"/>
  <c r="EB21" i="4" s="1"/>
  <c r="EA26" i="4"/>
  <c r="EB26" i="4" s="1"/>
  <c r="EA28" i="4"/>
  <c r="EB28" i="4" s="1"/>
  <c r="EA20" i="4"/>
  <c r="EB20" i="4" s="1"/>
  <c r="EA25" i="4"/>
  <c r="EB25" i="4" s="1"/>
  <c r="EA22" i="4"/>
  <c r="EB22" i="4" s="1"/>
  <c r="EA24" i="4"/>
  <c r="EB24" i="4" s="1"/>
  <c r="EA19" i="4"/>
  <c r="EA23" i="4"/>
  <c r="EB23" i="4" s="1"/>
  <c r="DY30" i="4"/>
  <c r="DQ20" i="10" l="1"/>
  <c r="DR20" i="10" s="1"/>
  <c r="DQ22" i="10"/>
  <c r="DR22" i="10" s="1"/>
  <c r="DQ21" i="10"/>
  <c r="DR21" i="10" s="1"/>
  <c r="DQ25" i="10"/>
  <c r="DR25" i="10" s="1"/>
  <c r="DQ26" i="10"/>
  <c r="DR26" i="10" s="1"/>
  <c r="DQ24" i="10"/>
  <c r="DR24" i="10" s="1"/>
  <c r="DQ23" i="10"/>
  <c r="DR23" i="10" s="1"/>
  <c r="DQ27" i="10"/>
  <c r="DR27" i="10" s="1"/>
  <c r="DQ19" i="10"/>
  <c r="DQ28" i="10"/>
  <c r="DR28" i="10" s="1"/>
  <c r="DO30" i="10"/>
  <c r="DN74" i="10"/>
  <c r="DO64" i="10"/>
  <c r="DO74" i="10" s="1"/>
  <c r="DP46" i="10"/>
  <c r="DZ35" i="4"/>
  <c r="DZ45" i="4" s="1"/>
  <c r="DY45" i="4"/>
  <c r="EE75" i="4"/>
  <c r="EB19" i="4"/>
  <c r="EB29" i="4" s="1"/>
  <c r="EA29" i="4"/>
  <c r="DQ38" i="10" l="1"/>
  <c r="DR38" i="10" s="1"/>
  <c r="DQ44" i="10"/>
  <c r="DR44" i="10" s="1"/>
  <c r="DQ39" i="10"/>
  <c r="DR39" i="10" s="1"/>
  <c r="DQ43" i="10"/>
  <c r="DR43" i="10" s="1"/>
  <c r="DQ41" i="10"/>
  <c r="DR41" i="10" s="1"/>
  <c r="DQ40" i="10"/>
  <c r="DR40" i="10" s="1"/>
  <c r="DQ37" i="10"/>
  <c r="DR37" i="10" s="1"/>
  <c r="DQ36" i="10"/>
  <c r="DR36" i="10" s="1"/>
  <c r="DQ35" i="10"/>
  <c r="DQ42" i="10"/>
  <c r="DR42" i="10" s="1"/>
  <c r="DO46" i="10"/>
  <c r="DQ29" i="10"/>
  <c r="DR19" i="10"/>
  <c r="DR29" i="10" s="1"/>
  <c r="DO75" i="10"/>
  <c r="DZ46" i="4"/>
  <c r="EF69" i="4"/>
  <c r="EG69" i="4" s="1"/>
  <c r="EF70" i="4"/>
  <c r="EG70" i="4" s="1"/>
  <c r="EF73" i="4"/>
  <c r="EG73" i="4" s="1"/>
  <c r="EF65" i="4"/>
  <c r="EG65" i="4" s="1"/>
  <c r="EF64" i="4"/>
  <c r="EF72" i="4"/>
  <c r="EG72" i="4" s="1"/>
  <c r="EF71" i="4"/>
  <c r="EG71" i="4" s="1"/>
  <c r="EF68" i="4"/>
  <c r="EG68" i="4" s="1"/>
  <c r="EF67" i="4"/>
  <c r="EG67" i="4" s="1"/>
  <c r="EF66" i="4"/>
  <c r="EG66" i="4" s="1"/>
  <c r="ED75" i="4"/>
  <c r="EB30" i="4"/>
  <c r="EC24" i="4" s="1"/>
  <c r="ED24" i="4" s="1"/>
  <c r="DQ45" i="10" l="1"/>
  <c r="DR35" i="10"/>
  <c r="DR45" i="10" s="1"/>
  <c r="DP68" i="10"/>
  <c r="DQ68" i="10" s="1"/>
  <c r="DP67" i="10"/>
  <c r="DQ67" i="10" s="1"/>
  <c r="DP70" i="10"/>
  <c r="DQ70" i="10" s="1"/>
  <c r="DP69" i="10"/>
  <c r="DQ69" i="10" s="1"/>
  <c r="DP73" i="10"/>
  <c r="DQ73" i="10" s="1"/>
  <c r="DP72" i="10"/>
  <c r="DQ72" i="10" s="1"/>
  <c r="DP64" i="10"/>
  <c r="DP66" i="10"/>
  <c r="DQ66" i="10" s="1"/>
  <c r="DP71" i="10"/>
  <c r="DQ71" i="10" s="1"/>
  <c r="DP65" i="10"/>
  <c r="DQ65" i="10" s="1"/>
  <c r="DN75" i="10"/>
  <c r="DR30" i="10"/>
  <c r="EA40" i="4"/>
  <c r="EB40" i="4" s="1"/>
  <c r="EA39" i="4"/>
  <c r="EB39" i="4" s="1"/>
  <c r="EA42" i="4"/>
  <c r="EB42" i="4" s="1"/>
  <c r="EA44" i="4"/>
  <c r="EB44" i="4" s="1"/>
  <c r="EA38" i="4"/>
  <c r="EB38" i="4" s="1"/>
  <c r="EA37" i="4"/>
  <c r="EB37" i="4" s="1"/>
  <c r="EA36" i="4"/>
  <c r="EB36" i="4" s="1"/>
  <c r="EA43" i="4"/>
  <c r="EB43" i="4" s="1"/>
  <c r="EA41" i="4"/>
  <c r="EB41" i="4" s="1"/>
  <c r="EA35" i="4"/>
  <c r="DY46" i="4"/>
  <c r="EC21" i="4"/>
  <c r="ED21" i="4" s="1"/>
  <c r="EC22" i="4"/>
  <c r="ED22" i="4" s="1"/>
  <c r="EC25" i="4"/>
  <c r="ED25" i="4" s="1"/>
  <c r="EC20" i="4"/>
  <c r="ED20" i="4" s="1"/>
  <c r="EC28" i="4"/>
  <c r="ED28" i="4" s="1"/>
  <c r="EC23" i="4"/>
  <c r="ED23" i="4" s="1"/>
  <c r="EC26" i="4"/>
  <c r="ED26" i="4" s="1"/>
  <c r="EC27" i="4"/>
  <c r="ED27" i="4" s="1"/>
  <c r="EA30" i="4"/>
  <c r="EC19" i="4"/>
  <c r="EF74" i="4"/>
  <c r="EG64" i="4"/>
  <c r="EG74" i="4" s="1"/>
  <c r="DS21" i="10" l="1"/>
  <c r="DT21" i="10" s="1"/>
  <c r="DS24" i="10"/>
  <c r="DT24" i="10" s="1"/>
  <c r="DS22" i="10"/>
  <c r="DT22" i="10" s="1"/>
  <c r="DS26" i="10"/>
  <c r="DT26" i="10" s="1"/>
  <c r="DS27" i="10"/>
  <c r="DT27" i="10" s="1"/>
  <c r="DS23" i="10"/>
  <c r="DT23" i="10" s="1"/>
  <c r="DS19" i="10"/>
  <c r="DS20" i="10"/>
  <c r="DT20" i="10" s="1"/>
  <c r="DS28" i="10"/>
  <c r="DT28" i="10" s="1"/>
  <c r="DS25" i="10"/>
  <c r="DT25" i="10" s="1"/>
  <c r="DQ30" i="10"/>
  <c r="DP74" i="10"/>
  <c r="DQ64" i="10"/>
  <c r="DQ74" i="10" s="1"/>
  <c r="DR46" i="10"/>
  <c r="EB35" i="4"/>
  <c r="EB45" i="4" s="1"/>
  <c r="EA45" i="4"/>
  <c r="EC29" i="4"/>
  <c r="ED19" i="4"/>
  <c r="ED29" i="4" s="1"/>
  <c r="ED30" i="4" s="1"/>
  <c r="EG75" i="4"/>
  <c r="DS39" i="10" l="1"/>
  <c r="DT39" i="10" s="1"/>
  <c r="DS38" i="10"/>
  <c r="DT38" i="10" s="1"/>
  <c r="DS43" i="10"/>
  <c r="DT43" i="10" s="1"/>
  <c r="DS41" i="10"/>
  <c r="DT41" i="10" s="1"/>
  <c r="DS44" i="10"/>
  <c r="DT44" i="10" s="1"/>
  <c r="DS40" i="10"/>
  <c r="DT40" i="10" s="1"/>
  <c r="DS35" i="10"/>
  <c r="DS37" i="10"/>
  <c r="DT37" i="10" s="1"/>
  <c r="DS42" i="10"/>
  <c r="DT42" i="10" s="1"/>
  <c r="DS36" i="10"/>
  <c r="DT36" i="10" s="1"/>
  <c r="DQ46" i="10"/>
  <c r="DQ75" i="10"/>
  <c r="DS29" i="10"/>
  <c r="DT19" i="10"/>
  <c r="DT29" i="10" s="1"/>
  <c r="EB46" i="4"/>
  <c r="EH67" i="4"/>
  <c r="EI67" i="4" s="1"/>
  <c r="EH69" i="4"/>
  <c r="EI69" i="4" s="1"/>
  <c r="EH72" i="4"/>
  <c r="EI72" i="4" s="1"/>
  <c r="EH73" i="4"/>
  <c r="EI73" i="4" s="1"/>
  <c r="EH66" i="4"/>
  <c r="EI66" i="4" s="1"/>
  <c r="EH65" i="4"/>
  <c r="EI65" i="4" s="1"/>
  <c r="EH68" i="4"/>
  <c r="EI68" i="4" s="1"/>
  <c r="EH70" i="4"/>
  <c r="EI70" i="4" s="1"/>
  <c r="EH71" i="4"/>
  <c r="EI71" i="4" s="1"/>
  <c r="EH64" i="4"/>
  <c r="EF75" i="4"/>
  <c r="EE21" i="4"/>
  <c r="EF21" i="4" s="1"/>
  <c r="EE23" i="4"/>
  <c r="EF23" i="4" s="1"/>
  <c r="EE20" i="4"/>
  <c r="EF20" i="4" s="1"/>
  <c r="EE24" i="4"/>
  <c r="EF24" i="4" s="1"/>
  <c r="EE28" i="4"/>
  <c r="EF28" i="4" s="1"/>
  <c r="EE19" i="4"/>
  <c r="EE22" i="4"/>
  <c r="EF22" i="4" s="1"/>
  <c r="EE25" i="4"/>
  <c r="EF25" i="4" s="1"/>
  <c r="EE26" i="4"/>
  <c r="EF26" i="4" s="1"/>
  <c r="EE27" i="4"/>
  <c r="EF27" i="4" s="1"/>
  <c r="EC30" i="4"/>
  <c r="DT30" i="10" l="1"/>
  <c r="DR73" i="10"/>
  <c r="DS73" i="10" s="1"/>
  <c r="DR68" i="10"/>
  <c r="DS68" i="10" s="1"/>
  <c r="DR72" i="10"/>
  <c r="DS72" i="10" s="1"/>
  <c r="DR70" i="10"/>
  <c r="DS70" i="10" s="1"/>
  <c r="DR67" i="10"/>
  <c r="DS67" i="10" s="1"/>
  <c r="DR69" i="10"/>
  <c r="DS69" i="10" s="1"/>
  <c r="DR66" i="10"/>
  <c r="DS66" i="10" s="1"/>
  <c r="DR65" i="10"/>
  <c r="DS65" i="10" s="1"/>
  <c r="DR64" i="10"/>
  <c r="DR71" i="10"/>
  <c r="DS71" i="10" s="1"/>
  <c r="DP75" i="10"/>
  <c r="DS45" i="10"/>
  <c r="DT35" i="10"/>
  <c r="DT45" i="10" s="1"/>
  <c r="EC38" i="4"/>
  <c r="ED38" i="4" s="1"/>
  <c r="EC43" i="4"/>
  <c r="ED43" i="4" s="1"/>
  <c r="EC37" i="4"/>
  <c r="ED37" i="4" s="1"/>
  <c r="EC40" i="4"/>
  <c r="ED40" i="4" s="1"/>
  <c r="EC36" i="4"/>
  <c r="ED36" i="4" s="1"/>
  <c r="EC39" i="4"/>
  <c r="ED39" i="4" s="1"/>
  <c r="EC42" i="4"/>
  <c r="ED42" i="4" s="1"/>
  <c r="EC35" i="4"/>
  <c r="EC44" i="4"/>
  <c r="ED44" i="4" s="1"/>
  <c r="EC41" i="4"/>
  <c r="ED41" i="4" s="1"/>
  <c r="EA46" i="4"/>
  <c r="EI64" i="4"/>
  <c r="EI74" i="4" s="1"/>
  <c r="EH74" i="4"/>
  <c r="EF19" i="4"/>
  <c r="EF29" i="4" s="1"/>
  <c r="EE29" i="4"/>
  <c r="DR74" i="10" l="1"/>
  <c r="DS64" i="10"/>
  <c r="DS74" i="10" s="1"/>
  <c r="DT46" i="10"/>
  <c r="DU25" i="10"/>
  <c r="DV25" i="10" s="1"/>
  <c r="DU26" i="10"/>
  <c r="DV26" i="10" s="1"/>
  <c r="DU21" i="10"/>
  <c r="DV21" i="10" s="1"/>
  <c r="DU23" i="10"/>
  <c r="DV23" i="10" s="1"/>
  <c r="DU22" i="10"/>
  <c r="DV22" i="10" s="1"/>
  <c r="DU24" i="10"/>
  <c r="DV24" i="10" s="1"/>
  <c r="DU19" i="10"/>
  <c r="DU20" i="10"/>
  <c r="DV20" i="10" s="1"/>
  <c r="DU27" i="10"/>
  <c r="DV27" i="10" s="1"/>
  <c r="DU28" i="10"/>
  <c r="DV28" i="10" s="1"/>
  <c r="DS30" i="10"/>
  <c r="EI75" i="4"/>
  <c r="EC45" i="4"/>
  <c r="ED35" i="4"/>
  <c r="ED45" i="4" s="1"/>
  <c r="EF30" i="4"/>
  <c r="EG22" i="4" s="1"/>
  <c r="EH22" i="4" s="1"/>
  <c r="EJ71" i="4"/>
  <c r="EK71" i="4" s="1"/>
  <c r="EJ65" i="4"/>
  <c r="EK65" i="4" s="1"/>
  <c r="EJ66" i="4"/>
  <c r="EK66" i="4" s="1"/>
  <c r="EJ73" i="4"/>
  <c r="EK73" i="4" s="1"/>
  <c r="EJ69" i="4"/>
  <c r="EK69" i="4" s="1"/>
  <c r="EJ72" i="4"/>
  <c r="EK72" i="4" s="1"/>
  <c r="EJ67" i="4"/>
  <c r="EK67" i="4" s="1"/>
  <c r="EJ64" i="4"/>
  <c r="EJ70" i="4"/>
  <c r="EK70" i="4" s="1"/>
  <c r="EJ68" i="4"/>
  <c r="EK68" i="4" s="1"/>
  <c r="EH75" i="4"/>
  <c r="EG28" i="4"/>
  <c r="EH28" i="4" s="1"/>
  <c r="DU29" i="10" l="1"/>
  <c r="DV19" i="10"/>
  <c r="DV29" i="10" s="1"/>
  <c r="DU44" i="10"/>
  <c r="DV44" i="10" s="1"/>
  <c r="DU39" i="10"/>
  <c r="DV39" i="10" s="1"/>
  <c r="DU38" i="10"/>
  <c r="DV38" i="10" s="1"/>
  <c r="DU43" i="10"/>
  <c r="DV43" i="10" s="1"/>
  <c r="DU41" i="10"/>
  <c r="DV41" i="10" s="1"/>
  <c r="DU40" i="10"/>
  <c r="DV40" i="10" s="1"/>
  <c r="DU42" i="10"/>
  <c r="DV42" i="10" s="1"/>
  <c r="DU37" i="10"/>
  <c r="DV37" i="10" s="1"/>
  <c r="DU36" i="10"/>
  <c r="DV36" i="10" s="1"/>
  <c r="DU35" i="10"/>
  <c r="DS46" i="10"/>
  <c r="DS75" i="10"/>
  <c r="EG24" i="4"/>
  <c r="EH24" i="4" s="1"/>
  <c r="ED46" i="4"/>
  <c r="EE42" i="4" s="1"/>
  <c r="EF42" i="4" s="1"/>
  <c r="EG23" i="4"/>
  <c r="EH23" i="4" s="1"/>
  <c r="EG25" i="4"/>
  <c r="EH25" i="4" s="1"/>
  <c r="EG26" i="4"/>
  <c r="EH26" i="4" s="1"/>
  <c r="EG21" i="4"/>
  <c r="EH21" i="4" s="1"/>
  <c r="EE38" i="4"/>
  <c r="EF38" i="4" s="1"/>
  <c r="EE41" i="4"/>
  <c r="EF41" i="4" s="1"/>
  <c r="EE44" i="4"/>
  <c r="EF44" i="4" s="1"/>
  <c r="EE40" i="4"/>
  <c r="EF40" i="4" s="1"/>
  <c r="EE43" i="4"/>
  <c r="EF43" i="4" s="1"/>
  <c r="EG19" i="4"/>
  <c r="EH19" i="4" s="1"/>
  <c r="EG27" i="4"/>
  <c r="EH27" i="4" s="1"/>
  <c r="EE30" i="4"/>
  <c r="EG20" i="4"/>
  <c r="EH20" i="4" s="1"/>
  <c r="EK64" i="4"/>
  <c r="EK74" i="4" s="1"/>
  <c r="EJ74" i="4"/>
  <c r="DT73" i="10" l="1"/>
  <c r="DU73" i="10" s="1"/>
  <c r="DT67" i="10"/>
  <c r="DU67" i="10" s="1"/>
  <c r="DT70" i="10"/>
  <c r="DU70" i="10" s="1"/>
  <c r="DT69" i="10"/>
  <c r="DU69" i="10" s="1"/>
  <c r="DT72" i="10"/>
  <c r="DU72" i="10" s="1"/>
  <c r="DT68" i="10"/>
  <c r="DU68" i="10" s="1"/>
  <c r="DT71" i="10"/>
  <c r="DU71" i="10" s="1"/>
  <c r="DT66" i="10"/>
  <c r="DU66" i="10" s="1"/>
  <c r="DT65" i="10"/>
  <c r="DU65" i="10" s="1"/>
  <c r="DT64" i="10"/>
  <c r="DR75" i="10"/>
  <c r="DU45" i="10"/>
  <c r="DV35" i="10"/>
  <c r="DV45" i="10" s="1"/>
  <c r="DV30" i="10"/>
  <c r="EE39" i="4"/>
  <c r="EF39" i="4" s="1"/>
  <c r="EE35" i="4"/>
  <c r="EE37" i="4"/>
  <c r="EF37" i="4" s="1"/>
  <c r="EC46" i="4"/>
  <c r="EE36" i="4"/>
  <c r="EF36" i="4" s="1"/>
  <c r="EH29" i="4"/>
  <c r="EG29" i="4"/>
  <c r="EF35" i="4"/>
  <c r="EF45" i="4" s="1"/>
  <c r="EK75" i="4"/>
  <c r="EL66" i="4" s="1"/>
  <c r="EM66" i="4" s="1"/>
  <c r="DW25" i="10" l="1"/>
  <c r="DX25" i="10" s="1"/>
  <c r="DW19" i="10"/>
  <c r="DW20" i="10"/>
  <c r="DX20" i="10" s="1"/>
  <c r="DW27" i="10"/>
  <c r="DX27" i="10" s="1"/>
  <c r="DW26" i="10"/>
  <c r="DX26" i="10" s="1"/>
  <c r="DW21" i="10"/>
  <c r="DX21" i="10" s="1"/>
  <c r="DW24" i="10"/>
  <c r="DX24" i="10" s="1"/>
  <c r="DW23" i="10"/>
  <c r="DX23" i="10" s="1"/>
  <c r="DW22" i="10"/>
  <c r="DX22" i="10" s="1"/>
  <c r="DW28" i="10"/>
  <c r="DX28" i="10" s="1"/>
  <c r="DU30" i="10"/>
  <c r="DT74" i="10"/>
  <c r="DU64" i="10"/>
  <c r="DU74" i="10" s="1"/>
  <c r="DV46" i="10"/>
  <c r="EH30" i="4"/>
  <c r="EE45" i="4"/>
  <c r="EF46" i="4"/>
  <c r="EG43" i="4" s="1"/>
  <c r="EH43" i="4" s="1"/>
  <c r="EL65" i="4"/>
  <c r="EM65" i="4" s="1"/>
  <c r="EL73" i="4"/>
  <c r="EM73" i="4" s="1"/>
  <c r="EL64" i="4"/>
  <c r="EM64" i="4" s="1"/>
  <c r="EL67" i="4"/>
  <c r="EM67" i="4" s="1"/>
  <c r="EL68" i="4"/>
  <c r="EM68" i="4" s="1"/>
  <c r="EJ75" i="4"/>
  <c r="EL69" i="4"/>
  <c r="EM69" i="4" s="1"/>
  <c r="EL71" i="4"/>
  <c r="EM71" i="4" s="1"/>
  <c r="EG37" i="4"/>
  <c r="EH37" i="4" s="1"/>
  <c r="EG42" i="4"/>
  <c r="EH42" i="4" s="1"/>
  <c r="EG41" i="4"/>
  <c r="EH41" i="4" s="1"/>
  <c r="EG39" i="4"/>
  <c r="EH39" i="4" s="1"/>
  <c r="EG36" i="4"/>
  <c r="EH36" i="4" s="1"/>
  <c r="EE46" i="4"/>
  <c r="EL70" i="4"/>
  <c r="EM70" i="4" s="1"/>
  <c r="EL72" i="4"/>
  <c r="EM72" i="4" s="1"/>
  <c r="EI21" i="4"/>
  <c r="EJ21" i="4" s="1"/>
  <c r="EI25" i="4"/>
  <c r="EJ25" i="4" s="1"/>
  <c r="EI22" i="4"/>
  <c r="EJ22" i="4" s="1"/>
  <c r="EI27" i="4"/>
  <c r="EJ27" i="4" s="1"/>
  <c r="EI23" i="4"/>
  <c r="EJ23" i="4" s="1"/>
  <c r="EI19" i="4"/>
  <c r="EI24" i="4"/>
  <c r="EJ24" i="4" s="1"/>
  <c r="EI20" i="4"/>
  <c r="EJ20" i="4" s="1"/>
  <c r="EI28" i="4"/>
  <c r="EJ28" i="4" s="1"/>
  <c r="EI26" i="4"/>
  <c r="EJ26" i="4" s="1"/>
  <c r="EG30" i="4"/>
  <c r="DW44" i="10" l="1"/>
  <c r="DX44" i="10" s="1"/>
  <c r="DW39" i="10"/>
  <c r="DX39" i="10" s="1"/>
  <c r="DW43" i="10"/>
  <c r="DX43" i="10" s="1"/>
  <c r="DW40" i="10"/>
  <c r="DX40" i="10" s="1"/>
  <c r="DW38" i="10"/>
  <c r="DX38" i="10" s="1"/>
  <c r="DW41" i="10"/>
  <c r="DX41" i="10" s="1"/>
  <c r="DW35" i="10"/>
  <c r="DW36" i="10"/>
  <c r="DX36" i="10" s="1"/>
  <c r="DW42" i="10"/>
  <c r="DX42" i="10" s="1"/>
  <c r="DW37" i="10"/>
  <c r="DX37" i="10" s="1"/>
  <c r="DU46" i="10"/>
  <c r="DW29" i="10"/>
  <c r="DX19" i="10"/>
  <c r="DX29" i="10" s="1"/>
  <c r="DU75" i="10"/>
  <c r="EG35" i="4"/>
  <c r="EG40" i="4"/>
  <c r="EH40" i="4" s="1"/>
  <c r="EG44" i="4"/>
  <c r="EH44" i="4" s="1"/>
  <c r="EG38" i="4"/>
  <c r="EH38" i="4" s="1"/>
  <c r="EM74" i="4"/>
  <c r="EL74" i="4"/>
  <c r="EH35" i="4"/>
  <c r="EI29" i="4"/>
  <c r="EJ19" i="4"/>
  <c r="EJ29" i="4" s="1"/>
  <c r="DV73" i="10" l="1"/>
  <c r="DW73" i="10" s="1"/>
  <c r="DV72" i="10"/>
  <c r="DW72" i="10" s="1"/>
  <c r="DV70" i="10"/>
  <c r="DW70" i="10" s="1"/>
  <c r="DV67" i="10"/>
  <c r="DW67" i="10" s="1"/>
  <c r="DV69" i="10"/>
  <c r="DW69" i="10" s="1"/>
  <c r="DV68" i="10"/>
  <c r="DW68" i="10" s="1"/>
  <c r="DV71" i="10"/>
  <c r="DW71" i="10" s="1"/>
  <c r="DV64" i="10"/>
  <c r="DV66" i="10"/>
  <c r="DW66" i="10" s="1"/>
  <c r="DV65" i="10"/>
  <c r="DW65" i="10" s="1"/>
  <c r="DT75" i="10"/>
  <c r="DX30" i="10"/>
  <c r="DW45" i="10"/>
  <c r="DX35" i="10"/>
  <c r="DX45" i="10" s="1"/>
  <c r="EG45" i="4"/>
  <c r="EH45" i="4"/>
  <c r="EM75" i="4"/>
  <c r="EN73" i="4" s="1"/>
  <c r="EO73" i="4" s="1"/>
  <c r="EH46" i="4"/>
  <c r="EI37" i="4" s="1"/>
  <c r="EJ37" i="4" s="1"/>
  <c r="EN64" i="4"/>
  <c r="EN72" i="4"/>
  <c r="EO72" i="4" s="1"/>
  <c r="EL75" i="4"/>
  <c r="EN69" i="4"/>
  <c r="EO69" i="4" s="1"/>
  <c r="EN71" i="4"/>
  <c r="EO71" i="4" s="1"/>
  <c r="EN68" i="4"/>
  <c r="EO68" i="4" s="1"/>
  <c r="EN67" i="4"/>
  <c r="EO67" i="4" s="1"/>
  <c r="EJ30" i="4"/>
  <c r="DX46" i="10" l="1"/>
  <c r="DY19" i="10"/>
  <c r="DY23" i="10"/>
  <c r="DZ23" i="10" s="1"/>
  <c r="DY20" i="10"/>
  <c r="DZ20" i="10" s="1"/>
  <c r="DY21" i="10"/>
  <c r="DZ21" i="10" s="1"/>
  <c r="DY24" i="10"/>
  <c r="DZ24" i="10" s="1"/>
  <c r="DY25" i="10"/>
  <c r="DZ25" i="10" s="1"/>
  <c r="DY26" i="10"/>
  <c r="DZ26" i="10" s="1"/>
  <c r="DY28" i="10"/>
  <c r="DZ28" i="10" s="1"/>
  <c r="DY27" i="10"/>
  <c r="DZ27" i="10" s="1"/>
  <c r="DY22" i="10"/>
  <c r="DZ22" i="10" s="1"/>
  <c r="DW30" i="10"/>
  <c r="DV74" i="10"/>
  <c r="DW64" i="10"/>
  <c r="DW74" i="10" s="1"/>
  <c r="EN70" i="4"/>
  <c r="EO70" i="4" s="1"/>
  <c r="EN65" i="4"/>
  <c r="EO65" i="4" s="1"/>
  <c r="EN66" i="4"/>
  <c r="EO66" i="4" s="1"/>
  <c r="EI44" i="4"/>
  <c r="EJ44" i="4" s="1"/>
  <c r="EI36" i="4"/>
  <c r="EJ36" i="4" s="1"/>
  <c r="EG46" i="4"/>
  <c r="EI41" i="4"/>
  <c r="EJ41" i="4" s="1"/>
  <c r="EI39" i="4"/>
  <c r="EJ39" i="4" s="1"/>
  <c r="EI40" i="4"/>
  <c r="EJ40" i="4" s="1"/>
  <c r="EI42" i="4"/>
  <c r="EJ42" i="4" s="1"/>
  <c r="EI43" i="4"/>
  <c r="EJ43" i="4" s="1"/>
  <c r="EI38" i="4"/>
  <c r="EJ38" i="4" s="1"/>
  <c r="EI35" i="4"/>
  <c r="EJ35" i="4" s="1"/>
  <c r="EN74" i="4"/>
  <c r="EO64" i="4"/>
  <c r="EO74" i="4" s="1"/>
  <c r="EK28" i="4"/>
  <c r="EL28" i="4" s="1"/>
  <c r="EK27" i="4"/>
  <c r="EL27" i="4" s="1"/>
  <c r="EK26" i="4"/>
  <c r="EL26" i="4" s="1"/>
  <c r="EK22" i="4"/>
  <c r="EL22" i="4" s="1"/>
  <c r="EK21" i="4"/>
  <c r="EL21" i="4" s="1"/>
  <c r="EK19" i="4"/>
  <c r="EK25" i="4"/>
  <c r="EL25" i="4" s="1"/>
  <c r="EK24" i="4"/>
  <c r="EL24" i="4" s="1"/>
  <c r="EK20" i="4"/>
  <c r="EL20" i="4" s="1"/>
  <c r="EK23" i="4"/>
  <c r="EL23" i="4" s="1"/>
  <c r="EI30" i="4"/>
  <c r="DY29" i="10" l="1"/>
  <c r="DZ19" i="10"/>
  <c r="DZ29" i="10" s="1"/>
  <c r="DW75" i="10"/>
  <c r="DY44" i="10"/>
  <c r="DZ44" i="10" s="1"/>
  <c r="DY41" i="10"/>
  <c r="DZ41" i="10" s="1"/>
  <c r="DY40" i="10"/>
  <c r="DZ40" i="10" s="1"/>
  <c r="DY39" i="10"/>
  <c r="DZ39" i="10" s="1"/>
  <c r="DY38" i="10"/>
  <c r="DZ38" i="10" s="1"/>
  <c r="DY43" i="10"/>
  <c r="DZ43" i="10" s="1"/>
  <c r="DY36" i="10"/>
  <c r="DZ36" i="10" s="1"/>
  <c r="DY35" i="10"/>
  <c r="DY42" i="10"/>
  <c r="DZ42" i="10" s="1"/>
  <c r="DY37" i="10"/>
  <c r="DZ37" i="10" s="1"/>
  <c r="DW46" i="10"/>
  <c r="EI45" i="4"/>
  <c r="EJ45" i="4"/>
  <c r="EJ46" i="4" s="1"/>
  <c r="EO75" i="4"/>
  <c r="EL19" i="4"/>
  <c r="EL29" i="4" s="1"/>
  <c r="EK29" i="4"/>
  <c r="DX73" i="10" l="1"/>
  <c r="DY73" i="10" s="1"/>
  <c r="DX68" i="10"/>
  <c r="DY68" i="10" s="1"/>
  <c r="DX72" i="10"/>
  <c r="DY72" i="10" s="1"/>
  <c r="DX67" i="10"/>
  <c r="DY67" i="10" s="1"/>
  <c r="DX70" i="10"/>
  <c r="DY70" i="10" s="1"/>
  <c r="DX69" i="10"/>
  <c r="DY69" i="10" s="1"/>
  <c r="DX65" i="10"/>
  <c r="DY65" i="10" s="1"/>
  <c r="DX64" i="10"/>
  <c r="DX66" i="10"/>
  <c r="DY66" i="10" s="1"/>
  <c r="DX71" i="10"/>
  <c r="DY71" i="10" s="1"/>
  <c r="DV75" i="10"/>
  <c r="DY45" i="10"/>
  <c r="DZ35" i="10"/>
  <c r="DZ45" i="10" s="1"/>
  <c r="DZ30" i="10"/>
  <c r="EK40" i="4"/>
  <c r="EL40" i="4" s="1"/>
  <c r="EK37" i="4"/>
  <c r="EL37" i="4" s="1"/>
  <c r="EI46" i="4"/>
  <c r="EK42" i="4"/>
  <c r="EL42" i="4" s="1"/>
  <c r="EK36" i="4"/>
  <c r="EL36" i="4" s="1"/>
  <c r="EK41" i="4"/>
  <c r="EL41" i="4" s="1"/>
  <c r="EK38" i="4"/>
  <c r="EL38" i="4" s="1"/>
  <c r="EK43" i="4"/>
  <c r="EL43" i="4" s="1"/>
  <c r="EK35" i="4"/>
  <c r="EK39" i="4"/>
  <c r="EL39" i="4" s="1"/>
  <c r="EK44" i="4"/>
  <c r="EL44" i="4" s="1"/>
  <c r="EL35" i="4"/>
  <c r="EL30" i="4"/>
  <c r="EM24" i="4" s="1"/>
  <c r="EN24" i="4" s="1"/>
  <c r="EP66" i="4"/>
  <c r="EQ66" i="4" s="1"/>
  <c r="EP68" i="4"/>
  <c r="EQ68" i="4" s="1"/>
  <c r="EP69" i="4"/>
  <c r="EQ69" i="4" s="1"/>
  <c r="EP72" i="4"/>
  <c r="EQ72" i="4" s="1"/>
  <c r="EN75" i="4"/>
  <c r="EP67" i="4"/>
  <c r="EQ67" i="4" s="1"/>
  <c r="EP65" i="4"/>
  <c r="EQ65" i="4" s="1"/>
  <c r="EP71" i="4"/>
  <c r="EQ71" i="4" s="1"/>
  <c r="EP64" i="4"/>
  <c r="EP70" i="4"/>
  <c r="EQ70" i="4" s="1"/>
  <c r="EP73" i="4"/>
  <c r="EQ73" i="4" s="1"/>
  <c r="EM22" i="4"/>
  <c r="EN22" i="4" s="1"/>
  <c r="EM20" i="4"/>
  <c r="EN20" i="4" s="1"/>
  <c r="EA23" i="10" l="1"/>
  <c r="EB23" i="10" s="1"/>
  <c r="EA19" i="10"/>
  <c r="EA20" i="10"/>
  <c r="EB20" i="10" s="1"/>
  <c r="EA27" i="10"/>
  <c r="EB27" i="10" s="1"/>
  <c r="EA21" i="10"/>
  <c r="EB21" i="10" s="1"/>
  <c r="EA24" i="10"/>
  <c r="EB24" i="10" s="1"/>
  <c r="EA22" i="10"/>
  <c r="EB22" i="10" s="1"/>
  <c r="EA28" i="10"/>
  <c r="EB28" i="10" s="1"/>
  <c r="EA25" i="10"/>
  <c r="EB25" i="10" s="1"/>
  <c r="EA26" i="10"/>
  <c r="EB26" i="10" s="1"/>
  <c r="DY30" i="10"/>
  <c r="DZ46" i="10"/>
  <c r="DX74" i="10"/>
  <c r="DY64" i="10"/>
  <c r="DY74" i="10" s="1"/>
  <c r="EK45" i="4"/>
  <c r="EM23" i="4"/>
  <c r="EN23" i="4" s="1"/>
  <c r="EL45" i="4"/>
  <c r="EK30" i="4"/>
  <c r="EM26" i="4"/>
  <c r="EN26" i="4" s="1"/>
  <c r="EM25" i="4"/>
  <c r="EN25" i="4" s="1"/>
  <c r="EM21" i="4"/>
  <c r="EN21" i="4" s="1"/>
  <c r="EM28" i="4"/>
  <c r="EN28" i="4" s="1"/>
  <c r="EM27" i="4"/>
  <c r="EN27" i="4" s="1"/>
  <c r="EM19" i="4"/>
  <c r="EN19" i="4" s="1"/>
  <c r="EL46" i="4"/>
  <c r="EP74" i="4"/>
  <c r="EQ64" i="4"/>
  <c r="EQ74" i="4" s="1"/>
  <c r="EA29" i="10" l="1"/>
  <c r="EB19" i="10"/>
  <c r="EB29" i="10" s="1"/>
  <c r="EA44" i="10"/>
  <c r="EB44" i="10" s="1"/>
  <c r="EA39" i="10"/>
  <c r="EB39" i="10" s="1"/>
  <c r="EA38" i="10"/>
  <c r="EB38" i="10" s="1"/>
  <c r="EA43" i="10"/>
  <c r="EB43" i="10" s="1"/>
  <c r="EA41" i="10"/>
  <c r="EB41" i="10" s="1"/>
  <c r="EA40" i="10"/>
  <c r="EB40" i="10" s="1"/>
  <c r="EA37" i="10"/>
  <c r="EB37" i="10" s="1"/>
  <c r="EA35" i="10"/>
  <c r="EA42" i="10"/>
  <c r="EB42" i="10" s="1"/>
  <c r="EA36" i="10"/>
  <c r="EB36" i="10" s="1"/>
  <c r="DY46" i="10"/>
  <c r="DY75" i="10"/>
  <c r="EN29" i="4"/>
  <c r="EM29" i="4"/>
  <c r="EM38" i="4"/>
  <c r="EN38" i="4" s="1"/>
  <c r="EM36" i="4"/>
  <c r="EN36" i="4" s="1"/>
  <c r="EM40" i="4"/>
  <c r="EN40" i="4" s="1"/>
  <c r="EM35" i="4"/>
  <c r="EM44" i="4"/>
  <c r="EN44" i="4" s="1"/>
  <c r="EM42" i="4"/>
  <c r="EN42" i="4" s="1"/>
  <c r="EM37" i="4"/>
  <c r="EN37" i="4" s="1"/>
  <c r="EM41" i="4"/>
  <c r="EN41" i="4" s="1"/>
  <c r="EM39" i="4"/>
  <c r="EN39" i="4" s="1"/>
  <c r="EM43" i="4"/>
  <c r="EN43" i="4" s="1"/>
  <c r="EK46" i="4"/>
  <c r="EQ75" i="4"/>
  <c r="EN30" i="4"/>
  <c r="DZ67" i="10" l="1"/>
  <c r="EA67" i="10" s="1"/>
  <c r="DZ70" i="10"/>
  <c r="EA70" i="10" s="1"/>
  <c r="DZ68" i="10"/>
  <c r="EA68" i="10" s="1"/>
  <c r="DZ73" i="10"/>
  <c r="EA73" i="10" s="1"/>
  <c r="DZ72" i="10"/>
  <c r="EA72" i="10" s="1"/>
  <c r="DZ69" i="10"/>
  <c r="EA69" i="10" s="1"/>
  <c r="DZ71" i="10"/>
  <c r="EA71" i="10" s="1"/>
  <c r="DZ64" i="10"/>
  <c r="DZ66" i="10"/>
  <c r="EA66" i="10" s="1"/>
  <c r="DZ65" i="10"/>
  <c r="EA65" i="10" s="1"/>
  <c r="DX75" i="10"/>
  <c r="EA45" i="10"/>
  <c r="EB35" i="10"/>
  <c r="EB45" i="10" s="1"/>
  <c r="EB30" i="10"/>
  <c r="EN35" i="4"/>
  <c r="EN45" i="4" s="1"/>
  <c r="EM45" i="4"/>
  <c r="EN46" i="4" s="1"/>
  <c r="ER66" i="4"/>
  <c r="ES66" i="4" s="1"/>
  <c r="ER69" i="4"/>
  <c r="ES69" i="4" s="1"/>
  <c r="ER71" i="4"/>
  <c r="ES71" i="4" s="1"/>
  <c r="ER70" i="4"/>
  <c r="ES70" i="4" s="1"/>
  <c r="ER64" i="4"/>
  <c r="EP75" i="4"/>
  <c r="ER67" i="4"/>
  <c r="ES67" i="4" s="1"/>
  <c r="ER68" i="4"/>
  <c r="ES68" i="4" s="1"/>
  <c r="ER65" i="4"/>
  <c r="ES65" i="4" s="1"/>
  <c r="ER73" i="4"/>
  <c r="ES73" i="4" s="1"/>
  <c r="ER72" i="4"/>
  <c r="ES72" i="4" s="1"/>
  <c r="EO27" i="4"/>
  <c r="EP27" i="4" s="1"/>
  <c r="EO28" i="4"/>
  <c r="EP28" i="4" s="1"/>
  <c r="EO22" i="4"/>
  <c r="EP22" i="4" s="1"/>
  <c r="EO25" i="4"/>
  <c r="EP25" i="4" s="1"/>
  <c r="EO19" i="4"/>
  <c r="EO21" i="4"/>
  <c r="EP21" i="4" s="1"/>
  <c r="EO26" i="4"/>
  <c r="EP26" i="4" s="1"/>
  <c r="EO20" i="4"/>
  <c r="EP20" i="4" s="1"/>
  <c r="EO24" i="4"/>
  <c r="EP24" i="4" s="1"/>
  <c r="EO23" i="4"/>
  <c r="EP23" i="4" s="1"/>
  <c r="EM30" i="4"/>
  <c r="EC19" i="10" l="1"/>
  <c r="EC27" i="10"/>
  <c r="ED27" i="10" s="1"/>
  <c r="EC25" i="10"/>
  <c r="ED25" i="10" s="1"/>
  <c r="EC24" i="10"/>
  <c r="ED24" i="10" s="1"/>
  <c r="EC26" i="10"/>
  <c r="ED26" i="10" s="1"/>
  <c r="EC28" i="10"/>
  <c r="ED28" i="10" s="1"/>
  <c r="EC21" i="10"/>
  <c r="ED21" i="10" s="1"/>
  <c r="EC23" i="10"/>
  <c r="ED23" i="10" s="1"/>
  <c r="EC20" i="10"/>
  <c r="ED20" i="10" s="1"/>
  <c r="EC22" i="10"/>
  <c r="ED22" i="10" s="1"/>
  <c r="EA30" i="10"/>
  <c r="EB46" i="10"/>
  <c r="DZ74" i="10"/>
  <c r="EA64" i="10"/>
  <c r="EA74" i="10" s="1"/>
  <c r="EO43" i="4"/>
  <c r="EP43" i="4" s="1"/>
  <c r="EO44" i="4"/>
  <c r="EP44" i="4" s="1"/>
  <c r="EO42" i="4"/>
  <c r="EP42" i="4" s="1"/>
  <c r="EO37" i="4"/>
  <c r="EP37" i="4" s="1"/>
  <c r="EO36" i="4"/>
  <c r="EP36" i="4" s="1"/>
  <c r="EO35" i="4"/>
  <c r="EO40" i="4"/>
  <c r="EP40" i="4" s="1"/>
  <c r="EO39" i="4"/>
  <c r="EP39" i="4" s="1"/>
  <c r="EO38" i="4"/>
  <c r="EP38" i="4" s="1"/>
  <c r="EO41" i="4"/>
  <c r="EP41" i="4" s="1"/>
  <c r="EM46" i="4"/>
  <c r="ES64" i="4"/>
  <c r="ES74" i="4" s="1"/>
  <c r="ER74" i="4"/>
  <c r="EO29" i="4"/>
  <c r="EP19" i="4"/>
  <c r="EP29" i="4" s="1"/>
  <c r="EC29" i="10" l="1"/>
  <c r="ED19" i="10"/>
  <c r="ED29" i="10" s="1"/>
  <c r="EA75" i="10"/>
  <c r="EC39" i="10"/>
  <c r="ED39" i="10" s="1"/>
  <c r="EC43" i="10"/>
  <c r="ED43" i="10" s="1"/>
  <c r="EC41" i="10"/>
  <c r="ED41" i="10" s="1"/>
  <c r="EC38" i="10"/>
  <c r="ED38" i="10" s="1"/>
  <c r="EC40" i="10"/>
  <c r="ED40" i="10" s="1"/>
  <c r="EC44" i="10"/>
  <c r="ED44" i="10" s="1"/>
  <c r="EC35" i="10"/>
  <c r="EC37" i="10"/>
  <c r="ED37" i="10" s="1"/>
  <c r="EC36" i="10"/>
  <c r="ED36" i="10" s="1"/>
  <c r="EC42" i="10"/>
  <c r="ED42" i="10" s="1"/>
  <c r="EA46" i="10"/>
  <c r="EO45" i="4"/>
  <c r="EP35" i="4"/>
  <c r="EP45" i="4" s="1"/>
  <c r="ES75" i="4"/>
  <c r="ET69" i="4" s="1"/>
  <c r="EU69" i="4" s="1"/>
  <c r="ET67" i="4"/>
  <c r="EU67" i="4" s="1"/>
  <c r="EP30" i="4"/>
  <c r="EC45" i="10" l="1"/>
  <c r="ED35" i="10"/>
  <c r="ED45" i="10" s="1"/>
  <c r="EB72" i="10"/>
  <c r="EC72" i="10" s="1"/>
  <c r="EB68" i="10"/>
  <c r="EC68" i="10" s="1"/>
  <c r="EB67" i="10"/>
  <c r="EC67" i="10" s="1"/>
  <c r="EB70" i="10"/>
  <c r="EC70" i="10" s="1"/>
  <c r="EB69" i="10"/>
  <c r="EC69" i="10" s="1"/>
  <c r="EB73" i="10"/>
  <c r="EC73" i="10" s="1"/>
  <c r="EB65" i="10"/>
  <c r="EC65" i="10" s="1"/>
  <c r="EB64" i="10"/>
  <c r="EB71" i="10"/>
  <c r="EC71" i="10" s="1"/>
  <c r="EB66" i="10"/>
  <c r="EC66" i="10" s="1"/>
  <c r="DZ75" i="10"/>
  <c r="ED30" i="10"/>
  <c r="ET70" i="4"/>
  <c r="EU70" i="4" s="1"/>
  <c r="ET66" i="4"/>
  <c r="EU66" i="4" s="1"/>
  <c r="ET73" i="4"/>
  <c r="EU73" i="4" s="1"/>
  <c r="ET71" i="4"/>
  <c r="EU71" i="4" s="1"/>
  <c r="ER75" i="4"/>
  <c r="ET65" i="4"/>
  <c r="EU65" i="4" s="1"/>
  <c r="ET68" i="4"/>
  <c r="EU68" i="4" s="1"/>
  <c r="ET64" i="4"/>
  <c r="ET72" i="4"/>
  <c r="EU72" i="4" s="1"/>
  <c r="EP46" i="4"/>
  <c r="EQ26" i="4"/>
  <c r="ER26" i="4" s="1"/>
  <c r="EQ20" i="4"/>
  <c r="ER20" i="4" s="1"/>
  <c r="EQ25" i="4"/>
  <c r="ER25" i="4" s="1"/>
  <c r="EQ27" i="4"/>
  <c r="ER27" i="4" s="1"/>
  <c r="EQ28" i="4"/>
  <c r="ER28" i="4" s="1"/>
  <c r="EQ19" i="4"/>
  <c r="EQ22" i="4"/>
  <c r="ER22" i="4" s="1"/>
  <c r="EQ23" i="4"/>
  <c r="ER23" i="4" s="1"/>
  <c r="EQ21" i="4"/>
  <c r="ER21" i="4" s="1"/>
  <c r="EQ24" i="4"/>
  <c r="ER24" i="4" s="1"/>
  <c r="EO30" i="4"/>
  <c r="EE21" i="10" l="1"/>
  <c r="EF21" i="10" s="1"/>
  <c r="EE24" i="10"/>
  <c r="EF24" i="10" s="1"/>
  <c r="EE23" i="10"/>
  <c r="EF23" i="10" s="1"/>
  <c r="EE22" i="10"/>
  <c r="EF22" i="10" s="1"/>
  <c r="EE26" i="10"/>
  <c r="EF26" i="10" s="1"/>
  <c r="EE19" i="10"/>
  <c r="EE20" i="10"/>
  <c r="EF20" i="10" s="1"/>
  <c r="EE25" i="10"/>
  <c r="EF25" i="10" s="1"/>
  <c r="EE28" i="10"/>
  <c r="EF28" i="10" s="1"/>
  <c r="EE27" i="10"/>
  <c r="EF27" i="10" s="1"/>
  <c r="EC30" i="10"/>
  <c r="EB74" i="10"/>
  <c r="EC64" i="10"/>
  <c r="EC74" i="10" s="1"/>
  <c r="ED46" i="10"/>
  <c r="ET74" i="4"/>
  <c r="EU64" i="4"/>
  <c r="EU74" i="4" s="1"/>
  <c r="EQ41" i="4"/>
  <c r="ER41" i="4" s="1"/>
  <c r="EQ36" i="4"/>
  <c r="ER36" i="4" s="1"/>
  <c r="EQ42" i="4"/>
  <c r="ER42" i="4" s="1"/>
  <c r="EQ37" i="4"/>
  <c r="ER37" i="4" s="1"/>
  <c r="EO46" i="4"/>
  <c r="EQ35" i="4"/>
  <c r="EQ38" i="4"/>
  <c r="ER38" i="4" s="1"/>
  <c r="EQ44" i="4"/>
  <c r="ER44" i="4" s="1"/>
  <c r="EQ43" i="4"/>
  <c r="ER43" i="4" s="1"/>
  <c r="EQ39" i="4"/>
  <c r="ER39" i="4" s="1"/>
  <c r="EQ40" i="4"/>
  <c r="ER40" i="4" s="1"/>
  <c r="EU75" i="4"/>
  <c r="EV64" i="4" s="1"/>
  <c r="ER19" i="4"/>
  <c r="ER29" i="4" s="1"/>
  <c r="EQ29" i="4"/>
  <c r="EE29" i="10" l="1"/>
  <c r="EF19" i="10"/>
  <c r="EF29" i="10" s="1"/>
  <c r="EE38" i="10"/>
  <c r="EF38" i="10" s="1"/>
  <c r="EE43" i="10"/>
  <c r="EF43" i="10" s="1"/>
  <c r="EE41" i="10"/>
  <c r="EF41" i="10" s="1"/>
  <c r="EE40" i="10"/>
  <c r="EF40" i="10" s="1"/>
  <c r="EE44" i="10"/>
  <c r="EF44" i="10" s="1"/>
  <c r="EE39" i="10"/>
  <c r="EF39" i="10" s="1"/>
  <c r="EE35" i="10"/>
  <c r="EE37" i="10"/>
  <c r="EF37" i="10" s="1"/>
  <c r="EE36" i="10"/>
  <c r="EF36" i="10" s="1"/>
  <c r="EE42" i="10"/>
  <c r="EF42" i="10" s="1"/>
  <c r="EC46" i="10"/>
  <c r="EC75" i="10"/>
  <c r="EV66" i="4"/>
  <c r="EW66" i="4" s="1"/>
  <c r="ER35" i="4"/>
  <c r="ER45" i="4" s="1"/>
  <c r="EQ45" i="4"/>
  <c r="EV68" i="4"/>
  <c r="EW68" i="4" s="1"/>
  <c r="EV65" i="4"/>
  <c r="EW65" i="4" s="1"/>
  <c r="EV67" i="4"/>
  <c r="EW67" i="4" s="1"/>
  <c r="EV73" i="4"/>
  <c r="EW73" i="4" s="1"/>
  <c r="ET75" i="4"/>
  <c r="EV71" i="4"/>
  <c r="EW71" i="4" s="1"/>
  <c r="EV69" i="4"/>
  <c r="EW69" i="4" s="1"/>
  <c r="EV72" i="4"/>
  <c r="EW72" i="4" s="1"/>
  <c r="EV70" i="4"/>
  <c r="EW70" i="4" s="1"/>
  <c r="ER30" i="4"/>
  <c r="ES24" i="4" s="1"/>
  <c r="ET24" i="4" s="1"/>
  <c r="EW64" i="4"/>
  <c r="ES20" i="4"/>
  <c r="ET20" i="4" s="1"/>
  <c r="ES22" i="4"/>
  <c r="ET22" i="4" s="1"/>
  <c r="ES21" i="4"/>
  <c r="ET21" i="4" s="1"/>
  <c r="ES28" i="4"/>
  <c r="ET28" i="4" s="1"/>
  <c r="ES27" i="4"/>
  <c r="ET27" i="4" s="1"/>
  <c r="ES26" i="4"/>
  <c r="ET26" i="4" s="1"/>
  <c r="ES23" i="4"/>
  <c r="ET23" i="4" s="1"/>
  <c r="ES25" i="4"/>
  <c r="ET25" i="4" s="1"/>
  <c r="EQ30" i="4"/>
  <c r="ED73" i="10" l="1"/>
  <c r="EE73" i="10" s="1"/>
  <c r="ED67" i="10"/>
  <c r="EE67" i="10" s="1"/>
  <c r="ED72" i="10"/>
  <c r="EE72" i="10" s="1"/>
  <c r="ED70" i="10"/>
  <c r="EE70" i="10" s="1"/>
  <c r="ED68" i="10"/>
  <c r="EE68" i="10" s="1"/>
  <c r="ED69" i="10"/>
  <c r="EE69" i="10" s="1"/>
  <c r="ED64" i="10"/>
  <c r="ED66" i="10"/>
  <c r="EE66" i="10" s="1"/>
  <c r="ED65" i="10"/>
  <c r="EE65" i="10" s="1"/>
  <c r="ED71" i="10"/>
  <c r="EE71" i="10" s="1"/>
  <c r="EB75" i="10"/>
  <c r="EE45" i="10"/>
  <c r="EF35" i="10"/>
  <c r="EF45" i="10" s="1"/>
  <c r="EF30" i="10"/>
  <c r="ES19" i="4"/>
  <c r="ER46" i="4"/>
  <c r="ES41" i="4" s="1"/>
  <c r="ET41" i="4" s="1"/>
  <c r="ES39" i="4"/>
  <c r="ET39" i="4" s="1"/>
  <c r="ES42" i="4"/>
  <c r="ET42" i="4" s="1"/>
  <c r="EW74" i="4"/>
  <c r="EV74" i="4"/>
  <c r="ET19" i="4"/>
  <c r="ET29" i="4" s="1"/>
  <c r="ES29" i="4"/>
  <c r="EG21" i="10" l="1"/>
  <c r="EH21" i="10" s="1"/>
  <c r="EG24" i="10"/>
  <c r="EH24" i="10" s="1"/>
  <c r="EG25" i="10"/>
  <c r="EH25" i="10" s="1"/>
  <c r="EG26" i="10"/>
  <c r="EH26" i="10" s="1"/>
  <c r="EG28" i="10"/>
  <c r="EH28" i="10" s="1"/>
  <c r="EG23" i="10"/>
  <c r="EH23" i="10" s="1"/>
  <c r="EG19" i="10"/>
  <c r="EG20" i="10"/>
  <c r="EH20" i="10" s="1"/>
  <c r="EG22" i="10"/>
  <c r="EH22" i="10" s="1"/>
  <c r="EG27" i="10"/>
  <c r="EH27" i="10" s="1"/>
  <c r="EE30" i="10"/>
  <c r="EF46" i="10"/>
  <c r="ED74" i="10"/>
  <c r="EE64" i="10"/>
  <c r="EE74" i="10" s="1"/>
  <c r="ES40" i="4"/>
  <c r="ET40" i="4" s="1"/>
  <c r="ES44" i="4"/>
  <c r="ET44" i="4" s="1"/>
  <c r="ES37" i="4"/>
  <c r="ET37" i="4" s="1"/>
  <c r="ES36" i="4"/>
  <c r="ET36" i="4" s="1"/>
  <c r="ES43" i="4"/>
  <c r="ET43" i="4" s="1"/>
  <c r="EQ46" i="4"/>
  <c r="EW75" i="4"/>
  <c r="EV75" i="4" s="1"/>
  <c r="ES35" i="4"/>
  <c r="ET35" i="4" s="1"/>
  <c r="ES38" i="4"/>
  <c r="ET38" i="4" s="1"/>
  <c r="ET30" i="4"/>
  <c r="EU20" i="4" s="1"/>
  <c r="EV20" i="4" s="1"/>
  <c r="EE75" i="10" l="1"/>
  <c r="EG44" i="10"/>
  <c r="EH44" i="10" s="1"/>
  <c r="EG39" i="10"/>
  <c r="EH39" i="10" s="1"/>
  <c r="EG38" i="10"/>
  <c r="EH38" i="10" s="1"/>
  <c r="EG43" i="10"/>
  <c r="EH43" i="10" s="1"/>
  <c r="EG41" i="10"/>
  <c r="EH41" i="10" s="1"/>
  <c r="EG40" i="10"/>
  <c r="EH40" i="10" s="1"/>
  <c r="EG42" i="10"/>
  <c r="EH42" i="10" s="1"/>
  <c r="EG37" i="10"/>
  <c r="EH37" i="10" s="1"/>
  <c r="EG36" i="10"/>
  <c r="EH36" i="10" s="1"/>
  <c r="EG35" i="10"/>
  <c r="EE46" i="10"/>
  <c r="EG29" i="10"/>
  <c r="EH19" i="10"/>
  <c r="EH29" i="10" s="1"/>
  <c r="ET45" i="4"/>
  <c r="ES45" i="4"/>
  <c r="ET46" i="4" s="1"/>
  <c r="EU39" i="4" s="1"/>
  <c r="EV39" i="4" s="1"/>
  <c r="EU37" i="4"/>
  <c r="EV37" i="4" s="1"/>
  <c r="EU21" i="4"/>
  <c r="EV21" i="4" s="1"/>
  <c r="EU27" i="4"/>
  <c r="EV27" i="4" s="1"/>
  <c r="ES30" i="4"/>
  <c r="EU28" i="4"/>
  <c r="EV28" i="4" s="1"/>
  <c r="EU25" i="4"/>
  <c r="EV25" i="4" s="1"/>
  <c r="EU22" i="4"/>
  <c r="EV22" i="4" s="1"/>
  <c r="EU24" i="4"/>
  <c r="EV24" i="4" s="1"/>
  <c r="EU26" i="4"/>
  <c r="EV26" i="4" s="1"/>
  <c r="EU23" i="4"/>
  <c r="EV23" i="4" s="1"/>
  <c r="EU19" i="4"/>
  <c r="EV19" i="4" s="1"/>
  <c r="EH30" i="10" l="1"/>
  <c r="EG45" i="10"/>
  <c r="EH35" i="10"/>
  <c r="EH45" i="10" s="1"/>
  <c r="EF67" i="10"/>
  <c r="EG67" i="10" s="1"/>
  <c r="EF70" i="10"/>
  <c r="EG70" i="10" s="1"/>
  <c r="EF69" i="10"/>
  <c r="EG69" i="10" s="1"/>
  <c r="EF68" i="10"/>
  <c r="EG68" i="10" s="1"/>
  <c r="EF73" i="10"/>
  <c r="EG73" i="10" s="1"/>
  <c r="EF72" i="10"/>
  <c r="EG72" i="10" s="1"/>
  <c r="EF64" i="10"/>
  <c r="EF66" i="10"/>
  <c r="EG66" i="10" s="1"/>
  <c r="EF65" i="10"/>
  <c r="EG65" i="10" s="1"/>
  <c r="EF71" i="10"/>
  <c r="EG71" i="10" s="1"/>
  <c r="ED75" i="10"/>
  <c r="EU44" i="4"/>
  <c r="EV44" i="4" s="1"/>
  <c r="ES46" i="4"/>
  <c r="EU38" i="4"/>
  <c r="EV38" i="4" s="1"/>
  <c r="EU42" i="4"/>
  <c r="EV42" i="4" s="1"/>
  <c r="EU35" i="4"/>
  <c r="EV35" i="4" s="1"/>
  <c r="EU41" i="4"/>
  <c r="EV41" i="4" s="1"/>
  <c r="EU43" i="4"/>
  <c r="EV43" i="4" s="1"/>
  <c r="EU40" i="4"/>
  <c r="EV40" i="4" s="1"/>
  <c r="EU36" i="4"/>
  <c r="EV36" i="4" s="1"/>
  <c r="EV29" i="4"/>
  <c r="EU29" i="4"/>
  <c r="M62" i="4"/>
  <c r="M76" i="4" s="1"/>
  <c r="M75" i="4" s="1"/>
  <c r="AK1" i="4" s="1"/>
  <c r="EF74" i="10" l="1"/>
  <c r="EG64" i="10"/>
  <c r="EG74" i="10" s="1"/>
  <c r="EH46" i="10"/>
  <c r="EI21" i="10"/>
  <c r="EJ21" i="10" s="1"/>
  <c r="EI24" i="10"/>
  <c r="EJ24" i="10" s="1"/>
  <c r="EI22" i="10"/>
  <c r="EJ22" i="10" s="1"/>
  <c r="EI25" i="10"/>
  <c r="EJ25" i="10" s="1"/>
  <c r="EI23" i="10"/>
  <c r="EJ23" i="10" s="1"/>
  <c r="EI26" i="10"/>
  <c r="EJ26" i="10" s="1"/>
  <c r="EI19" i="10"/>
  <c r="EI20" i="10"/>
  <c r="EJ20" i="10" s="1"/>
  <c r="EI28" i="10"/>
  <c r="EJ28" i="10" s="1"/>
  <c r="EI27" i="10"/>
  <c r="EJ27" i="10" s="1"/>
  <c r="EG30" i="10"/>
  <c r="AJ3" i="4"/>
  <c r="EU45" i="4"/>
  <c r="EV45" i="4"/>
  <c r="EV30" i="4"/>
  <c r="EU30" i="4" s="1"/>
  <c r="L62" i="4"/>
  <c r="L67" i="4"/>
  <c r="M67" i="4" s="1"/>
  <c r="L70" i="4"/>
  <c r="M70" i="4" s="1"/>
  <c r="L64" i="4"/>
  <c r="M64" i="4" s="1"/>
  <c r="L72" i="4"/>
  <c r="M72" i="4" s="1"/>
  <c r="L66" i="4"/>
  <c r="M66" i="4" s="1"/>
  <c r="L71" i="4"/>
  <c r="M71" i="4" s="1"/>
  <c r="L69" i="4"/>
  <c r="M69" i="4" s="1"/>
  <c r="L73" i="4"/>
  <c r="M73" i="4" s="1"/>
  <c r="L65" i="4"/>
  <c r="M65" i="4" s="1"/>
  <c r="L68" i="4"/>
  <c r="M68" i="4" s="1"/>
  <c r="EI29" i="10" l="1"/>
  <c r="EJ19" i="10"/>
  <c r="EJ29" i="10" s="1"/>
  <c r="EI44" i="10"/>
  <c r="EJ44" i="10" s="1"/>
  <c r="EI38" i="10"/>
  <c r="EJ38" i="10" s="1"/>
  <c r="EI41" i="10"/>
  <c r="EJ41" i="10" s="1"/>
  <c r="EI39" i="10"/>
  <c r="EJ39" i="10" s="1"/>
  <c r="EI43" i="10"/>
  <c r="EJ43" i="10" s="1"/>
  <c r="EI40" i="10"/>
  <c r="EJ40" i="10" s="1"/>
  <c r="EI42" i="10"/>
  <c r="EJ42" i="10" s="1"/>
  <c r="EI36" i="10"/>
  <c r="EJ36" i="10" s="1"/>
  <c r="EI35" i="10"/>
  <c r="EI37" i="10"/>
  <c r="EJ37" i="10" s="1"/>
  <c r="EG46" i="10"/>
  <c r="EG75" i="10"/>
  <c r="AM7" i="4"/>
  <c r="M18" i="4"/>
  <c r="M30" i="4" s="1"/>
  <c r="EV46" i="4"/>
  <c r="AM6" i="4"/>
  <c r="E31" i="4" s="1"/>
  <c r="AN6" i="4"/>
  <c r="F31" i="4" s="1"/>
  <c r="M23" i="4"/>
  <c r="AN8" i="4"/>
  <c r="F33" i="4" s="1"/>
  <c r="AN16" i="4"/>
  <c r="F41" i="4" s="1"/>
  <c r="AM10" i="4"/>
  <c r="AM12" i="4"/>
  <c r="AN10" i="4"/>
  <c r="F35" i="4" s="1"/>
  <c r="AN14" i="4"/>
  <c r="F39" i="4" s="1"/>
  <c r="AM16" i="4"/>
  <c r="B27" i="4"/>
  <c r="AN11" i="4"/>
  <c r="F36" i="4" s="1"/>
  <c r="AN15" i="4"/>
  <c r="F40" i="4" s="1"/>
  <c r="AM9" i="4"/>
  <c r="AM13" i="4"/>
  <c r="AN12" i="4"/>
  <c r="F37" i="4" s="1"/>
  <c r="AM14" i="4"/>
  <c r="AN9" i="4"/>
  <c r="F34" i="4" s="1"/>
  <c r="AN13" i="4"/>
  <c r="F38" i="4" s="1"/>
  <c r="AN7" i="4"/>
  <c r="F32" i="4" s="1"/>
  <c r="AM11" i="4"/>
  <c r="AM15" i="4"/>
  <c r="AM3" i="4"/>
  <c r="AM8" i="4"/>
  <c r="M29" i="4"/>
  <c r="L17" i="4" s="1"/>
  <c r="M25" i="4"/>
  <c r="M26" i="4"/>
  <c r="M21" i="4"/>
  <c r="M27" i="4"/>
  <c r="M28" i="4"/>
  <c r="M24" i="4"/>
  <c r="M19" i="4"/>
  <c r="M20" i="4"/>
  <c r="AG2" i="4"/>
  <c r="E27" i="4" s="1"/>
  <c r="M22" i="4"/>
  <c r="EH68" i="10" l="1"/>
  <c r="EI68" i="10" s="1"/>
  <c r="EH70" i="10"/>
  <c r="EI70" i="10" s="1"/>
  <c r="EH73" i="10"/>
  <c r="EI73" i="10" s="1"/>
  <c r="EH72" i="10"/>
  <c r="EI72" i="10" s="1"/>
  <c r="EH69" i="10"/>
  <c r="EI69" i="10" s="1"/>
  <c r="EH67" i="10"/>
  <c r="EI67" i="10" s="1"/>
  <c r="EH66" i="10"/>
  <c r="EI66" i="10" s="1"/>
  <c r="EH71" i="10"/>
  <c r="EI71" i="10" s="1"/>
  <c r="EH64" i="10"/>
  <c r="EH65" i="10"/>
  <c r="EI65" i="10" s="1"/>
  <c r="EF75" i="10"/>
  <c r="EI45" i="10"/>
  <c r="EJ35" i="10"/>
  <c r="EJ45" i="10" s="1"/>
  <c r="EJ30" i="10"/>
  <c r="EU46" i="4"/>
  <c r="M34" i="4"/>
  <c r="AD3" i="4"/>
  <c r="B28" i="4" s="1"/>
  <c r="EK21" i="10" l="1"/>
  <c r="EL21" i="10" s="1"/>
  <c r="EK22" i="10"/>
  <c r="EL22" i="10" s="1"/>
  <c r="EK25" i="10"/>
  <c r="EL25" i="10" s="1"/>
  <c r="EK26" i="10"/>
  <c r="EL26" i="10" s="1"/>
  <c r="EK24" i="10"/>
  <c r="EL24" i="10" s="1"/>
  <c r="EK23" i="10"/>
  <c r="EL23" i="10" s="1"/>
  <c r="EK27" i="10"/>
  <c r="EL27" i="10" s="1"/>
  <c r="EK19" i="10"/>
  <c r="EK20" i="10"/>
  <c r="EL20" i="10" s="1"/>
  <c r="EK28" i="10"/>
  <c r="EL28" i="10" s="1"/>
  <c r="EI30" i="10"/>
  <c r="EH74" i="10"/>
  <c r="EI64" i="10"/>
  <c r="EI74" i="10" s="1"/>
  <c r="EJ46" i="10"/>
  <c r="M37" i="4"/>
  <c r="M36" i="4"/>
  <c r="M39" i="4"/>
  <c r="M43" i="4"/>
  <c r="M44" i="4"/>
  <c r="M40" i="4"/>
  <c r="M35" i="4"/>
  <c r="M46" i="4"/>
  <c r="M42" i="4"/>
  <c r="M38" i="4"/>
  <c r="M41" i="4"/>
  <c r="EI75" i="10" l="1"/>
  <c r="EK29" i="10"/>
  <c r="EL19" i="10"/>
  <c r="EL29" i="10" s="1"/>
  <c r="EK43" i="10"/>
  <c r="EL43" i="10" s="1"/>
  <c r="EK38" i="10"/>
  <c r="EL38" i="10" s="1"/>
  <c r="EK44" i="10"/>
  <c r="EL44" i="10" s="1"/>
  <c r="EK39" i="10"/>
  <c r="EL39" i="10" s="1"/>
  <c r="EK41" i="10"/>
  <c r="EL41" i="10" s="1"/>
  <c r="EK40" i="10"/>
  <c r="EL40" i="10" s="1"/>
  <c r="EK36" i="10"/>
  <c r="EL36" i="10" s="1"/>
  <c r="EK35" i="10"/>
  <c r="EK42" i="10"/>
  <c r="EL42" i="10" s="1"/>
  <c r="EK37" i="10"/>
  <c r="EL37" i="10" s="1"/>
  <c r="EI46" i="10"/>
  <c r="M45" i="4"/>
  <c r="L33" i="4" s="1"/>
  <c r="AE1" i="4" s="1"/>
  <c r="EL30" i="10" l="1"/>
  <c r="EK45" i="10"/>
  <c r="EL35" i="10"/>
  <c r="EL45" i="10" s="1"/>
  <c r="EJ73" i="10"/>
  <c r="EK73" i="10" s="1"/>
  <c r="EJ67" i="10"/>
  <c r="EK67" i="10" s="1"/>
  <c r="EJ70" i="10"/>
  <c r="EK70" i="10" s="1"/>
  <c r="EJ69" i="10"/>
  <c r="EK69" i="10" s="1"/>
  <c r="EJ68" i="10"/>
  <c r="EK68" i="10" s="1"/>
  <c r="EJ72" i="10"/>
  <c r="EK72" i="10" s="1"/>
  <c r="EJ66" i="10"/>
  <c r="EK66" i="10" s="1"/>
  <c r="EJ71" i="10"/>
  <c r="EK71" i="10" s="1"/>
  <c r="EJ65" i="10"/>
  <c r="EK65" i="10" s="1"/>
  <c r="EJ64" i="10"/>
  <c r="EH75" i="10"/>
  <c r="AG9" i="4"/>
  <c r="E34" i="4" s="1"/>
  <c r="AG13" i="4"/>
  <c r="E38" i="4" s="1"/>
  <c r="AG7" i="4"/>
  <c r="E32" i="4" s="1"/>
  <c r="AG10" i="4"/>
  <c r="E35" i="4" s="1"/>
  <c r="AG14" i="4"/>
  <c r="E39" i="4" s="1"/>
  <c r="AG16" i="4"/>
  <c r="E41" i="4" s="1"/>
  <c r="AG11" i="4"/>
  <c r="E36" i="4" s="1"/>
  <c r="AG15" i="4"/>
  <c r="E40" i="4" s="1"/>
  <c r="AG8" i="4"/>
  <c r="E33" i="4" s="1"/>
  <c r="AG12" i="4"/>
  <c r="E37" i="4" s="1"/>
  <c r="EJ74" i="10" l="1"/>
  <c r="EK64" i="10"/>
  <c r="EK74" i="10" s="1"/>
  <c r="EL46" i="10"/>
  <c r="EM25" i="10"/>
  <c r="EN25" i="10" s="1"/>
  <c r="EM19" i="10"/>
  <c r="EM20" i="10"/>
  <c r="EN20" i="10" s="1"/>
  <c r="EM26" i="10"/>
  <c r="EN26" i="10" s="1"/>
  <c r="EM23" i="10"/>
  <c r="EN23" i="10" s="1"/>
  <c r="EM21" i="10"/>
  <c r="EN21" i="10" s="1"/>
  <c r="EM24" i="10"/>
  <c r="EN24" i="10" s="1"/>
  <c r="EM22" i="10"/>
  <c r="EN22" i="10" s="1"/>
  <c r="EM28" i="10"/>
  <c r="EN28" i="10" s="1"/>
  <c r="EM27" i="10"/>
  <c r="EN27" i="10" s="1"/>
  <c r="EK30" i="10"/>
  <c r="EM29" i="10" l="1"/>
  <c r="EN19" i="10"/>
  <c r="EN29" i="10" s="1"/>
  <c r="EM44" i="10"/>
  <c r="EN44" i="10" s="1"/>
  <c r="EM39" i="10"/>
  <c r="EN39" i="10" s="1"/>
  <c r="EM38" i="10"/>
  <c r="EN38" i="10" s="1"/>
  <c r="EM43" i="10"/>
  <c r="EN43" i="10" s="1"/>
  <c r="EM41" i="10"/>
  <c r="EN41" i="10" s="1"/>
  <c r="EM40" i="10"/>
  <c r="EN40" i="10" s="1"/>
  <c r="EM36" i="10"/>
  <c r="EN36" i="10" s="1"/>
  <c r="EM37" i="10"/>
  <c r="EN37" i="10" s="1"/>
  <c r="EM35" i="10"/>
  <c r="EM42" i="10"/>
  <c r="EN42" i="10" s="1"/>
  <c r="EK46" i="10"/>
  <c r="EK75" i="10"/>
  <c r="EL70" i="10" l="1"/>
  <c r="EM70" i="10" s="1"/>
  <c r="EL69" i="10"/>
  <c r="EM69" i="10" s="1"/>
  <c r="EL67" i="10"/>
  <c r="EM67" i="10" s="1"/>
  <c r="EL73" i="10"/>
  <c r="EM73" i="10" s="1"/>
  <c r="EL68" i="10"/>
  <c r="EM68" i="10" s="1"/>
  <c r="EL72" i="10"/>
  <c r="EM72" i="10" s="1"/>
  <c r="EL64" i="10"/>
  <c r="EL71" i="10"/>
  <c r="EM71" i="10" s="1"/>
  <c r="EL66" i="10"/>
  <c r="EM66" i="10" s="1"/>
  <c r="EL65" i="10"/>
  <c r="EM65" i="10" s="1"/>
  <c r="EJ75" i="10"/>
  <c r="EM45" i="10"/>
  <c r="EN35" i="10"/>
  <c r="EN45" i="10" s="1"/>
  <c r="EN30" i="10"/>
  <c r="EO23" i="10" l="1"/>
  <c r="EP23" i="10" s="1"/>
  <c r="EO21" i="10"/>
  <c r="EP21" i="10" s="1"/>
  <c r="EO19" i="10"/>
  <c r="EO22" i="10"/>
  <c r="EP22" i="10" s="1"/>
  <c r="EO24" i="10"/>
  <c r="EP24" i="10" s="1"/>
  <c r="EO20" i="10"/>
  <c r="EP20" i="10" s="1"/>
  <c r="EO25" i="10"/>
  <c r="EP25" i="10" s="1"/>
  <c r="EO26" i="10"/>
  <c r="EP26" i="10" s="1"/>
  <c r="EO27" i="10"/>
  <c r="EP27" i="10" s="1"/>
  <c r="EO28" i="10"/>
  <c r="EP28" i="10" s="1"/>
  <c r="EM30" i="10"/>
  <c r="EN46" i="10"/>
  <c r="EL74" i="10"/>
  <c r="EM64" i="10"/>
  <c r="EM74" i="10" s="1"/>
  <c r="EM75" i="10" l="1"/>
  <c r="EO39" i="10"/>
  <c r="EP39" i="10" s="1"/>
  <c r="EO43" i="10"/>
  <c r="EP43" i="10" s="1"/>
  <c r="EO41" i="10"/>
  <c r="EP41" i="10" s="1"/>
  <c r="EO38" i="10"/>
  <c r="EP38" i="10" s="1"/>
  <c r="EO40" i="10"/>
  <c r="EP40" i="10" s="1"/>
  <c r="EO44" i="10"/>
  <c r="EP44" i="10" s="1"/>
  <c r="EO36" i="10"/>
  <c r="EP36" i="10" s="1"/>
  <c r="EO35" i="10"/>
  <c r="EO37" i="10"/>
  <c r="EP37" i="10" s="1"/>
  <c r="EO42" i="10"/>
  <c r="EP42" i="10" s="1"/>
  <c r="EM46" i="10"/>
  <c r="EO29" i="10"/>
  <c r="EP19" i="10"/>
  <c r="EP29" i="10" s="1"/>
  <c r="EP30" i="10" l="1"/>
  <c r="EO45" i="10"/>
  <c r="EP35" i="10"/>
  <c r="EP45" i="10" s="1"/>
  <c r="EN68" i="10"/>
  <c r="EO68" i="10" s="1"/>
  <c r="EN72" i="10"/>
  <c r="EO72" i="10" s="1"/>
  <c r="EN73" i="10"/>
  <c r="EO73" i="10" s="1"/>
  <c r="EN67" i="10"/>
  <c r="EO67" i="10" s="1"/>
  <c r="EN70" i="10"/>
  <c r="EO70" i="10" s="1"/>
  <c r="EN69" i="10"/>
  <c r="EO69" i="10" s="1"/>
  <c r="EN65" i="10"/>
  <c r="EO65" i="10" s="1"/>
  <c r="EN64" i="10"/>
  <c r="EN66" i="10"/>
  <c r="EO66" i="10" s="1"/>
  <c r="EN71" i="10"/>
  <c r="EO71" i="10" s="1"/>
  <c r="EL75" i="10"/>
  <c r="EP46" i="10" l="1"/>
  <c r="EN74" i="10"/>
  <c r="EO64" i="10"/>
  <c r="EO74" i="10" s="1"/>
  <c r="EQ19" i="10"/>
  <c r="EQ20" i="10"/>
  <c r="ER20" i="10" s="1"/>
  <c r="EQ27" i="10"/>
  <c r="ER27" i="10" s="1"/>
  <c r="EQ26" i="10"/>
  <c r="ER26" i="10" s="1"/>
  <c r="EQ28" i="10"/>
  <c r="ER28" i="10" s="1"/>
  <c r="EQ21" i="10"/>
  <c r="ER21" i="10" s="1"/>
  <c r="EQ24" i="10"/>
  <c r="ER24" i="10" s="1"/>
  <c r="EQ22" i="10"/>
  <c r="ER22" i="10" s="1"/>
  <c r="EQ23" i="10"/>
  <c r="ER23" i="10" s="1"/>
  <c r="EQ25" i="10"/>
  <c r="ER25" i="10" s="1"/>
  <c r="EO30" i="10"/>
  <c r="EQ29" i="10" l="1"/>
  <c r="ER19" i="10"/>
  <c r="ER29" i="10" s="1"/>
  <c r="EO75" i="10"/>
  <c r="EQ44" i="10"/>
  <c r="ER44" i="10" s="1"/>
  <c r="EQ39" i="10"/>
  <c r="ER39" i="10" s="1"/>
  <c r="EQ43" i="10"/>
  <c r="ER43" i="10" s="1"/>
  <c r="EQ38" i="10"/>
  <c r="ER38" i="10" s="1"/>
  <c r="EQ40" i="10"/>
  <c r="ER40" i="10" s="1"/>
  <c r="EQ41" i="10"/>
  <c r="ER41" i="10" s="1"/>
  <c r="EQ35" i="10"/>
  <c r="EQ42" i="10"/>
  <c r="ER42" i="10" s="1"/>
  <c r="EQ37" i="10"/>
  <c r="ER37" i="10" s="1"/>
  <c r="EQ36" i="10"/>
  <c r="ER36" i="10" s="1"/>
  <c r="EO46" i="10"/>
  <c r="EQ45" i="10" l="1"/>
  <c r="ER35" i="10"/>
  <c r="ER45" i="10" s="1"/>
  <c r="EP70" i="10"/>
  <c r="EQ70" i="10" s="1"/>
  <c r="EP68" i="10"/>
  <c r="EQ68" i="10" s="1"/>
  <c r="EP67" i="10"/>
  <c r="EQ67" i="10" s="1"/>
  <c r="EP72" i="10"/>
  <c r="EQ72" i="10" s="1"/>
  <c r="EP69" i="10"/>
  <c r="EQ69" i="10" s="1"/>
  <c r="EP73" i="10"/>
  <c r="EQ73" i="10" s="1"/>
  <c r="EP71" i="10"/>
  <c r="EQ71" i="10" s="1"/>
  <c r="EP64" i="10"/>
  <c r="EP66" i="10"/>
  <c r="EQ66" i="10" s="1"/>
  <c r="EP65" i="10"/>
  <c r="EQ65" i="10" s="1"/>
  <c r="EN75" i="10"/>
  <c r="ER30" i="10"/>
  <c r="EP74" i="10" l="1"/>
  <c r="EQ64" i="10"/>
  <c r="EQ74" i="10" s="1"/>
  <c r="ES24" i="10"/>
  <c r="ET24" i="10" s="1"/>
  <c r="ES22" i="10"/>
  <c r="ET22" i="10" s="1"/>
  <c r="ES26" i="10"/>
  <c r="ET26" i="10" s="1"/>
  <c r="ES28" i="10"/>
  <c r="ET28" i="10" s="1"/>
  <c r="ES21" i="10"/>
  <c r="ET21" i="10" s="1"/>
  <c r="ES19" i="10"/>
  <c r="ES20" i="10"/>
  <c r="ET20" i="10" s="1"/>
  <c r="ES23" i="10"/>
  <c r="ET23" i="10" s="1"/>
  <c r="ES27" i="10"/>
  <c r="ET27" i="10" s="1"/>
  <c r="ES25" i="10"/>
  <c r="ET25" i="10" s="1"/>
  <c r="EQ30" i="10"/>
  <c r="ER46" i="10"/>
  <c r="ES38" i="10" l="1"/>
  <c r="ET38" i="10" s="1"/>
  <c r="ES44" i="10"/>
  <c r="ET44" i="10" s="1"/>
  <c r="ES39" i="10"/>
  <c r="ET39" i="10" s="1"/>
  <c r="ES43" i="10"/>
  <c r="ET43" i="10" s="1"/>
  <c r="ES41" i="10"/>
  <c r="ET41" i="10" s="1"/>
  <c r="ES40" i="10"/>
  <c r="ET40" i="10" s="1"/>
  <c r="ES35" i="10"/>
  <c r="ES42" i="10"/>
  <c r="ET42" i="10" s="1"/>
  <c r="ES37" i="10"/>
  <c r="ET37" i="10" s="1"/>
  <c r="ES36" i="10"/>
  <c r="ET36" i="10" s="1"/>
  <c r="EQ46" i="10"/>
  <c r="ES29" i="10"/>
  <c r="ET19" i="10"/>
  <c r="ET29" i="10" s="1"/>
  <c r="EQ75" i="10"/>
  <c r="ER68" i="10" l="1"/>
  <c r="ES68" i="10" s="1"/>
  <c r="ER72" i="10"/>
  <c r="ES72" i="10" s="1"/>
  <c r="ER73" i="10"/>
  <c r="ES73" i="10" s="1"/>
  <c r="ER67" i="10"/>
  <c r="ES67" i="10" s="1"/>
  <c r="ER70" i="10"/>
  <c r="ES70" i="10" s="1"/>
  <c r="ER69" i="10"/>
  <c r="ES69" i="10" s="1"/>
  <c r="ER65" i="10"/>
  <c r="ES65" i="10" s="1"/>
  <c r="ER64" i="10"/>
  <c r="ER71" i="10"/>
  <c r="ES71" i="10" s="1"/>
  <c r="ER66" i="10"/>
  <c r="ES66" i="10" s="1"/>
  <c r="EP75" i="10"/>
  <c r="ET30" i="10"/>
  <c r="ES45" i="10"/>
  <c r="ET35" i="10"/>
  <c r="ET45" i="10" s="1"/>
  <c r="ET46" i="10" l="1"/>
  <c r="ER74" i="10"/>
  <c r="ES64" i="10"/>
  <c r="ES74" i="10" s="1"/>
  <c r="EU23" i="10"/>
  <c r="EV23" i="10" s="1"/>
  <c r="EU26" i="10"/>
  <c r="EV26" i="10" s="1"/>
  <c r="EU27" i="10"/>
  <c r="EV27" i="10" s="1"/>
  <c r="EU28" i="10"/>
  <c r="EV28" i="10" s="1"/>
  <c r="EU21" i="10"/>
  <c r="EV21" i="10" s="1"/>
  <c r="EU24" i="10"/>
  <c r="EV24" i="10" s="1"/>
  <c r="EU22" i="10"/>
  <c r="EV22" i="10" s="1"/>
  <c r="EU19" i="10"/>
  <c r="EU20" i="10"/>
  <c r="EV20" i="10" s="1"/>
  <c r="EU25" i="10"/>
  <c r="EV25" i="10" s="1"/>
  <c r="ES30" i="10"/>
  <c r="ES75" i="10" l="1"/>
  <c r="EU29" i="10"/>
  <c r="EV19" i="10"/>
  <c r="EV29" i="10" s="1"/>
  <c r="EU44" i="10"/>
  <c r="EV44" i="10" s="1"/>
  <c r="EU39" i="10"/>
  <c r="EV39" i="10" s="1"/>
  <c r="EU38" i="10"/>
  <c r="EV38" i="10" s="1"/>
  <c r="EU41" i="10"/>
  <c r="EV41" i="10" s="1"/>
  <c r="EU43" i="10"/>
  <c r="EV43" i="10" s="1"/>
  <c r="EU40" i="10"/>
  <c r="EV40" i="10" s="1"/>
  <c r="EU37" i="10"/>
  <c r="EV37" i="10" s="1"/>
  <c r="EU36" i="10"/>
  <c r="EV36" i="10" s="1"/>
  <c r="EU35" i="10"/>
  <c r="EU42" i="10"/>
  <c r="EV42" i="10" s="1"/>
  <c r="ES46" i="10"/>
  <c r="EV30" i="10" l="1"/>
  <c r="EU45" i="10"/>
  <c r="EV35" i="10"/>
  <c r="EV45" i="10" s="1"/>
  <c r="ET70" i="10"/>
  <c r="EU70" i="10" s="1"/>
  <c r="ET73" i="10"/>
  <c r="EU73" i="10" s="1"/>
  <c r="ET68" i="10"/>
  <c r="EU68" i="10" s="1"/>
  <c r="ET67" i="10"/>
  <c r="EU67" i="10" s="1"/>
  <c r="ET69" i="10"/>
  <c r="EU69" i="10" s="1"/>
  <c r="ET72" i="10"/>
  <c r="EU72" i="10" s="1"/>
  <c r="ET64" i="10"/>
  <c r="ET66" i="10"/>
  <c r="EU66" i="10" s="1"/>
  <c r="ET65" i="10"/>
  <c r="EU65" i="10" s="1"/>
  <c r="ET71" i="10"/>
  <c r="EU71" i="10" s="1"/>
  <c r="ER75" i="10"/>
  <c r="ET74" i="10" l="1"/>
  <c r="EU64" i="10"/>
  <c r="EU74" i="10" s="1"/>
  <c r="EV46" i="10"/>
  <c r="M18" i="10"/>
  <c r="EU30" i="10"/>
  <c r="M30" i="10" l="1"/>
  <c r="M21" i="10"/>
  <c r="M22" i="10"/>
  <c r="M26" i="10"/>
  <c r="M27" i="10"/>
  <c r="M24" i="10"/>
  <c r="M23" i="10"/>
  <c r="M19" i="10"/>
  <c r="M25" i="10"/>
  <c r="M28" i="10"/>
  <c r="M20" i="10"/>
  <c r="M34" i="10"/>
  <c r="EU46" i="10"/>
  <c r="EU75" i="10"/>
  <c r="M46" i="10" l="1"/>
  <c r="M43" i="10"/>
  <c r="M41" i="10"/>
  <c r="M38" i="10"/>
  <c r="M44" i="10"/>
  <c r="M39" i="10"/>
  <c r="M40" i="10"/>
  <c r="M36" i="10"/>
  <c r="M35" i="10"/>
  <c r="M42" i="10"/>
  <c r="M37" i="10"/>
  <c r="EV73" i="10"/>
  <c r="EW73" i="10" s="1"/>
  <c r="EV68" i="10"/>
  <c r="EW68" i="10" s="1"/>
  <c r="EV67" i="10"/>
  <c r="EW67" i="10" s="1"/>
  <c r="EV70" i="10"/>
  <c r="EW70" i="10" s="1"/>
  <c r="EV69" i="10"/>
  <c r="EW69" i="10" s="1"/>
  <c r="EV72" i="10"/>
  <c r="EW72" i="10" s="1"/>
  <c r="EV64" i="10"/>
  <c r="EV66" i="10"/>
  <c r="EW66" i="10" s="1"/>
  <c r="EV65" i="10"/>
  <c r="EW65" i="10" s="1"/>
  <c r="EV71" i="10"/>
  <c r="EW71" i="10" s="1"/>
  <c r="ET75" i="10"/>
  <c r="M29" i="10"/>
  <c r="L17" i="10" s="1"/>
  <c r="EV74" i="10" l="1"/>
  <c r="EW64" i="10"/>
  <c r="EW74" i="10" s="1"/>
  <c r="M45" i="10"/>
  <c r="L33" i="10" s="1"/>
  <c r="AE1" i="10" s="1"/>
  <c r="AG15" i="10" l="1"/>
  <c r="AG14" i="10"/>
  <c r="AG13" i="10"/>
  <c r="AG12" i="10"/>
  <c r="AG11" i="10"/>
  <c r="AG8" i="10"/>
  <c r="AG10" i="10"/>
  <c r="AG16" i="10"/>
  <c r="AG9" i="10"/>
  <c r="AG7" i="10"/>
  <c r="EW75" i="10"/>
  <c r="M62" i="10" l="1"/>
  <c r="EV75" i="10"/>
  <c r="M76" i="10" l="1"/>
  <c r="M75" i="10" s="1"/>
  <c r="L67" i="10"/>
  <c r="M67" i="10" s="1"/>
  <c r="L70" i="10"/>
  <c r="M70" i="10" s="1"/>
  <c r="L69" i="10"/>
  <c r="M69" i="10" s="1"/>
  <c r="L73" i="10"/>
  <c r="M73" i="10" s="1"/>
  <c r="L72" i="10"/>
  <c r="M72" i="10" s="1"/>
  <c r="L68" i="10"/>
  <c r="M68" i="10" s="1"/>
  <c r="L66" i="10"/>
  <c r="M66" i="10" s="1"/>
  <c r="L65" i="10"/>
  <c r="M65" i="10" s="1"/>
  <c r="L71" i="10"/>
  <c r="M71" i="10" s="1"/>
  <c r="L64" i="10"/>
  <c r="M64" i="10" s="1"/>
  <c r="L62" i="10" l="1"/>
  <c r="AK1" i="10"/>
  <c r="AM14" i="10" l="1"/>
  <c r="E39" i="10" s="1"/>
  <c r="AN16" i="10"/>
  <c r="F41" i="10" s="1"/>
  <c r="AM13" i="10"/>
  <c r="E38" i="10" s="1"/>
  <c r="AM11" i="10"/>
  <c r="E36" i="10" s="1"/>
  <c r="AM10" i="10"/>
  <c r="E35" i="10" s="1"/>
  <c r="AM9" i="10"/>
  <c r="E34" i="10" s="1"/>
  <c r="AM8" i="10"/>
  <c r="E33" i="10" s="1"/>
  <c r="AM7" i="10"/>
  <c r="E32" i="10" s="1"/>
  <c r="AM16" i="10"/>
  <c r="E41" i="10" s="1"/>
  <c r="AN15" i="10"/>
  <c r="F40" i="10" s="1"/>
  <c r="AN11" i="10"/>
  <c r="F36" i="10" s="1"/>
  <c r="AM15" i="10"/>
  <c r="E40" i="10" s="1"/>
  <c r="AN10" i="10"/>
  <c r="F35" i="10" s="1"/>
  <c r="AN13" i="10"/>
  <c r="F38" i="10" s="1"/>
  <c r="AN12" i="10"/>
  <c r="F37" i="10" s="1"/>
  <c r="AN9" i="10"/>
  <c r="F34" i="10" s="1"/>
  <c r="AN6" i="10"/>
  <c r="F31" i="10" s="1"/>
  <c r="AN14" i="10"/>
  <c r="F39" i="10" s="1"/>
  <c r="AM12" i="10"/>
  <c r="E37" i="10" s="1"/>
  <c r="AN8" i="10"/>
  <c r="F33" i="10" s="1"/>
  <c r="AM6" i="10"/>
  <c r="E31" i="10" s="1"/>
  <c r="AM3" i="10"/>
  <c r="E27" i="10" s="1"/>
  <c r="AJ3" i="10"/>
  <c r="B27" i="10" s="1"/>
  <c r="AN7" i="10"/>
  <c r="F32" i="10" s="1"/>
</calcChain>
</file>

<file path=xl/sharedStrings.xml><?xml version="1.0" encoding="utf-8"?>
<sst xmlns="http://schemas.openxmlformats.org/spreadsheetml/2006/main" count="2043" uniqueCount="684">
  <si>
    <t>Description</t>
  </si>
  <si>
    <t>Date</t>
  </si>
  <si>
    <t xml:space="preserve">User Input </t>
  </si>
  <si>
    <t>By</t>
  </si>
  <si>
    <r>
      <rPr>
        <sz val="11"/>
        <color rgb="FF7030A0"/>
        <rFont val="Calibri"/>
        <family val="2"/>
      </rPr>
      <t>°</t>
    </r>
    <r>
      <rPr>
        <sz val="11"/>
        <color rgb="FF7030A0"/>
        <rFont val="Calibri"/>
        <family val="2"/>
        <scheme val="minor"/>
      </rPr>
      <t>F</t>
    </r>
  </si>
  <si>
    <t>NUMBER</t>
  </si>
  <si>
    <t>COMPONENT</t>
  </si>
  <si>
    <t>MOLE WT</t>
  </si>
  <si>
    <t>FREEZE</t>
  </si>
  <si>
    <t>BOILING</t>
  </si>
  <si>
    <t>CRITICAL</t>
  </si>
  <si>
    <t xml:space="preserve">CRITICAL </t>
  </si>
  <si>
    <t>ACENTRIC</t>
  </si>
  <si>
    <t>LIQ DEN</t>
  </si>
  <si>
    <t>REF T FOR</t>
  </si>
  <si>
    <t>DIPOLE</t>
  </si>
  <si>
    <t>VAPOR HEAT CAPACITY</t>
  </si>
  <si>
    <t xml:space="preserve">   LIQUID VISCOSITY</t>
  </si>
  <si>
    <t>STD HEAT</t>
  </si>
  <si>
    <t>STD ENERGY</t>
  </si>
  <si>
    <t xml:space="preserve">    ANTOINE VAPOR PRESSURE EQN</t>
  </si>
  <si>
    <t>VAP PRESS</t>
  </si>
  <si>
    <t>HARLACHER VAPOR PRESSURE EQN</t>
  </si>
  <si>
    <t>HEAT VAPOR</t>
  </si>
  <si>
    <t>POINT</t>
  </si>
  <si>
    <t>TEMP</t>
  </si>
  <si>
    <t>PRESSURE</t>
  </si>
  <si>
    <t>VOLUME</t>
  </si>
  <si>
    <t>COMPRESS</t>
  </si>
  <si>
    <t>FACTOR</t>
  </si>
  <si>
    <t>@TDEN</t>
  </si>
  <si>
    <t>LIQDEN</t>
  </si>
  <si>
    <t>MOMENT</t>
  </si>
  <si>
    <t xml:space="preserve">    CP=A+(B*T)+(C*T^2)+(D*T^3)</t>
  </si>
  <si>
    <t xml:space="preserve">  LOG(V)=B*(1/T-1/C)</t>
  </si>
  <si>
    <t>FORM</t>
  </si>
  <si>
    <t>LN(P)=A-B/(T+C)</t>
  </si>
  <si>
    <t>MAX TEMP</t>
  </si>
  <si>
    <t>MIN TEMP</t>
  </si>
  <si>
    <t xml:space="preserve">       LN(PVP)=A+B/T+C*LN(T)+(D*PVP/(T^2))</t>
  </si>
  <si>
    <t>NORMAL BP</t>
  </si>
  <si>
    <t>K</t>
  </si>
  <si>
    <t>ATM</t>
  </si>
  <si>
    <t>CC/G-MOL</t>
  </si>
  <si>
    <t>G/CC</t>
  </si>
  <si>
    <t>DEBYES</t>
  </si>
  <si>
    <t xml:space="preserve">  T AS K AND Cpvap IN CAL/G-MOLE-K</t>
  </si>
  <si>
    <t xml:space="preserve">  T AS K AND V AS CP</t>
  </si>
  <si>
    <t xml:space="preserve"> KCAL/G-MOLE</t>
  </si>
  <si>
    <t xml:space="preserve">        P AS mmHg AND T AS K</t>
  </si>
  <si>
    <t>PVP AS mmHg AND T AS K</t>
  </si>
  <si>
    <t>CAL/G-MOLE</t>
  </si>
  <si>
    <t>(TFP)</t>
  </si>
  <si>
    <t>(TB)</t>
  </si>
  <si>
    <t>(TC)</t>
  </si>
  <si>
    <t>(PC)</t>
  </si>
  <si>
    <t>(VC)</t>
  </si>
  <si>
    <t>(ZC)</t>
  </si>
  <si>
    <t>(OMEGA)</t>
  </si>
  <si>
    <t>(LIQDEN)</t>
  </si>
  <si>
    <t>(TDEN)</t>
  </si>
  <si>
    <t>(DIPM)</t>
  </si>
  <si>
    <t>(A)</t>
  </si>
  <si>
    <t>(B)</t>
  </si>
  <si>
    <t>(C)</t>
  </si>
  <si>
    <t>(D)</t>
  </si>
  <si>
    <t>B</t>
  </si>
  <si>
    <t>C</t>
  </si>
  <si>
    <t>DELHG</t>
  </si>
  <si>
    <t>DELGF</t>
  </si>
  <si>
    <t>A</t>
  </si>
  <si>
    <t>TMX</t>
  </si>
  <si>
    <t>TMN</t>
  </si>
  <si>
    <t>D</t>
  </si>
  <si>
    <t>HV</t>
  </si>
  <si>
    <t>********</t>
  </si>
  <si>
    <t>******************************************</t>
  </si>
  <si>
    <t>************</t>
  </si>
  <si>
    <t>1,1,1-TRIFLOUROETHANE</t>
  </si>
  <si>
    <t>1,1,2,2-TETRACHLORO-1,2-DIFLUOROETHANE</t>
  </si>
  <si>
    <t>1,1,2-TRICHLOROETHANE</t>
  </si>
  <si>
    <t>1,1,2-TRIMETHYLCLOPENTANE</t>
  </si>
  <si>
    <t>1,1,3-TRIMETHYLCLOPENTANE</t>
  </si>
  <si>
    <t>1,1-DICHLORO-1,2,2,2-TETRAFLUOROETHANE</t>
  </si>
  <si>
    <t>1,1-DICHLOROETHANE</t>
  </si>
  <si>
    <t>1,1-DIFLOUROETHANE</t>
  </si>
  <si>
    <t>1,1-DIFLUOROETHYLENE</t>
  </si>
  <si>
    <t>1,1-DIMETHYLCYCLOHEXANE</t>
  </si>
  <si>
    <t>1,1-DIMETHYLCYCLOPENTANE</t>
  </si>
  <si>
    <t>1,2,2-TRICHLORO-1,1,2TRIFLUOROETHANE</t>
  </si>
  <si>
    <t>1,2,3,4-TETRAHYDRONAPHTHALENE</t>
  </si>
  <si>
    <t>1,2,3-TRICHLOROPROPANE</t>
  </si>
  <si>
    <t>1,2,3-TRIMETHYLBENZENE</t>
  </si>
  <si>
    <t>1,2,4,5-TETRAMETHYLBEENZENE</t>
  </si>
  <si>
    <t>1,2,4-TRIMETHYLBENZENE</t>
  </si>
  <si>
    <t>1,2-BUTADIENE</t>
  </si>
  <si>
    <t>1,2-DICHLORO-1,1,2,2-TETRAFLUOROETHANE</t>
  </si>
  <si>
    <t>1,2-DICHLOROETHANE</t>
  </si>
  <si>
    <t>1,2-DICHLOROPROPANE</t>
  </si>
  <si>
    <t>1,2-DIMETHOXYETHANE</t>
  </si>
  <si>
    <t>1,2-PENTADIENE</t>
  </si>
  <si>
    <t>1,2-PROPANEDIOL</t>
  </si>
  <si>
    <t>1,3,5-TRIMETHYLBENZENE</t>
  </si>
  <si>
    <t>1,3-BUTADIENE</t>
  </si>
  <si>
    <t>1,3-PROPANEDIOL</t>
  </si>
  <si>
    <t>1,4 DIOXANE</t>
  </si>
  <si>
    <t>1,4-DIETHYLBENZENE</t>
  </si>
  <si>
    <t>1,4-PENTADIENE</t>
  </si>
  <si>
    <t>1,5 HEXADIENE</t>
  </si>
  <si>
    <t>1-BUTENE</t>
  </si>
  <si>
    <t>1-BUTYNE</t>
  </si>
  <si>
    <t>1-CHLORO-1,1-DIFLUOROETHANE</t>
  </si>
  <si>
    <t>1-CHLOROBUTANE</t>
  </si>
  <si>
    <t>1-DECANOL</t>
  </si>
  <si>
    <t>1-DECENE</t>
  </si>
  <si>
    <t>1-DODECENE</t>
  </si>
  <si>
    <t>1-EICOSANOL</t>
  </si>
  <si>
    <t>1-HEPTANOL</t>
  </si>
  <si>
    <t>1-HEPTENE</t>
  </si>
  <si>
    <t>1-HEXADECENE</t>
  </si>
  <si>
    <t>1-HEXANOL</t>
  </si>
  <si>
    <t>1-HEXENE</t>
  </si>
  <si>
    <t>1-METHYL-1-ETHYLCYCLOPENTANE</t>
  </si>
  <si>
    <t>1-METHYL-2-ETHYLBENZENE</t>
  </si>
  <si>
    <t>1-METHYL-2-ISOPROPYLBENZENE</t>
  </si>
  <si>
    <t>1-METHYL-3-ETHYLBENZENE</t>
  </si>
  <si>
    <t>1-METHYL-4-ETHYLBENZENE</t>
  </si>
  <si>
    <t>1-METHYL-4-ISOPROPYLBENZENE</t>
  </si>
  <si>
    <t>1-METHYLNAPHTHALENE</t>
  </si>
  <si>
    <t>1-NONENE</t>
  </si>
  <si>
    <t>1-OCTADECANOL</t>
  </si>
  <si>
    <t>1-OCTADECENE</t>
  </si>
  <si>
    <t>1-OCTANOL</t>
  </si>
  <si>
    <t>1-OCTENE</t>
  </si>
  <si>
    <t>1-PENTADECENE</t>
  </si>
  <si>
    <t>1-PENTANOL</t>
  </si>
  <si>
    <t>1-PENTENE</t>
  </si>
  <si>
    <t>1-PENTYNE</t>
  </si>
  <si>
    <t>1-PROPANOL</t>
  </si>
  <si>
    <t>1-TERADECENE</t>
  </si>
  <si>
    <t>1-TRANS-3-PENTADIENE</t>
  </si>
  <si>
    <t>1-TRIDECENE</t>
  </si>
  <si>
    <t>1-UNDECENE</t>
  </si>
  <si>
    <t>2,2 DIMETHYL BUTANE</t>
  </si>
  <si>
    <t>2,2,3 TRIMETHYLPETANE</t>
  </si>
  <si>
    <t>2,2,3,3-TETRAMETHYLHEPTANE</t>
  </si>
  <si>
    <t>2,2,3,3-TETRAMETHYLPENTANE</t>
  </si>
  <si>
    <t>2,2,3,4-TETRAMETHYLPENTANE</t>
  </si>
  <si>
    <t>2,2,3-TRIMETHYLBUTANE</t>
  </si>
  <si>
    <t>2,2,3-TRIMETHYLHEXANE</t>
  </si>
  <si>
    <t>2,2,4 TRIMETHYLPENTANE</t>
  </si>
  <si>
    <t>2,2,4,4-TETRAMETHYLPENTANE</t>
  </si>
  <si>
    <t>2,2,4-TRIMETHYLHEXANE</t>
  </si>
  <si>
    <t>2,2,5,5-TETRAMETHYLHEPTANE</t>
  </si>
  <si>
    <t>2,2,5-TRIMETHYLHEXANE</t>
  </si>
  <si>
    <t>2,2-DIMETHYL PROPANE</t>
  </si>
  <si>
    <t>2,2-DIMETHYL-1-PROPANOL</t>
  </si>
  <si>
    <t>2,2-DIMETHYLHEXANE</t>
  </si>
  <si>
    <t>2,2-DIMETHYLPENTANE</t>
  </si>
  <si>
    <t>2,3 DIMETHYL BUTANE</t>
  </si>
  <si>
    <t>2,3,3 TRIMETHYLPENTANE</t>
  </si>
  <si>
    <t>2,3,3,4-TETRAMETHYLPENTANE</t>
  </si>
  <si>
    <t>2,3,3-TRIMETHYL-1-BUTENE</t>
  </si>
  <si>
    <t>2,3,4 TRIMETHYLPENTANE</t>
  </si>
  <si>
    <t>2,3-DIMETHYL-1-BUTENE</t>
  </si>
  <si>
    <t>2,3-DIMETHYL-2-BUTENE</t>
  </si>
  <si>
    <t>2,3-DIMETHYLHEXANE</t>
  </si>
  <si>
    <t>2,3-DIMETHYLPENTANE</t>
  </si>
  <si>
    <t>2,3-DIMETHYLPYRIDINE</t>
  </si>
  <si>
    <t>2,3-XYLENOL</t>
  </si>
  <si>
    <t>2,4-DIMETHYLHEXANE</t>
  </si>
  <si>
    <t>2,4-DIMETHYLPENTANE</t>
  </si>
  <si>
    <t>2,4-XYLENOL</t>
  </si>
  <si>
    <t>2,5-DIMETHYLHEXANE</t>
  </si>
  <si>
    <t>2,5-DIMETHYLPYRIDINE</t>
  </si>
  <si>
    <t>2,5-XYLENOL</t>
  </si>
  <si>
    <t>2,6-XYLENOL</t>
  </si>
  <si>
    <t>2-BUTANOL</t>
  </si>
  <si>
    <t>2-BUTYNE</t>
  </si>
  <si>
    <t>2-CHLOROBUTANE</t>
  </si>
  <si>
    <t>2-ETHYLHEXANOL</t>
  </si>
  <si>
    <t>2-METHYL BUTANE</t>
  </si>
  <si>
    <t>2-METHYL PENTANE</t>
  </si>
  <si>
    <t>2-METHYL-1,3-BUTADIENE</t>
  </si>
  <si>
    <t>2-METHYL-1-BUTANOL</t>
  </si>
  <si>
    <t>2-METHYL-1-BUTENE</t>
  </si>
  <si>
    <t>2-METHYL-2-BUTENE</t>
  </si>
  <si>
    <t>2-METHYL-2-PENTENE</t>
  </si>
  <si>
    <t>2-METHYL-3-ETHYLPENTANE</t>
  </si>
  <si>
    <t>2-METHYLHEPTANE</t>
  </si>
  <si>
    <t>2-METHYLHEXANE</t>
  </si>
  <si>
    <t>2-METHYLNAPHTHALENE</t>
  </si>
  <si>
    <t>2-OCTANOL</t>
  </si>
  <si>
    <t>3,3,5-TRIMETHYLHEPTANE</t>
  </si>
  <si>
    <t>3,3-DIETHYLPENTANE</t>
  </si>
  <si>
    <t>3,3-DIMETHYL-1-BUTENE</t>
  </si>
  <si>
    <t>3,3-DIMETHYLHEXANE</t>
  </si>
  <si>
    <t>3,3-DIMETHYLPENTANE</t>
  </si>
  <si>
    <t>3,4 DIMETHYLHEXANE</t>
  </si>
  <si>
    <t>3,4-DIMETHYLPYRIDINE</t>
  </si>
  <si>
    <t>3,4-XYLENOL</t>
  </si>
  <si>
    <t>3,5-DIMETHYLPYRIDINE</t>
  </si>
  <si>
    <t>3,5-XYLENOL</t>
  </si>
  <si>
    <t>3-ETHYLHEXANE</t>
  </si>
  <si>
    <t>3-ETHYLPENTANE</t>
  </si>
  <si>
    <t>3-METHYL PENTANE</t>
  </si>
  <si>
    <t>3-METHYL-1,2-BUTADIENE</t>
  </si>
  <si>
    <t>3-METHYL-1-BUTANOL</t>
  </si>
  <si>
    <t>3-METHYL-1-BUTENE</t>
  </si>
  <si>
    <t>3-METHYL-2-BUTANOL</t>
  </si>
  <si>
    <t>3-METHYL-3-ETHYLPENTANE</t>
  </si>
  <si>
    <t>3-METHYL-CIS-2-PENTENE</t>
  </si>
  <si>
    <t>3-METHYLHEPTANE</t>
  </si>
  <si>
    <t>3-METHYLHEXANE</t>
  </si>
  <si>
    <t>3-METHYL-TRANS-2-PENTENE</t>
  </si>
  <si>
    <t>4- METHYL PYRIDINE</t>
  </si>
  <si>
    <t>4-METHYL-CIS-2-PENTENE</t>
  </si>
  <si>
    <t>4-METHYLHEPTANE</t>
  </si>
  <si>
    <t>4-METHYL-TRANS-2-PENTENE</t>
  </si>
  <si>
    <t>ACETALDEHYDE</t>
  </si>
  <si>
    <t>ACETIC ACID</t>
  </si>
  <si>
    <t>ACETIC ANHYDRIDE</t>
  </si>
  <si>
    <t>ACETONE</t>
  </si>
  <si>
    <t>ACETONITRILE</t>
  </si>
  <si>
    <t>ACETYL CHLORIDE</t>
  </si>
  <si>
    <t>ACETYLENE</t>
  </si>
  <si>
    <t>ACROLEIN</t>
  </si>
  <si>
    <t>ACRYLIC ACID</t>
  </si>
  <si>
    <t>ACRYLONITRILE</t>
  </si>
  <si>
    <t>ALLYL ALCOHOL</t>
  </si>
  <si>
    <t>ALLYL CHLORIDE</t>
  </si>
  <si>
    <t>ALLYL CYANIDE</t>
  </si>
  <si>
    <t>ALPHA-METHYL STYRENE</t>
  </si>
  <si>
    <t>AMMONIA</t>
  </si>
  <si>
    <t>ANILINE</t>
  </si>
  <si>
    <t>ANTHRACENE</t>
  </si>
  <si>
    <t>ARGON</t>
  </si>
  <si>
    <t>BENZALDEHYDE</t>
  </si>
  <si>
    <t>BENZENE</t>
  </si>
  <si>
    <t>BENZOIC ACID</t>
  </si>
  <si>
    <t>BENZONITRILE</t>
  </si>
  <si>
    <t>BENZYL ALCOHOL</t>
  </si>
  <si>
    <t>BORON TRICHLORIDE</t>
  </si>
  <si>
    <t>BORON TRIFLUORIDE</t>
  </si>
  <si>
    <t>BROMINE</t>
  </si>
  <si>
    <t>BROMOBENZENE</t>
  </si>
  <si>
    <t>BUTYL BENZOATE</t>
  </si>
  <si>
    <t>BUTYL ETHER</t>
  </si>
  <si>
    <t>BUTYRONITRILE</t>
  </si>
  <si>
    <t>C,C,T-1,2,4-TRIMETHYLCYCLOPENTANE</t>
  </si>
  <si>
    <t>C,T,C-1,2,4-TRIMETHYLCYCLOPENTANE</t>
  </si>
  <si>
    <t>CAPRYLONITRILE</t>
  </si>
  <si>
    <t>CARBON DIOXIDE</t>
  </si>
  <si>
    <t>CARBON DISULFIDE</t>
  </si>
  <si>
    <t>CARBON MONOXIDE</t>
  </si>
  <si>
    <t>CARBON TETRACHLORIDE</t>
  </si>
  <si>
    <t>CARBON TETRAFLUORIDE</t>
  </si>
  <si>
    <t>CARBONYL SULFIDE</t>
  </si>
  <si>
    <t>CHLORINE</t>
  </si>
  <si>
    <t xml:space="preserve">CHLOROBENZENE </t>
  </si>
  <si>
    <t>CHLORODIFLUOROMETHANE</t>
  </si>
  <si>
    <t>CHLOROFORM</t>
  </si>
  <si>
    <t>CHLOROPENTAFLUOROETHANE</t>
  </si>
  <si>
    <t>CHLOROTRIFLUOROMETHANE</t>
  </si>
  <si>
    <t>CIS-1,2-DIMETHYLCYCLOHEXANE</t>
  </si>
  <si>
    <t>CIS-1,2-DIMETHYLCYCLOPENTANE</t>
  </si>
  <si>
    <t>CIS-1,3-DIMETHYLCYCLOHEXANE</t>
  </si>
  <si>
    <t>CIS-1,4-DIMETHYLCYCLOHEXANE</t>
  </si>
  <si>
    <t>CIS-2-BUTENE</t>
  </si>
  <si>
    <t>CIS-2-HEXENE</t>
  </si>
  <si>
    <t>CIS-2-PENTENE</t>
  </si>
  <si>
    <t>CIS-3-HEXENE</t>
  </si>
  <si>
    <t>CIS-DECALIN</t>
  </si>
  <si>
    <t>CYANOGEN</t>
  </si>
  <si>
    <t>CYCLOBUTANE</t>
  </si>
  <si>
    <t>CYCLOHEPTANE</t>
  </si>
  <si>
    <t>CYCLOHEXANE</t>
  </si>
  <si>
    <t>CYCLOHEXANOL</t>
  </si>
  <si>
    <t>CYCLOHEXANONE</t>
  </si>
  <si>
    <t>CYCLOHEXENE</t>
  </si>
  <si>
    <t>CYCLOPENTANE</t>
  </si>
  <si>
    <t>CYCLOPENTANONE</t>
  </si>
  <si>
    <t>CYCLOPENTENE</t>
  </si>
  <si>
    <t>CYCLOPROPANE</t>
  </si>
  <si>
    <t>DEUTERIUM</t>
  </si>
  <si>
    <t>DEUTERIUM OXIDE</t>
  </si>
  <si>
    <t>DIBROMOMETHANE</t>
  </si>
  <si>
    <t>DIBUTYLAMINE</t>
  </si>
  <si>
    <t>DIBUTYL-O-PHTHALATE</t>
  </si>
  <si>
    <t>DICHLORODIFLUOROMETHANE</t>
  </si>
  <si>
    <t>DICHLOROMETHANE</t>
  </si>
  <si>
    <t>DICHLOROMONOFLUOROMETHANE</t>
  </si>
  <si>
    <t>DIETHYL AMINE</t>
  </si>
  <si>
    <t>DIETHYL DISULFIDE</t>
  </si>
  <si>
    <t>DIETHYL KETONE</t>
  </si>
  <si>
    <t>DIETHYL SULFIDE</t>
  </si>
  <si>
    <t>DIETHYLENE GLYCOL</t>
  </si>
  <si>
    <t>DIHEXYL ETHER</t>
  </si>
  <si>
    <t>DIISOPROPYL ETHER</t>
  </si>
  <si>
    <t>DIMETHYL ETHER</t>
  </si>
  <si>
    <t>DIMETHYL OXALATE</t>
  </si>
  <si>
    <t>DIMETHYL SULFIDE</t>
  </si>
  <si>
    <t>DIPHENYL</t>
  </si>
  <si>
    <t>DIPHENYL ETHER</t>
  </si>
  <si>
    <t>DIPHENYLMETHANE</t>
  </si>
  <si>
    <t>DIPROPYLAMINE</t>
  </si>
  <si>
    <t>DODECANOL</t>
  </si>
  <si>
    <t>ETHANE</t>
  </si>
  <si>
    <t>ETHANOL</t>
  </si>
  <si>
    <t>ETHYL ACETATE</t>
  </si>
  <si>
    <t>ETHYL ACRYLATE</t>
  </si>
  <si>
    <t>ETHYL AMINE</t>
  </si>
  <si>
    <t>ETHYL BENZOATE</t>
  </si>
  <si>
    <t>ETHYL BROMIDE</t>
  </si>
  <si>
    <t>ETHYL BUTYL ETHER</t>
  </si>
  <si>
    <t>ETHYL BUTYRATE</t>
  </si>
  <si>
    <t>ETHYL CHLORIDE</t>
  </si>
  <si>
    <t>ETHYL ETHER</t>
  </si>
  <si>
    <t>ETHYL FLUORIDE</t>
  </si>
  <si>
    <t>ETHYL FORMATE</t>
  </si>
  <si>
    <t>ETHYL ISOBUTYRATE</t>
  </si>
  <si>
    <t>ETHYL MERCAPTAN</t>
  </si>
  <si>
    <t>ETHYL PROPIONATE</t>
  </si>
  <si>
    <t>ETHYL PROPYL ETHER</t>
  </si>
  <si>
    <t>ETHYLBENZENE</t>
  </si>
  <si>
    <t>ETHYLCYCLOHEXANE</t>
  </si>
  <si>
    <t>ETHYLCYCLOPENTANE</t>
  </si>
  <si>
    <t>ETHYLENE</t>
  </si>
  <si>
    <t>ETHYLENE GLYCOL</t>
  </si>
  <si>
    <t>ETHYLENE IMINE</t>
  </si>
  <si>
    <t>ETHYLENE OXIDE</t>
  </si>
  <si>
    <t>ETHYLENEDIAMINE</t>
  </si>
  <si>
    <t>FLUORINE</t>
  </si>
  <si>
    <t>FLUOROBENZENE</t>
  </si>
  <si>
    <t>FORMALDEHYDE</t>
  </si>
  <si>
    <t>FORMIC ACID</t>
  </si>
  <si>
    <t>FURAN</t>
  </si>
  <si>
    <t>GLYCEROL</t>
  </si>
  <si>
    <t>HELIUM-4</t>
  </si>
  <si>
    <t>HEPTADECANOL</t>
  </si>
  <si>
    <t>HYDRAZINE</t>
  </si>
  <si>
    <t>HYDROGEN</t>
  </si>
  <si>
    <t>HYDROGEN BROMIDE</t>
  </si>
  <si>
    <t>HYDROGEN CHLORIDE</t>
  </si>
  <si>
    <t>HYDROGEN CYANIDE</t>
  </si>
  <si>
    <t>HYDROGEN FLUORIDE</t>
  </si>
  <si>
    <t>HYDROGEN IODIDE</t>
  </si>
  <si>
    <t>HYDROGEN SULFIDE</t>
  </si>
  <si>
    <t>IODINE</t>
  </si>
  <si>
    <t>IODOBENZENE</t>
  </si>
  <si>
    <t>ISOBUTANE</t>
  </si>
  <si>
    <t>ISOBUTANOL</t>
  </si>
  <si>
    <t>ISOBUTYL ACETATE</t>
  </si>
  <si>
    <t>ISOBUTYL AMINE</t>
  </si>
  <si>
    <t>ISOBUTYL FORMATE</t>
  </si>
  <si>
    <t>ISOBUTYLBENZENE</t>
  </si>
  <si>
    <t>ISOBUTYLCYCLOHEXANE</t>
  </si>
  <si>
    <t>ISOBUTYLENE</t>
  </si>
  <si>
    <t>ISOBUTYRALDEHYDE</t>
  </si>
  <si>
    <t>ISOBUTYRIC ACID</t>
  </si>
  <si>
    <t>ISOPROPYL ALCOHOL</t>
  </si>
  <si>
    <t>ISOPROPYL AMINE</t>
  </si>
  <si>
    <t>ISOPROPYL CHLORIDE</t>
  </si>
  <si>
    <t>ISOPROPYLBENZENE</t>
  </si>
  <si>
    <t>ISOPROPYLCYCLOHEXANE</t>
  </si>
  <si>
    <t>ISOPROPYLCYCLOPENTANE</t>
  </si>
  <si>
    <t>KETENE</t>
  </si>
  <si>
    <t>KRYPTON</t>
  </si>
  <si>
    <t>MALEIC ANHYDRIDE</t>
  </si>
  <si>
    <t>M-CRESOL</t>
  </si>
  <si>
    <t>M-DICHLOROBENZENE</t>
  </si>
  <si>
    <t>METHANE</t>
  </si>
  <si>
    <t>METHANOL</t>
  </si>
  <si>
    <t>METHYCYCLOPENTANE</t>
  </si>
  <si>
    <t>METHYL ACETATE</t>
  </si>
  <si>
    <t>METHYL ACETYLENE</t>
  </si>
  <si>
    <t>METHYL ACRYLATE</t>
  </si>
  <si>
    <t>METHYL AMINE</t>
  </si>
  <si>
    <t>METHYL BENZOATE</t>
  </si>
  <si>
    <t>METHYL BROMIDE</t>
  </si>
  <si>
    <t>METHYL BUTYRATE</t>
  </si>
  <si>
    <t>METHYL CHLORIDE</t>
  </si>
  <si>
    <t>METHYL ETHYL ETHER</t>
  </si>
  <si>
    <t>METHYL ETHYL KETONE</t>
  </si>
  <si>
    <t>METHYL ETHYL SULFIDE</t>
  </si>
  <si>
    <t>METHYL FLUORIDE</t>
  </si>
  <si>
    <t>METHYL FORMATE</t>
  </si>
  <si>
    <t>METHYL HYDRAZINE</t>
  </si>
  <si>
    <t>METHYL IODIDE</t>
  </si>
  <si>
    <t>METHYL ISOBUTYL KETONE</t>
  </si>
  <si>
    <t>METHYL ISOBUTYRATE</t>
  </si>
  <si>
    <t>METHYL ISOCYANATE</t>
  </si>
  <si>
    <t>METHYL ISOPROPYL KETONE</t>
  </si>
  <si>
    <t>METHYL MERCAPTAN</t>
  </si>
  <si>
    <t>METHYL N-PROPYL KETONE</t>
  </si>
  <si>
    <t>METHYL PHENYL ETHER</t>
  </si>
  <si>
    <t>METHYL PHENYL KETONE</t>
  </si>
  <si>
    <t>METHYL PROPIONATE</t>
  </si>
  <si>
    <t>METHYLAL</t>
  </si>
  <si>
    <t>METHYLCYCLOHEXANE</t>
  </si>
  <si>
    <t>M-ETHYLPHENOL</t>
  </si>
  <si>
    <t>METHYLPHENYLAMINE</t>
  </si>
  <si>
    <t>MONOETHANOLAMINE</t>
  </si>
  <si>
    <t>MORPHOLINE</t>
  </si>
  <si>
    <t>M-TERPHENYL</t>
  </si>
  <si>
    <t>M-TOLUIDINE</t>
  </si>
  <si>
    <t>M-XYLENE</t>
  </si>
  <si>
    <t>N,N-DIMETHYLANILINE</t>
  </si>
  <si>
    <t>NAPHTHALENE</t>
  </si>
  <si>
    <t>N-BUTANE</t>
  </si>
  <si>
    <t>N-BUTANOL</t>
  </si>
  <si>
    <t>N-BUTYL AMINE</t>
  </si>
  <si>
    <t>N-BUTYL-ACETATE</t>
  </si>
  <si>
    <t>N-BUTYLANILINE</t>
  </si>
  <si>
    <t>N-BUTYLBENZENE</t>
  </si>
  <si>
    <t>N-BUTYLCYCLOHEXANE</t>
  </si>
  <si>
    <t>N-BUTYRALDEHYDE</t>
  </si>
  <si>
    <t>N-BUTYRIC ACID</t>
  </si>
  <si>
    <t>N-DECANE</t>
  </si>
  <si>
    <t>N-DECYCLCYCLOPENTANE</t>
  </si>
  <si>
    <t>N-DECYCYCLOHEXANE</t>
  </si>
  <si>
    <t>N-DODECENE</t>
  </si>
  <si>
    <t>N-DODECYCLOPENTANE</t>
  </si>
  <si>
    <t>N-EICOSANE</t>
  </si>
  <si>
    <t>NEON</t>
  </si>
  <si>
    <t>N-HEPTADECANE</t>
  </si>
  <si>
    <t>N-HEPTANE</t>
  </si>
  <si>
    <t>N-HEPTYLCYCLOPENTANE</t>
  </si>
  <si>
    <t>N-HEXADECANE</t>
  </si>
  <si>
    <t>N-HEXADECYLCYCLOPENTANE</t>
  </si>
  <si>
    <t>N-HEXANE</t>
  </si>
  <si>
    <t>N-HEXYLCYCLOPENTANE</t>
  </si>
  <si>
    <t>NITRIC OXIDE</t>
  </si>
  <si>
    <t>NITROGEN</t>
  </si>
  <si>
    <t>NITROGEN DIOXIDE</t>
  </si>
  <si>
    <t>NITROGEN TRIFLUORIDE</t>
  </si>
  <si>
    <t>NITROMETHANE</t>
  </si>
  <si>
    <t>NITROSYL CHLORIDE</t>
  </si>
  <si>
    <t>NITROUS OXIDE</t>
  </si>
  <si>
    <t>N-NONADECANE</t>
  </si>
  <si>
    <t>N-NONANE</t>
  </si>
  <si>
    <t>N-NONYCLYCLOPENTANE</t>
  </si>
  <si>
    <t>N-OCTADECANE</t>
  </si>
  <si>
    <t>N-OCTANE</t>
  </si>
  <si>
    <t>N-OCTYLCYCLOPENTANE</t>
  </si>
  <si>
    <t>N-PENTADECANE</t>
  </si>
  <si>
    <t>N-PENTADECYLCYCLOPENTANE</t>
  </si>
  <si>
    <t>N-PENTANE</t>
  </si>
  <si>
    <t>N-PROPYL ACETATE</t>
  </si>
  <si>
    <t>N-PROPYL AMINE</t>
  </si>
  <si>
    <t>N-PROPYL FORMATE</t>
  </si>
  <si>
    <t>N-PROPYL PROPIONATE</t>
  </si>
  <si>
    <t>N-PROPYLBENZENE</t>
  </si>
  <si>
    <t>N-PROPYLCYCLOHEXANE</t>
  </si>
  <si>
    <t>N-PROPYLCYCLOPENTANE</t>
  </si>
  <si>
    <t>N-TETRADECANE</t>
  </si>
  <si>
    <t>N-TETRADECYCLOPENT</t>
  </si>
  <si>
    <t>N-TRIDECANE</t>
  </si>
  <si>
    <t>N-TRIDECYLCYCLOPENTANE</t>
  </si>
  <si>
    <t>N-UNDECENE</t>
  </si>
  <si>
    <t>N-VALERIC ACID</t>
  </si>
  <si>
    <t>O-CRESOL</t>
  </si>
  <si>
    <t>O-DICHLOROBENZENE</t>
  </si>
  <si>
    <t>O-ETHYLPHENOL</t>
  </si>
  <si>
    <t>O-TERPHENYL</t>
  </si>
  <si>
    <t>O-TOLUIDINE</t>
  </si>
  <si>
    <t>OXYGEN</t>
  </si>
  <si>
    <t>O-XYLENE</t>
  </si>
  <si>
    <t>OZONE</t>
  </si>
  <si>
    <t>P-CRESOL</t>
  </si>
  <si>
    <t>P-DICLOROBENZENE</t>
  </si>
  <si>
    <t>PERFLUOROBENZENE</t>
  </si>
  <si>
    <t>PERFLUOROCYCLOHEXANE</t>
  </si>
  <si>
    <t>PERFLUOROETHANE</t>
  </si>
  <si>
    <t>PERFLUOROMETHYLCYCLOHEXANE</t>
  </si>
  <si>
    <t>PERFLUORO-N-HEPTANE</t>
  </si>
  <si>
    <t>PERFLUORO-N-HEXANE</t>
  </si>
  <si>
    <t>P-ETHYLPHENOL</t>
  </si>
  <si>
    <t>PHENANTHRENE</t>
  </si>
  <si>
    <t>PHENETOLE</t>
  </si>
  <si>
    <t>PHENOL</t>
  </si>
  <si>
    <t>PHOSGENE</t>
  </si>
  <si>
    <t>PHOSPHORUS TRICHLORIDE</t>
  </si>
  <si>
    <t>PHTHALIC ANHYDRIDE</t>
  </si>
  <si>
    <t>PIPERIDINE</t>
  </si>
  <si>
    <t>PROPADIENE</t>
  </si>
  <si>
    <t>PROPANE</t>
  </si>
  <si>
    <t>PROPIONALDEHYDE</t>
  </si>
  <si>
    <t>PROPIONIC ACID</t>
  </si>
  <si>
    <t>PROPIONITRILE</t>
  </si>
  <si>
    <t>PROPYL CHLORIDE</t>
  </si>
  <si>
    <t>PROPYLENE</t>
  </si>
  <si>
    <t>PROPYLENE OXIDE</t>
  </si>
  <si>
    <t>P-TERPHENYL</t>
  </si>
  <si>
    <t>P-TOLUIDINE</t>
  </si>
  <si>
    <t>P-XYLENE</t>
  </si>
  <si>
    <t>PYRIDINE</t>
  </si>
  <si>
    <t>PYRROLE</t>
  </si>
  <si>
    <t>PYRROLIDINE</t>
  </si>
  <si>
    <t>SEC-BUTYLBENZENE</t>
  </si>
  <si>
    <t>SEC-BUTYLCYCLOHEXANE</t>
  </si>
  <si>
    <t>SILICON TETRACHLORIDE</t>
  </si>
  <si>
    <t>SILICON TETRAFLUORIDE</t>
  </si>
  <si>
    <t>STYRENE</t>
  </si>
  <si>
    <t>SUCCINIC ACID</t>
  </si>
  <si>
    <t>SULFUR DIOXIDE</t>
  </si>
  <si>
    <t>SULFUR HEXAFLUORIDE</t>
  </si>
  <si>
    <t>SULFUR TRIOXIDE</t>
  </si>
  <si>
    <t>TERT-BUTANOL</t>
  </si>
  <si>
    <t>TERT-BUTYL CHLORIDE</t>
  </si>
  <si>
    <t>TERT-BUTYLBENZENE</t>
  </si>
  <si>
    <t>TERT-BUTYLCYCLOHEXANE</t>
  </si>
  <si>
    <t>TETRACHLOROETHYLENE</t>
  </si>
  <si>
    <t>TETRAHYDROFURAN</t>
  </si>
  <si>
    <t>THIOPHENE</t>
  </si>
  <si>
    <t>TOLUENE</t>
  </si>
  <si>
    <t>TRANS-1,2-DIMETHYLCYCLOHEXANE</t>
  </si>
  <si>
    <t>TRANS-1,2-DIMETHYLCYCLOPENTANE</t>
  </si>
  <si>
    <t>TRANS-1,3-DIMETHYLCYCLOHEXANE</t>
  </si>
  <si>
    <t>TRANS-1,4-DIMETHYLCYCLOHEXANE</t>
  </si>
  <si>
    <t>TRANS-2-BUTENE</t>
  </si>
  <si>
    <t>TRANS-2-HEXENE</t>
  </si>
  <si>
    <t>TRANS-2-OCTENE</t>
  </si>
  <si>
    <t>TRANS-2-PENTENE</t>
  </si>
  <si>
    <t>TRANS-3-HEXENE</t>
  </si>
  <si>
    <t>TRANS-DECALIN</t>
  </si>
  <si>
    <t>TRIBUTYLAMINE</t>
  </si>
  <si>
    <t>TRICHLOROETHYLENE</t>
  </si>
  <si>
    <t>TRICHLOROFLUOROMETHANE</t>
  </si>
  <si>
    <t>TRIETHYLAMINE</t>
  </si>
  <si>
    <t>TRIFLUOROACETIC ACID</t>
  </si>
  <si>
    <t>TRIFLUOROBROMOMETHANE</t>
  </si>
  <si>
    <t>TRIMETHYL AMINE</t>
  </si>
  <si>
    <t>VALERALDEHYDE</t>
  </si>
  <si>
    <t>VINYL ACETATE</t>
  </si>
  <si>
    <t>VINYL CHLORIDE</t>
  </si>
  <si>
    <t>VINYL ETHYL ETHER</t>
  </si>
  <si>
    <t>VINYL FLUORIDE</t>
  </si>
  <si>
    <t>VINYL FORMATE</t>
  </si>
  <si>
    <t>VINYL METHYL ETHER</t>
  </si>
  <si>
    <t>VINYLACETYLENE</t>
  </si>
  <si>
    <t>WATER</t>
  </si>
  <si>
    <t>XENON</t>
  </si>
  <si>
    <t>Mol Fraction</t>
  </si>
  <si>
    <t>Xi</t>
  </si>
  <si>
    <t>Mols</t>
  </si>
  <si>
    <t>Mass</t>
  </si>
  <si>
    <t>MW</t>
  </si>
  <si>
    <t>BUBL T Calculation</t>
  </si>
  <si>
    <t>Temperature</t>
  </si>
  <si>
    <t>Pressure</t>
  </si>
  <si>
    <t>BUBBLE P ( Bubble Point Pressure at Given Tempature )</t>
  </si>
  <si>
    <t>DEW P     ( Dew Point Pressure at Given Temperature )</t>
  </si>
  <si>
    <t>BUBBLE T ( Bubble Point Temperature at Given Pressure )</t>
  </si>
  <si>
    <t>DEW T     ( Dew Point Temperature at Given Pressure )</t>
  </si>
  <si>
    <t>PSIA</t>
  </si>
  <si>
    <t>°K</t>
  </si>
  <si>
    <t>mmHg</t>
  </si>
  <si>
    <t>Result</t>
  </si>
  <si>
    <t>mmHG</t>
  </si>
  <si>
    <t>T1</t>
  </si>
  <si>
    <t>T2</t>
  </si>
  <si>
    <t>F(T)</t>
  </si>
  <si>
    <t>F'(T)</t>
  </si>
  <si>
    <t>Tnew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</si>
  <si>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</si>
  <si>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</si>
  <si>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</si>
  <si>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</si>
  <si>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</si>
  <si>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</si>
  <si>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</si>
  <si>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</si>
  <si>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</si>
  <si>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</si>
  <si>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</si>
  <si>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</si>
  <si>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</si>
  <si>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DEW T Calculation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</si>
  <si>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</si>
  <si>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</si>
  <si>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</si>
  <si>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</si>
  <si>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</si>
  <si>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</si>
  <si>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</si>
  <si>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</si>
  <si>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</si>
  <si>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</si>
  <si>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T26</t>
  </si>
  <si>
    <t>T27</t>
  </si>
  <si>
    <t>T28</t>
  </si>
  <si>
    <t>T29</t>
  </si>
  <si>
    <t>T30</t>
  </si>
  <si>
    <t>T31</t>
  </si>
  <si>
    <t>T32</t>
  </si>
  <si>
    <t>T33</t>
  </si>
  <si>
    <t>T34</t>
  </si>
  <si>
    <t>T35</t>
  </si>
  <si>
    <t>T36</t>
  </si>
  <si>
    <t>T37</t>
  </si>
  <si>
    <t>T38</t>
  </si>
  <si>
    <t>T39</t>
  </si>
  <si>
    <t>T40</t>
  </si>
  <si>
    <t>T41</t>
  </si>
  <si>
    <t>T42</t>
  </si>
  <si>
    <t>T43</t>
  </si>
  <si>
    <t>T44</t>
  </si>
  <si>
    <t>T45</t>
  </si>
  <si>
    <t>T46</t>
  </si>
  <si>
    <t>T47</t>
  </si>
  <si>
    <t>T48</t>
  </si>
  <si>
    <t>T49</t>
  </si>
  <si>
    <t>T50</t>
  </si>
  <si>
    <t>T51</t>
  </si>
  <si>
    <t>T52</t>
  </si>
  <si>
    <t>T53</t>
  </si>
  <si>
    <t>T54</t>
  </si>
  <si>
    <t>T55</t>
  </si>
  <si>
    <t>T56</t>
  </si>
  <si>
    <t>T57</t>
  </si>
  <si>
    <t>T58</t>
  </si>
  <si>
    <t>T59</t>
  </si>
  <si>
    <t>T60</t>
  </si>
  <si>
    <t>T61</t>
  </si>
  <si>
    <t>T62</t>
  </si>
  <si>
    <t>T63</t>
  </si>
  <si>
    <t>T64</t>
  </si>
  <si>
    <t>T65</t>
  </si>
  <si>
    <t>T66</t>
  </si>
  <si>
    <t>T67</t>
  </si>
  <si>
    <t>T68</t>
  </si>
  <si>
    <t>T69</t>
  </si>
  <si>
    <t>T70</t>
  </si>
  <si>
    <t>BUBL P Calculation</t>
  </si>
  <si>
    <t>Deg K</t>
  </si>
  <si>
    <t>P1</t>
  </si>
  <si>
    <t>DEW P Calculation</t>
  </si>
  <si>
    <t>PT Flash ( Flash at Given Temperature and Pressure )</t>
  </si>
  <si>
    <t>Ki</t>
  </si>
  <si>
    <t>V1</t>
  </si>
  <si>
    <t>Vnew</t>
  </si>
  <si>
    <t>Yi</t>
  </si>
  <si>
    <t>Select Calculation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</si>
  <si>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</si>
  <si>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</si>
  <si>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</si>
  <si>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</si>
  <si>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</si>
  <si>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</si>
  <si>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</si>
  <si>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</si>
  <si>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</si>
  <si>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</si>
  <si>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H1</t>
  </si>
  <si>
    <t>H2</t>
  </si>
  <si>
    <t>H3</t>
  </si>
  <si>
    <t>H4</t>
  </si>
  <si>
    <t>Conv.</t>
  </si>
  <si>
    <t>Isnum</t>
  </si>
  <si>
    <t>Conv</t>
  </si>
  <si>
    <t>To Show</t>
  </si>
  <si>
    <t>Condition</t>
  </si>
  <si>
    <t>Liquid Phase Composition</t>
  </si>
  <si>
    <t>Vapor Phase Composition</t>
  </si>
  <si>
    <t>Mixture Composition</t>
  </si>
  <si>
    <t>Bubble Point Pressure</t>
  </si>
  <si>
    <t>Dew Point Pressure</t>
  </si>
  <si>
    <t>H5</t>
  </si>
  <si>
    <t>Molar Composition</t>
  </si>
  <si>
    <t>Vapor from Reactor</t>
  </si>
  <si>
    <t>Basis</t>
  </si>
  <si>
    <t>-</t>
  </si>
  <si>
    <t xml:space="preserve">Vapor pressure is calculated using Antoine Equation : </t>
  </si>
  <si>
    <t>Ln ( Pressure ( mmHg ) ) = A - B / ( Temperature ( °K ) + C )</t>
  </si>
  <si>
    <t>where constants A,B,C are taken from Databank in sheet "Dbk"</t>
  </si>
  <si>
    <t>Flash calculations are based on Ideal Raoult's Law</t>
  </si>
  <si>
    <t>°C</t>
  </si>
  <si>
    <t>Bar Abs</t>
  </si>
  <si>
    <t>CheGuide.com</t>
  </si>
  <si>
    <t>Chemical Engineer's Guide</t>
  </si>
  <si>
    <t>28-Dec-15</t>
  </si>
  <si>
    <t>CheGuide</t>
  </si>
  <si>
    <t>BUBBLE, DEW POINT &amp; FLASH CALCULATION (Raoult's Law)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</si>
</sst>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[$-14009]dd/mm/yy;@"/>
    <numFmt numFmtId="166" formatCode="0.0000"/>
    <numFmt numFmtId="167" formatCode="0.0"/>
    <numFmt numFmtId="168" formatCode="0.000E+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sz val="10"/>
      <color rgb="FF000000"/>
      <name val="Arial"/>
      <family val="2"/>
    </font>
    <font>
      <sz val="11"/>
      <color rgb="FF7030A0"/>
      <name val="Calibri"/>
      <family val="2"/>
      <scheme val="minor"/>
    </font>
    <font>
      <sz val="11"/>
      <color rgb="FF7030A0"/>
      <name val="Calibri"/>
      <family val="2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1454817346722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9" tint="0.399945066682943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/>
      <diagonal/>
    </border>
    <border>
      <left/>
      <right/>
      <top style="hair">
        <color theme="6" tint="-0.499984740745262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theme="9" tint="0.39991454817346722"/>
      </left>
      <right/>
      <top style="thin">
        <color theme="9" tint="0.39994506668294322"/>
      </top>
      <bottom/>
      <diagonal/>
    </border>
    <border>
      <left/>
      <right style="thin">
        <color theme="9" tint="0.39991454817346722"/>
      </right>
      <top style="thin">
        <color theme="9" tint="0.39994506668294322"/>
      </top>
      <bottom/>
      <diagonal/>
    </border>
    <border>
      <left style="thin">
        <color theme="9" tint="0.39991454817346722"/>
      </left>
      <right/>
      <top/>
      <bottom style="thin">
        <color theme="9" tint="0.39994506668294322"/>
      </bottom>
      <diagonal/>
    </border>
    <border>
      <left/>
      <right style="thin">
        <color theme="9" tint="0.39991454817346722"/>
      </right>
      <top/>
      <bottom style="thin">
        <color theme="9" tint="0.3999450666829432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0" fillId="0" borderId="0"/>
  </cellStyleXfs>
  <cellXfs count="100">
    <xf numFmtId="0" fontId="0" fillId="0" borderId="0" xfId="0"/>
    <xf numFmtId="1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0" xfId="0" applyNumberFormat="1" applyFont="1"/>
    <xf numFmtId="1" fontId="1" fillId="0" borderId="0" xfId="0" applyNumberFormat="1" applyFont="1" applyBorder="1" applyAlignment="1">
      <alignment horizontal="center" wrapText="1"/>
    </xf>
    <xf numFmtId="164" fontId="2" fillId="0" borderId="0" xfId="0" applyNumberFormat="1" applyFont="1" applyAlignment="1" applyProtection="1">
      <alignment vertical="center"/>
    </xf>
    <xf numFmtId="164" fontId="0" fillId="0" borderId="0" xfId="0" applyNumberFormat="1" applyAlignment="1">
      <alignment wrapText="1"/>
    </xf>
    <xf numFmtId="1" fontId="0" fillId="0" borderId="0" xfId="0" applyNumberFormat="1" applyProtection="1"/>
    <xf numFmtId="164" fontId="0" fillId="0" borderId="0" xfId="0" applyNumberFormat="1" applyProtection="1"/>
    <xf numFmtId="164" fontId="4" fillId="0" borderId="0" xfId="0" applyNumberFormat="1" applyFont="1" applyBorder="1" applyProtection="1"/>
    <xf numFmtId="164" fontId="0" fillId="0" borderId="0" xfId="0" applyNumberFormat="1" applyFont="1" applyProtection="1"/>
    <xf numFmtId="164" fontId="5" fillId="0" borderId="0" xfId="0" applyNumberFormat="1" applyFont="1" applyProtection="1"/>
    <xf numFmtId="164" fontId="6" fillId="0" borderId="0" xfId="0" applyNumberFormat="1" applyFont="1" applyAlignment="1">
      <alignment horizontal="right" wrapText="1"/>
    </xf>
    <xf numFmtId="164" fontId="4" fillId="2" borderId="3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/>
    </xf>
    <xf numFmtId="0" fontId="1" fillId="3" borderId="0" xfId="0" applyFont="1" applyFill="1"/>
    <xf numFmtId="0" fontId="7" fillId="0" borderId="0" xfId="0" applyFont="1"/>
    <xf numFmtId="0" fontId="0" fillId="2" borderId="3" xfId="0" applyFill="1" applyBorder="1" applyProtection="1">
      <protection locked="0"/>
    </xf>
    <xf numFmtId="0" fontId="0" fillId="3" borderId="0" xfId="0" applyFill="1"/>
    <xf numFmtId="0" fontId="0" fillId="0" borderId="0" xfId="0" applyFill="1" applyBorder="1" applyProtection="1">
      <protection locked="0"/>
    </xf>
    <xf numFmtId="0" fontId="0" fillId="0" borderId="0" xfId="0" applyFont="1"/>
    <xf numFmtId="166" fontId="0" fillId="0" borderId="0" xfId="0" applyNumberFormat="1"/>
    <xf numFmtId="166" fontId="0" fillId="5" borderId="0" xfId="0" applyNumberFormat="1" applyFill="1"/>
    <xf numFmtId="164" fontId="0" fillId="5" borderId="0" xfId="0" applyNumberFormat="1" applyFill="1"/>
    <xf numFmtId="0" fontId="11" fillId="0" borderId="0" xfId="2" applyFont="1" applyAlignment="1"/>
    <xf numFmtId="0" fontId="10" fillId="0" borderId="0" xfId="2" applyAlignment="1"/>
    <xf numFmtId="0" fontId="11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10" fillId="0" borderId="0" xfId="2" applyAlignment="1">
      <alignment horizontal="right"/>
    </xf>
    <xf numFmtId="0" fontId="11" fillId="0" borderId="0" xfId="2" applyFont="1" applyAlignment="1">
      <alignment horizontal="right"/>
    </xf>
    <xf numFmtId="164" fontId="10" fillId="0" borderId="0" xfId="2" applyNumberFormat="1"/>
    <xf numFmtId="167" fontId="10" fillId="0" borderId="0" xfId="2" applyNumberFormat="1"/>
    <xf numFmtId="166" fontId="10" fillId="0" borderId="0" xfId="2" applyNumberFormat="1"/>
    <xf numFmtId="168" fontId="10" fillId="0" borderId="0" xfId="2" applyNumberFormat="1"/>
    <xf numFmtId="2" fontId="10" fillId="0" borderId="0" xfId="2" applyNumberFormat="1"/>
    <xf numFmtId="164" fontId="10" fillId="0" borderId="0" xfId="2" applyNumberFormat="1" applyAlignment="1"/>
    <xf numFmtId="166" fontId="10" fillId="0" borderId="0" xfId="2" applyNumberFormat="1" applyAlignment="1"/>
    <xf numFmtId="164" fontId="0" fillId="4" borderId="6" xfId="0" applyNumberFormat="1" applyFill="1" applyBorder="1"/>
    <xf numFmtId="164" fontId="0" fillId="4" borderId="0" xfId="0" applyNumberFormat="1" applyFill="1"/>
    <xf numFmtId="0" fontId="0" fillId="5" borderId="0" xfId="0" applyFill="1"/>
    <xf numFmtId="0" fontId="0" fillId="2" borderId="10" xfId="0" applyFill="1" applyBorder="1" applyProtection="1">
      <protection locked="0"/>
    </xf>
    <xf numFmtId="164" fontId="0" fillId="4" borderId="11" xfId="0" applyNumberFormat="1" applyFill="1" applyBorder="1"/>
    <xf numFmtId="164" fontId="0" fillId="4" borderId="13" xfId="0" applyNumberFormat="1" applyFill="1" applyBorder="1"/>
    <xf numFmtId="167" fontId="0" fillId="4" borderId="12" xfId="0" applyNumberFormat="1" applyFill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164" fontId="0" fillId="5" borderId="0" xfId="0" applyNumberFormat="1" applyFill="1" applyProtection="1"/>
    <xf numFmtId="0" fontId="9" fillId="0" borderId="0" xfId="0" applyFont="1"/>
    <xf numFmtId="0" fontId="7" fillId="5" borderId="0" xfId="0" applyFont="1" applyFill="1"/>
    <xf numFmtId="0" fontId="8" fillId="0" borderId="0" xfId="0" applyFont="1" applyFill="1"/>
    <xf numFmtId="167" fontId="0" fillId="5" borderId="0" xfId="0" applyNumberFormat="1" applyFill="1"/>
    <xf numFmtId="1" fontId="0" fillId="0" borderId="0" xfId="0" applyNumberFormat="1" applyAlignment="1" applyProtection="1">
      <alignment horizontal="center"/>
    </xf>
    <xf numFmtId="11" fontId="0" fillId="0" borderId="0" xfId="0" applyNumberFormat="1"/>
    <xf numFmtId="2" fontId="0" fillId="6" borderId="0" xfId="0" applyNumberFormat="1" applyFill="1"/>
    <xf numFmtId="11" fontId="0" fillId="6" borderId="0" xfId="0" applyNumberForma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166" fontId="0" fillId="0" borderId="0" xfId="0" applyNumberFormat="1" applyFill="1"/>
    <xf numFmtId="164" fontId="0" fillId="0" borderId="0" xfId="0" applyNumberFormat="1" applyFill="1"/>
    <xf numFmtId="166" fontId="9" fillId="0" borderId="0" xfId="0" applyNumberFormat="1" applyFont="1" applyFill="1"/>
    <xf numFmtId="2" fontId="0" fillId="5" borderId="0" xfId="0" applyNumberFormat="1" applyFill="1"/>
    <xf numFmtId="164" fontId="0" fillId="5" borderId="0" xfId="0" applyNumberFormat="1" applyFill="1" applyAlignment="1"/>
    <xf numFmtId="164" fontId="0" fillId="5" borderId="0" xfId="0" applyNumberFormat="1" applyFill="1" applyAlignment="1">
      <alignment wrapText="1"/>
    </xf>
    <xf numFmtId="2" fontId="0" fillId="5" borderId="0" xfId="0" applyNumberFormat="1" applyFill="1" applyAlignment="1">
      <alignment wrapText="1"/>
    </xf>
    <xf numFmtId="166" fontId="7" fillId="0" borderId="0" xfId="0" applyNumberFormat="1" applyFont="1"/>
    <xf numFmtId="166" fontId="13" fillId="0" borderId="0" xfId="0" applyNumberFormat="1" applyFont="1"/>
    <xf numFmtId="166" fontId="0" fillId="0" borderId="14" xfId="0" applyNumberFormat="1" applyBorder="1"/>
    <xf numFmtId="0" fontId="0" fillId="0" borderId="14" xfId="0" applyBorder="1"/>
    <xf numFmtId="166" fontId="0" fillId="0" borderId="15" xfId="0" applyNumberFormat="1" applyBorder="1"/>
    <xf numFmtId="0" fontId="0" fillId="3" borderId="0" xfId="0" applyFill="1" applyBorder="1" applyProtection="1">
      <protection locked="0"/>
    </xf>
    <xf numFmtId="0" fontId="1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7" fillId="0" borderId="0" xfId="0" applyFont="1" applyFill="1" applyBorder="1"/>
    <xf numFmtId="2" fontId="0" fillId="0" borderId="0" xfId="0" applyNumberFormat="1" applyFill="1" applyBorder="1"/>
    <xf numFmtId="0" fontId="8" fillId="0" borderId="0" xfId="0" applyFont="1" applyFill="1" applyBorder="1"/>
    <xf numFmtId="1" fontId="0" fillId="0" borderId="0" xfId="0" applyNumberFormat="1" applyFill="1" applyBorder="1"/>
    <xf numFmtId="2" fontId="0" fillId="0" borderId="0" xfId="0" applyNumberFormat="1" applyFont="1" applyFill="1" applyBorder="1"/>
    <xf numFmtId="166" fontId="12" fillId="3" borderId="0" xfId="0" applyNumberFormat="1" applyFont="1" applyFill="1" applyBorder="1"/>
    <xf numFmtId="166" fontId="14" fillId="3" borderId="0" xfId="0" applyNumberFormat="1" applyFont="1" applyFill="1" applyBorder="1"/>
    <xf numFmtId="11" fontId="0" fillId="5" borderId="0" xfId="0" applyNumberFormat="1" applyFill="1"/>
    <xf numFmtId="0" fontId="0" fillId="5" borderId="0" xfId="0" applyFill="1" applyAlignment="1">
      <alignment horizontal="right"/>
    </xf>
    <xf numFmtId="166" fontId="0" fillId="5" borderId="0" xfId="0" applyNumberFormat="1" applyFill="1" applyAlignment="1" applyProtection="1">
      <alignment horizontal="center"/>
    </xf>
    <xf numFmtId="0" fontId="15" fillId="0" borderId="0" xfId="0" applyFont="1" applyFill="1" applyBorder="1"/>
    <xf numFmtId="0" fontId="8" fillId="5" borderId="0" xfId="0" applyFont="1" applyFill="1"/>
    <xf numFmtId="164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center" vertical="center"/>
    </xf>
    <xf numFmtId="165" fontId="4" fillId="2" borderId="2" xfId="0" applyNumberFormat="1" applyFont="1" applyFill="1" applyBorder="1" applyAlignment="1" applyProtection="1">
      <alignment horizontal="left"/>
      <protection locked="0"/>
    </xf>
    <xf numFmtId="164" fontId="4" fillId="2" borderId="4" xfId="0" applyNumberFormat="1" applyFont="1" applyFill="1" applyBorder="1" applyAlignment="1" applyProtection="1">
      <alignment horizontal="left"/>
      <protection locked="0"/>
    </xf>
    <xf numFmtId="164" fontId="4" fillId="2" borderId="5" xfId="0" applyNumberFormat="1" applyFont="1" applyFill="1" applyBorder="1" applyAlignment="1" applyProtection="1">
      <alignment horizontal="left"/>
      <protection locked="0"/>
    </xf>
    <xf numFmtId="164" fontId="4" fillId="2" borderId="16" xfId="0" applyNumberFormat="1" applyFont="1" applyFill="1" applyBorder="1" applyAlignment="1" applyProtection="1">
      <alignment horizontal="left" vertical="top" wrapText="1"/>
      <protection locked="0"/>
    </xf>
    <xf numFmtId="164" fontId="4" fillId="2" borderId="17" xfId="0" applyNumberFormat="1" applyFont="1" applyFill="1" applyBorder="1" applyAlignment="1" applyProtection="1">
      <alignment horizontal="left" vertical="top" wrapText="1"/>
      <protection locked="0"/>
    </xf>
    <xf numFmtId="164" fontId="4" fillId="2" borderId="18" xfId="0" applyNumberFormat="1" applyFont="1" applyFill="1" applyBorder="1" applyAlignment="1" applyProtection="1">
      <alignment horizontal="left" vertical="top" wrapText="1"/>
      <protection locked="0"/>
    </xf>
    <xf numFmtId="164" fontId="4" fillId="2" borderId="19" xfId="0" applyNumberFormat="1" applyFont="1" applyFill="1" applyBorder="1" applyAlignment="1" applyProtection="1">
      <alignment horizontal="left" vertical="top" wrapText="1"/>
      <protection locked="0"/>
    </xf>
    <xf numFmtId="164" fontId="3" fillId="0" borderId="0" xfId="1" applyNumberFormat="1" applyProtection="1"/>
    <xf numFmtId="165" fontId="4" fillId="2" borderId="1" xfId="0" quotePrefix="1" applyNumberFormat="1" applyFont="1" applyFill="1" applyBorder="1" applyAlignment="1" applyProtection="1">
      <alignment horizontal="left"/>
      <protection locked="0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eguid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heguid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I172"/>
  <sheetViews>
    <sheetView showGridLines="0" zoomScale="85" zoomScaleNormal="85" zoomScaleSheetLayoutView="25" workbookViewId="0"/>
  </sheetViews>
  <sheetFormatPr defaultRowHeight="15" x14ac:dyDescent="0.25"/>
  <cols>
    <col min="1" max="1" width="2.7109375" style="14" customWidth="1"/>
    <col min="2" max="2" width="13.7109375" customWidth="1"/>
    <col min="3" max="3" width="14.140625" customWidth="1"/>
    <col min="4" max="4" width="13.140625" customWidth="1"/>
    <col min="5" max="7" width="11.7109375" customWidth="1"/>
    <col min="9" max="9" width="6.42578125" customWidth="1"/>
    <col min="12" max="12" width="9.28515625" bestFit="1" customWidth="1"/>
    <col min="13" max="13" width="9.28515625" customWidth="1"/>
    <col min="14" max="15" width="9.28515625" bestFit="1" customWidth="1"/>
    <col min="16" max="16" width="9.140625" customWidth="1"/>
    <col min="17" max="20" width="9.28515625" bestFit="1" customWidth="1"/>
    <col min="21" max="21" width="9.42578125" bestFit="1" customWidth="1"/>
    <col min="22" max="22" width="9.28515625" bestFit="1" customWidth="1"/>
    <col min="23" max="23" width="9.42578125" bestFit="1" customWidth="1"/>
    <col min="24" max="24" width="9.28515625" bestFit="1" customWidth="1"/>
    <col min="25" max="25" width="9.42578125" bestFit="1" customWidth="1"/>
    <col min="26" max="26" width="9.28515625" bestFit="1" customWidth="1"/>
    <col min="27" max="27" width="10.42578125" bestFit="1" customWidth="1"/>
    <col min="28" max="28" width="9.28515625" bestFit="1" customWidth="1"/>
    <col min="29" max="29" width="10.42578125" bestFit="1" customWidth="1"/>
    <col min="30" max="30" width="9.28515625" bestFit="1" customWidth="1"/>
    <col min="31" max="31" width="10.42578125" bestFit="1" customWidth="1"/>
    <col min="32" max="32" width="9.28515625" bestFit="1" customWidth="1"/>
    <col min="33" max="33" width="11.42578125" bestFit="1" customWidth="1"/>
    <col min="34" max="34" width="9.28515625" bestFit="1" customWidth="1"/>
    <col min="35" max="35" width="11.42578125" bestFit="1" customWidth="1"/>
    <col min="36" max="36" width="9.28515625" bestFit="1" customWidth="1"/>
    <col min="37" max="37" width="11.42578125" bestFit="1" customWidth="1"/>
    <col min="38" max="38" width="9.28515625" bestFit="1" customWidth="1"/>
    <col min="39" max="39" width="11.42578125" bestFit="1" customWidth="1"/>
    <col min="40" max="40" width="9.28515625" bestFit="1" customWidth="1"/>
    <col min="41" max="41" width="12.42578125" bestFit="1" customWidth="1"/>
    <col min="42" max="42" width="9.28515625" bestFit="1" customWidth="1"/>
    <col min="43" max="43" width="12.42578125" bestFit="1" customWidth="1"/>
    <col min="44" max="44" width="9.28515625" bestFit="1" customWidth="1"/>
    <col min="45" max="45" width="12.42578125" bestFit="1" customWidth="1"/>
    <col min="46" max="46" width="9.28515625" bestFit="1" customWidth="1"/>
    <col min="47" max="47" width="13.5703125" bestFit="1" customWidth="1"/>
    <col min="48" max="48" width="9.28515625" bestFit="1" customWidth="1"/>
    <col min="49" max="49" width="13.5703125" bestFit="1" customWidth="1"/>
    <col min="50" max="50" width="9.28515625" bestFit="1" customWidth="1"/>
    <col min="51" max="51" width="13.5703125" bestFit="1" customWidth="1"/>
    <col min="52" max="52" width="9.28515625" bestFit="1" customWidth="1"/>
    <col min="53" max="53" width="14.5703125" bestFit="1" customWidth="1"/>
    <col min="54" max="54" width="9.28515625" bestFit="1" customWidth="1"/>
    <col min="55" max="55" width="14.5703125" bestFit="1" customWidth="1"/>
    <col min="56" max="56" width="9.28515625" bestFit="1" customWidth="1"/>
    <col min="57" max="57" width="14.5703125" bestFit="1" customWidth="1"/>
    <col min="58" max="58" width="9.28515625" bestFit="1" customWidth="1"/>
    <col min="59" max="59" width="14.5703125" bestFit="1" customWidth="1"/>
    <col min="60" max="60" width="9.28515625" bestFit="1" customWidth="1"/>
    <col min="61" max="61" width="15.5703125" bestFit="1" customWidth="1"/>
    <col min="62" max="62" width="9.28515625" bestFit="1" customWidth="1"/>
    <col min="63" max="63" width="15.5703125" bestFit="1" customWidth="1"/>
    <col min="64" max="64" width="9.28515625" bestFit="1" customWidth="1"/>
    <col min="65" max="65" width="15.5703125" bestFit="1" customWidth="1"/>
    <col min="66" max="66" width="9.28515625" bestFit="1" customWidth="1"/>
    <col min="67" max="67" width="16.5703125" bestFit="1" customWidth="1"/>
    <col min="68" max="68" width="9.28515625" bestFit="1" customWidth="1"/>
    <col min="69" max="69" width="16.5703125" bestFit="1" customWidth="1"/>
    <col min="70" max="70" width="9.28515625" bestFit="1" customWidth="1"/>
    <col min="71" max="71" width="16.5703125" bestFit="1" customWidth="1"/>
    <col min="72" max="72" width="9.28515625" bestFit="1" customWidth="1"/>
    <col min="73" max="73" width="17.85546875" bestFit="1" customWidth="1"/>
    <col min="74" max="74" width="9.28515625" bestFit="1" customWidth="1"/>
    <col min="75" max="75" width="17.85546875" bestFit="1" customWidth="1"/>
    <col min="76" max="76" width="9.28515625" bestFit="1" customWidth="1"/>
    <col min="77" max="77" width="17.85546875" bestFit="1" customWidth="1"/>
    <col min="78" max="78" width="9.28515625" bestFit="1" customWidth="1"/>
    <col min="79" max="79" width="18.85546875" bestFit="1" customWidth="1"/>
    <col min="80" max="80" width="9.28515625" bestFit="1" customWidth="1"/>
    <col min="81" max="81" width="18.85546875" bestFit="1" customWidth="1"/>
    <col min="82" max="82" width="9.28515625" bestFit="1" customWidth="1"/>
  </cols>
  <sheetData>
    <row r="1" spans="1:40" s="2" customFormat="1" x14ac:dyDescent="0.25">
      <c r="A1" s="1"/>
      <c r="I1" s="3"/>
      <c r="AC1" s="8" t="s">
        <v>558</v>
      </c>
      <c r="AD1" s="2" t="s">
        <v>661</v>
      </c>
      <c r="AE1" s="23" t="b">
        <f>IF(OR(AND(B22=U7,L17=""),AND(B22=U8,L33=""),B22=U9,B22=U10),TRUE,FALSE)</f>
        <v>0</v>
      </c>
      <c r="AJ1" s="2" t="s">
        <v>661</v>
      </c>
      <c r="AK1" s="23" t="b">
        <f>IF(AND(M75,M76,S51),TRUE,FALSE)</f>
        <v>1</v>
      </c>
    </row>
    <row r="2" spans="1:40" s="6" customFormat="1" ht="19.5" customHeight="1" x14ac:dyDescent="0.25">
      <c r="A2" s="4"/>
      <c r="B2" s="90" t="s">
        <v>683</v>
      </c>
      <c r="C2" s="90"/>
      <c r="D2" s="90"/>
      <c r="E2" s="90"/>
      <c r="F2" s="90"/>
      <c r="G2" s="90"/>
      <c r="H2" s="90"/>
      <c r="I2" s="5"/>
      <c r="AC2" s="6" t="s">
        <v>654</v>
      </c>
      <c r="AD2" s="61" t="str">
        <f>IF(B22=U7,"Bubble Point Temperature",IF(B22=U8,"Dew Point Temperature",IF(B22=U9,"Bubble Point Pressure","Dew Point Pressure")))</f>
        <v>Dew Point Pressure</v>
      </c>
      <c r="AE2" s="62"/>
      <c r="AF2" s="62"/>
      <c r="AG2" s="63">
        <f>IF(B22=U7,M17,IF(B22=U8,M33,IF(B22=U9,M48,O48)))</f>
        <v>0.46163361566060357</v>
      </c>
      <c r="AH2" s="62" t="str">
        <f>IF(OR(B22=U7,B22=U8),V12,V13)</f>
        <v>PSIA</v>
      </c>
      <c r="AJ2" s="61" t="str">
        <f>S50</f>
        <v>Mixture exists as Vapor and Liquid</v>
      </c>
      <c r="AK2" s="62"/>
      <c r="AL2" s="62"/>
      <c r="AM2" s="62"/>
    </row>
    <row r="3" spans="1:40" s="8" customFormat="1" x14ac:dyDescent="0.25">
      <c r="A3" s="7"/>
      <c r="B3" s="98" t="s">
        <v>679</v>
      </c>
      <c r="F3" s="9" t="s">
        <v>0</v>
      </c>
      <c r="G3" s="94" t="s">
        <v>670</v>
      </c>
      <c r="H3" s="95"/>
      <c r="I3" s="10"/>
      <c r="N3" t="s">
        <v>70</v>
      </c>
      <c r="O3" t="s">
        <v>66</v>
      </c>
      <c r="P3" t="s">
        <v>67</v>
      </c>
      <c r="Q3" t="s">
        <v>545</v>
      </c>
      <c r="R3" t="s">
        <v>547</v>
      </c>
      <c r="S3" t="s">
        <v>544</v>
      </c>
      <c r="AC3" s="8" t="s">
        <v>655</v>
      </c>
      <c r="AD3" s="46" t="str">
        <f>IF(B22=U7,L17,IF(B22=U8,L33,""))</f>
        <v/>
      </c>
      <c r="AJ3" s="46" t="str">
        <f>IF(AK1,"Vapor Fraction",IF(S51,"Calculation didn't converged",""))</f>
        <v>Vapor Fraction</v>
      </c>
      <c r="AK3" s="46"/>
      <c r="AL3" s="46"/>
      <c r="AM3" s="46">
        <f>IF(AK1,M62,"")</f>
        <v>0.3702370599415431</v>
      </c>
    </row>
    <row r="4" spans="1:40" s="8" customFormat="1" x14ac:dyDescent="0.25">
      <c r="A4" s="7"/>
      <c r="B4" s="11" t="s">
        <v>680</v>
      </c>
      <c r="F4" s="9"/>
      <c r="G4" s="96"/>
      <c r="H4" s="97"/>
      <c r="I4" s="10"/>
      <c r="L4" s="51">
        <v>1</v>
      </c>
      <c r="N4" s="39">
        <f>IF(ISNUMBER(VLOOKUP(B9,Dbk!$B$15:$AE$483,21)),VLOOKUP(B9,Dbk!$B$15:$AE$483,21),0)</f>
        <v>16.651299999999999</v>
      </c>
      <c r="O4" s="39">
        <f>IF(ISNUMBER(VLOOKUP(B9,Dbk!$B$15:$AE$483,22)),VLOOKUP(B9,Dbk!$B$15:$AE$483,22),0)</f>
        <v>2940.46</v>
      </c>
      <c r="P4" s="39">
        <f>IF(ISNUMBER(VLOOKUP(B9,Dbk!$B$15:$AE$483,23)),VLOOKUP(B9,Dbk!$B$15:$AE$483,23),0)</f>
        <v>-35.93</v>
      </c>
      <c r="Q4" s="22">
        <f>IF(B9="",0,IF($F$8=$U$4,F9,F9/R4))</f>
        <v>10</v>
      </c>
      <c r="R4" s="39">
        <f>IF(ISNUMBER(VLOOKUP(B9,Dbk!$B$15:$AE$483,2)),VLOOKUP(B9,Dbk!$B$15:$AE$483,2),1E+21)</f>
        <v>58.08</v>
      </c>
      <c r="S4" s="23">
        <f>Q4/$Q$14</f>
        <v>0.1</v>
      </c>
      <c r="U4" s="46" t="s">
        <v>545</v>
      </c>
      <c r="AC4" s="8" t="s">
        <v>656</v>
      </c>
      <c r="AJ4" s="46" t="s">
        <v>666</v>
      </c>
      <c r="AK4" s="46"/>
      <c r="AL4" s="46"/>
      <c r="AM4" s="46">
        <f>M48</f>
        <v>17.598769938291014</v>
      </c>
      <c r="AN4" s="46" t="str">
        <f>AH2</f>
        <v>PSIA</v>
      </c>
    </row>
    <row r="5" spans="1:40" s="8" customFormat="1" x14ac:dyDescent="0.25">
      <c r="A5" s="7"/>
      <c r="F5" s="9" t="s">
        <v>1</v>
      </c>
      <c r="G5" s="99" t="s">
        <v>681</v>
      </c>
      <c r="H5" s="91"/>
      <c r="I5" s="10"/>
      <c r="L5" s="51">
        <v>2</v>
      </c>
      <c r="N5" s="39">
        <f>IF(ISNUMBER(VLOOKUP(B10,Dbk!$B$15:$AE$483,21)),VLOOKUP(B10,Dbk!$B$15:$AE$483,21),0)</f>
        <v>18.303599999999999</v>
      </c>
      <c r="O5" s="39">
        <f>IF(ISNUMBER(VLOOKUP(B10,Dbk!$B$15:$AE$483,22)),VLOOKUP(B10,Dbk!$B$15:$AE$483,22),0)</f>
        <v>3816.44</v>
      </c>
      <c r="P5" s="39">
        <f>IF(ISNUMBER(VLOOKUP(B10,Dbk!$B$15:$AE$483,23)),VLOOKUP(B10,Dbk!$B$15:$AE$483,23),0)</f>
        <v>-46.13</v>
      </c>
      <c r="Q5" s="22">
        <f t="shared" ref="Q5:Q13" si="0">IF(B10="",0,IF($F$8=$U$4,F10,F10/R5))</f>
        <v>10</v>
      </c>
      <c r="R5" s="39">
        <f>IF(ISNUMBER(VLOOKUP(B10,Dbk!$B$15:$AE$483,2)),VLOOKUP(B10,Dbk!$B$15:$AE$483,2),1E+40)</f>
        <v>18.015000000000001</v>
      </c>
      <c r="S5" s="23">
        <f t="shared" ref="S5:S13" si="1">Q5/$Q$14</f>
        <v>0.1</v>
      </c>
      <c r="U5" s="46" t="s">
        <v>546</v>
      </c>
      <c r="AC5" s="8" t="s">
        <v>657</v>
      </c>
      <c r="AJ5" s="46" t="s">
        <v>667</v>
      </c>
      <c r="AK5" s="46"/>
      <c r="AL5" s="46"/>
      <c r="AM5" s="46">
        <f>O48</f>
        <v>0.46163361566060357</v>
      </c>
      <c r="AN5" s="46" t="str">
        <f>AH2</f>
        <v>PSIA</v>
      </c>
    </row>
    <row r="6" spans="1:40" s="8" customFormat="1" x14ac:dyDescent="0.25">
      <c r="A6" s="7"/>
      <c r="B6" s="12" t="s">
        <v>2</v>
      </c>
      <c r="C6" s="13"/>
      <c r="D6" s="6"/>
      <c r="E6" s="6"/>
      <c r="F6" s="9" t="s">
        <v>3</v>
      </c>
      <c r="G6" s="92" t="s">
        <v>682</v>
      </c>
      <c r="H6" s="93"/>
      <c r="I6" s="10"/>
      <c r="L6" s="51">
        <v>3</v>
      </c>
      <c r="N6" s="39">
        <f>IF(ISNUMBER(VLOOKUP(B11,Dbk!$B$15:$AE$483,21)),VLOOKUP(B11,Dbk!$B$15:$AE$483,21),0)</f>
        <v>15.939500000000001</v>
      </c>
      <c r="O6" s="39">
        <f>IF(ISNUMBER(VLOOKUP(B11,Dbk!$B$15:$AE$483,22)),VLOOKUP(B11,Dbk!$B$15:$AE$483,22),0)</f>
        <v>3389.43</v>
      </c>
      <c r="P6" s="39">
        <f>IF(ISNUMBER(VLOOKUP(B11,Dbk!$B$15:$AE$483,23)),VLOOKUP(B11,Dbk!$B$15:$AE$483,23),0)</f>
        <v>-139</v>
      </c>
      <c r="Q6" s="22">
        <f t="shared" si="0"/>
        <v>10</v>
      </c>
      <c r="R6" s="39">
        <f>IF(ISNUMBER(VLOOKUP(B11,Dbk!$B$15:$AE$483,2)),VLOOKUP(B11,Dbk!$B$15:$AE$483,2),1E+21)</f>
        <v>158.285</v>
      </c>
      <c r="S6" s="23">
        <f t="shared" si="1"/>
        <v>0.1</v>
      </c>
      <c r="U6" s="46" t="s">
        <v>638</v>
      </c>
      <c r="V6" s="46" t="s">
        <v>665</v>
      </c>
      <c r="W6" s="46"/>
      <c r="X6" s="46"/>
      <c r="Y6" s="46"/>
      <c r="Z6" s="46"/>
      <c r="AC6" s="8" t="s">
        <v>668</v>
      </c>
      <c r="AD6" s="46" t="str">
        <f>IF(OR(B22=U7,B22=U9),"Vapor Phase Composition","Liquid Phase Composition")</f>
        <v>Liquid Phase Composition</v>
      </c>
      <c r="AE6" s="46"/>
      <c r="AF6" s="46"/>
      <c r="AG6" s="46"/>
      <c r="AJ6" s="46" t="s">
        <v>669</v>
      </c>
      <c r="AK6" s="46"/>
      <c r="AL6" s="46"/>
      <c r="AM6" s="46" t="str">
        <f>IF(AK1,"Liquid, Xi","")</f>
        <v>Liquid, Xi</v>
      </c>
      <c r="AN6" s="46" t="str">
        <f>IF(AK1,"Vapor, Yi","")</f>
        <v>Vapor, Yi</v>
      </c>
    </row>
    <row r="7" spans="1:40" x14ac:dyDescent="0.25">
      <c r="L7" s="51">
        <v>4</v>
      </c>
      <c r="N7" s="39">
        <f>IF(ISNUMBER(VLOOKUP(B12,Dbk!$B$15:$AE$483,21)),VLOOKUP(B12,Dbk!$B$15:$AE$483,21),0)</f>
        <v>16.653099999999998</v>
      </c>
      <c r="O7" s="39">
        <f>IF(ISNUMBER(VLOOKUP(B12,Dbk!$B$15:$AE$483,22)),VLOOKUP(B12,Dbk!$B$15:$AE$483,22),0)</f>
        <v>2569.6799999999998</v>
      </c>
      <c r="P7" s="39">
        <f>IF(ISNUMBER(VLOOKUP(B12,Dbk!$B$15:$AE$483,23)),VLOOKUP(B12,Dbk!$B$15:$AE$483,23),0)</f>
        <v>-63.15</v>
      </c>
      <c r="Q7" s="22">
        <f t="shared" si="0"/>
        <v>10</v>
      </c>
      <c r="R7" s="39">
        <f>IF(ISNUMBER(VLOOKUP(B12,Dbk!$B$15:$AE$483,2)),VLOOKUP(B12,Dbk!$B$15:$AE$483,2),1E+21)</f>
        <v>72.063999999999993</v>
      </c>
      <c r="S7" s="23">
        <f t="shared" si="1"/>
        <v>0.1</v>
      </c>
      <c r="U7" s="39" t="s">
        <v>553</v>
      </c>
      <c r="V7" s="39" t="s">
        <v>663</v>
      </c>
      <c r="W7" s="48"/>
      <c r="X7" s="39"/>
      <c r="Y7" s="39"/>
      <c r="Z7" s="39"/>
      <c r="AC7" s="8" t="s">
        <v>644</v>
      </c>
      <c r="AD7" s="46" t="str">
        <f t="shared" ref="AD7:AD16" si="2">IF(S4=0,"",B9)</f>
        <v>ACETONE</v>
      </c>
      <c r="AE7" s="46"/>
      <c r="AF7" s="46"/>
      <c r="AG7" s="46" t="str">
        <f>IF($AE$1,IF($B$22=$U$7,M19,IF($B$22=$U$8,M35,IF($B$22=$U$9,M50,O50))),"")</f>
        <v/>
      </c>
      <c r="AH7" s="8"/>
      <c r="AI7" s="8"/>
      <c r="AJ7" s="46" t="str">
        <f>AD7</f>
        <v>ACETONE</v>
      </c>
      <c r="AK7" s="46"/>
      <c r="AL7" s="46"/>
      <c r="AM7" s="46">
        <f>IF($AK$1,L64,"")</f>
        <v>4.3452400930351902E-2</v>
      </c>
      <c r="AN7" s="46">
        <f>IF($AK$1,M64,"")</f>
        <v>0.19618589303018766</v>
      </c>
    </row>
    <row r="8" spans="1:40" x14ac:dyDescent="0.25">
      <c r="B8" s="15" t="str">
        <f>IF(B22=U6,V6,IF(B22=U7,V7,IF(B22=U8,V8,IF(B22=U9,V9,V10))))</f>
        <v>Mixture Composition</v>
      </c>
      <c r="C8" s="18"/>
      <c r="D8" s="18"/>
      <c r="E8" s="18"/>
      <c r="F8" s="44" t="s">
        <v>545</v>
      </c>
      <c r="G8" s="45" t="s">
        <v>543</v>
      </c>
      <c r="L8" s="51">
        <v>5</v>
      </c>
      <c r="N8" s="39">
        <f>IF(ISNUMBER(VLOOKUP(B13,Dbk!$B$15:$AE$483,21)),VLOOKUP(B13,Dbk!$B$15:$AE$483,21),0)</f>
        <v>16.013999999999999</v>
      </c>
      <c r="O8" s="39">
        <f>IF(ISNUMBER(VLOOKUP(B13,Dbk!$B$15:$AE$483,22)),VLOOKUP(B13,Dbk!$B$15:$AE$483,22),0)</f>
        <v>3702.56</v>
      </c>
      <c r="P8" s="39">
        <f>IF(ISNUMBER(VLOOKUP(B13,Dbk!$B$15:$AE$483,23)),VLOOKUP(B13,Dbk!$B$15:$AE$483,23),0)</f>
        <v>-81.55</v>
      </c>
      <c r="Q8" s="22">
        <f t="shared" si="0"/>
        <v>10</v>
      </c>
      <c r="R8" s="39">
        <f>IF(ISNUMBER(VLOOKUP(B13,Dbk!$B$15:$AE$483,2)),VLOOKUP(B13,Dbk!$B$15:$AE$483,2),1E+21)</f>
        <v>154.297</v>
      </c>
      <c r="S8" s="23">
        <f t="shared" si="1"/>
        <v>0.1</v>
      </c>
      <c r="U8" s="39" t="s">
        <v>554</v>
      </c>
      <c r="V8" s="39" t="s">
        <v>664</v>
      </c>
      <c r="W8" s="39"/>
      <c r="X8" s="39"/>
      <c r="Y8" s="39"/>
      <c r="Z8" s="39"/>
      <c r="AC8" s="8" t="s">
        <v>645</v>
      </c>
      <c r="AD8" s="46" t="str">
        <f t="shared" si="2"/>
        <v>WATER</v>
      </c>
      <c r="AE8" s="39"/>
      <c r="AF8" s="46"/>
      <c r="AG8" s="46" t="str">
        <f t="shared" ref="AG8:AG16" si="3">IF($AE$1,IF($B$22=$U$7,M20,IF($B$22=$U$8,M36,IF($B$22=$U$9,M51,O51))),"")</f>
        <v/>
      </c>
      <c r="AJ8" s="46" t="str">
        <f t="shared" ref="AJ8:AJ16" si="4">AD8</f>
        <v>WATER</v>
      </c>
      <c r="AK8" s="39"/>
      <c r="AL8" s="39"/>
      <c r="AM8" s="46">
        <f t="shared" ref="AM8:AM16" si="5">IF($AK$1,L65,"")</f>
        <v>9.465138001159408E-2</v>
      </c>
      <c r="AN8" s="46">
        <f t="shared" ref="AN8:AN16" si="6">IF($AK$1,M65,"")</f>
        <v>0.10909785381745891</v>
      </c>
    </row>
    <row r="9" spans="1:40" x14ac:dyDescent="0.25">
      <c r="B9" s="87" t="s">
        <v>222</v>
      </c>
      <c r="C9" s="88"/>
      <c r="D9" s="88"/>
      <c r="E9" s="89"/>
      <c r="F9" s="17">
        <v>10</v>
      </c>
      <c r="G9" s="38">
        <f t="shared" ref="G9:G18" si="7">S4</f>
        <v>0.1</v>
      </c>
      <c r="L9" s="51">
        <v>6</v>
      </c>
      <c r="N9" s="39">
        <f>IF(ISNUMBER(VLOOKUP(B14,Dbk!$B$15:$AE$483,21)),VLOOKUP(B14,Dbk!$B$15:$AE$483,21),0)</f>
        <v>15.9278</v>
      </c>
      <c r="O9" s="39">
        <f>IF(ISNUMBER(VLOOKUP(B14,Dbk!$B$15:$AE$483,22)),VLOOKUP(B14,Dbk!$B$15:$AE$483,22),0)</f>
        <v>3079.63</v>
      </c>
      <c r="P9" s="39">
        <f>IF(ISNUMBER(VLOOKUP(B14,Dbk!$B$15:$AE$483,23)),VLOOKUP(B14,Dbk!$B$15:$AE$483,23),0)</f>
        <v>-59.46</v>
      </c>
      <c r="Q9" s="22">
        <f t="shared" si="0"/>
        <v>10</v>
      </c>
      <c r="R9" s="39">
        <f>IF(ISNUMBER(VLOOKUP(B14,Dbk!$B$15:$AE$483,2)),VLOOKUP(B14,Dbk!$B$15:$AE$483,2),1E+21)</f>
        <v>114.232</v>
      </c>
      <c r="S9" s="23">
        <f t="shared" si="1"/>
        <v>0.1</v>
      </c>
      <c r="U9" s="39" t="s">
        <v>551</v>
      </c>
      <c r="V9" s="39" t="s">
        <v>663</v>
      </c>
      <c r="W9" s="39"/>
      <c r="X9" s="39"/>
      <c r="Y9" s="39"/>
      <c r="Z9" s="39"/>
      <c r="AC9" s="8" t="s">
        <v>646</v>
      </c>
      <c r="AD9" s="46" t="str">
        <f t="shared" si="2"/>
        <v>1-DECANOL</v>
      </c>
      <c r="AE9" s="39"/>
      <c r="AF9" s="46"/>
      <c r="AG9" s="46" t="str">
        <f t="shared" si="3"/>
        <v/>
      </c>
      <c r="AJ9" s="46" t="str">
        <f t="shared" si="4"/>
        <v>1-DECANOL</v>
      </c>
      <c r="AK9" s="39"/>
      <c r="AL9" s="39"/>
      <c r="AM9" s="46">
        <f t="shared" si="5"/>
        <v>0.15828092974643207</v>
      </c>
      <c r="AN9" s="46">
        <f t="shared" si="6"/>
        <v>8.6575970474562526E-4</v>
      </c>
    </row>
    <row r="10" spans="1:40" x14ac:dyDescent="0.25">
      <c r="B10" s="87" t="s">
        <v>541</v>
      </c>
      <c r="C10" s="88"/>
      <c r="D10" s="88"/>
      <c r="E10" s="89"/>
      <c r="F10" s="17">
        <v>10</v>
      </c>
      <c r="G10" s="37">
        <f t="shared" si="7"/>
        <v>0.1</v>
      </c>
      <c r="L10" s="51">
        <v>7</v>
      </c>
      <c r="N10" s="39">
        <f>IF(ISNUMBER(VLOOKUP(B15,Dbk!$B$15:$AE$483,21)),VLOOKUP(B15,Dbk!$B$15:$AE$483,21),0)</f>
        <v>15.8317</v>
      </c>
      <c r="O10" s="39">
        <f>IF(ISNUMBER(VLOOKUP(B15,Dbk!$B$15:$AE$483,22)),VLOOKUP(B15,Dbk!$B$15:$AE$483,22),0)</f>
        <v>2882.44</v>
      </c>
      <c r="P10" s="39">
        <f>IF(ISNUMBER(VLOOKUP(B15,Dbk!$B$15:$AE$483,23)),VLOOKUP(B15,Dbk!$B$15:$AE$483,23),0)</f>
        <v>-53.26</v>
      </c>
      <c r="Q10" s="22">
        <f t="shared" si="0"/>
        <v>10</v>
      </c>
      <c r="R10" s="39">
        <f>IF(ISNUMBER(VLOOKUP(B15,Dbk!$B$15:$AE$483,2)),VLOOKUP(B15,Dbk!$B$15:$AE$483,2),1E+21)</f>
        <v>100.205</v>
      </c>
      <c r="S10" s="23">
        <f t="shared" si="1"/>
        <v>0.1</v>
      </c>
      <c r="U10" s="39" t="s">
        <v>552</v>
      </c>
      <c r="V10" s="39" t="s">
        <v>664</v>
      </c>
      <c r="W10" s="48"/>
      <c r="X10" s="39"/>
      <c r="Y10" s="39"/>
      <c r="Z10" s="39"/>
      <c r="AC10" s="8" t="s">
        <v>647</v>
      </c>
      <c r="AD10" s="46" t="str">
        <f t="shared" si="2"/>
        <v>VINYL FORMATE</v>
      </c>
      <c r="AE10" s="39"/>
      <c r="AF10" s="46"/>
      <c r="AG10" s="46" t="str">
        <f t="shared" si="3"/>
        <v/>
      </c>
      <c r="AJ10" s="46" t="str">
        <f t="shared" si="4"/>
        <v>VINYL FORMATE</v>
      </c>
      <c r="AK10" s="39"/>
      <c r="AL10" s="39"/>
      <c r="AM10" s="46">
        <f t="shared" si="5"/>
        <v>3.1358494833349376E-2</v>
      </c>
      <c r="AN10" s="46">
        <f t="shared" si="6"/>
        <v>0.21675729088442131</v>
      </c>
    </row>
    <row r="11" spans="1:40" x14ac:dyDescent="0.25">
      <c r="B11" s="87" t="s">
        <v>113</v>
      </c>
      <c r="C11" s="88"/>
      <c r="D11" s="88"/>
      <c r="E11" s="89"/>
      <c r="F11" s="17">
        <v>10</v>
      </c>
      <c r="G11" s="38">
        <f t="shared" si="7"/>
        <v>0.1</v>
      </c>
      <c r="L11" s="51">
        <v>8</v>
      </c>
      <c r="N11" s="39">
        <f>IF(ISNUMBER(VLOOKUP(B16,Dbk!$B$15:$AE$483,21)),VLOOKUP(B16,Dbk!$B$15:$AE$483,21),0)</f>
        <v>16.561699999999998</v>
      </c>
      <c r="O11" s="39">
        <f>IF(ISNUMBER(VLOOKUP(B16,Dbk!$B$15:$AE$483,22)),VLOOKUP(B16,Dbk!$B$15:$AE$483,22),0)</f>
        <v>3319.18</v>
      </c>
      <c r="P11" s="39">
        <f>IF(ISNUMBER(VLOOKUP(B16,Dbk!$B$15:$AE$483,23)),VLOOKUP(B16,Dbk!$B$15:$AE$483,23),0)</f>
        <v>-80.150000000000006</v>
      </c>
      <c r="Q11" s="22">
        <f t="shared" si="0"/>
        <v>10</v>
      </c>
      <c r="R11" s="39">
        <f>IF(ISNUMBER(VLOOKUP(B16,Dbk!$B$15:$AE$483,2)),VLOOKUP(B16,Dbk!$B$15:$AE$483,2),1E+21)</f>
        <v>72.063999999999993</v>
      </c>
      <c r="S11" s="23">
        <f t="shared" si="1"/>
        <v>0.1</v>
      </c>
      <c r="AC11" s="8" t="s">
        <v>648</v>
      </c>
      <c r="AD11" s="46" t="str">
        <f t="shared" si="2"/>
        <v>N-HEXYLCYCLOPENTANE</v>
      </c>
      <c r="AE11" s="39"/>
      <c r="AF11" s="46"/>
      <c r="AG11" s="46" t="str">
        <f t="shared" si="3"/>
        <v/>
      </c>
      <c r="AJ11" s="46" t="str">
        <f t="shared" si="4"/>
        <v>N-HEXYLCYCLOPENTANE</v>
      </c>
      <c r="AK11" s="39"/>
      <c r="AL11" s="39"/>
      <c r="AM11" s="46">
        <f t="shared" si="5"/>
        <v>0.15517685703020925</v>
      </c>
      <c r="AN11" s="46">
        <f t="shared" si="6"/>
        <v>6.1457010489005788E-3</v>
      </c>
    </row>
    <row r="12" spans="1:40" x14ac:dyDescent="0.25">
      <c r="B12" s="87" t="s">
        <v>538</v>
      </c>
      <c r="C12" s="88"/>
      <c r="D12" s="88"/>
      <c r="E12" s="89"/>
      <c r="F12" s="17">
        <v>10</v>
      </c>
      <c r="G12" s="37">
        <f t="shared" si="7"/>
        <v>0.1</v>
      </c>
      <c r="L12" s="51">
        <v>9</v>
      </c>
      <c r="N12" s="39">
        <f>IF(ISNUMBER(VLOOKUP(B17,Dbk!$B$15:$AE$483,21)),VLOOKUP(B17,Dbk!$B$15:$AE$483,21),0)</f>
        <v>15.8894</v>
      </c>
      <c r="O12" s="39">
        <f>IF(ISNUMBER(VLOOKUP(B17,Dbk!$B$15:$AE$483,22)),VLOOKUP(B17,Dbk!$B$15:$AE$483,22),0)</f>
        <v>2895.51</v>
      </c>
      <c r="P12" s="39">
        <f>IF(ISNUMBER(VLOOKUP(B17,Dbk!$B$15:$AE$483,23)),VLOOKUP(B17,Dbk!$B$15:$AE$483,23),0)</f>
        <v>-53.97</v>
      </c>
      <c r="Q12" s="22">
        <f t="shared" si="0"/>
        <v>10</v>
      </c>
      <c r="R12" s="39">
        <f>IF(ISNUMBER(VLOOKUP(B17,Dbk!$B$15:$AE$483,2)),VLOOKUP(B17,Dbk!$B$15:$AE$483,2),1E+21)</f>
        <v>98.188999999999993</v>
      </c>
      <c r="S12" s="23">
        <f t="shared" si="1"/>
        <v>0.1</v>
      </c>
      <c r="U12" s="39" t="s">
        <v>549</v>
      </c>
      <c r="V12" s="48" t="s">
        <v>4</v>
      </c>
      <c r="W12" s="50">
        <f>(E24-32)*5/9+273.15</f>
        <v>366.48333333333329</v>
      </c>
      <c r="X12" s="49" t="s">
        <v>556</v>
      </c>
      <c r="AC12" s="8" t="s">
        <v>649</v>
      </c>
      <c r="AD12" s="46" t="str">
        <f t="shared" si="2"/>
        <v>2-METHYLHEPTANE</v>
      </c>
      <c r="AE12" s="39"/>
      <c r="AF12" s="46"/>
      <c r="AG12" s="46" t="str">
        <f t="shared" si="3"/>
        <v/>
      </c>
      <c r="AJ12" s="46" t="str">
        <f t="shared" si="4"/>
        <v>2-METHYLHEPTANE</v>
      </c>
      <c r="AK12" s="39"/>
      <c r="AL12" s="39"/>
      <c r="AM12" s="46">
        <f t="shared" si="5"/>
        <v>0.1123131998939689</v>
      </c>
      <c r="AN12" s="46">
        <f t="shared" si="6"/>
        <v>7.9055589497232737E-2</v>
      </c>
    </row>
    <row r="13" spans="1:40" x14ac:dyDescent="0.25">
      <c r="B13" s="87" t="s">
        <v>431</v>
      </c>
      <c r="C13" s="88"/>
      <c r="D13" s="88"/>
      <c r="E13" s="89"/>
      <c r="F13" s="17">
        <v>10</v>
      </c>
      <c r="G13" s="38">
        <f t="shared" si="7"/>
        <v>0.1</v>
      </c>
      <c r="L13" s="51">
        <v>10</v>
      </c>
      <c r="N13" s="39">
        <f>IF(ISNUMBER(VLOOKUP(B18,Dbk!$B$15:$AE$483,21)),VLOOKUP(B18,Dbk!$B$15:$AE$483,21),0)</f>
        <v>15.0113</v>
      </c>
      <c r="O13" s="39">
        <f>IF(ISNUMBER(VLOOKUP(B18,Dbk!$B$15:$AE$483,22)),VLOOKUP(B18,Dbk!$B$15:$AE$483,22),0)</f>
        <v>1988.08</v>
      </c>
      <c r="P13" s="39">
        <f>IF(ISNUMBER(VLOOKUP(B18,Dbk!$B$15:$AE$483,23)),VLOOKUP(B18,Dbk!$B$15:$AE$483,23),0)</f>
        <v>-137.80000000000001</v>
      </c>
      <c r="Q13" s="22">
        <f t="shared" si="0"/>
        <v>10</v>
      </c>
      <c r="R13" s="39">
        <f>IF(ISNUMBER(VLOOKUP(B18,Dbk!$B$15:$AE$483,2)),VLOOKUP(B18,Dbk!$B$15:$AE$483,2),1E+21)</f>
        <v>88.15</v>
      </c>
      <c r="S13" s="23">
        <f t="shared" si="1"/>
        <v>0.1</v>
      </c>
      <c r="U13" s="39" t="s">
        <v>550</v>
      </c>
      <c r="V13" s="48" t="s">
        <v>555</v>
      </c>
      <c r="W13" s="50">
        <f>E23*51.715075</f>
        <v>517.15075000000002</v>
      </c>
      <c r="X13" s="49" t="s">
        <v>557</v>
      </c>
      <c r="AC13" s="8" t="s">
        <v>650</v>
      </c>
      <c r="AD13" s="46" t="str">
        <f t="shared" si="2"/>
        <v>3-ETHYLPENTANE</v>
      </c>
      <c r="AE13" s="39"/>
      <c r="AF13" s="46"/>
      <c r="AG13" s="46" t="str">
        <f t="shared" si="3"/>
        <v/>
      </c>
      <c r="AJ13" s="46" t="str">
        <f t="shared" si="4"/>
        <v>3-ETHYLPENTANE</v>
      </c>
      <c r="AK13" s="39"/>
      <c r="AL13" s="39"/>
      <c r="AM13" s="46">
        <f t="shared" si="5"/>
        <v>8.5351922402619185E-2</v>
      </c>
      <c r="AN13" s="46">
        <f t="shared" si="6"/>
        <v>0.12491597252686555</v>
      </c>
    </row>
    <row r="14" spans="1:40" x14ac:dyDescent="0.25">
      <c r="B14" s="87" t="s">
        <v>189</v>
      </c>
      <c r="C14" s="88"/>
      <c r="D14" s="88"/>
      <c r="E14" s="89"/>
      <c r="F14" s="17">
        <v>10</v>
      </c>
      <c r="G14" s="37">
        <f t="shared" si="7"/>
        <v>0.1</v>
      </c>
      <c r="N14" s="39"/>
      <c r="O14" s="39"/>
      <c r="P14" s="39"/>
      <c r="Q14" s="39">
        <f>SUM(Q4:Q13)</f>
        <v>100</v>
      </c>
      <c r="R14" s="39"/>
      <c r="S14" s="39"/>
      <c r="AC14" s="8" t="s">
        <v>651</v>
      </c>
      <c r="AD14" s="46" t="str">
        <f t="shared" si="2"/>
        <v>ACRYLIC ACID</v>
      </c>
      <c r="AE14" s="39"/>
      <c r="AF14" s="46"/>
      <c r="AG14" s="46" t="str">
        <f t="shared" si="3"/>
        <v/>
      </c>
      <c r="AJ14" s="46" t="str">
        <f t="shared" si="4"/>
        <v>ACRYLIC ACID</v>
      </c>
      <c r="AK14" s="39"/>
      <c r="AL14" s="39"/>
      <c r="AM14" s="46">
        <f t="shared" si="5"/>
        <v>0.13645508334299788</v>
      </c>
      <c r="AN14" s="46">
        <f t="shared" si="6"/>
        <v>3.7990917306367764E-2</v>
      </c>
    </row>
    <row r="15" spans="1:40" x14ac:dyDescent="0.25">
      <c r="B15" s="87" t="s">
        <v>204</v>
      </c>
      <c r="C15" s="88"/>
      <c r="D15" s="88"/>
      <c r="E15" s="89"/>
      <c r="F15" s="17">
        <v>10</v>
      </c>
      <c r="G15" s="38">
        <f t="shared" si="7"/>
        <v>0.1</v>
      </c>
      <c r="AC15" s="8" t="s">
        <v>652</v>
      </c>
      <c r="AD15" s="46" t="str">
        <f t="shared" si="2"/>
        <v>1-HEPTENE</v>
      </c>
      <c r="AE15" s="39"/>
      <c r="AF15" s="46"/>
      <c r="AG15" s="46" t="str">
        <f t="shared" si="3"/>
        <v/>
      </c>
      <c r="AJ15" s="46" t="str">
        <f t="shared" si="4"/>
        <v>1-HEPTENE</v>
      </c>
      <c r="AK15" s="39"/>
      <c r="AL15" s="39"/>
      <c r="AM15" s="46">
        <f t="shared" si="5"/>
        <v>8.5550415874746655E-2</v>
      </c>
      <c r="AN15" s="46">
        <f t="shared" si="6"/>
        <v>0.12457834065227917</v>
      </c>
    </row>
    <row r="16" spans="1:40" x14ac:dyDescent="0.25">
      <c r="B16" s="87" t="s">
        <v>227</v>
      </c>
      <c r="C16" s="88"/>
      <c r="D16" s="88"/>
      <c r="E16" s="89"/>
      <c r="F16" s="17">
        <v>10</v>
      </c>
      <c r="G16" s="37">
        <f t="shared" si="7"/>
        <v>0.1</v>
      </c>
      <c r="N16" s="47" t="s">
        <v>548</v>
      </c>
      <c r="Q16" t="s">
        <v>550</v>
      </c>
      <c r="R16" s="50">
        <f>W13</f>
        <v>517.15075000000002</v>
      </c>
      <c r="S16" t="s">
        <v>559</v>
      </c>
      <c r="AC16" s="8" t="s">
        <v>653</v>
      </c>
      <c r="AD16" s="46" t="str">
        <f t="shared" si="2"/>
        <v>3-METHYL-2-BUTANOL</v>
      </c>
      <c r="AE16" s="39"/>
      <c r="AF16" s="46"/>
      <c r="AG16" s="46" t="str">
        <f t="shared" si="3"/>
        <v/>
      </c>
      <c r="AJ16" s="46" t="str">
        <f t="shared" si="4"/>
        <v>3-METHYL-2-BUTANOL</v>
      </c>
      <c r="AK16" s="39"/>
      <c r="AL16" s="39"/>
      <c r="AM16" s="46">
        <f t="shared" si="5"/>
        <v>9.7409315933730742E-2</v>
      </c>
      <c r="AN16" s="46">
        <f t="shared" si="6"/>
        <v>0.10440668153154073</v>
      </c>
    </row>
    <row r="17" spans="2:152" x14ac:dyDescent="0.25">
      <c r="B17" s="87" t="s">
        <v>118</v>
      </c>
      <c r="C17" s="88"/>
      <c r="D17" s="88"/>
      <c r="E17" s="89"/>
      <c r="F17" s="17">
        <v>10</v>
      </c>
      <c r="G17" s="38">
        <f t="shared" si="7"/>
        <v>0.1</v>
      </c>
      <c r="L17" s="39" t="str">
        <f>IF(AND(M29,M30),"",IF(NOT(M30),"Solution not available, Check Input conditions !!!","Iteration did not converged in Maximum Iterations (70) !!!"))</f>
        <v/>
      </c>
      <c r="M17" s="60">
        <f>IF(M30,(M18-273.15)*9/5+32,"")</f>
        <v>167.50638009180221</v>
      </c>
      <c r="N17" t="s">
        <v>560</v>
      </c>
      <c r="O17" t="s">
        <v>561</v>
      </c>
      <c r="Q17" t="s">
        <v>565</v>
      </c>
      <c r="S17" t="s">
        <v>566</v>
      </c>
      <c r="U17" t="s">
        <v>567</v>
      </c>
      <c r="W17" t="s">
        <v>568</v>
      </c>
      <c r="Y17" t="s">
        <v>569</v>
      </c>
      <c r="AA17" t="s">
        <v>570</v>
      </c>
      <c r="AC17" t="s">
        <v>571</v>
      </c>
      <c r="AE17" t="s">
        <v>572</v>
      </c>
      <c r="AG17" t="s">
        <v>573</v>
      </c>
      <c r="AI17" t="s">
        <v>574</v>
      </c>
      <c r="AK17" t="s">
        <v>575</v>
      </c>
      <c r="AM17" t="s">
        <v>576</v>
      </c>
      <c r="AO17" t="s">
        <v>577</v>
      </c>
      <c r="AQ17" t="s">
        <v>579</v>
      </c>
      <c r="AS17" t="s">
        <v>580</v>
      </c>
      <c r="AU17" t="s">
        <v>581</v>
      </c>
      <c r="AW17" t="s">
        <v>582</v>
      </c>
      <c r="AY17" t="s">
        <v>583</v>
      </c>
      <c r="BA17" t="s">
        <v>584</v>
      </c>
      <c r="BC17" t="s">
        <v>585</v>
      </c>
      <c r="BE17" t="s">
        <v>586</v>
      </c>
      <c r="BG17" t="s">
        <v>587</v>
      </c>
      <c r="BI17" t="s">
        <v>588</v>
      </c>
      <c r="BK17" t="s">
        <v>589</v>
      </c>
      <c r="BM17" t="s">
        <v>590</v>
      </c>
      <c r="BO17" t="s">
        <v>591</v>
      </c>
      <c r="BQ17" t="s">
        <v>592</v>
      </c>
      <c r="BS17" t="s">
        <v>593</v>
      </c>
      <c r="BU17" t="s">
        <v>594</v>
      </c>
      <c r="BW17" t="s">
        <v>595</v>
      </c>
      <c r="BY17" t="s">
        <v>596</v>
      </c>
      <c r="CA17" t="s">
        <v>597</v>
      </c>
      <c r="CC17" t="s">
        <v>598</v>
      </c>
      <c r="CE17" t="s">
        <v>599</v>
      </c>
      <c r="CG17" t="s">
        <v>600</v>
      </c>
      <c r="CI17" t="s">
        <v>601</v>
      </c>
      <c r="CK17" t="s">
        <v>602</v>
      </c>
      <c r="CM17" t="s">
        <v>603</v>
      </c>
      <c r="CO17" t="s">
        <v>604</v>
      </c>
      <c r="CQ17" t="s">
        <v>605</v>
      </c>
      <c r="CS17" t="s">
        <v>606</v>
      </c>
      <c r="CU17" t="s">
        <v>607</v>
      </c>
      <c r="CW17" t="s">
        <v>608</v>
      </c>
      <c r="CY17" t="s">
        <v>609</v>
      </c>
      <c r="DA17" t="s">
        <v>610</v>
      </c>
      <c r="DC17" t="s">
        <v>611</v>
      </c>
      <c r="DE17" t="s">
        <v>612</v>
      </c>
      <c r="DG17" t="s">
        <v>613</v>
      </c>
      <c r="DI17" t="s">
        <v>614</v>
      </c>
      <c r="DK17" t="s">
        <v>615</v>
      </c>
      <c r="DM17" t="s">
        <v>616</v>
      </c>
      <c r="DO17" t="s">
        <v>617</v>
      </c>
      <c r="DQ17" t="s">
        <v>618</v>
      </c>
      <c r="DS17" t="s">
        <v>619</v>
      </c>
      <c r="DU17" t="s">
        <v>620</v>
      </c>
      <c r="DW17" t="s">
        <v>621</v>
      </c>
      <c r="DY17" t="s">
        <v>622</v>
      </c>
      <c r="EA17" t="s">
        <v>623</v>
      </c>
      <c r="EC17" t="s">
        <v>624</v>
      </c>
      <c r="EE17" t="s">
        <v>625</v>
      </c>
      <c r="EG17" t="s">
        <v>626</v>
      </c>
      <c r="EI17" t="s">
        <v>627</v>
      </c>
      <c r="EK17" t="s">
        <v>628</v>
      </c>
      <c r="EM17" t="s">
        <v>629</v>
      </c>
      <c r="EO17" t="s">
        <v>630</v>
      </c>
      <c r="EQ17" t="s">
        <v>631</v>
      </c>
      <c r="ES17" t="s">
        <v>632</v>
      </c>
      <c r="EU17" t="s">
        <v>633</v>
      </c>
    </row>
    <row r="18" spans="2:152" x14ac:dyDescent="0.25">
      <c r="B18" s="87" t="s">
        <v>209</v>
      </c>
      <c r="C18" s="88"/>
      <c r="D18" s="88"/>
      <c r="E18" s="89"/>
      <c r="F18" s="40">
        <v>10</v>
      </c>
      <c r="G18" s="41">
        <f t="shared" si="7"/>
        <v>0.1</v>
      </c>
      <c r="M18" s="60">
        <f>EV30</f>
        <v>348.43132227322343</v>
      </c>
      <c r="O18" t="s">
        <v>562</v>
      </c>
      <c r="P18" t="s">
        <v>563</v>
      </c>
      <c r="Q18" t="s">
        <v>562</v>
      </c>
      <c r="R18" t="s">
        <v>563</v>
      </c>
      <c r="S18" t="s">
        <v>562</v>
      </c>
      <c r="T18" t="s">
        <v>563</v>
      </c>
      <c r="U18" t="s">
        <v>562</v>
      </c>
      <c r="V18" t="s">
        <v>563</v>
      </c>
      <c r="W18" t="s">
        <v>562</v>
      </c>
      <c r="X18" t="s">
        <v>563</v>
      </c>
      <c r="Y18" t="s">
        <v>562</v>
      </c>
      <c r="Z18" t="s">
        <v>563</v>
      </c>
      <c r="AA18" t="s">
        <v>562</v>
      </c>
      <c r="AB18" t="s">
        <v>563</v>
      </c>
      <c r="AC18" t="s">
        <v>562</v>
      </c>
      <c r="AD18" t="s">
        <v>563</v>
      </c>
      <c r="AE18" t="s">
        <v>562</v>
      </c>
      <c r="AF18" t="s">
        <v>563</v>
      </c>
      <c r="AG18" t="s">
        <v>562</v>
      </c>
      <c r="AH18" t="s">
        <v>563</v>
      </c>
      <c r="AI18" t="s">
        <v>562</v>
      </c>
      <c r="AJ18" t="s">
        <v>563</v>
      </c>
      <c r="AK18" t="s">
        <v>562</v>
      </c>
      <c r="AL18" t="s">
        <v>563</v>
      </c>
      <c r="AM18" t="s">
        <v>562</v>
      </c>
      <c r="AN18" t="s">
        <v>563</v>
      </c>
      <c r="AO18" t="s">
        <v>562</v>
      </c>
      <c r="AP18" t="s">
        <v>563</v>
      </c>
      <c r="AQ18" t="s">
        <v>562</v>
      </c>
      <c r="AR18" t="s">
        <v>563</v>
      </c>
      <c r="AS18" t="s">
        <v>562</v>
      </c>
      <c r="AT18" t="s">
        <v>563</v>
      </c>
      <c r="AU18" t="s">
        <v>562</v>
      </c>
      <c r="AV18" t="s">
        <v>563</v>
      </c>
      <c r="AW18" t="s">
        <v>562</v>
      </c>
      <c r="AX18" t="s">
        <v>563</v>
      </c>
      <c r="AY18" t="s">
        <v>562</v>
      </c>
      <c r="AZ18" t="s">
        <v>563</v>
      </c>
      <c r="BA18" t="s">
        <v>562</v>
      </c>
      <c r="BB18" t="s">
        <v>563</v>
      </c>
      <c r="BC18" t="s">
        <v>562</v>
      </c>
      <c r="BD18" t="s">
        <v>563</v>
      </c>
      <c r="BE18" t="s">
        <v>562</v>
      </c>
      <c r="BF18" t="s">
        <v>563</v>
      </c>
      <c r="BG18" t="s">
        <v>562</v>
      </c>
      <c r="BH18" t="s">
        <v>563</v>
      </c>
      <c r="BI18" t="s">
        <v>562</v>
      </c>
      <c r="BJ18" t="s">
        <v>563</v>
      </c>
      <c r="BK18" t="s">
        <v>562</v>
      </c>
      <c r="BL18" t="s">
        <v>563</v>
      </c>
      <c r="BM18" t="s">
        <v>562</v>
      </c>
      <c r="BN18" t="s">
        <v>563</v>
      </c>
      <c r="BO18" t="s">
        <v>562</v>
      </c>
      <c r="BP18" t="s">
        <v>563</v>
      </c>
      <c r="BQ18" t="s">
        <v>562</v>
      </c>
      <c r="BR18" t="s">
        <v>563</v>
      </c>
      <c r="BS18" t="s">
        <v>562</v>
      </c>
      <c r="BT18" t="s">
        <v>563</v>
      </c>
      <c r="BU18" t="s">
        <v>562</v>
      </c>
      <c r="BV18" t="s">
        <v>563</v>
      </c>
      <c r="BW18" t="s">
        <v>562</v>
      </c>
      <c r="BX18" t="s">
        <v>563</v>
      </c>
      <c r="BY18" t="s">
        <v>562</v>
      </c>
      <c r="BZ18" t="s">
        <v>563</v>
      </c>
      <c r="CA18" t="s">
        <v>562</v>
      </c>
      <c r="CB18" t="s">
        <v>563</v>
      </c>
      <c r="CC18" t="s">
        <v>562</v>
      </c>
      <c r="CD18" t="s">
        <v>563</v>
      </c>
      <c r="CE18" t="s">
        <v>562</v>
      </c>
      <c r="CF18" t="s">
        <v>563</v>
      </c>
      <c r="CG18" t="s">
        <v>562</v>
      </c>
      <c r="CH18" t="s">
        <v>563</v>
      </c>
      <c r="CI18" t="s">
        <v>562</v>
      </c>
      <c r="CJ18" t="s">
        <v>563</v>
      </c>
      <c r="CK18" t="s">
        <v>562</v>
      </c>
      <c r="CL18" t="s">
        <v>563</v>
      </c>
      <c r="CM18" t="s">
        <v>562</v>
      </c>
      <c r="CN18" t="s">
        <v>563</v>
      </c>
      <c r="CO18" t="s">
        <v>562</v>
      </c>
      <c r="CP18" t="s">
        <v>563</v>
      </c>
      <c r="CQ18" t="s">
        <v>562</v>
      </c>
      <c r="CR18" t="s">
        <v>563</v>
      </c>
      <c r="CS18" t="s">
        <v>562</v>
      </c>
      <c r="CT18" t="s">
        <v>563</v>
      </c>
      <c r="CU18" t="s">
        <v>562</v>
      </c>
      <c r="CV18" t="s">
        <v>563</v>
      </c>
      <c r="CW18" t="s">
        <v>562</v>
      </c>
      <c r="CX18" t="s">
        <v>563</v>
      </c>
      <c r="CY18" t="s">
        <v>562</v>
      </c>
      <c r="CZ18" t="s">
        <v>563</v>
      </c>
      <c r="DA18" t="s">
        <v>562</v>
      </c>
      <c r="DB18" t="s">
        <v>563</v>
      </c>
      <c r="DC18" t="s">
        <v>562</v>
      </c>
      <c r="DD18" t="s">
        <v>563</v>
      </c>
      <c r="DE18" t="s">
        <v>562</v>
      </c>
      <c r="DF18" t="s">
        <v>563</v>
      </c>
      <c r="DG18" t="s">
        <v>562</v>
      </c>
      <c r="DH18" t="s">
        <v>563</v>
      </c>
      <c r="DI18" t="s">
        <v>562</v>
      </c>
      <c r="DJ18" t="s">
        <v>563</v>
      </c>
      <c r="DK18" t="s">
        <v>562</v>
      </c>
      <c r="DL18" t="s">
        <v>563</v>
      </c>
      <c r="DM18" t="s">
        <v>562</v>
      </c>
      <c r="DN18" t="s">
        <v>563</v>
      </c>
      <c r="DO18" t="s">
        <v>562</v>
      </c>
      <c r="DP18" t="s">
        <v>563</v>
      </c>
      <c r="DQ18" t="s">
        <v>562</v>
      </c>
      <c r="DR18" t="s">
        <v>563</v>
      </c>
      <c r="DS18" t="s">
        <v>562</v>
      </c>
      <c r="DT18" t="s">
        <v>563</v>
      </c>
      <c r="DU18" t="s">
        <v>562</v>
      </c>
      <c r="DV18" t="s">
        <v>563</v>
      </c>
      <c r="DW18" t="s">
        <v>562</v>
      </c>
      <c r="DX18" t="s">
        <v>563</v>
      </c>
      <c r="DY18" t="s">
        <v>562</v>
      </c>
      <c r="DZ18" t="s">
        <v>563</v>
      </c>
      <c r="EA18" t="s">
        <v>562</v>
      </c>
      <c r="EB18" t="s">
        <v>563</v>
      </c>
      <c r="EC18" t="s">
        <v>562</v>
      </c>
      <c r="ED18" t="s">
        <v>563</v>
      </c>
      <c r="EE18" t="s">
        <v>562</v>
      </c>
      <c r="EF18" t="s">
        <v>563</v>
      </c>
      <c r="EG18" t="s">
        <v>562</v>
      </c>
      <c r="EH18" t="s">
        <v>563</v>
      </c>
      <c r="EI18" t="s">
        <v>562</v>
      </c>
      <c r="EJ18" t="s">
        <v>563</v>
      </c>
      <c r="EK18" t="s">
        <v>562</v>
      </c>
      <c r="EL18" t="s">
        <v>563</v>
      </c>
      <c r="EM18" t="s">
        <v>562</v>
      </c>
      <c r="EN18" t="s">
        <v>563</v>
      </c>
      <c r="EO18" t="s">
        <v>562</v>
      </c>
      <c r="EP18" t="s">
        <v>563</v>
      </c>
      <c r="EQ18" t="s">
        <v>562</v>
      </c>
      <c r="ER18" t="s">
        <v>563</v>
      </c>
      <c r="ES18" t="s">
        <v>562</v>
      </c>
      <c r="ET18" t="s">
        <v>563</v>
      </c>
      <c r="EU18" t="s">
        <v>562</v>
      </c>
      <c r="EV18" t="s">
        <v>563</v>
      </c>
    </row>
    <row r="19" spans="2:152" x14ac:dyDescent="0.25">
      <c r="D19" s="16"/>
      <c r="E19" s="19"/>
      <c r="F19" s="43">
        <f>SUM(F9:F18)</f>
        <v>100</v>
      </c>
      <c r="G19" s="42">
        <f>SUM(G9:G18)</f>
        <v>0.99999999999999989</v>
      </c>
      <c r="J19" s="52"/>
      <c r="K19" s="2"/>
      <c r="L19" s="51">
        <v>1</v>
      </c>
      <c r="M19" s="23">
        <f>EXP(N4-O4/($M$18+P4))/$R$16*S4</f>
        <v>0.27007604886390124</v>
      </c>
      <c r="N19" s="60">
        <f>(O4/(N4-LN($R$16)) - P4)*S4</f>
        <v>31.858593852488845</v>
      </c>
      <c r="O19" s="23">
        <f>EXP(N4-O4/($N$29+P4))/$R$16*S4</f>
        <v>0.63002606761256497</v>
      </c>
      <c r="P19" s="80">
        <f>O19/($N$29+P4)^2*O4</f>
        <v>1.5708390478393154E-2</v>
      </c>
      <c r="Q19" s="23">
        <f>EXP($N$4-$O$4/(P30+$P$4))/$R$16*$S$4</f>
        <v>0.34941255181475561</v>
      </c>
      <c r="R19" s="80">
        <f>Q19/(P30+$P$4)^2*$O$4</f>
        <v>9.9527728461827891E-3</v>
      </c>
      <c r="S19" s="23">
        <f>EXP($N$4-$O$4/(R30+$P$4))/$R$16*$S$4</f>
        <v>0.2776351002799764</v>
      </c>
      <c r="T19" s="80">
        <f>S19/(R30+$P$4)^2*$O$4</f>
        <v>8.3106317419055463E-3</v>
      </c>
      <c r="U19" s="23">
        <f>EXP($N$4-$O$4/(T30+$P$4))/$R$16*$S$4</f>
        <v>0.27016671682566912</v>
      </c>
      <c r="V19" s="80">
        <f>U19/(T30+$P$4)^2*$O$4</f>
        <v>8.1341545030948134E-3</v>
      </c>
      <c r="W19" s="23">
        <f>EXP($N$4-$O$4/(V30+$P$4))/$R$16*$S$4</f>
        <v>0.2700760623572</v>
      </c>
      <c r="X19" s="80">
        <f>W19/(V30+$P$4)^2*$O$4</f>
        <v>8.1320051651928051E-3</v>
      </c>
      <c r="Y19" s="23">
        <f>EXP($N$4-$O$4/(X30+$P$4))/$R$16*$S$4</f>
        <v>0.27007604886390124</v>
      </c>
      <c r="Z19" s="80">
        <f>Y19/(X30+$P$4)^2*$O$4</f>
        <v>8.1320048452655797E-3</v>
      </c>
      <c r="AA19" s="23">
        <f>EXP($N$4-$O$4/(Z30+$P$4))/$R$16*$S$4</f>
        <v>0.27007604886390124</v>
      </c>
      <c r="AB19" s="80">
        <f>AA19/(Z30+$P$4)^2*$O$4</f>
        <v>8.1320048452655797E-3</v>
      </c>
      <c r="AC19" s="23">
        <f>EXP($N$4-$O$4/(AB30+$P$4))/$R$16*$S$4</f>
        <v>0.27007604886390124</v>
      </c>
      <c r="AD19" s="80">
        <f>AC19/(AB30+$P$4)^2*$O$4</f>
        <v>8.1320048452655797E-3</v>
      </c>
      <c r="AE19" s="23">
        <f>EXP($N$4-$O$4/(AD30+$P$4))/$R$16*$S$4</f>
        <v>0.27007604886390124</v>
      </c>
      <c r="AF19" s="80">
        <f>AE19/(AD30+$P$4)^2*$O$4</f>
        <v>8.1320048452655797E-3</v>
      </c>
      <c r="AG19" s="23">
        <f>EXP($N$4-$O$4/(AF30+$P$4))/$R$16*$S$4</f>
        <v>0.27007604886390124</v>
      </c>
      <c r="AH19" s="80">
        <f>AG19/(AF30+$P$4)^2*$O$4</f>
        <v>8.1320048452655797E-3</v>
      </c>
      <c r="AI19" s="23">
        <f>EXP($N$4-$O$4/(AH30+$P$4))/$R$16*$S$4</f>
        <v>0.27007604886390124</v>
      </c>
      <c r="AJ19" s="80">
        <f>AI19/(AH30+$P$4)^2*$O$4</f>
        <v>8.1320048452655797E-3</v>
      </c>
      <c r="AK19" s="23">
        <f>EXP($N$4-$O$4/(AJ30+$P$4))/$R$16*$S$4</f>
        <v>0.27007604886390124</v>
      </c>
      <c r="AL19" s="80">
        <f>AK19/(AJ30+$P$4)^2*$O$4</f>
        <v>8.1320048452655797E-3</v>
      </c>
      <c r="AM19" s="23">
        <f>EXP($N$4-$O$4/(AL30+$P$4))/$R$16*$S$4</f>
        <v>0.27007604886390124</v>
      </c>
      <c r="AN19" s="80">
        <f>AM19/(AL30+$P$4)^2*$O$4</f>
        <v>8.1320048452655797E-3</v>
      </c>
      <c r="AO19" s="23">
        <f>EXP($N$4-$O$4/(AN30+$P$4))/$R$16*$S$4</f>
        <v>0.27007604886390124</v>
      </c>
      <c r="AP19" s="80">
        <f>AO19/(AN30+$P$4)^2*$O$4</f>
        <v>8.1320048452655797E-3</v>
      </c>
      <c r="AQ19" s="23">
        <f>EXP($N$4-$O$4/(AP30+$P$4))/$R$16*$S$4</f>
        <v>0.27007604886390124</v>
      </c>
      <c r="AR19" s="80">
        <f>AQ19/(AP30+$P$4)^2*$O$4</f>
        <v>8.1320048452655797E-3</v>
      </c>
      <c r="AS19" s="23">
        <f>EXP($N$4-$O$4/(AR30+$P$4))/$R$16*$S$4</f>
        <v>0.27007604886390124</v>
      </c>
      <c r="AT19" s="80">
        <f>AS19/(AR30+$P$4)^2*$O$4</f>
        <v>8.1320048452655797E-3</v>
      </c>
      <c r="AU19" s="23">
        <f>EXP($N$4-$O$4/(AT30+$P$4))/$R$16*$S$4</f>
        <v>0.27007604886390124</v>
      </c>
      <c r="AV19" s="80">
        <f>AU19/(AT30+$P$4)^2*$O$4</f>
        <v>8.1320048452655797E-3</v>
      </c>
      <c r="AW19" s="23">
        <f>EXP($N$4-$O$4/(AV30+$P$4))/$R$16*$S$4</f>
        <v>0.27007604886390124</v>
      </c>
      <c r="AX19" s="80">
        <f>AW19/(AV30+$P$4)^2*$O$4</f>
        <v>8.1320048452655797E-3</v>
      </c>
      <c r="AY19" s="23">
        <f>EXP($N$4-$O$4/(AX30+$P$4))/$R$16*$S$4</f>
        <v>0.27007604886390124</v>
      </c>
      <c r="AZ19" s="80">
        <f>AY19/(AX30+$P$4)^2*$O$4</f>
        <v>8.1320048452655797E-3</v>
      </c>
      <c r="BA19" s="23">
        <f>EXP($N$4-$O$4/(AZ30+$P$4))/$R$16*$S$4</f>
        <v>0.27007604886390124</v>
      </c>
      <c r="BB19" s="80">
        <f>BA19/(AZ30+$P$4)^2*$O$4</f>
        <v>8.1320048452655797E-3</v>
      </c>
      <c r="BC19" s="23">
        <f>EXP($N$4-$O$4/(BB30+$P$4))/$R$16*$S$4</f>
        <v>0.27007604886390124</v>
      </c>
      <c r="BD19" s="80">
        <f>BC19/(BB30+$P$4)^2*$O$4</f>
        <v>8.1320048452655797E-3</v>
      </c>
      <c r="BE19" s="23">
        <f>EXP($N$4-$O$4/(BD30+$P$4))/$R$16*$S$4</f>
        <v>0.27007604886390124</v>
      </c>
      <c r="BF19" s="80">
        <f>BE19/(BD30+$P$4)^2*$O$4</f>
        <v>8.1320048452655797E-3</v>
      </c>
      <c r="BG19" s="23">
        <f>EXP($N$4-$O$4/(BF30+$P$4))/$R$16*$S$4</f>
        <v>0.27007604886390124</v>
      </c>
      <c r="BH19" s="80">
        <f>BG19/(BF30+$P$4)^2*$O$4</f>
        <v>8.1320048452655797E-3</v>
      </c>
      <c r="BI19" s="23">
        <f>EXP($N$4-$O$4/(BH30+$P$4))/$R$16*$S$4</f>
        <v>0.27007604886390124</v>
      </c>
      <c r="BJ19" s="80">
        <f>BI19/(BH30+$P$4)^2*$O$4</f>
        <v>8.1320048452655797E-3</v>
      </c>
      <c r="BK19" s="23">
        <f>EXP($N$4-$O$4/(BJ30+$P$4))/$R$16*$S$4</f>
        <v>0.27007604886390124</v>
      </c>
      <c r="BL19" s="80">
        <f>BK19/(BJ30+$P$4)^2*$O$4</f>
        <v>8.1320048452655797E-3</v>
      </c>
      <c r="BM19" s="23">
        <f>EXP($N$4-$O$4/(BL30+$P$4))/$R$16*$S$4</f>
        <v>0.27007604886390124</v>
      </c>
      <c r="BN19" s="80">
        <f>BM19/(BL30+$P$4)^2*$O$4</f>
        <v>8.1320048452655797E-3</v>
      </c>
      <c r="BO19" s="23">
        <f>EXP($N$4-$O$4/(BN30+$P$4))/$R$16*$S$4</f>
        <v>0.27007604886390124</v>
      </c>
      <c r="BP19" s="80">
        <f>BO19/(BN30+$P$4)^2*$O$4</f>
        <v>8.1320048452655797E-3</v>
      </c>
      <c r="BQ19" s="23">
        <f>EXP($N$4-$O$4/(BP30+$P$4))/$R$16*$S$4</f>
        <v>0.27007604886390124</v>
      </c>
      <c r="BR19" s="80">
        <f>BQ19/(BP30+$P$4)^2*$O$4</f>
        <v>8.1320048452655797E-3</v>
      </c>
      <c r="BS19" s="23">
        <f>EXP($N$4-$O$4/(BR30+$P$4))/$R$16*$S$4</f>
        <v>0.27007604886390124</v>
      </c>
      <c r="BT19" s="80">
        <f>BS19/(BR30+$P$4)^2*$O$4</f>
        <v>8.1320048452655797E-3</v>
      </c>
      <c r="BU19" s="23">
        <f>EXP($N$4-$O$4/(BT30+$P$4))/$R$16*$S$4</f>
        <v>0.27007604886390124</v>
      </c>
      <c r="BV19" s="80">
        <f>BU19/(BT30+$P$4)^2*$O$4</f>
        <v>8.1320048452655797E-3</v>
      </c>
      <c r="BW19" s="23">
        <f>EXP($N$4-$O$4/(BV30+$P$4))/$R$16*$S$4</f>
        <v>0.27007604886390124</v>
      </c>
      <c r="BX19" s="80">
        <f>BW19/(BV30+$P$4)^2*$O$4</f>
        <v>8.1320048452655797E-3</v>
      </c>
      <c r="BY19" s="23">
        <f>EXP($N$4-$O$4/(BX30+$P$4))/$R$16*$S$4</f>
        <v>0.27007604886390124</v>
      </c>
      <c r="BZ19" s="80">
        <f>BY19/(BX30+$P$4)^2*$O$4</f>
        <v>8.1320048452655797E-3</v>
      </c>
      <c r="CA19" s="23">
        <f>EXP($N$4-$O$4/(BZ30+$P$4))/$R$16*$S$4</f>
        <v>0.27007604886390124</v>
      </c>
      <c r="CB19" s="80">
        <f>CA19/(BZ30+$P$4)^2*$O$4</f>
        <v>8.1320048452655797E-3</v>
      </c>
      <c r="CC19" s="23">
        <f>EXP($N$4-$O$4/(CB30+$P$4))/$R$16*$S$4</f>
        <v>0.27007604886390124</v>
      </c>
      <c r="CD19" s="80">
        <f>CC19/(CB30+$P$4)^2*$O$4</f>
        <v>8.1320048452655797E-3</v>
      </c>
      <c r="CE19" s="23">
        <f>EXP($N$4-$O$4/(CD30+$P$4))/$R$16*$S$4</f>
        <v>0.27007604886390124</v>
      </c>
      <c r="CF19" s="80">
        <f>CE19/(CD30+$P$4)^2*$O$4</f>
        <v>8.1320048452655797E-3</v>
      </c>
      <c r="CG19" s="23">
        <f>EXP($N$4-$O$4/(CF30+$P$4))/$R$16*$S$4</f>
        <v>0.27007604886390124</v>
      </c>
      <c r="CH19" s="80">
        <f>CG19/(CF30+$P$4)^2*$O$4</f>
        <v>8.1320048452655797E-3</v>
      </c>
      <c r="CI19" s="23">
        <f>EXP($N$4-$O$4/(CH30+$P$4))/$R$16*$S$4</f>
        <v>0.27007604886390124</v>
      </c>
      <c r="CJ19" s="80">
        <f>CI19/(CH30+$P$4)^2*$O$4</f>
        <v>8.1320048452655797E-3</v>
      </c>
      <c r="CK19" s="23">
        <f>EXP($N$4-$O$4/(CJ30+$P$4))/$R$16*$S$4</f>
        <v>0.27007604886390124</v>
      </c>
      <c r="CL19" s="80">
        <f>CK19/(CJ30+$P$4)^2*$O$4</f>
        <v>8.1320048452655797E-3</v>
      </c>
      <c r="CM19" s="23">
        <f>EXP($N$4-$O$4/(CL30+$P$4))/$R$16*$S$4</f>
        <v>0.27007604886390124</v>
      </c>
      <c r="CN19" s="80">
        <f>CM19/(CL30+$P$4)^2*$O$4</f>
        <v>8.1320048452655797E-3</v>
      </c>
      <c r="CO19" s="23">
        <f>EXP($N$4-$O$4/(CN30+$P$4))/$R$16*$S$4</f>
        <v>0.27007604886390124</v>
      </c>
      <c r="CP19" s="80">
        <f>CO19/(CN30+$P$4)^2*$O$4</f>
        <v>8.1320048452655797E-3</v>
      </c>
      <c r="CQ19" s="23">
        <f>EXP($N$4-$O$4/(CP30+$P$4))/$R$16*$S$4</f>
        <v>0.27007604886390124</v>
      </c>
      <c r="CR19" s="80">
        <f>CQ19/(CP30+$P$4)^2*$O$4</f>
        <v>8.1320048452655797E-3</v>
      </c>
      <c r="CS19" s="23">
        <f>EXP($N$4-$O$4/(CR30+$P$4))/$R$16*$S$4</f>
        <v>0.27007604886390124</v>
      </c>
      <c r="CT19" s="80">
        <f>CS19/(CR30+$P$4)^2*$O$4</f>
        <v>8.1320048452655797E-3</v>
      </c>
      <c r="CU19" s="23">
        <f>EXP($N$4-$O$4/(CT30+$P$4))/$R$16*$S$4</f>
        <v>0.27007604886390124</v>
      </c>
      <c r="CV19" s="80">
        <f>CU19/(CT30+$P$4)^2*$O$4</f>
        <v>8.1320048452655797E-3</v>
      </c>
      <c r="CW19" s="23">
        <f>EXP($N$4-$O$4/(CV30+$P$4))/$R$16*$S$4</f>
        <v>0.27007604886390124</v>
      </c>
      <c r="CX19" s="80">
        <f>CW19/(CV30+$P$4)^2*$O$4</f>
        <v>8.1320048452655797E-3</v>
      </c>
      <c r="CY19" s="23">
        <f>EXP($N$4-$O$4/(CX30+$P$4))/$R$16*$S$4</f>
        <v>0.27007604886390124</v>
      </c>
      <c r="CZ19" s="80">
        <f>CY19/(CX30+$P$4)^2*$O$4</f>
        <v>8.1320048452655797E-3</v>
      </c>
      <c r="DA19" s="23">
        <f>EXP($N$4-$O$4/(CZ30+$P$4))/$R$16*$S$4</f>
        <v>0.27007604886390124</v>
      </c>
      <c r="DB19" s="80">
        <f>DA19/(CZ30+$P$4)^2*$O$4</f>
        <v>8.1320048452655797E-3</v>
      </c>
      <c r="DC19" s="23">
        <f>EXP($N$4-$O$4/(DB30+$P$4))/$R$16*$S$4</f>
        <v>0.27007604886390124</v>
      </c>
      <c r="DD19" s="80">
        <f>DC19/(DB30+$P$4)^2*$O$4</f>
        <v>8.1320048452655797E-3</v>
      </c>
      <c r="DE19" s="23">
        <f>EXP($N$4-$O$4/(DD30+$P$4))/$R$16*$S$4</f>
        <v>0.27007604886390124</v>
      </c>
      <c r="DF19" s="80">
        <f>DE19/(DD30+$P$4)^2*$O$4</f>
        <v>8.1320048452655797E-3</v>
      </c>
      <c r="DG19" s="23">
        <f>EXP($N$4-$O$4/(DF30+$P$4))/$R$16*$S$4</f>
        <v>0.27007604886390124</v>
      </c>
      <c r="DH19" s="80">
        <f>DG19/(DF30+$P$4)^2*$O$4</f>
        <v>8.1320048452655797E-3</v>
      </c>
      <c r="DI19" s="23">
        <f>EXP($N$4-$O$4/(DH30+$P$4))/$R$16*$S$4</f>
        <v>0.27007604886390124</v>
      </c>
      <c r="DJ19" s="80">
        <f>DI19/(DH30+$P$4)^2*$O$4</f>
        <v>8.1320048452655797E-3</v>
      </c>
      <c r="DK19" s="23">
        <f>EXP($N$4-$O$4/(DJ30+$P$4))/$R$16*$S$4</f>
        <v>0.27007604886390124</v>
      </c>
      <c r="DL19" s="80">
        <f>DK19/(DJ30+$P$4)^2*$O$4</f>
        <v>8.1320048452655797E-3</v>
      </c>
      <c r="DM19" s="23">
        <f>EXP($N$4-$O$4/(DL30+$P$4))/$R$16*$S$4</f>
        <v>0.27007604886390124</v>
      </c>
      <c r="DN19" s="80">
        <f>DM19/(DL30+$P$4)^2*$O$4</f>
        <v>8.1320048452655797E-3</v>
      </c>
      <c r="DO19" s="23">
        <f>EXP($N$4-$O$4/(DN30+$P$4))/$R$16*$S$4</f>
        <v>0.27007604886390124</v>
      </c>
      <c r="DP19" s="80">
        <f>DO19/(DN30+$P$4)^2*$O$4</f>
        <v>8.1320048452655797E-3</v>
      </c>
      <c r="DQ19" s="23">
        <f>EXP($N$4-$O$4/(DP30+$P$4))/$R$16*$S$4</f>
        <v>0.27007604886390124</v>
      </c>
      <c r="DR19" s="80">
        <f>DQ19/(DP30+$P$4)^2*$O$4</f>
        <v>8.1320048452655797E-3</v>
      </c>
      <c r="DS19" s="23">
        <f>EXP($N$4-$O$4/(DR30+$P$4))/$R$16*$S$4</f>
        <v>0.27007604886390124</v>
      </c>
      <c r="DT19" s="80">
        <f>DS19/(DR30+$P$4)^2*$O$4</f>
        <v>8.1320048452655797E-3</v>
      </c>
      <c r="DU19" s="23">
        <f>EXP($N$4-$O$4/(DT30+$P$4))/$R$16*$S$4</f>
        <v>0.27007604886390124</v>
      </c>
      <c r="DV19" s="80">
        <f>DU19/(DT30+$P$4)^2*$O$4</f>
        <v>8.1320048452655797E-3</v>
      </c>
      <c r="DW19" s="23">
        <f>EXP($N$4-$O$4/(DV30+$P$4))/$R$16*$S$4</f>
        <v>0.27007604886390124</v>
      </c>
      <c r="DX19" s="80">
        <f>DW19/(DV30+$P$4)^2*$O$4</f>
        <v>8.1320048452655797E-3</v>
      </c>
      <c r="DY19" s="23">
        <f>EXP($N$4-$O$4/(DX30+$P$4))/$R$16*$S$4</f>
        <v>0.27007604886390124</v>
      </c>
      <c r="DZ19" s="80">
        <f>DY19/(DX30+$P$4)^2*$O$4</f>
        <v>8.1320048452655797E-3</v>
      </c>
      <c r="EA19" s="23">
        <f>EXP($N$4-$O$4/(DZ30+$P$4))/$R$16*$S$4</f>
        <v>0.27007604886390124</v>
      </c>
      <c r="EB19" s="80">
        <f>EA19/(DZ30+$P$4)^2*$O$4</f>
        <v>8.1320048452655797E-3</v>
      </c>
      <c r="EC19" s="23">
        <f>EXP($N$4-$O$4/(EB30+$P$4))/$R$16*$S$4</f>
        <v>0.27007604886390124</v>
      </c>
      <c r="ED19" s="80">
        <f>EC19/(EB30+$P$4)^2*$O$4</f>
        <v>8.1320048452655797E-3</v>
      </c>
      <c r="EE19" s="23">
        <f>EXP($N$4-$O$4/(ED30+$P$4))/$R$16*$S$4</f>
        <v>0.27007604886390124</v>
      </c>
      <c r="EF19" s="80">
        <f>EE19/(ED30+$P$4)^2*$O$4</f>
        <v>8.1320048452655797E-3</v>
      </c>
      <c r="EG19" s="23">
        <f>EXP($N$4-$O$4/(EF30+$P$4))/$R$16*$S$4</f>
        <v>0.27007604886390124</v>
      </c>
      <c r="EH19" s="80">
        <f>EG19/(EF30+$P$4)^2*$O$4</f>
        <v>8.1320048452655797E-3</v>
      </c>
      <c r="EI19" s="23">
        <f>EXP($N$4-$O$4/(EH30+$P$4))/$R$16*$S$4</f>
        <v>0.27007604886390124</v>
      </c>
      <c r="EJ19" s="80">
        <f>EI19/(EH30+$P$4)^2*$O$4</f>
        <v>8.1320048452655797E-3</v>
      </c>
      <c r="EK19" s="23">
        <f>EXP($N$4-$O$4/(EJ30+$P$4))/$R$16*$S$4</f>
        <v>0.27007604886390124</v>
      </c>
      <c r="EL19" s="80">
        <f>EK19/(EJ30+$P$4)^2*$O$4</f>
        <v>8.1320048452655797E-3</v>
      </c>
      <c r="EM19" s="23">
        <f>EXP($N$4-$O$4/(EL30+$P$4))/$R$16*$S$4</f>
        <v>0.27007604886390124</v>
      </c>
      <c r="EN19" s="80">
        <f>EM19/(EL30+$P$4)^2*$O$4</f>
        <v>8.1320048452655797E-3</v>
      </c>
      <c r="EO19" s="23">
        <f>EXP($N$4-$O$4/(EN30+$P$4))/$R$16*$S$4</f>
        <v>0.27007604886390124</v>
      </c>
      <c r="EP19" s="80">
        <f>EO19/(EN30+$P$4)^2*$O$4</f>
        <v>8.1320048452655797E-3</v>
      </c>
      <c r="EQ19" s="23">
        <f>EXP($N$4-$O$4/(EP30+$P$4))/$R$16*$S$4</f>
        <v>0.27007604886390124</v>
      </c>
      <c r="ER19" s="80">
        <f>EQ19/(EP30+$P$4)^2*$O$4</f>
        <v>8.1320048452655797E-3</v>
      </c>
      <c r="ES19" s="23">
        <f>EXP($N$4-$O$4/(ER30+$P$4))/$R$16*$S$4</f>
        <v>0.27007604886390124</v>
      </c>
      <c r="ET19" s="80">
        <f>ES19/(ER30+$P$4)^2*$O$4</f>
        <v>8.1320048452655797E-3</v>
      </c>
      <c r="EU19" s="23">
        <f>EXP($N$4-$O$4/(ET30+$P$4))/$R$16*$S$4</f>
        <v>0.27007604886390124</v>
      </c>
      <c r="EV19" s="80">
        <f>EU19/(ET30+$P$4)^2*$O$4</f>
        <v>8.1320048452655797E-3</v>
      </c>
    </row>
    <row r="20" spans="2:152" x14ac:dyDescent="0.25">
      <c r="D20" s="16"/>
      <c r="E20" s="19"/>
      <c r="F20" s="19"/>
      <c r="J20" s="52"/>
      <c r="K20" s="2"/>
      <c r="L20" s="51">
        <v>2</v>
      </c>
      <c r="M20" s="23">
        <f>EXP(N5-O5/($M$18+P5))/$R$16*S5</f>
        <v>5.6588937515015571E-2</v>
      </c>
      <c r="N20" s="60">
        <f t="shared" ref="N20:N28" si="8">(O5/(N5-LN($R$16)) - P5)*S5</f>
        <v>36.270867461032275</v>
      </c>
      <c r="O20" s="23">
        <f t="shared" ref="O20:O28" si="9">EXP(N5-O5/($N$29+P5))/$R$16*S5</f>
        <v>0.18256358712888635</v>
      </c>
      <c r="P20" s="80">
        <f t="shared" ref="P20:P27" si="10">O20/($N$29+P5)^2*O5</f>
        <v>6.2750879628895688E-3</v>
      </c>
      <c r="Q20" s="23">
        <f>EXP($N$5-$O$5/(P30+$P$5))/$R$16*$S$5</f>
        <v>8.0858236091346292E-2</v>
      </c>
      <c r="R20" s="80">
        <f>Q20/(P30+$P$5)^2*$O$5</f>
        <v>3.188561743135272E-3</v>
      </c>
      <c r="S20" s="23">
        <f>EXP($N$5-$O$5/(R30+$P$5))/$R$16*$S$5</f>
        <v>5.8797288138871487E-2</v>
      </c>
      <c r="T20" s="80">
        <f>S20/(R30+$P$5)^2*$O$5</f>
        <v>2.440606580662781E-3</v>
      </c>
      <c r="U20" s="23">
        <f>EXP($N$5-$O$5/(T30+$P$5))/$R$16*$S$5</f>
        <v>5.6615288314328972E-2</v>
      </c>
      <c r="V20" s="80">
        <f>U20/(T30+$P$5)^2*$O$5</f>
        <v>2.3641772731620454E-3</v>
      </c>
      <c r="W20" s="23">
        <f>EXP($N$5-$O$5/(V30+$P$5))/$R$16*$S$5</f>
        <v>5.6588941436318589E-2</v>
      </c>
      <c r="X20" s="80">
        <f>W20/(V30+$P$5)^2*$O$5</f>
        <v>2.3632513283868366E-3</v>
      </c>
      <c r="Y20" s="23">
        <f>EXP($N$5-$O$5/(X30+$P$5))/$R$16*$S$5</f>
        <v>5.6588937515015571E-2</v>
      </c>
      <c r="Z20" s="80">
        <f>Y20/(X30+$P$5)^2*$O$5</f>
        <v>2.3632511905695001E-3</v>
      </c>
      <c r="AA20" s="23">
        <f>EXP($N$5-$O$5/(Z30+$P$5))/$R$16*$S$5</f>
        <v>5.6588937515015571E-2</v>
      </c>
      <c r="AB20" s="80">
        <f>AA20/(Z30+$P$5)^2*$O$5</f>
        <v>2.3632511905695001E-3</v>
      </c>
      <c r="AC20" s="23">
        <f>EXP($N$5-$O$5/(AB30+$P$5))/$R$16*$S$5</f>
        <v>5.6588937515015571E-2</v>
      </c>
      <c r="AD20" s="80">
        <f>AC20/(AB30+$P$5)^2*$O$5</f>
        <v>2.3632511905695001E-3</v>
      </c>
      <c r="AE20" s="23">
        <f>EXP($N$5-$O$5/(AD30+$P$5))/$R$16*$S$5</f>
        <v>5.6588937515015571E-2</v>
      </c>
      <c r="AF20" s="80">
        <f>AE20/(AD30+$P$5)^2*$O$5</f>
        <v>2.3632511905695001E-3</v>
      </c>
      <c r="AG20" s="23">
        <f>EXP($N$5-$O$5/(AF30+$P$5))/$R$16*$S$5</f>
        <v>5.6588937515015571E-2</v>
      </c>
      <c r="AH20" s="80">
        <f>AG20/(AF30+$P$5)^2*$O$5</f>
        <v>2.3632511905695001E-3</v>
      </c>
      <c r="AI20" s="23">
        <f>EXP($N$5-$O$5/(AH30+$P$5))/$R$16*$S$5</f>
        <v>5.6588937515015571E-2</v>
      </c>
      <c r="AJ20" s="80">
        <f>AI20/(AH30+$P$5)^2*$O$5</f>
        <v>2.3632511905695001E-3</v>
      </c>
      <c r="AK20" s="23">
        <f>EXP($N$5-$O$5/(AJ30+$P$5))/$R$16*$S$5</f>
        <v>5.6588937515015571E-2</v>
      </c>
      <c r="AL20" s="80">
        <f>AK20/(AJ30+$P$5)^2*$O$5</f>
        <v>2.3632511905695001E-3</v>
      </c>
      <c r="AM20" s="23">
        <f>EXP($N$5-$O$5/(AL30+$P$5))/$R$16*$S$5</f>
        <v>5.6588937515015571E-2</v>
      </c>
      <c r="AN20" s="80">
        <f>AM20/(AL30+$P$5)^2*$O$5</f>
        <v>2.3632511905695001E-3</v>
      </c>
      <c r="AO20" s="23">
        <f>EXP($N$5-$O$5/(AN30+$P$5))/$R$16*$S$5</f>
        <v>5.6588937515015571E-2</v>
      </c>
      <c r="AP20" s="80">
        <f>AO20/(AN30+$P$5)^2*$O$5</f>
        <v>2.3632511905695001E-3</v>
      </c>
      <c r="AQ20" s="23">
        <f>EXP($N$5-$O$5/(AP30+$P$5))/$R$16*$S$5</f>
        <v>5.6588937515015571E-2</v>
      </c>
      <c r="AR20" s="80">
        <f>AQ20/(AP30+$P$5)^2*$O$5</f>
        <v>2.3632511905695001E-3</v>
      </c>
      <c r="AS20" s="23">
        <f>EXP($N$5-$O$5/(AR30+$P$5))/$R$16*$S$5</f>
        <v>5.6588937515015571E-2</v>
      </c>
      <c r="AT20" s="80">
        <f>AS20/(AR30+$P$5)^2*$O$5</f>
        <v>2.3632511905695001E-3</v>
      </c>
      <c r="AU20" s="23">
        <f>EXP($N$5-$O$5/(AT30+$P$5))/$R$16*$S$5</f>
        <v>5.6588937515015571E-2</v>
      </c>
      <c r="AV20" s="80">
        <f>AU20/(AT30+$P$5)^2*$O$5</f>
        <v>2.3632511905695001E-3</v>
      </c>
      <c r="AW20" s="23">
        <f>EXP($N$5-$O$5/(AV30+$P$5))/$R$16*$S$5</f>
        <v>5.6588937515015571E-2</v>
      </c>
      <c r="AX20" s="80">
        <f>AW20/(AV30+$P$5)^2*$O$5</f>
        <v>2.3632511905695001E-3</v>
      </c>
      <c r="AY20" s="23">
        <f>EXP($N$5-$O$5/(AX30+$P$5))/$R$16*$S$5</f>
        <v>5.6588937515015571E-2</v>
      </c>
      <c r="AZ20" s="80">
        <f>AY20/(AX30+$P$5)^2*$O$5</f>
        <v>2.3632511905695001E-3</v>
      </c>
      <c r="BA20" s="23">
        <f>EXP($N$5-$O$5/(AZ30+$P$5))/$R$16*$S$5</f>
        <v>5.6588937515015571E-2</v>
      </c>
      <c r="BB20" s="80">
        <f>BA20/(AZ30+$P$5)^2*$O$5</f>
        <v>2.3632511905695001E-3</v>
      </c>
      <c r="BC20" s="23">
        <f>EXP($N$5-$O$5/(BB30+$P$5))/$R$16*$S$5</f>
        <v>5.6588937515015571E-2</v>
      </c>
      <c r="BD20" s="80">
        <f>BC20/(BB30+$P$5)^2*$O$5</f>
        <v>2.3632511905695001E-3</v>
      </c>
      <c r="BE20" s="23">
        <f>EXP($N$5-$O$5/(BD30+$P$5))/$R$16*$S$5</f>
        <v>5.6588937515015571E-2</v>
      </c>
      <c r="BF20" s="80">
        <f>BE20/(BD30+$P$5)^2*$O$5</f>
        <v>2.3632511905695001E-3</v>
      </c>
      <c r="BG20" s="23">
        <f>EXP($N$5-$O$5/(BF30+$P$5))/$R$16*$S$5</f>
        <v>5.6588937515015571E-2</v>
      </c>
      <c r="BH20" s="80">
        <f>BG20/(BF30+$P$5)^2*$O$5</f>
        <v>2.3632511905695001E-3</v>
      </c>
      <c r="BI20" s="23">
        <f>EXP($N$5-$O$5/(BH30+$P$5))/$R$16*$S$5</f>
        <v>5.6588937515015571E-2</v>
      </c>
      <c r="BJ20" s="80">
        <f>BI20/(BH30+$P$5)^2*$O$5</f>
        <v>2.3632511905695001E-3</v>
      </c>
      <c r="BK20" s="23">
        <f>EXP($N$5-$O$5/(BJ30+$P$5))/$R$16*$S$5</f>
        <v>5.6588937515015571E-2</v>
      </c>
      <c r="BL20" s="80">
        <f>BK20/(BJ30+$P$5)^2*$O$5</f>
        <v>2.3632511905695001E-3</v>
      </c>
      <c r="BM20" s="23">
        <f>EXP($N$5-$O$5/(BL30+$P$5))/$R$16*$S$5</f>
        <v>5.6588937515015571E-2</v>
      </c>
      <c r="BN20" s="80">
        <f>BM20/(BL30+$P$5)^2*$O$5</f>
        <v>2.3632511905695001E-3</v>
      </c>
      <c r="BO20" s="23">
        <f>EXP($N$5-$O$5/(BN30+$P$5))/$R$16*$S$5</f>
        <v>5.6588937515015571E-2</v>
      </c>
      <c r="BP20" s="80">
        <f>BO20/(BN30+$P$5)^2*$O$5</f>
        <v>2.3632511905695001E-3</v>
      </c>
      <c r="BQ20" s="23">
        <f>EXP($N$5-$O$5/(BP30+$P$5))/$R$16*$S$5</f>
        <v>5.6588937515015571E-2</v>
      </c>
      <c r="BR20" s="80">
        <f>BQ20/(BP30+$P$5)^2*$O$5</f>
        <v>2.3632511905695001E-3</v>
      </c>
      <c r="BS20" s="23">
        <f>EXP($N$5-$O$5/(BR30+$P$5))/$R$16*$S$5</f>
        <v>5.6588937515015571E-2</v>
      </c>
      <c r="BT20" s="80">
        <f>BS20/(BR30+$P$5)^2*$O$5</f>
        <v>2.3632511905695001E-3</v>
      </c>
      <c r="BU20" s="23">
        <f>EXP($N$5-$O$5/(BT30+$P$5))/$R$16*$S$5</f>
        <v>5.6588937515015571E-2</v>
      </c>
      <c r="BV20" s="80">
        <f>BU20/(BT30+$P$5)^2*$O$5</f>
        <v>2.3632511905695001E-3</v>
      </c>
      <c r="BW20" s="23">
        <f>EXP($N$5-$O$5/(BV30+$P$5))/$R$16*$S$5</f>
        <v>5.6588937515015571E-2</v>
      </c>
      <c r="BX20" s="80">
        <f>BW20/(BV30+$P$5)^2*$O$5</f>
        <v>2.3632511905695001E-3</v>
      </c>
      <c r="BY20" s="23">
        <f>EXP($N$5-$O$5/(BX30+$P$5))/$R$16*$S$5</f>
        <v>5.6588937515015571E-2</v>
      </c>
      <c r="BZ20" s="80">
        <f>BY20/(BX30+$P$5)^2*$O$5</f>
        <v>2.3632511905695001E-3</v>
      </c>
      <c r="CA20" s="23">
        <f>EXP($N$5-$O$5/(BZ30+$P$5))/$R$16*$S$5</f>
        <v>5.6588937515015571E-2</v>
      </c>
      <c r="CB20" s="80">
        <f>CA20/(BZ30+$P$5)^2*$O$5</f>
        <v>2.3632511905695001E-3</v>
      </c>
      <c r="CC20" s="23">
        <f>EXP($N$5-$O$5/(CB30+$P$5))/$R$16*$S$5</f>
        <v>5.6588937515015571E-2</v>
      </c>
      <c r="CD20" s="80">
        <f>CC20/(CB30+$P$5)^2*$O$5</f>
        <v>2.3632511905695001E-3</v>
      </c>
      <c r="CE20" s="23">
        <f>EXP($N$5-$O$5/(CD30+$P$5))/$R$16*$S$5</f>
        <v>5.6588937515015571E-2</v>
      </c>
      <c r="CF20" s="80">
        <f>CE20/(CD30+$P$5)^2*$O$5</f>
        <v>2.3632511905695001E-3</v>
      </c>
      <c r="CG20" s="23">
        <f>EXP($N$5-$O$5/(CF30+$P$5))/$R$16*$S$5</f>
        <v>5.6588937515015571E-2</v>
      </c>
      <c r="CH20" s="80">
        <f>CG20/(CF30+$P$5)^2*$O$5</f>
        <v>2.3632511905695001E-3</v>
      </c>
      <c r="CI20" s="23">
        <f>EXP($N$5-$O$5/(CH30+$P$5))/$R$16*$S$5</f>
        <v>5.6588937515015571E-2</v>
      </c>
      <c r="CJ20" s="80">
        <f>CI20/(CH30+$P$5)^2*$O$5</f>
        <v>2.3632511905695001E-3</v>
      </c>
      <c r="CK20" s="23">
        <f>EXP($N$5-$O$5/(CJ30+$P$5))/$R$16*$S$5</f>
        <v>5.6588937515015571E-2</v>
      </c>
      <c r="CL20" s="80">
        <f>CK20/(CJ30+$P$5)^2*$O$5</f>
        <v>2.3632511905695001E-3</v>
      </c>
      <c r="CM20" s="23">
        <f>EXP($N$5-$O$5/(CL30+$P$5))/$R$16*$S$5</f>
        <v>5.6588937515015571E-2</v>
      </c>
      <c r="CN20" s="80">
        <f>CM20/(CL30+$P$5)^2*$O$5</f>
        <v>2.3632511905695001E-3</v>
      </c>
      <c r="CO20" s="23">
        <f>EXP($N$5-$O$5/(CN30+$P$5))/$R$16*$S$5</f>
        <v>5.6588937515015571E-2</v>
      </c>
      <c r="CP20" s="80">
        <f>CO20/(CN30+$P$5)^2*$O$5</f>
        <v>2.3632511905695001E-3</v>
      </c>
      <c r="CQ20" s="23">
        <f>EXP($N$5-$O$5/(CP30+$P$5))/$R$16*$S$5</f>
        <v>5.6588937515015571E-2</v>
      </c>
      <c r="CR20" s="80">
        <f>CQ20/(CP30+$P$5)^2*$O$5</f>
        <v>2.3632511905695001E-3</v>
      </c>
      <c r="CS20" s="23">
        <f>EXP($N$5-$O$5/(CR30+$P$5))/$R$16*$S$5</f>
        <v>5.6588937515015571E-2</v>
      </c>
      <c r="CT20" s="80">
        <f>CS20/(CR30+$P$5)^2*$O$5</f>
        <v>2.3632511905695001E-3</v>
      </c>
      <c r="CU20" s="23">
        <f>EXP($N$5-$O$5/(CT30+$P$5))/$R$16*$S$5</f>
        <v>5.6588937515015571E-2</v>
      </c>
      <c r="CV20" s="80">
        <f>CU20/(CT30+$P$5)^2*$O$5</f>
        <v>2.3632511905695001E-3</v>
      </c>
      <c r="CW20" s="23">
        <f>EXP($N$5-$O$5/(CV30+$P$5))/$R$16*$S$5</f>
        <v>5.6588937515015571E-2</v>
      </c>
      <c r="CX20" s="80">
        <f>CW20/(CV30+$P$5)^2*$O$5</f>
        <v>2.3632511905695001E-3</v>
      </c>
      <c r="CY20" s="23">
        <f>EXP($N$5-$O$5/(CX30+$P$5))/$R$16*$S$5</f>
        <v>5.6588937515015571E-2</v>
      </c>
      <c r="CZ20" s="80">
        <f>CY20/(CX30+$P$5)^2*$O$5</f>
        <v>2.3632511905695001E-3</v>
      </c>
      <c r="DA20" s="23">
        <f>EXP($N$5-$O$5/(CZ30+$P$5))/$R$16*$S$5</f>
        <v>5.6588937515015571E-2</v>
      </c>
      <c r="DB20" s="80">
        <f>DA20/(CZ30+$P$5)^2*$O$5</f>
        <v>2.3632511905695001E-3</v>
      </c>
      <c r="DC20" s="23">
        <f>EXP($N$5-$O$5/(DB30+$P$5))/$R$16*$S$5</f>
        <v>5.6588937515015571E-2</v>
      </c>
      <c r="DD20" s="80">
        <f>DC20/(DB30+$P$5)^2*$O$5</f>
        <v>2.3632511905695001E-3</v>
      </c>
      <c r="DE20" s="23">
        <f>EXP($N$5-$O$5/(DD30+$P$5))/$R$16*$S$5</f>
        <v>5.6588937515015571E-2</v>
      </c>
      <c r="DF20" s="80">
        <f>DE20/(DD30+$P$5)^2*$O$5</f>
        <v>2.3632511905695001E-3</v>
      </c>
      <c r="DG20" s="23">
        <f>EXP($N$5-$O$5/(DF30+$P$5))/$R$16*$S$5</f>
        <v>5.6588937515015571E-2</v>
      </c>
      <c r="DH20" s="80">
        <f>DG20/(DF30+$P$5)^2*$O$5</f>
        <v>2.3632511905695001E-3</v>
      </c>
      <c r="DI20" s="23">
        <f>EXP($N$5-$O$5/(DH30+$P$5))/$R$16*$S$5</f>
        <v>5.6588937515015571E-2</v>
      </c>
      <c r="DJ20" s="80">
        <f>DI20/(DH30+$P$5)^2*$O$5</f>
        <v>2.3632511905695001E-3</v>
      </c>
      <c r="DK20" s="23">
        <f>EXP($N$5-$O$5/(DJ30+$P$5))/$R$16*$S$5</f>
        <v>5.6588937515015571E-2</v>
      </c>
      <c r="DL20" s="80">
        <f>DK20/(DJ30+$P$5)^2*$O$5</f>
        <v>2.3632511905695001E-3</v>
      </c>
      <c r="DM20" s="23">
        <f>EXP($N$5-$O$5/(DL30+$P$5))/$R$16*$S$5</f>
        <v>5.6588937515015571E-2</v>
      </c>
      <c r="DN20" s="80">
        <f>DM20/(DL30+$P$5)^2*$O$5</f>
        <v>2.3632511905695001E-3</v>
      </c>
      <c r="DO20" s="23">
        <f>EXP($N$5-$O$5/(DN30+$P$5))/$R$16*$S$5</f>
        <v>5.6588937515015571E-2</v>
      </c>
      <c r="DP20" s="80">
        <f>DO20/(DN30+$P$5)^2*$O$5</f>
        <v>2.3632511905695001E-3</v>
      </c>
      <c r="DQ20" s="23">
        <f>EXP($N$5-$O$5/(DP30+$P$5))/$R$16*$S$5</f>
        <v>5.6588937515015571E-2</v>
      </c>
      <c r="DR20" s="80">
        <f>DQ20/(DP30+$P$5)^2*$O$5</f>
        <v>2.3632511905695001E-3</v>
      </c>
      <c r="DS20" s="23">
        <f>EXP($N$5-$O$5/(DR30+$P$5))/$R$16*$S$5</f>
        <v>5.6588937515015571E-2</v>
      </c>
      <c r="DT20" s="80">
        <f>DS20/(DR30+$P$5)^2*$O$5</f>
        <v>2.3632511905695001E-3</v>
      </c>
      <c r="DU20" s="23">
        <f>EXP($N$5-$O$5/(DT30+$P$5))/$R$16*$S$5</f>
        <v>5.6588937515015571E-2</v>
      </c>
      <c r="DV20" s="80">
        <f>DU20/(DT30+$P$5)^2*$O$5</f>
        <v>2.3632511905695001E-3</v>
      </c>
      <c r="DW20" s="23">
        <f>EXP($N$5-$O$5/(DV30+$P$5))/$R$16*$S$5</f>
        <v>5.6588937515015571E-2</v>
      </c>
      <c r="DX20" s="80">
        <f>DW20/(DV30+$P$5)^2*$O$5</f>
        <v>2.3632511905695001E-3</v>
      </c>
      <c r="DY20" s="23">
        <f>EXP($N$5-$O$5/(DX30+$P$5))/$R$16*$S$5</f>
        <v>5.6588937515015571E-2</v>
      </c>
      <c r="DZ20" s="80">
        <f>DY20/(DX30+$P$5)^2*$O$5</f>
        <v>2.3632511905695001E-3</v>
      </c>
      <c r="EA20" s="23">
        <f>EXP($N$5-$O$5/(DZ30+$P$5))/$R$16*$S$5</f>
        <v>5.6588937515015571E-2</v>
      </c>
      <c r="EB20" s="80">
        <f>EA20/(DZ30+$P$5)^2*$O$5</f>
        <v>2.3632511905695001E-3</v>
      </c>
      <c r="EC20" s="23">
        <f>EXP($N$5-$O$5/(EB30+$P$5))/$R$16*$S$5</f>
        <v>5.6588937515015571E-2</v>
      </c>
      <c r="ED20" s="80">
        <f>EC20/(EB30+$P$5)^2*$O$5</f>
        <v>2.3632511905695001E-3</v>
      </c>
      <c r="EE20" s="23">
        <f>EXP($N$5-$O$5/(ED30+$P$5))/$R$16*$S$5</f>
        <v>5.6588937515015571E-2</v>
      </c>
      <c r="EF20" s="80">
        <f>EE20/(ED30+$P$5)^2*$O$5</f>
        <v>2.3632511905695001E-3</v>
      </c>
      <c r="EG20" s="23">
        <f>EXP($N$5-$O$5/(EF30+$P$5))/$R$16*$S$5</f>
        <v>5.6588937515015571E-2</v>
      </c>
      <c r="EH20" s="80">
        <f>EG20/(EF30+$P$5)^2*$O$5</f>
        <v>2.3632511905695001E-3</v>
      </c>
      <c r="EI20" s="23">
        <f>EXP($N$5-$O$5/(EH30+$P$5))/$R$16*$S$5</f>
        <v>5.6588937515015571E-2</v>
      </c>
      <c r="EJ20" s="80">
        <f>EI20/(EH30+$P$5)^2*$O$5</f>
        <v>2.3632511905695001E-3</v>
      </c>
      <c r="EK20" s="23">
        <f>EXP($N$5-$O$5/(EJ30+$P$5))/$R$16*$S$5</f>
        <v>5.6588937515015571E-2</v>
      </c>
      <c r="EL20" s="80">
        <f>EK20/(EJ30+$P$5)^2*$O$5</f>
        <v>2.3632511905695001E-3</v>
      </c>
      <c r="EM20" s="23">
        <f>EXP($N$5-$O$5/(EL30+$P$5))/$R$16*$S$5</f>
        <v>5.6588937515015571E-2</v>
      </c>
      <c r="EN20" s="80">
        <f>EM20/(EL30+$P$5)^2*$O$5</f>
        <v>2.3632511905695001E-3</v>
      </c>
      <c r="EO20" s="23">
        <f>EXP($N$5-$O$5/(EN30+$P$5))/$R$16*$S$5</f>
        <v>5.6588937515015571E-2</v>
      </c>
      <c r="EP20" s="80">
        <f>EO20/(EN30+$P$5)^2*$O$5</f>
        <v>2.3632511905695001E-3</v>
      </c>
      <c r="EQ20" s="23">
        <f>EXP($N$5-$O$5/(EP30+$P$5))/$R$16*$S$5</f>
        <v>5.6588937515015571E-2</v>
      </c>
      <c r="ER20" s="80">
        <f>EQ20/(EP30+$P$5)^2*$O$5</f>
        <v>2.3632511905695001E-3</v>
      </c>
      <c r="ES20" s="23">
        <f>EXP($N$5-$O$5/(ER30+$P$5))/$R$16*$S$5</f>
        <v>5.6588937515015571E-2</v>
      </c>
      <c r="ET20" s="80">
        <f>ES20/(ER30+$P$5)^2*$O$5</f>
        <v>2.3632511905695001E-3</v>
      </c>
      <c r="EU20" s="23">
        <f>EXP($N$5-$O$5/(ET30+$P$5))/$R$16*$S$5</f>
        <v>5.6588937515015571E-2</v>
      </c>
      <c r="EV20" s="80">
        <f>EU20/(ET30+$P$5)^2*$O$5</f>
        <v>2.3632511905695001E-3</v>
      </c>
    </row>
    <row r="21" spans="2:152" x14ac:dyDescent="0.25">
      <c r="B21" s="15" t="s">
        <v>643</v>
      </c>
      <c r="C21" s="18"/>
      <c r="D21" s="18"/>
      <c r="E21" s="18"/>
      <c r="F21" s="69"/>
      <c r="J21" s="52"/>
      <c r="K21" s="2"/>
      <c r="L21" s="51">
        <v>3</v>
      </c>
      <c r="M21" s="23">
        <f t="shared" ref="M21:M28" si="11">EXP(N6-O6/($M$18+P6))/$R$16*S6</f>
        <v>1.5142980393919811E-4</v>
      </c>
      <c r="N21" s="60">
        <f t="shared" si="8"/>
        <v>48.874430798324383</v>
      </c>
      <c r="O21" s="23">
        <f t="shared" si="9"/>
        <v>1.214176496177174E-3</v>
      </c>
      <c r="P21" s="80">
        <f t="shared" si="10"/>
        <v>7.1241521301545962E-5</v>
      </c>
      <c r="Q21" s="23">
        <f>EXP($N$6-$O$6/(P30+$P$6))/$R$16*$S$6</f>
        <v>2.9070926036392264E-4</v>
      </c>
      <c r="R21" s="80">
        <f>Q21/(P30+$P$6)^2*$O$6</f>
        <v>2.0690641327413108E-5</v>
      </c>
      <c r="S21" s="23">
        <f>EXP($N$6-$O$6/(R30+$P$6))/$R$16*$S$6</f>
        <v>1.6253028876649366E-4</v>
      </c>
      <c r="T21" s="80">
        <f>S21/(R30+$P$6)^2*$O$6</f>
        <v>1.2450095159404465E-5</v>
      </c>
      <c r="U21" s="23">
        <f>EXP($N$6-$O$6/(T30+$P$6))/$R$16*$S$6</f>
        <v>1.515603060513716E-4</v>
      </c>
      <c r="V21" s="80">
        <f>U21/(T30+$P$6)^2*$O$6</f>
        <v>1.1710694172580977E-5</v>
      </c>
      <c r="W21" s="23">
        <f>EXP($N$6-$O$6/(V30+$P$6))/$R$16*$S$6</f>
        <v>1.5142982335589219E-4</v>
      </c>
      <c r="X21" s="80">
        <f>W21/(V30+$P$6)^2*$O$6</f>
        <v>1.1701857590805436E-5</v>
      </c>
      <c r="Y21" s="23">
        <f>EXP($N$6-$O$6/(X30+$P$6))/$R$16*$S$6</f>
        <v>1.5142980393919811E-4</v>
      </c>
      <c r="Z21" s="80">
        <f>Y21/(X30+$P$6)^2*$O$6</f>
        <v>1.1701856275788282E-5</v>
      </c>
      <c r="AA21" s="23">
        <f>EXP($N$6-$O$6/(Z30+$P$6))/$R$16*$S$6</f>
        <v>1.5142980393919811E-4</v>
      </c>
      <c r="AB21" s="80">
        <f>AA21/(Z30+$P$6)^2*$O$6</f>
        <v>1.1701856275788282E-5</v>
      </c>
      <c r="AC21" s="23">
        <f>EXP($N$6-$O$6/(AB30+$P$6))/$R$16*$S$6</f>
        <v>1.5142980393919811E-4</v>
      </c>
      <c r="AD21" s="80">
        <f>AC21/(AB30+$P$6)^2*$O$6</f>
        <v>1.1701856275788282E-5</v>
      </c>
      <c r="AE21" s="23">
        <f>EXP($N$6-$O$6/(AD30+$P$6))/$R$16*$S$6</f>
        <v>1.5142980393919811E-4</v>
      </c>
      <c r="AF21" s="80">
        <f>AE21/(AD30+$P$6)^2*$O$6</f>
        <v>1.1701856275788282E-5</v>
      </c>
      <c r="AG21" s="23">
        <f>EXP($N$6-$O$6/(AF30+$P$6))/$R$16*$S$6</f>
        <v>1.5142980393919811E-4</v>
      </c>
      <c r="AH21" s="80">
        <f>AG21/(AF30+$P$6)^2*$O$6</f>
        <v>1.1701856275788282E-5</v>
      </c>
      <c r="AI21" s="23">
        <f>EXP($N$6-$O$6/(AH30+$P$6))/$R$16*$S$6</f>
        <v>1.5142980393919811E-4</v>
      </c>
      <c r="AJ21" s="80">
        <f>AI21/(AH30+$P$6)^2*$O$6</f>
        <v>1.1701856275788282E-5</v>
      </c>
      <c r="AK21" s="23">
        <f>EXP($N$6-$O$6/(AJ30+$P$6))/$R$16*$S$6</f>
        <v>1.5142980393919811E-4</v>
      </c>
      <c r="AL21" s="80">
        <f>AK21/(AJ30+$P$6)^2*$O$6</f>
        <v>1.1701856275788282E-5</v>
      </c>
      <c r="AM21" s="23">
        <f>EXP($N$6-$O$6/(AL30+$P$6))/$R$16*$S$6</f>
        <v>1.5142980393919811E-4</v>
      </c>
      <c r="AN21" s="80">
        <f>AM21/(AL30+$P$6)^2*$O$6</f>
        <v>1.1701856275788282E-5</v>
      </c>
      <c r="AO21" s="23">
        <f>EXP($N$6-$O$6/(AN30+$P$6))/$R$16*$S$6</f>
        <v>1.5142980393919811E-4</v>
      </c>
      <c r="AP21" s="80">
        <f>AO21/(AN30+$P$6)^2*$O$6</f>
        <v>1.1701856275788282E-5</v>
      </c>
      <c r="AQ21" s="23">
        <f>EXP($N$6-$O$6/(AP30+$P$6))/$R$16*$S$6</f>
        <v>1.5142980393919811E-4</v>
      </c>
      <c r="AR21" s="80">
        <f>AQ21/(AP30+$P$6)^2*$O$6</f>
        <v>1.1701856275788282E-5</v>
      </c>
      <c r="AS21" s="23">
        <f>EXP($N$6-$O$6/(AR30+$P$6))/$R$16*$S$6</f>
        <v>1.5142980393919811E-4</v>
      </c>
      <c r="AT21" s="80">
        <f>AS21/(AR30+$P$6)^2*$O$6</f>
        <v>1.1701856275788282E-5</v>
      </c>
      <c r="AU21" s="23">
        <f>EXP($N$6-$O$6/(AT30+$P$6))/$R$16*$S$6</f>
        <v>1.5142980393919811E-4</v>
      </c>
      <c r="AV21" s="80">
        <f>AU21/(AT30+$P$6)^2*$O$6</f>
        <v>1.1701856275788282E-5</v>
      </c>
      <c r="AW21" s="23">
        <f>EXP($N$6-$O$6/(AV30+$P$6))/$R$16*$S$6</f>
        <v>1.5142980393919811E-4</v>
      </c>
      <c r="AX21" s="80">
        <f>AW21/(AV30+$P$6)^2*$O$6</f>
        <v>1.1701856275788282E-5</v>
      </c>
      <c r="AY21" s="23">
        <f>EXP($N$6-$O$6/(AX30+$P$6))/$R$16*$S$6</f>
        <v>1.5142980393919811E-4</v>
      </c>
      <c r="AZ21" s="80">
        <f>AY21/(AX30+$P$6)^2*$O$6</f>
        <v>1.1701856275788282E-5</v>
      </c>
      <c r="BA21" s="23">
        <f>EXP($N$6-$O$6/(AZ30+$P$6))/$R$16*$S$6</f>
        <v>1.5142980393919811E-4</v>
      </c>
      <c r="BB21" s="80">
        <f>BA21/(AZ30+$P$6)^2*$O$6</f>
        <v>1.1701856275788282E-5</v>
      </c>
      <c r="BC21" s="23">
        <f>EXP($N$6-$O$6/(BB30+$P$6))/$R$16*$S$6</f>
        <v>1.5142980393919811E-4</v>
      </c>
      <c r="BD21" s="80">
        <f>BC21/(BB30+$P$6)^2*$O$6</f>
        <v>1.1701856275788282E-5</v>
      </c>
      <c r="BE21" s="23">
        <f>EXP($N$6-$O$6/(BD30+$P$6))/$R$16*$S$6</f>
        <v>1.5142980393919811E-4</v>
      </c>
      <c r="BF21" s="80">
        <f>BE21/(BD30+$P$6)^2*$O$6</f>
        <v>1.1701856275788282E-5</v>
      </c>
      <c r="BG21" s="23">
        <f>EXP($N$6-$O$6/(BF30+$P$6))/$R$16*$S$6</f>
        <v>1.5142980393919811E-4</v>
      </c>
      <c r="BH21" s="80">
        <f>BG21/(BF30+$P$6)^2*$O$6</f>
        <v>1.1701856275788282E-5</v>
      </c>
      <c r="BI21" s="23">
        <f>EXP($N$6-$O$6/(BH30+$P$6))/$R$16*$S$6</f>
        <v>1.5142980393919811E-4</v>
      </c>
      <c r="BJ21" s="80">
        <f>BI21/(BH30+$P$6)^2*$O$6</f>
        <v>1.1701856275788282E-5</v>
      </c>
      <c r="BK21" s="23">
        <f>EXP($N$6-$O$6/(BJ30+$P$6))/$R$16*$S$6</f>
        <v>1.5142980393919811E-4</v>
      </c>
      <c r="BL21" s="80">
        <f>BK21/(BJ30+$P$6)^2*$O$6</f>
        <v>1.1701856275788282E-5</v>
      </c>
      <c r="BM21" s="23">
        <f>EXP($N$6-$O$6/(BL30+$P$6))/$R$16*$S$6</f>
        <v>1.5142980393919811E-4</v>
      </c>
      <c r="BN21" s="80">
        <f>BM21/(BL30+$P$6)^2*$O$6</f>
        <v>1.1701856275788282E-5</v>
      </c>
      <c r="BO21" s="23">
        <f>EXP($N$6-$O$6/(BN30+$P$6))/$R$16*$S$6</f>
        <v>1.5142980393919811E-4</v>
      </c>
      <c r="BP21" s="80">
        <f>BO21/(BN30+$P$6)^2*$O$6</f>
        <v>1.1701856275788282E-5</v>
      </c>
      <c r="BQ21" s="23">
        <f>EXP($N$6-$O$6/(BP30+$P$6))/$R$16*$S$6</f>
        <v>1.5142980393919811E-4</v>
      </c>
      <c r="BR21" s="80">
        <f>BQ21/(BP30+$P$6)^2*$O$6</f>
        <v>1.1701856275788282E-5</v>
      </c>
      <c r="BS21" s="23">
        <f>EXP($N$6-$O$6/(BR30+$P$6))/$R$16*$S$6</f>
        <v>1.5142980393919811E-4</v>
      </c>
      <c r="BT21" s="80">
        <f>BS21/(BR30+$P$6)^2*$O$6</f>
        <v>1.1701856275788282E-5</v>
      </c>
      <c r="BU21" s="23">
        <f>EXP($N$6-$O$6/(BT30+$P$6))/$R$16*$S$6</f>
        <v>1.5142980393919811E-4</v>
      </c>
      <c r="BV21" s="80">
        <f>BU21/(BT30+$P$6)^2*$O$6</f>
        <v>1.1701856275788282E-5</v>
      </c>
      <c r="BW21" s="23">
        <f>EXP($N$6-$O$6/(BV30+$P$6))/$R$16*$S$6</f>
        <v>1.5142980393919811E-4</v>
      </c>
      <c r="BX21" s="80">
        <f>BW21/(BV30+$P$6)^2*$O$6</f>
        <v>1.1701856275788282E-5</v>
      </c>
      <c r="BY21" s="23">
        <f>EXP($N$6-$O$6/(BX30+$P$6))/$R$16*$S$6</f>
        <v>1.5142980393919811E-4</v>
      </c>
      <c r="BZ21" s="80">
        <f>BY21/(BX30+$P$6)^2*$O$6</f>
        <v>1.1701856275788282E-5</v>
      </c>
      <c r="CA21" s="23">
        <f>EXP($N$6-$O$6/(BZ30+$P$6))/$R$16*$S$6</f>
        <v>1.5142980393919811E-4</v>
      </c>
      <c r="CB21" s="80">
        <f>CA21/(BZ30+$P$6)^2*$O$6</f>
        <v>1.1701856275788282E-5</v>
      </c>
      <c r="CC21" s="23">
        <f>EXP($N$6-$O$6/(CB30+$P$6))/$R$16*$S$6</f>
        <v>1.5142980393919811E-4</v>
      </c>
      <c r="CD21" s="80">
        <f>CC21/(CB30+$P$6)^2*$O$6</f>
        <v>1.1701856275788282E-5</v>
      </c>
      <c r="CE21" s="23">
        <f>EXP($N$6-$O$6/(CD30+$P$6))/$R$16*$S$6</f>
        <v>1.5142980393919811E-4</v>
      </c>
      <c r="CF21" s="80">
        <f>CE21/(CD30+$P$6)^2*$O$6</f>
        <v>1.1701856275788282E-5</v>
      </c>
      <c r="CG21" s="23">
        <f>EXP($N$6-$O$6/(CF30+$P$6))/$R$16*$S$6</f>
        <v>1.5142980393919811E-4</v>
      </c>
      <c r="CH21" s="80">
        <f>CG21/(CF30+$P$6)^2*$O$6</f>
        <v>1.1701856275788282E-5</v>
      </c>
      <c r="CI21" s="23">
        <f>EXP($N$6-$O$6/(CH30+$P$6))/$R$16*$S$6</f>
        <v>1.5142980393919811E-4</v>
      </c>
      <c r="CJ21" s="80">
        <f>CI21/(CH30+$P$6)^2*$O$6</f>
        <v>1.1701856275788282E-5</v>
      </c>
      <c r="CK21" s="23">
        <f>EXP($N$6-$O$6/(CJ30+$P$6))/$R$16*$S$6</f>
        <v>1.5142980393919811E-4</v>
      </c>
      <c r="CL21" s="80">
        <f>CK21/(CJ30+$P$6)^2*$O$6</f>
        <v>1.1701856275788282E-5</v>
      </c>
      <c r="CM21" s="23">
        <f>EXP($N$6-$O$6/(CL30+$P$6))/$R$16*$S$6</f>
        <v>1.5142980393919811E-4</v>
      </c>
      <c r="CN21" s="80">
        <f>CM21/(CL30+$P$6)^2*$O$6</f>
        <v>1.1701856275788282E-5</v>
      </c>
      <c r="CO21" s="23">
        <f>EXP($N$6-$O$6/(CN30+$P$6))/$R$16*$S$6</f>
        <v>1.5142980393919811E-4</v>
      </c>
      <c r="CP21" s="80">
        <f>CO21/(CN30+$P$6)^2*$O$6</f>
        <v>1.1701856275788282E-5</v>
      </c>
      <c r="CQ21" s="23">
        <f>EXP($N$6-$O$6/(CP30+$P$6))/$R$16*$S$6</f>
        <v>1.5142980393919811E-4</v>
      </c>
      <c r="CR21" s="80">
        <f>CQ21/(CP30+$P$6)^2*$O$6</f>
        <v>1.1701856275788282E-5</v>
      </c>
      <c r="CS21" s="23">
        <f>EXP($N$6-$O$6/(CR30+$P$6))/$R$16*$S$6</f>
        <v>1.5142980393919811E-4</v>
      </c>
      <c r="CT21" s="80">
        <f>CS21/(CR30+$P$6)^2*$O$6</f>
        <v>1.1701856275788282E-5</v>
      </c>
      <c r="CU21" s="23">
        <f>EXP($N$6-$O$6/(CT30+$P$6))/$R$16*$S$6</f>
        <v>1.5142980393919811E-4</v>
      </c>
      <c r="CV21" s="80">
        <f>CU21/(CT30+$P$6)^2*$O$6</f>
        <v>1.1701856275788282E-5</v>
      </c>
      <c r="CW21" s="23">
        <f>EXP($N$6-$O$6/(CV30+$P$6))/$R$16*$S$6</f>
        <v>1.5142980393919811E-4</v>
      </c>
      <c r="CX21" s="80">
        <f>CW21/(CV30+$P$6)^2*$O$6</f>
        <v>1.1701856275788282E-5</v>
      </c>
      <c r="CY21" s="23">
        <f>EXP($N$6-$O$6/(CX30+$P$6))/$R$16*$S$6</f>
        <v>1.5142980393919811E-4</v>
      </c>
      <c r="CZ21" s="80">
        <f>CY21/(CX30+$P$6)^2*$O$6</f>
        <v>1.1701856275788282E-5</v>
      </c>
      <c r="DA21" s="23">
        <f>EXP($N$6-$O$6/(CZ30+$P$6))/$R$16*$S$6</f>
        <v>1.5142980393919811E-4</v>
      </c>
      <c r="DB21" s="80">
        <f>DA21/(CZ30+$P$6)^2*$O$6</f>
        <v>1.1701856275788282E-5</v>
      </c>
      <c r="DC21" s="23">
        <f>EXP($N$6-$O$6/(DB30+$P$6))/$R$16*$S$6</f>
        <v>1.5142980393919811E-4</v>
      </c>
      <c r="DD21" s="80">
        <f>DC21/(DB30+$P$6)^2*$O$6</f>
        <v>1.1701856275788282E-5</v>
      </c>
      <c r="DE21" s="23">
        <f>EXP($N$6-$O$6/(DD30+$P$6))/$R$16*$S$6</f>
        <v>1.5142980393919811E-4</v>
      </c>
      <c r="DF21" s="80">
        <f>DE21/(DD30+$P$6)^2*$O$6</f>
        <v>1.1701856275788282E-5</v>
      </c>
      <c r="DG21" s="23">
        <f>EXP($N$6-$O$6/(DF30+$P$6))/$R$16*$S$6</f>
        <v>1.5142980393919811E-4</v>
      </c>
      <c r="DH21" s="80">
        <f>DG21/(DF30+$P$6)^2*$O$6</f>
        <v>1.1701856275788282E-5</v>
      </c>
      <c r="DI21" s="23">
        <f>EXP($N$6-$O$6/(DH30+$P$6))/$R$16*$S$6</f>
        <v>1.5142980393919811E-4</v>
      </c>
      <c r="DJ21" s="80">
        <f>DI21/(DH30+$P$6)^2*$O$6</f>
        <v>1.1701856275788282E-5</v>
      </c>
      <c r="DK21" s="23">
        <f>EXP($N$6-$O$6/(DJ30+$P$6))/$R$16*$S$6</f>
        <v>1.5142980393919811E-4</v>
      </c>
      <c r="DL21" s="80">
        <f>DK21/(DJ30+$P$6)^2*$O$6</f>
        <v>1.1701856275788282E-5</v>
      </c>
      <c r="DM21" s="23">
        <f>EXP($N$6-$O$6/(DL30+$P$6))/$R$16*$S$6</f>
        <v>1.5142980393919811E-4</v>
      </c>
      <c r="DN21" s="80">
        <f>DM21/(DL30+$P$6)^2*$O$6</f>
        <v>1.1701856275788282E-5</v>
      </c>
      <c r="DO21" s="23">
        <f>EXP($N$6-$O$6/(DN30+$P$6))/$R$16*$S$6</f>
        <v>1.5142980393919811E-4</v>
      </c>
      <c r="DP21" s="80">
        <f>DO21/(DN30+$P$6)^2*$O$6</f>
        <v>1.1701856275788282E-5</v>
      </c>
      <c r="DQ21" s="23">
        <f>EXP($N$6-$O$6/(DP30+$P$6))/$R$16*$S$6</f>
        <v>1.5142980393919811E-4</v>
      </c>
      <c r="DR21" s="80">
        <f>DQ21/(DP30+$P$6)^2*$O$6</f>
        <v>1.1701856275788282E-5</v>
      </c>
      <c r="DS21" s="23">
        <f>EXP($N$6-$O$6/(DR30+$P$6))/$R$16*$S$6</f>
        <v>1.5142980393919811E-4</v>
      </c>
      <c r="DT21" s="80">
        <f>DS21/(DR30+$P$6)^2*$O$6</f>
        <v>1.1701856275788282E-5</v>
      </c>
      <c r="DU21" s="23">
        <f>EXP($N$6-$O$6/(DT30+$P$6))/$R$16*$S$6</f>
        <v>1.5142980393919811E-4</v>
      </c>
      <c r="DV21" s="80">
        <f>DU21/(DT30+$P$6)^2*$O$6</f>
        <v>1.1701856275788282E-5</v>
      </c>
      <c r="DW21" s="23">
        <f>EXP($N$6-$O$6/(DV30+$P$6))/$R$16*$S$6</f>
        <v>1.5142980393919811E-4</v>
      </c>
      <c r="DX21" s="80">
        <f>DW21/(DV30+$P$6)^2*$O$6</f>
        <v>1.1701856275788282E-5</v>
      </c>
      <c r="DY21" s="23">
        <f>EXP($N$6-$O$6/(DX30+$P$6))/$R$16*$S$6</f>
        <v>1.5142980393919811E-4</v>
      </c>
      <c r="DZ21" s="80">
        <f>DY21/(DX30+$P$6)^2*$O$6</f>
        <v>1.1701856275788282E-5</v>
      </c>
      <c r="EA21" s="23">
        <f>EXP($N$6-$O$6/(DZ30+$P$6))/$R$16*$S$6</f>
        <v>1.5142980393919811E-4</v>
      </c>
      <c r="EB21" s="80">
        <f>EA21/(DZ30+$P$6)^2*$O$6</f>
        <v>1.1701856275788282E-5</v>
      </c>
      <c r="EC21" s="23">
        <f>EXP($N$6-$O$6/(EB30+$P$6))/$R$16*$S$6</f>
        <v>1.5142980393919811E-4</v>
      </c>
      <c r="ED21" s="80">
        <f>EC21/(EB30+$P$6)^2*$O$6</f>
        <v>1.1701856275788282E-5</v>
      </c>
      <c r="EE21" s="23">
        <f>EXP($N$6-$O$6/(ED30+$P$6))/$R$16*$S$6</f>
        <v>1.5142980393919811E-4</v>
      </c>
      <c r="EF21" s="80">
        <f>EE21/(ED30+$P$6)^2*$O$6</f>
        <v>1.1701856275788282E-5</v>
      </c>
      <c r="EG21" s="23">
        <f>EXP($N$6-$O$6/(EF30+$P$6))/$R$16*$S$6</f>
        <v>1.5142980393919811E-4</v>
      </c>
      <c r="EH21" s="80">
        <f>EG21/(EF30+$P$6)^2*$O$6</f>
        <v>1.1701856275788282E-5</v>
      </c>
      <c r="EI21" s="23">
        <f>EXP($N$6-$O$6/(EH30+$P$6))/$R$16*$S$6</f>
        <v>1.5142980393919811E-4</v>
      </c>
      <c r="EJ21" s="80">
        <f>EI21/(EH30+$P$6)^2*$O$6</f>
        <v>1.1701856275788282E-5</v>
      </c>
      <c r="EK21" s="23">
        <f>EXP($N$6-$O$6/(EJ30+$P$6))/$R$16*$S$6</f>
        <v>1.5142980393919811E-4</v>
      </c>
      <c r="EL21" s="80">
        <f>EK21/(EJ30+$P$6)^2*$O$6</f>
        <v>1.1701856275788282E-5</v>
      </c>
      <c r="EM21" s="23">
        <f>EXP($N$6-$O$6/(EL30+$P$6))/$R$16*$S$6</f>
        <v>1.5142980393919811E-4</v>
      </c>
      <c r="EN21" s="80">
        <f>EM21/(EL30+$P$6)^2*$O$6</f>
        <v>1.1701856275788282E-5</v>
      </c>
      <c r="EO21" s="23">
        <f>EXP($N$6-$O$6/(EN30+$P$6))/$R$16*$S$6</f>
        <v>1.5142980393919811E-4</v>
      </c>
      <c r="EP21" s="80">
        <f>EO21/(EN30+$P$6)^2*$O$6</f>
        <v>1.1701856275788282E-5</v>
      </c>
      <c r="EQ21" s="23">
        <f>EXP($N$6-$O$6/(EP30+$P$6))/$R$16*$S$6</f>
        <v>1.5142980393919811E-4</v>
      </c>
      <c r="ER21" s="80">
        <f>EQ21/(EP30+$P$6)^2*$O$6</f>
        <v>1.1701856275788282E-5</v>
      </c>
      <c r="ES21" s="23">
        <f>EXP($N$6-$O$6/(ER30+$P$6))/$R$16*$S$6</f>
        <v>1.5142980393919811E-4</v>
      </c>
      <c r="ET21" s="80">
        <f>ES21/(ER30+$P$6)^2*$O$6</f>
        <v>1.1701856275788282E-5</v>
      </c>
      <c r="EU21" s="23">
        <f>EXP($N$6-$O$6/(ET30+$P$6))/$R$16*$S$6</f>
        <v>1.5142980393919811E-4</v>
      </c>
      <c r="EV21" s="80">
        <f>EU21/(ET30+$P$6)^2*$O$6</f>
        <v>1.1701856275788282E-5</v>
      </c>
    </row>
    <row r="22" spans="2:152" x14ac:dyDescent="0.25">
      <c r="B22" s="87" t="s">
        <v>638</v>
      </c>
      <c r="C22" s="88"/>
      <c r="D22" s="88"/>
      <c r="E22" s="89"/>
      <c r="J22" s="52"/>
      <c r="K22" s="2"/>
      <c r="L22" s="51">
        <v>4</v>
      </c>
      <c r="M22" s="23">
        <f t="shared" si="11"/>
        <v>0.40440061549055123</v>
      </c>
      <c r="N22" s="60">
        <f t="shared" si="8"/>
        <v>31.012144589830935</v>
      </c>
      <c r="O22" s="23">
        <f t="shared" si="9"/>
        <v>0.97563493169128734</v>
      </c>
      <c r="P22" s="80">
        <f t="shared" si="10"/>
        <v>2.5075667120524191E-2</v>
      </c>
      <c r="Q22" s="23">
        <f>EXP($N$7-$O$7/(P30+$P$7))/$R$16*$S$7</f>
        <v>0.52941677850407165</v>
      </c>
      <c r="R22" s="80">
        <f>Q22/(P30+$P$7)^2*$O$7</f>
        <v>1.5731082927364137E-2</v>
      </c>
      <c r="S22" s="23">
        <f>EXP($N$7-$O$7/(R30+$P$7))/$R$16*$S$7</f>
        <v>0.41627424183085432</v>
      </c>
      <c r="T22" s="80">
        <f>S22/(R30+$P$7)^2*$O$7</f>
        <v>1.3059210396488342E-2</v>
      </c>
      <c r="U22" s="23">
        <f>EXP($N$7-$O$7/(T30+$P$7))/$R$16*$S$7</f>
        <v>0.40454298023891105</v>
      </c>
      <c r="V22" s="80">
        <f>U22/(T30+$P$7)^2*$O$7</f>
        <v>1.2772123075316137E-2</v>
      </c>
      <c r="W22" s="23">
        <f>EXP($N$7-$O$7/(V30+$P$7))/$R$16*$S$7</f>
        <v>0.40440063667731829</v>
      </c>
      <c r="X22" s="80">
        <f>W22/(V30+$P$7)^2*$O$7</f>
        <v>1.2768626764419094E-2</v>
      </c>
      <c r="Y22" s="23">
        <f>EXP($N$7-$O$7/(X30+$P$7))/$R$16*$S$7</f>
        <v>0.40440061549055123</v>
      </c>
      <c r="Z22" s="80">
        <f>Y22/(X30+$P$7)^2*$O$7</f>
        <v>1.2768626243996311E-2</v>
      </c>
      <c r="AA22" s="23">
        <f>EXP($N$7-$O$7/(Z30+$P$7))/$R$16*$S$7</f>
        <v>0.40440061549055123</v>
      </c>
      <c r="AB22" s="80">
        <f>AA22/(Z30+$P$7)^2*$O$7</f>
        <v>1.2768626243996311E-2</v>
      </c>
      <c r="AC22" s="23">
        <f>EXP($N$7-$O$7/(AB30+$P$7))/$R$16*$S$7</f>
        <v>0.40440061549055123</v>
      </c>
      <c r="AD22" s="80">
        <f>AC22/(AB30+$P$7)^2*$O$7</f>
        <v>1.2768626243996311E-2</v>
      </c>
      <c r="AE22" s="23">
        <f>EXP($N$7-$O$7/(AD30+$P$7))/$R$16*$S$7</f>
        <v>0.40440061549055123</v>
      </c>
      <c r="AF22" s="80">
        <f>AE22/(AD30+$P$7)^2*$O$7</f>
        <v>1.2768626243996311E-2</v>
      </c>
      <c r="AG22" s="23">
        <f>EXP($N$7-$O$7/(AF30+$P$7))/$R$16*$S$7</f>
        <v>0.40440061549055123</v>
      </c>
      <c r="AH22" s="80">
        <f>AG22/(AF30+$P$7)^2*$O$7</f>
        <v>1.2768626243996311E-2</v>
      </c>
      <c r="AI22" s="23">
        <f>EXP($N$7-$O$7/(AH30+$P$7))/$R$16*$S$7</f>
        <v>0.40440061549055123</v>
      </c>
      <c r="AJ22" s="80">
        <f>AI22/(AH30+$P$7)^2*$O$7</f>
        <v>1.2768626243996311E-2</v>
      </c>
      <c r="AK22" s="23">
        <f>EXP($N$7-$O$7/(AJ30+$P$7))/$R$16*$S$7</f>
        <v>0.40440061549055123</v>
      </c>
      <c r="AL22" s="80">
        <f>AK22/(AJ30+$P$7)^2*$O$7</f>
        <v>1.2768626243996311E-2</v>
      </c>
      <c r="AM22" s="23">
        <f>EXP($N$7-$O$7/(AL30+$P$7))/$R$16*$S$7</f>
        <v>0.40440061549055123</v>
      </c>
      <c r="AN22" s="80">
        <f>AM22/(AL30+$P$7)^2*$O$7</f>
        <v>1.2768626243996311E-2</v>
      </c>
      <c r="AO22" s="23">
        <f>EXP($N$7-$O$7/(AN30+$P$7))/$R$16*$S$7</f>
        <v>0.40440061549055123</v>
      </c>
      <c r="AP22" s="80">
        <f>AO22/(AN30+$P$7)^2*$O$7</f>
        <v>1.2768626243996311E-2</v>
      </c>
      <c r="AQ22" s="23">
        <f>EXP($N$7-$O$7/(AP30+$P$7))/$R$16*$S$7</f>
        <v>0.40440061549055123</v>
      </c>
      <c r="AR22" s="80">
        <f>AQ22/(AP30+$P$7)^2*$O$7</f>
        <v>1.2768626243996311E-2</v>
      </c>
      <c r="AS22" s="23">
        <f>EXP($N$7-$O$7/(AR30+$P$7))/$R$16*$S$7</f>
        <v>0.40440061549055123</v>
      </c>
      <c r="AT22" s="80">
        <f>AS22/(AR30+$P$7)^2*$O$7</f>
        <v>1.2768626243996311E-2</v>
      </c>
      <c r="AU22" s="23">
        <f>EXP($N$7-$O$7/(AT30+$P$7))/$R$16*$S$7</f>
        <v>0.40440061549055123</v>
      </c>
      <c r="AV22" s="80">
        <f>AU22/(AT30+$P$7)^2*$O$7</f>
        <v>1.2768626243996311E-2</v>
      </c>
      <c r="AW22" s="23">
        <f>EXP($N$7-$O$7/(AV30+$P$7))/$R$16*$S$7</f>
        <v>0.40440061549055123</v>
      </c>
      <c r="AX22" s="80">
        <f>AW22/(AV30+$P$7)^2*$O$7</f>
        <v>1.2768626243996311E-2</v>
      </c>
      <c r="AY22" s="23">
        <f>EXP($N$7-$O$7/(AX30+$P$7))/$R$16*$S$7</f>
        <v>0.40440061549055123</v>
      </c>
      <c r="AZ22" s="80">
        <f>AY22/(AX30+$P$7)^2*$O$7</f>
        <v>1.2768626243996311E-2</v>
      </c>
      <c r="BA22" s="23">
        <f>EXP($N$7-$O$7/(AZ30+$P$7))/$R$16*$S$7</f>
        <v>0.40440061549055123</v>
      </c>
      <c r="BB22" s="80">
        <f>BA22/(AZ30+$P$7)^2*$O$7</f>
        <v>1.2768626243996311E-2</v>
      </c>
      <c r="BC22" s="23">
        <f>EXP($N$7-$O$7/(BB30+$P$7))/$R$16*$S$7</f>
        <v>0.40440061549055123</v>
      </c>
      <c r="BD22" s="80">
        <f>BC22/(BB30+$P$7)^2*$O$7</f>
        <v>1.2768626243996311E-2</v>
      </c>
      <c r="BE22" s="23">
        <f>EXP($N$7-$O$7/(BD30+$P$7))/$R$16*$S$7</f>
        <v>0.40440061549055123</v>
      </c>
      <c r="BF22" s="80">
        <f>BE22/(BD30+$P$7)^2*$O$7</f>
        <v>1.2768626243996311E-2</v>
      </c>
      <c r="BG22" s="23">
        <f>EXP($N$7-$O$7/(BF30+$P$7))/$R$16*$S$7</f>
        <v>0.40440061549055123</v>
      </c>
      <c r="BH22" s="80">
        <f>BG22/(BF30+$P$7)^2*$O$7</f>
        <v>1.2768626243996311E-2</v>
      </c>
      <c r="BI22" s="23">
        <f>EXP($N$7-$O$7/(BH30+$P$7))/$R$16*$S$7</f>
        <v>0.40440061549055123</v>
      </c>
      <c r="BJ22" s="80">
        <f>BI22/(BH30+$P$7)^2*$O$7</f>
        <v>1.2768626243996311E-2</v>
      </c>
      <c r="BK22" s="23">
        <f>EXP($N$7-$O$7/(BJ30+$P$7))/$R$16*$S$7</f>
        <v>0.40440061549055123</v>
      </c>
      <c r="BL22" s="80">
        <f>BK22/(BJ30+$P$7)^2*$O$7</f>
        <v>1.2768626243996311E-2</v>
      </c>
      <c r="BM22" s="23">
        <f>EXP($N$7-$O$7/(BL30+$P$7))/$R$16*$S$7</f>
        <v>0.40440061549055123</v>
      </c>
      <c r="BN22" s="80">
        <f>BM22/(BL30+$P$7)^2*$O$7</f>
        <v>1.2768626243996311E-2</v>
      </c>
      <c r="BO22" s="23">
        <f>EXP($N$7-$O$7/(BN30+$P$7))/$R$16*$S$7</f>
        <v>0.40440061549055123</v>
      </c>
      <c r="BP22" s="80">
        <f>BO22/(BN30+$P$7)^2*$O$7</f>
        <v>1.2768626243996311E-2</v>
      </c>
      <c r="BQ22" s="23">
        <f>EXP($N$7-$O$7/(BP30+$P$7))/$R$16*$S$7</f>
        <v>0.40440061549055123</v>
      </c>
      <c r="BR22" s="80">
        <f>BQ22/(BP30+$P$7)^2*$O$7</f>
        <v>1.2768626243996311E-2</v>
      </c>
      <c r="BS22" s="23">
        <f>EXP($N$7-$O$7/(BR30+$P$7))/$R$16*$S$7</f>
        <v>0.40440061549055123</v>
      </c>
      <c r="BT22" s="80">
        <f>BS22/(BR30+$P$7)^2*$O$7</f>
        <v>1.2768626243996311E-2</v>
      </c>
      <c r="BU22" s="23">
        <f>EXP($N$7-$O$7/(BT30+$P$7))/$R$16*$S$7</f>
        <v>0.40440061549055123</v>
      </c>
      <c r="BV22" s="80">
        <f>BU22/(BT30+$P$7)^2*$O$7</f>
        <v>1.2768626243996311E-2</v>
      </c>
      <c r="BW22" s="23">
        <f>EXP($N$7-$O$7/(BV30+$P$7))/$R$16*$S$7</f>
        <v>0.40440061549055123</v>
      </c>
      <c r="BX22" s="80">
        <f>BW22/(BV30+$P$7)^2*$O$7</f>
        <v>1.2768626243996311E-2</v>
      </c>
      <c r="BY22" s="23">
        <f>EXP($N$7-$O$7/(BX30+$P$7))/$R$16*$S$7</f>
        <v>0.40440061549055123</v>
      </c>
      <c r="BZ22" s="80">
        <f>BY22/(BX30+$P$7)^2*$O$7</f>
        <v>1.2768626243996311E-2</v>
      </c>
      <c r="CA22" s="23">
        <f>EXP($N$7-$O$7/(BZ30+$P$7))/$R$16*$S$7</f>
        <v>0.40440061549055123</v>
      </c>
      <c r="CB22" s="80">
        <f>CA22/(BZ30+$P$7)^2*$O$7</f>
        <v>1.2768626243996311E-2</v>
      </c>
      <c r="CC22" s="23">
        <f>EXP($N$7-$O$7/(CB30+$P$7))/$R$16*$S$7</f>
        <v>0.40440061549055123</v>
      </c>
      <c r="CD22" s="80">
        <f>CC22/(CB30+$P$7)^2*$O$7</f>
        <v>1.2768626243996311E-2</v>
      </c>
      <c r="CE22" s="23">
        <f>EXP($N$7-$O$7/(CD30+$P$7))/$R$16*$S$7</f>
        <v>0.40440061549055123</v>
      </c>
      <c r="CF22" s="80">
        <f>CE22/(CD30+$P$7)^2*$O$7</f>
        <v>1.2768626243996311E-2</v>
      </c>
      <c r="CG22" s="23">
        <f>EXP($N$7-$O$7/(CF30+$P$7))/$R$16*$S$7</f>
        <v>0.40440061549055123</v>
      </c>
      <c r="CH22" s="80">
        <f>CG22/(CF30+$P$7)^2*$O$7</f>
        <v>1.2768626243996311E-2</v>
      </c>
      <c r="CI22" s="23">
        <f>EXP($N$7-$O$7/(CH30+$P$7))/$R$16*$S$7</f>
        <v>0.40440061549055123</v>
      </c>
      <c r="CJ22" s="80">
        <f>CI22/(CH30+$P$7)^2*$O$7</f>
        <v>1.2768626243996311E-2</v>
      </c>
      <c r="CK22" s="23">
        <f>EXP($N$7-$O$7/(CJ30+$P$7))/$R$16*$S$7</f>
        <v>0.40440061549055123</v>
      </c>
      <c r="CL22" s="80">
        <f>CK22/(CJ30+$P$7)^2*$O$7</f>
        <v>1.2768626243996311E-2</v>
      </c>
      <c r="CM22" s="23">
        <f>EXP($N$7-$O$7/(CL30+$P$7))/$R$16*$S$7</f>
        <v>0.40440061549055123</v>
      </c>
      <c r="CN22" s="80">
        <f>CM22/(CL30+$P$7)^2*$O$7</f>
        <v>1.2768626243996311E-2</v>
      </c>
      <c r="CO22" s="23">
        <f>EXP($N$7-$O$7/(CN30+$P$7))/$R$16*$S$7</f>
        <v>0.40440061549055123</v>
      </c>
      <c r="CP22" s="80">
        <f>CO22/(CN30+$P$7)^2*$O$7</f>
        <v>1.2768626243996311E-2</v>
      </c>
      <c r="CQ22" s="23">
        <f>EXP($N$7-$O$7/(CP30+$P$7))/$R$16*$S$7</f>
        <v>0.40440061549055123</v>
      </c>
      <c r="CR22" s="80">
        <f>CQ22/(CP30+$P$7)^2*$O$7</f>
        <v>1.2768626243996311E-2</v>
      </c>
      <c r="CS22" s="23">
        <f>EXP($N$7-$O$7/(CR30+$P$7))/$R$16*$S$7</f>
        <v>0.40440061549055123</v>
      </c>
      <c r="CT22" s="80">
        <f>CS22/(CR30+$P$7)^2*$O$7</f>
        <v>1.2768626243996311E-2</v>
      </c>
      <c r="CU22" s="23">
        <f>EXP($N$7-$O$7/(CT30+$P$7))/$R$16*$S$7</f>
        <v>0.40440061549055123</v>
      </c>
      <c r="CV22" s="80">
        <f>CU22/(CT30+$P$7)^2*$O$7</f>
        <v>1.2768626243996311E-2</v>
      </c>
      <c r="CW22" s="23">
        <f>EXP($N$7-$O$7/(CV30+$P$7))/$R$16*$S$7</f>
        <v>0.40440061549055123</v>
      </c>
      <c r="CX22" s="80">
        <f>CW22/(CV30+$P$7)^2*$O$7</f>
        <v>1.2768626243996311E-2</v>
      </c>
      <c r="CY22" s="23">
        <f>EXP($N$7-$O$7/(CX30+$P$7))/$R$16*$S$7</f>
        <v>0.40440061549055123</v>
      </c>
      <c r="CZ22" s="80">
        <f>CY22/(CX30+$P$7)^2*$O$7</f>
        <v>1.2768626243996311E-2</v>
      </c>
      <c r="DA22" s="23">
        <f>EXP($N$7-$O$7/(CZ30+$P$7))/$R$16*$S$7</f>
        <v>0.40440061549055123</v>
      </c>
      <c r="DB22" s="80">
        <f>DA22/(CZ30+$P$7)^2*$O$7</f>
        <v>1.2768626243996311E-2</v>
      </c>
      <c r="DC22" s="23">
        <f>EXP($N$7-$O$7/(DB30+$P$7))/$R$16*$S$7</f>
        <v>0.40440061549055123</v>
      </c>
      <c r="DD22" s="80">
        <f>DC22/(DB30+$P$7)^2*$O$7</f>
        <v>1.2768626243996311E-2</v>
      </c>
      <c r="DE22" s="23">
        <f>EXP($N$7-$O$7/(DD30+$P$7))/$R$16*$S$7</f>
        <v>0.40440061549055123</v>
      </c>
      <c r="DF22" s="80">
        <f>DE22/(DD30+$P$7)^2*$O$7</f>
        <v>1.2768626243996311E-2</v>
      </c>
      <c r="DG22" s="23">
        <f>EXP($N$7-$O$7/(DF30+$P$7))/$R$16*$S$7</f>
        <v>0.40440061549055123</v>
      </c>
      <c r="DH22" s="80">
        <f>DG22/(DF30+$P$7)^2*$O$7</f>
        <v>1.2768626243996311E-2</v>
      </c>
      <c r="DI22" s="23">
        <f>EXP($N$7-$O$7/(DH30+$P$7))/$R$16*$S$7</f>
        <v>0.40440061549055123</v>
      </c>
      <c r="DJ22" s="80">
        <f>DI22/(DH30+$P$7)^2*$O$7</f>
        <v>1.2768626243996311E-2</v>
      </c>
      <c r="DK22" s="23">
        <f>EXP($N$7-$O$7/(DJ30+$P$7))/$R$16*$S$7</f>
        <v>0.40440061549055123</v>
      </c>
      <c r="DL22" s="80">
        <f>DK22/(DJ30+$P$7)^2*$O$7</f>
        <v>1.2768626243996311E-2</v>
      </c>
      <c r="DM22" s="23">
        <f>EXP($N$7-$O$7/(DL30+$P$7))/$R$16*$S$7</f>
        <v>0.40440061549055123</v>
      </c>
      <c r="DN22" s="80">
        <f>DM22/(DL30+$P$7)^2*$O$7</f>
        <v>1.2768626243996311E-2</v>
      </c>
      <c r="DO22" s="23">
        <f>EXP($N$7-$O$7/(DN30+$P$7))/$R$16*$S$7</f>
        <v>0.40440061549055123</v>
      </c>
      <c r="DP22" s="80">
        <f>DO22/(DN30+$P$7)^2*$O$7</f>
        <v>1.2768626243996311E-2</v>
      </c>
      <c r="DQ22" s="23">
        <f>EXP($N$7-$O$7/(DP30+$P$7))/$R$16*$S$7</f>
        <v>0.40440061549055123</v>
      </c>
      <c r="DR22" s="80">
        <f>DQ22/(DP30+$P$7)^2*$O$7</f>
        <v>1.2768626243996311E-2</v>
      </c>
      <c r="DS22" s="23">
        <f>EXP($N$7-$O$7/(DR30+$P$7))/$R$16*$S$7</f>
        <v>0.40440061549055123</v>
      </c>
      <c r="DT22" s="80">
        <f>DS22/(DR30+$P$7)^2*$O$7</f>
        <v>1.2768626243996311E-2</v>
      </c>
      <c r="DU22" s="23">
        <f>EXP($N$7-$O$7/(DT30+$P$7))/$R$16*$S$7</f>
        <v>0.40440061549055123</v>
      </c>
      <c r="DV22" s="80">
        <f>DU22/(DT30+$P$7)^2*$O$7</f>
        <v>1.2768626243996311E-2</v>
      </c>
      <c r="DW22" s="23">
        <f>EXP($N$7-$O$7/(DV30+$P$7))/$R$16*$S$7</f>
        <v>0.40440061549055123</v>
      </c>
      <c r="DX22" s="80">
        <f>DW22/(DV30+$P$7)^2*$O$7</f>
        <v>1.2768626243996311E-2</v>
      </c>
      <c r="DY22" s="23">
        <f>EXP($N$7-$O$7/(DX30+$P$7))/$R$16*$S$7</f>
        <v>0.40440061549055123</v>
      </c>
      <c r="DZ22" s="80">
        <f>DY22/(DX30+$P$7)^2*$O$7</f>
        <v>1.2768626243996311E-2</v>
      </c>
      <c r="EA22" s="23">
        <f>EXP($N$7-$O$7/(DZ30+$P$7))/$R$16*$S$7</f>
        <v>0.40440061549055123</v>
      </c>
      <c r="EB22" s="80">
        <f>EA22/(DZ30+$P$7)^2*$O$7</f>
        <v>1.2768626243996311E-2</v>
      </c>
      <c r="EC22" s="23">
        <f>EXP($N$7-$O$7/(EB30+$P$7))/$R$16*$S$7</f>
        <v>0.40440061549055123</v>
      </c>
      <c r="ED22" s="80">
        <f>EC22/(EB30+$P$7)^2*$O$7</f>
        <v>1.2768626243996311E-2</v>
      </c>
      <c r="EE22" s="23">
        <f>EXP($N$7-$O$7/(ED30+$P$7))/$R$16*$S$7</f>
        <v>0.40440061549055123</v>
      </c>
      <c r="EF22" s="80">
        <f>EE22/(ED30+$P$7)^2*$O$7</f>
        <v>1.2768626243996311E-2</v>
      </c>
      <c r="EG22" s="23">
        <f>EXP($N$7-$O$7/(EF30+$P$7))/$R$16*$S$7</f>
        <v>0.40440061549055123</v>
      </c>
      <c r="EH22" s="80">
        <f>EG22/(EF30+$P$7)^2*$O$7</f>
        <v>1.2768626243996311E-2</v>
      </c>
      <c r="EI22" s="23">
        <f>EXP($N$7-$O$7/(EH30+$P$7))/$R$16*$S$7</f>
        <v>0.40440061549055123</v>
      </c>
      <c r="EJ22" s="80">
        <f>EI22/(EH30+$P$7)^2*$O$7</f>
        <v>1.2768626243996311E-2</v>
      </c>
      <c r="EK22" s="23">
        <f>EXP($N$7-$O$7/(EJ30+$P$7))/$R$16*$S$7</f>
        <v>0.40440061549055123</v>
      </c>
      <c r="EL22" s="80">
        <f>EK22/(EJ30+$P$7)^2*$O$7</f>
        <v>1.2768626243996311E-2</v>
      </c>
      <c r="EM22" s="23">
        <f>EXP($N$7-$O$7/(EL30+$P$7))/$R$16*$S$7</f>
        <v>0.40440061549055123</v>
      </c>
      <c r="EN22" s="80">
        <f>EM22/(EL30+$P$7)^2*$O$7</f>
        <v>1.2768626243996311E-2</v>
      </c>
      <c r="EO22" s="23">
        <f>EXP($N$7-$O$7/(EN30+$P$7))/$R$16*$S$7</f>
        <v>0.40440061549055123</v>
      </c>
      <c r="EP22" s="80">
        <f>EO22/(EN30+$P$7)^2*$O$7</f>
        <v>1.2768626243996311E-2</v>
      </c>
      <c r="EQ22" s="23">
        <f>EXP($N$7-$O$7/(EP30+$P$7))/$R$16*$S$7</f>
        <v>0.40440061549055123</v>
      </c>
      <c r="ER22" s="80">
        <f>EQ22/(EP30+$P$7)^2*$O$7</f>
        <v>1.2768626243996311E-2</v>
      </c>
      <c r="ES22" s="23">
        <f>EXP($N$7-$O$7/(ER30+$P$7))/$R$16*$S$7</f>
        <v>0.40440061549055123</v>
      </c>
      <c r="ET22" s="80">
        <f>ES22/(ER30+$P$7)^2*$O$7</f>
        <v>1.2768626243996311E-2</v>
      </c>
      <c r="EU22" s="23">
        <f>EXP($N$7-$O$7/(ET30+$P$7))/$R$16*$S$7</f>
        <v>0.40440061549055123</v>
      </c>
      <c r="EV22" s="80">
        <f>EU22/(ET30+$P$7)^2*$O$7</f>
        <v>1.2768626243996311E-2</v>
      </c>
    </row>
    <row r="23" spans="2:152" x14ac:dyDescent="0.25">
      <c r="B23" s="20" t="str">
        <f>IF(OR(B22=U6,B22=U7,B22=U8),"Pressure","")</f>
        <v>Pressure</v>
      </c>
      <c r="D23" s="16" t="str">
        <f>IF(B23="","",V13)</f>
        <v>PSIA</v>
      </c>
      <c r="E23" s="17">
        <v>10</v>
      </c>
      <c r="J23" s="52"/>
      <c r="K23" s="2"/>
      <c r="L23" s="51">
        <v>5</v>
      </c>
      <c r="M23" s="23">
        <f t="shared" si="11"/>
        <v>1.6444455991754968E-3</v>
      </c>
      <c r="N23" s="60">
        <f t="shared" si="8"/>
        <v>46.069056844773307</v>
      </c>
      <c r="O23" s="23">
        <f t="shared" si="9"/>
        <v>6.9423746421227997E-3</v>
      </c>
      <c r="P23" s="80">
        <f t="shared" si="10"/>
        <v>2.8984860467390681E-4</v>
      </c>
      <c r="Q23" s="23">
        <f>EXP($N$8-$O$8/(P30+$P$8))/$R$16*$S$8</f>
        <v>2.55992896779857E-3</v>
      </c>
      <c r="R23" s="80">
        <f>Q23/(P30+$P$8)^2*$O$8</f>
        <v>1.2471917000990372E-4</v>
      </c>
      <c r="S23" s="23">
        <f>EXP($N$8-$O$8/(R30+$P$8))/$R$16*$S$8</f>
        <v>1.7246713386708712E-3</v>
      </c>
      <c r="T23" s="80">
        <f>S23/(R30+$P$8)^2*$O$8</f>
        <v>8.903991470990412E-5</v>
      </c>
      <c r="U23" s="23">
        <f>EXP($N$8-$O$8/(T30+$P$8))/$R$16*$S$8</f>
        <v>1.6453988161827301E-3</v>
      </c>
      <c r="V23" s="80">
        <f>U23/(T30+$P$8)^2*$O$8</f>
        <v>8.5526488735799438E-5</v>
      </c>
      <c r="W23" s="23">
        <f>EXP($N$8-$O$8/(V30+$P$8))/$R$16*$S$8</f>
        <v>1.6444457410178003E-3</v>
      </c>
      <c r="X23" s="80">
        <f>W23/(V30+$P$8)^2*$O$8</f>
        <v>8.5484088762285238E-5</v>
      </c>
      <c r="Y23" s="23">
        <f>EXP($N$8-$O$8/(X30+$P$8))/$R$16*$S$8</f>
        <v>1.6444455991754968E-3</v>
      </c>
      <c r="Z23" s="80">
        <f>Y23/(X30+$P$8)^2*$O$8</f>
        <v>8.5484082451783679E-5</v>
      </c>
      <c r="AA23" s="23">
        <f>EXP($N$8-$O$8/(Z30+$P$8))/$R$16*$S$8</f>
        <v>1.6444455991754968E-3</v>
      </c>
      <c r="AB23" s="80">
        <f>AA23/(Z30+$P$8)^2*$O$8</f>
        <v>8.5484082451783679E-5</v>
      </c>
      <c r="AC23" s="23">
        <f>EXP($N$8-$O$8/(AB30+$P$8))/$R$16*$S$8</f>
        <v>1.6444455991754968E-3</v>
      </c>
      <c r="AD23" s="80">
        <f>AC23/(AB30+$P$8)^2*$O$8</f>
        <v>8.5484082451783679E-5</v>
      </c>
      <c r="AE23" s="23">
        <f>EXP($N$8-$O$8/(AD30+$P$8))/$R$16*$S$8</f>
        <v>1.6444455991754968E-3</v>
      </c>
      <c r="AF23" s="80">
        <f>AE23/(AD30+$P$8)^2*$O$8</f>
        <v>8.5484082451783679E-5</v>
      </c>
      <c r="AG23" s="23">
        <f>EXP($N$8-$O$8/(AF30+$P$8))/$R$16*$S$8</f>
        <v>1.6444455991754968E-3</v>
      </c>
      <c r="AH23" s="80">
        <f>AG23/(AF30+$P$8)^2*$O$8</f>
        <v>8.5484082451783679E-5</v>
      </c>
      <c r="AI23" s="23">
        <f>EXP($N$8-$O$8/(AH30+$P$8))/$R$16*$S$8</f>
        <v>1.6444455991754968E-3</v>
      </c>
      <c r="AJ23" s="80">
        <f>AI23/(AH30+$P$8)^2*$O$8</f>
        <v>8.5484082451783679E-5</v>
      </c>
      <c r="AK23" s="23">
        <f>EXP($N$8-$O$8/(AJ30+$P$8))/$R$16*$S$8</f>
        <v>1.6444455991754968E-3</v>
      </c>
      <c r="AL23" s="80">
        <f>AK23/(AJ30+$P$8)^2*$O$8</f>
        <v>8.5484082451783679E-5</v>
      </c>
      <c r="AM23" s="23">
        <f>EXP($N$8-$O$8/(AL30+$P$8))/$R$16*$S$8</f>
        <v>1.6444455991754968E-3</v>
      </c>
      <c r="AN23" s="80">
        <f>AM23/(AL30+$P$8)^2*$O$8</f>
        <v>8.5484082451783679E-5</v>
      </c>
      <c r="AO23" s="23">
        <f>EXP($N$8-$O$8/(AN30+$P$8))/$R$16*$S$8</f>
        <v>1.6444455991754968E-3</v>
      </c>
      <c r="AP23" s="80">
        <f>AO23/(AN30+$P$8)^2*$O$8</f>
        <v>8.5484082451783679E-5</v>
      </c>
      <c r="AQ23" s="23">
        <f>EXP($N$8-$O$8/(AP30+$P$8))/$R$16*$S$8</f>
        <v>1.6444455991754968E-3</v>
      </c>
      <c r="AR23" s="80">
        <f>AQ23/(AP30+$P$8)^2*$O$8</f>
        <v>8.5484082451783679E-5</v>
      </c>
      <c r="AS23" s="23">
        <f>EXP($N$8-$O$8/(AR30+$P$8))/$R$16*$S$8</f>
        <v>1.6444455991754968E-3</v>
      </c>
      <c r="AT23" s="80">
        <f>AS23/(AR30+$P$8)^2*$O$8</f>
        <v>8.5484082451783679E-5</v>
      </c>
      <c r="AU23" s="23">
        <f>EXP($N$8-$O$8/(AT30+$P$8))/$R$16*$S$8</f>
        <v>1.6444455991754968E-3</v>
      </c>
      <c r="AV23" s="80">
        <f>AU23/(AT30+$P$8)^2*$O$8</f>
        <v>8.5484082451783679E-5</v>
      </c>
      <c r="AW23" s="23">
        <f>EXP($N$8-$O$8/(AV30+$P$8))/$R$16*$S$8</f>
        <v>1.6444455991754968E-3</v>
      </c>
      <c r="AX23" s="80">
        <f>AW23/(AV30+$P$8)^2*$O$8</f>
        <v>8.5484082451783679E-5</v>
      </c>
      <c r="AY23" s="23">
        <f>EXP($N$8-$O$8/(AX30+$P$8))/$R$16*$S$8</f>
        <v>1.6444455991754968E-3</v>
      </c>
      <c r="AZ23" s="80">
        <f>AY23/(AX30+$P$8)^2*$O$8</f>
        <v>8.5484082451783679E-5</v>
      </c>
      <c r="BA23" s="23">
        <f>EXP($N$8-$O$8/(AZ30+$P$8))/$R$16*$S$8</f>
        <v>1.6444455991754968E-3</v>
      </c>
      <c r="BB23" s="80">
        <f>BA23/(AZ30+$P$8)^2*$O$8</f>
        <v>8.5484082451783679E-5</v>
      </c>
      <c r="BC23" s="23">
        <f>EXP($N$8-$O$8/(BB30+$P$8))/$R$16*$S$8</f>
        <v>1.6444455991754968E-3</v>
      </c>
      <c r="BD23" s="80">
        <f>BC23/(BB30+$P$8)^2*$O$8</f>
        <v>8.5484082451783679E-5</v>
      </c>
      <c r="BE23" s="23">
        <f>EXP($N$8-$O$8/(BD30+$P$8))/$R$16*$S$8</f>
        <v>1.6444455991754968E-3</v>
      </c>
      <c r="BF23" s="80">
        <f>BE23/(BD30+$P$8)^2*$O$8</f>
        <v>8.5484082451783679E-5</v>
      </c>
      <c r="BG23" s="23">
        <f>EXP($N$8-$O$8/(BF30+$P$8))/$R$16*$S$8</f>
        <v>1.6444455991754968E-3</v>
      </c>
      <c r="BH23" s="80">
        <f>BG23/(BF30+$P$8)^2*$O$8</f>
        <v>8.5484082451783679E-5</v>
      </c>
      <c r="BI23" s="23">
        <f>EXP($N$8-$O$8/(BH30+$P$8))/$R$16*$S$8</f>
        <v>1.6444455991754968E-3</v>
      </c>
      <c r="BJ23" s="80">
        <f>BI23/(BH30+$P$8)^2*$O$8</f>
        <v>8.5484082451783679E-5</v>
      </c>
      <c r="BK23" s="23">
        <f>EXP($N$8-$O$8/(BJ30+$P$8))/$R$16*$S$8</f>
        <v>1.6444455991754968E-3</v>
      </c>
      <c r="BL23" s="80">
        <f>BK23/(BJ30+$P$8)^2*$O$8</f>
        <v>8.5484082451783679E-5</v>
      </c>
      <c r="BM23" s="23">
        <f>EXP($N$8-$O$8/(BL30+$P$8))/$R$16*$S$8</f>
        <v>1.6444455991754968E-3</v>
      </c>
      <c r="BN23" s="80">
        <f>BM23/(BL30+$P$8)^2*$O$8</f>
        <v>8.5484082451783679E-5</v>
      </c>
      <c r="BO23" s="23">
        <f>EXP($N$8-$O$8/(BN30+$P$8))/$R$16*$S$8</f>
        <v>1.6444455991754968E-3</v>
      </c>
      <c r="BP23" s="80">
        <f>BO23/(BN30+$P$8)^2*$O$8</f>
        <v>8.5484082451783679E-5</v>
      </c>
      <c r="BQ23" s="23">
        <f>EXP($N$8-$O$8/(BP30+$P$8))/$R$16*$S$8</f>
        <v>1.6444455991754968E-3</v>
      </c>
      <c r="BR23" s="80">
        <f>BQ23/(BP30+$P$8)^2*$O$8</f>
        <v>8.5484082451783679E-5</v>
      </c>
      <c r="BS23" s="23">
        <f>EXP($N$8-$O$8/(BR30+$P$8))/$R$16*$S$8</f>
        <v>1.6444455991754968E-3</v>
      </c>
      <c r="BT23" s="80">
        <f>BS23/(BR30+$P$8)^2*$O$8</f>
        <v>8.5484082451783679E-5</v>
      </c>
      <c r="BU23" s="23">
        <f>EXP($N$8-$O$8/(BT30+$P$8))/$R$16*$S$8</f>
        <v>1.6444455991754968E-3</v>
      </c>
      <c r="BV23" s="80">
        <f>BU23/(BT30+$P$8)^2*$O$8</f>
        <v>8.5484082451783679E-5</v>
      </c>
      <c r="BW23" s="23">
        <f>EXP($N$8-$O$8/(BV30+$P$8))/$R$16*$S$8</f>
        <v>1.6444455991754968E-3</v>
      </c>
      <c r="BX23" s="80">
        <f>BW23/(BV30+$P$8)^2*$O$8</f>
        <v>8.5484082451783679E-5</v>
      </c>
      <c r="BY23" s="23">
        <f>EXP($N$8-$O$8/(BX30+$P$8))/$R$16*$S$8</f>
        <v>1.6444455991754968E-3</v>
      </c>
      <c r="BZ23" s="80">
        <f>BY23/(BX30+$P$8)^2*$O$8</f>
        <v>8.5484082451783679E-5</v>
      </c>
      <c r="CA23" s="23">
        <f>EXP($N$8-$O$8/(BZ30+$P$8))/$R$16*$S$8</f>
        <v>1.6444455991754968E-3</v>
      </c>
      <c r="CB23" s="80">
        <f>CA23/(BZ30+$P$8)^2*$O$8</f>
        <v>8.5484082451783679E-5</v>
      </c>
      <c r="CC23" s="23">
        <f>EXP($N$8-$O$8/(CB30+$P$8))/$R$16*$S$8</f>
        <v>1.6444455991754968E-3</v>
      </c>
      <c r="CD23" s="80">
        <f>CC23/(CB30+$P$8)^2*$O$8</f>
        <v>8.5484082451783679E-5</v>
      </c>
      <c r="CE23" s="23">
        <f>EXP($N$8-$O$8/(CD30+$P$8))/$R$16*$S$8</f>
        <v>1.6444455991754968E-3</v>
      </c>
      <c r="CF23" s="80">
        <f>CE23/(CD30+$P$8)^2*$O$8</f>
        <v>8.5484082451783679E-5</v>
      </c>
      <c r="CG23" s="23">
        <f>EXP($N$8-$O$8/(CF30+$P$8))/$R$16*$S$8</f>
        <v>1.6444455991754968E-3</v>
      </c>
      <c r="CH23" s="80">
        <f>CG23/(CF30+$P$8)^2*$O$8</f>
        <v>8.5484082451783679E-5</v>
      </c>
      <c r="CI23" s="23">
        <f>EXP($N$8-$O$8/(CH30+$P$8))/$R$16*$S$8</f>
        <v>1.6444455991754968E-3</v>
      </c>
      <c r="CJ23" s="80">
        <f>CI23/(CH30+$P$8)^2*$O$8</f>
        <v>8.5484082451783679E-5</v>
      </c>
      <c r="CK23" s="23">
        <f>EXP($N$8-$O$8/(CJ30+$P$8))/$R$16*$S$8</f>
        <v>1.6444455991754968E-3</v>
      </c>
      <c r="CL23" s="80">
        <f>CK23/(CJ30+$P$8)^2*$O$8</f>
        <v>8.5484082451783679E-5</v>
      </c>
      <c r="CM23" s="23">
        <f>EXP($N$8-$O$8/(CL30+$P$8))/$R$16*$S$8</f>
        <v>1.6444455991754968E-3</v>
      </c>
      <c r="CN23" s="80">
        <f>CM23/(CL30+$P$8)^2*$O$8</f>
        <v>8.5484082451783679E-5</v>
      </c>
      <c r="CO23" s="23">
        <f>EXP($N$8-$O$8/(CN30+$P$8))/$R$16*$S$8</f>
        <v>1.6444455991754968E-3</v>
      </c>
      <c r="CP23" s="80">
        <f>CO23/(CN30+$P$8)^2*$O$8</f>
        <v>8.5484082451783679E-5</v>
      </c>
      <c r="CQ23" s="23">
        <f>EXP($N$8-$O$8/(CP30+$P$8))/$R$16*$S$8</f>
        <v>1.6444455991754968E-3</v>
      </c>
      <c r="CR23" s="80">
        <f>CQ23/(CP30+$P$8)^2*$O$8</f>
        <v>8.5484082451783679E-5</v>
      </c>
      <c r="CS23" s="23">
        <f>EXP($N$8-$O$8/(CR30+$P$8))/$R$16*$S$8</f>
        <v>1.6444455991754968E-3</v>
      </c>
      <c r="CT23" s="80">
        <f>CS23/(CR30+$P$8)^2*$O$8</f>
        <v>8.5484082451783679E-5</v>
      </c>
      <c r="CU23" s="23">
        <f>EXP($N$8-$O$8/(CT30+$P$8))/$R$16*$S$8</f>
        <v>1.6444455991754968E-3</v>
      </c>
      <c r="CV23" s="80">
        <f>CU23/(CT30+$P$8)^2*$O$8</f>
        <v>8.5484082451783679E-5</v>
      </c>
      <c r="CW23" s="23">
        <f>EXP($N$8-$O$8/(CV30+$P$8))/$R$16*$S$8</f>
        <v>1.6444455991754968E-3</v>
      </c>
      <c r="CX23" s="80">
        <f>CW23/(CV30+$P$8)^2*$O$8</f>
        <v>8.5484082451783679E-5</v>
      </c>
      <c r="CY23" s="23">
        <f>EXP($N$8-$O$8/(CX30+$P$8))/$R$16*$S$8</f>
        <v>1.6444455991754968E-3</v>
      </c>
      <c r="CZ23" s="80">
        <f>CY23/(CX30+$P$8)^2*$O$8</f>
        <v>8.5484082451783679E-5</v>
      </c>
      <c r="DA23" s="23">
        <f>EXP($N$8-$O$8/(CZ30+$P$8))/$R$16*$S$8</f>
        <v>1.6444455991754968E-3</v>
      </c>
      <c r="DB23" s="80">
        <f>DA23/(CZ30+$P$8)^2*$O$8</f>
        <v>8.5484082451783679E-5</v>
      </c>
      <c r="DC23" s="23">
        <f>EXP($N$8-$O$8/(DB30+$P$8))/$R$16*$S$8</f>
        <v>1.6444455991754968E-3</v>
      </c>
      <c r="DD23" s="80">
        <f>DC23/(DB30+$P$8)^2*$O$8</f>
        <v>8.5484082451783679E-5</v>
      </c>
      <c r="DE23" s="23">
        <f>EXP($N$8-$O$8/(DD30+$P$8))/$R$16*$S$8</f>
        <v>1.6444455991754968E-3</v>
      </c>
      <c r="DF23" s="80">
        <f>DE23/(DD30+$P$8)^2*$O$8</f>
        <v>8.5484082451783679E-5</v>
      </c>
      <c r="DG23" s="23">
        <f>EXP($N$8-$O$8/(DF30+$P$8))/$R$16*$S$8</f>
        <v>1.6444455991754968E-3</v>
      </c>
      <c r="DH23" s="80">
        <f>DG23/(DF30+$P$8)^2*$O$8</f>
        <v>8.5484082451783679E-5</v>
      </c>
      <c r="DI23" s="23">
        <f>EXP($N$8-$O$8/(DH30+$P$8))/$R$16*$S$8</f>
        <v>1.6444455991754968E-3</v>
      </c>
      <c r="DJ23" s="80">
        <f>DI23/(DH30+$P$8)^2*$O$8</f>
        <v>8.5484082451783679E-5</v>
      </c>
      <c r="DK23" s="23">
        <f>EXP($N$8-$O$8/(DJ30+$P$8))/$R$16*$S$8</f>
        <v>1.6444455991754968E-3</v>
      </c>
      <c r="DL23" s="80">
        <f>DK23/(DJ30+$P$8)^2*$O$8</f>
        <v>8.5484082451783679E-5</v>
      </c>
      <c r="DM23" s="23">
        <f>EXP($N$8-$O$8/(DL30+$P$8))/$R$16*$S$8</f>
        <v>1.6444455991754968E-3</v>
      </c>
      <c r="DN23" s="80">
        <f>DM23/(DL30+$P$8)^2*$O$8</f>
        <v>8.5484082451783679E-5</v>
      </c>
      <c r="DO23" s="23">
        <f>EXP($N$8-$O$8/(DN30+$P$8))/$R$16*$S$8</f>
        <v>1.6444455991754968E-3</v>
      </c>
      <c r="DP23" s="80">
        <f>DO23/(DN30+$P$8)^2*$O$8</f>
        <v>8.5484082451783679E-5</v>
      </c>
      <c r="DQ23" s="23">
        <f>EXP($N$8-$O$8/(DP30+$P$8))/$R$16*$S$8</f>
        <v>1.6444455991754968E-3</v>
      </c>
      <c r="DR23" s="80">
        <f>DQ23/(DP30+$P$8)^2*$O$8</f>
        <v>8.5484082451783679E-5</v>
      </c>
      <c r="DS23" s="23">
        <f>EXP($N$8-$O$8/(DR30+$P$8))/$R$16*$S$8</f>
        <v>1.6444455991754968E-3</v>
      </c>
      <c r="DT23" s="80">
        <f>DS23/(DR30+$P$8)^2*$O$8</f>
        <v>8.5484082451783679E-5</v>
      </c>
      <c r="DU23" s="23">
        <f>EXP($N$8-$O$8/(DT30+$P$8))/$R$16*$S$8</f>
        <v>1.6444455991754968E-3</v>
      </c>
      <c r="DV23" s="80">
        <f>DU23/(DT30+$P$8)^2*$O$8</f>
        <v>8.5484082451783679E-5</v>
      </c>
      <c r="DW23" s="23">
        <f>EXP($N$8-$O$8/(DV30+$P$8))/$R$16*$S$8</f>
        <v>1.6444455991754968E-3</v>
      </c>
      <c r="DX23" s="80">
        <f>DW23/(DV30+$P$8)^2*$O$8</f>
        <v>8.5484082451783679E-5</v>
      </c>
      <c r="DY23" s="23">
        <f>EXP($N$8-$O$8/(DX30+$P$8))/$R$16*$S$8</f>
        <v>1.6444455991754968E-3</v>
      </c>
      <c r="DZ23" s="80">
        <f>DY23/(DX30+$P$8)^2*$O$8</f>
        <v>8.5484082451783679E-5</v>
      </c>
      <c r="EA23" s="23">
        <f>EXP($N$8-$O$8/(DZ30+$P$8))/$R$16*$S$8</f>
        <v>1.6444455991754968E-3</v>
      </c>
      <c r="EB23" s="80">
        <f>EA23/(DZ30+$P$8)^2*$O$8</f>
        <v>8.5484082451783679E-5</v>
      </c>
      <c r="EC23" s="23">
        <f>EXP($N$8-$O$8/(EB30+$P$8))/$R$16*$S$8</f>
        <v>1.6444455991754968E-3</v>
      </c>
      <c r="ED23" s="80">
        <f>EC23/(EB30+$P$8)^2*$O$8</f>
        <v>8.5484082451783679E-5</v>
      </c>
      <c r="EE23" s="23">
        <f>EXP($N$8-$O$8/(ED30+$P$8))/$R$16*$S$8</f>
        <v>1.6444455991754968E-3</v>
      </c>
      <c r="EF23" s="80">
        <f>EE23/(ED30+$P$8)^2*$O$8</f>
        <v>8.5484082451783679E-5</v>
      </c>
      <c r="EG23" s="23">
        <f>EXP($N$8-$O$8/(EF30+$P$8))/$R$16*$S$8</f>
        <v>1.6444455991754968E-3</v>
      </c>
      <c r="EH23" s="80">
        <f>EG23/(EF30+$P$8)^2*$O$8</f>
        <v>8.5484082451783679E-5</v>
      </c>
      <c r="EI23" s="23">
        <f>EXP($N$8-$O$8/(EH30+$P$8))/$R$16*$S$8</f>
        <v>1.6444455991754968E-3</v>
      </c>
      <c r="EJ23" s="80">
        <f>EI23/(EH30+$P$8)^2*$O$8</f>
        <v>8.5484082451783679E-5</v>
      </c>
      <c r="EK23" s="23">
        <f>EXP($N$8-$O$8/(EJ30+$P$8))/$R$16*$S$8</f>
        <v>1.6444455991754968E-3</v>
      </c>
      <c r="EL23" s="80">
        <f>EK23/(EJ30+$P$8)^2*$O$8</f>
        <v>8.5484082451783679E-5</v>
      </c>
      <c r="EM23" s="23">
        <f>EXP($N$8-$O$8/(EL30+$P$8))/$R$16*$S$8</f>
        <v>1.6444455991754968E-3</v>
      </c>
      <c r="EN23" s="80">
        <f>EM23/(EL30+$P$8)^2*$O$8</f>
        <v>8.5484082451783679E-5</v>
      </c>
      <c r="EO23" s="23">
        <f>EXP($N$8-$O$8/(EN30+$P$8))/$R$16*$S$8</f>
        <v>1.6444455991754968E-3</v>
      </c>
      <c r="EP23" s="80">
        <f>EO23/(EN30+$P$8)^2*$O$8</f>
        <v>8.5484082451783679E-5</v>
      </c>
      <c r="EQ23" s="23">
        <f>EXP($N$8-$O$8/(EP30+$P$8))/$R$16*$S$8</f>
        <v>1.6444455991754968E-3</v>
      </c>
      <c r="ER23" s="80">
        <f>EQ23/(EP30+$P$8)^2*$O$8</f>
        <v>8.5484082451783679E-5</v>
      </c>
      <c r="ES23" s="23">
        <f>EXP($N$8-$O$8/(ER30+$P$8))/$R$16*$S$8</f>
        <v>1.6444455991754968E-3</v>
      </c>
      <c r="ET23" s="80">
        <f>ES23/(ER30+$P$8)^2*$O$8</f>
        <v>8.5484082451783679E-5</v>
      </c>
      <c r="EU23" s="23">
        <f>EXP($N$8-$O$8/(ET30+$P$8))/$R$16*$S$8</f>
        <v>1.6444455991754968E-3</v>
      </c>
      <c r="EV23" s="80">
        <f>EU23/(ET30+$P$8)^2*$O$8</f>
        <v>8.5484082451783679E-5</v>
      </c>
    </row>
    <row r="24" spans="2:152" x14ac:dyDescent="0.25">
      <c r="B24" s="20" t="str">
        <f>IF(OR(B22=U6,B22=U9,B22=U10),"Temperature","")</f>
        <v>Temperature</v>
      </c>
      <c r="D24" s="16" t="str">
        <f>IF(B24="","",V12)</f>
        <v>°F</v>
      </c>
      <c r="E24" s="17">
        <v>200</v>
      </c>
      <c r="J24" s="52"/>
      <c r="K24" s="2"/>
      <c r="L24" s="51">
        <v>6</v>
      </c>
      <c r="M24" s="23">
        <f t="shared" si="11"/>
        <v>3.7615608098981283E-2</v>
      </c>
      <c r="N24" s="60">
        <f t="shared" si="8"/>
        <v>37.762116023512988</v>
      </c>
      <c r="O24" s="23">
        <f t="shared" si="9"/>
        <v>0.10535913670884178</v>
      </c>
      <c r="P24" s="80">
        <f>O24/($N$29+P9)^2*O9</f>
        <v>3.1708751687411444E-3</v>
      </c>
      <c r="Q24" s="23">
        <f>EXP($N$9-$O$9/(P30+$P$9))/$R$16*$S$9</f>
        <v>5.153047732164643E-2</v>
      </c>
      <c r="R24" s="80">
        <f>Q24/(P30+$P$9)^2*$O$9</f>
        <v>1.7898371588967905E-3</v>
      </c>
      <c r="S24" s="23">
        <f>EXP($N$9-$O$9/(R30+$P$9))/$R$16*$S$9</f>
        <v>3.8908838498365357E-2</v>
      </c>
      <c r="T24" s="80">
        <f>S24/(R30+$P$9)^2*$O$9</f>
        <v>1.4258635432135378E-3</v>
      </c>
      <c r="U24" s="23">
        <f>EXP($N$9-$O$9/(T30+$P$9))/$R$16*$S$9</f>
        <v>3.7631075896887467E-2</v>
      </c>
      <c r="V24" s="80">
        <f>U24/(T30+$P$9)^2*$O$9</f>
        <v>1.3877210574809939E-3</v>
      </c>
      <c r="W24" s="23">
        <f>EXP($N$9-$O$9/(V30+$P$9))/$R$16*$S$9</f>
        <v>3.7615610400834651E-2</v>
      </c>
      <c r="X24" s="80">
        <f>W24/(V30+$P$9)^2*$O$9</f>
        <v>1.3872577506490399E-3</v>
      </c>
      <c r="Y24" s="23">
        <f>EXP($N$9-$O$9/(X30+$P$9))/$R$16*$S$9</f>
        <v>3.7615608098981283E-2</v>
      </c>
      <c r="Z24" s="80">
        <f>Y24/(X30+$P$9)^2*$O$9</f>
        <v>1.3872576816884139E-3</v>
      </c>
      <c r="AA24" s="23">
        <f>EXP($N$9-$O$9/(Z30+$P$9))/$R$16*$S$9</f>
        <v>3.7615608098981283E-2</v>
      </c>
      <c r="AB24" s="80">
        <f>AA24/(Z30+$P$9)^2*$O$9</f>
        <v>1.3872576816884139E-3</v>
      </c>
      <c r="AC24" s="23">
        <f>EXP($N$9-$O$9/(AB30+$P$9))/$R$16*$S$9</f>
        <v>3.7615608098981283E-2</v>
      </c>
      <c r="AD24" s="80">
        <f>AC24/(AB30+$P$9)^2*$O$9</f>
        <v>1.3872576816884139E-3</v>
      </c>
      <c r="AE24" s="23">
        <f>EXP($N$9-$O$9/(AD30+$P$9))/$R$16*$S$9</f>
        <v>3.7615608098981283E-2</v>
      </c>
      <c r="AF24" s="80">
        <f>AE24/(AD30+$P$9)^2*$O$9</f>
        <v>1.3872576816884139E-3</v>
      </c>
      <c r="AG24" s="23">
        <f>EXP($N$9-$O$9/(AF30+$P$9))/$R$16*$S$9</f>
        <v>3.7615608098981283E-2</v>
      </c>
      <c r="AH24" s="80">
        <f>AG24/(AF30+$P$9)^2*$O$9</f>
        <v>1.3872576816884139E-3</v>
      </c>
      <c r="AI24" s="23">
        <f>EXP($N$9-$O$9/(AH30+$P$9))/$R$16*$S$9</f>
        <v>3.7615608098981283E-2</v>
      </c>
      <c r="AJ24" s="80">
        <f>AI24/(AH30+$P$9)^2*$O$9</f>
        <v>1.3872576816884139E-3</v>
      </c>
      <c r="AK24" s="23">
        <f>EXP($N$9-$O$9/(AJ30+$P$9))/$R$16*$S$9</f>
        <v>3.7615608098981283E-2</v>
      </c>
      <c r="AL24" s="80">
        <f>AK24/(AJ30+$P$9)^2*$O$9</f>
        <v>1.3872576816884139E-3</v>
      </c>
      <c r="AM24" s="23">
        <f>EXP($N$9-$O$9/(AL30+$P$9))/$R$16*$S$9</f>
        <v>3.7615608098981283E-2</v>
      </c>
      <c r="AN24" s="80">
        <f>AM24/(AL30+$P$9)^2*$O$9</f>
        <v>1.3872576816884139E-3</v>
      </c>
      <c r="AO24" s="23">
        <f>EXP($N$9-$O$9/(AN30+$P$9))/$R$16*$S$9</f>
        <v>3.7615608098981283E-2</v>
      </c>
      <c r="AP24" s="80">
        <f>AO24/(AN30+$P$9)^2*$O$9</f>
        <v>1.3872576816884139E-3</v>
      </c>
      <c r="AQ24" s="23">
        <f>EXP($N$9-$O$9/(AP30+$P$9))/$R$16*$S$9</f>
        <v>3.7615608098981283E-2</v>
      </c>
      <c r="AR24" s="80">
        <f>AQ24/(AP30+$P$9)^2*$O$9</f>
        <v>1.3872576816884139E-3</v>
      </c>
      <c r="AS24" s="23">
        <f>EXP($N$9-$O$9/(AR30+$P$9))/$R$16*$S$9</f>
        <v>3.7615608098981283E-2</v>
      </c>
      <c r="AT24" s="80">
        <f>AS24/(AR30+$P$9)^2*$O$9</f>
        <v>1.3872576816884139E-3</v>
      </c>
      <c r="AU24" s="23">
        <f>EXP($N$9-$O$9/(AT30+$P$9))/$R$16*$S$9</f>
        <v>3.7615608098981283E-2</v>
      </c>
      <c r="AV24" s="80">
        <f>AU24/(AT30+$P$9)^2*$O$9</f>
        <v>1.3872576816884139E-3</v>
      </c>
      <c r="AW24" s="23">
        <f>EXP($N$9-$O$9/(AV30+$P$9))/$R$16*$S$9</f>
        <v>3.7615608098981283E-2</v>
      </c>
      <c r="AX24" s="80">
        <f>AW24/(AV30+$P$9)^2*$O$9</f>
        <v>1.3872576816884139E-3</v>
      </c>
      <c r="AY24" s="23">
        <f>EXP($N$9-$O$9/(AX30+$P$9))/$R$16*$S$9</f>
        <v>3.7615608098981283E-2</v>
      </c>
      <c r="AZ24" s="80">
        <f>AY24/(AX30+$P$9)^2*$O$9</f>
        <v>1.3872576816884139E-3</v>
      </c>
      <c r="BA24" s="23">
        <f>EXP($N$9-$O$9/(AZ30+$P$9))/$R$16*$S$9</f>
        <v>3.7615608098981283E-2</v>
      </c>
      <c r="BB24" s="80">
        <f>BA24/(AZ30+$P$9)^2*$O$9</f>
        <v>1.3872576816884139E-3</v>
      </c>
      <c r="BC24" s="23">
        <f>EXP($N$9-$O$9/(BB30+$P$9))/$R$16*$S$9</f>
        <v>3.7615608098981283E-2</v>
      </c>
      <c r="BD24" s="80">
        <f>BC24/(BB30+$P$9)^2*$O$9</f>
        <v>1.3872576816884139E-3</v>
      </c>
      <c r="BE24" s="23">
        <f>EXP($N$9-$O$9/(BD30+$P$9))/$R$16*$S$9</f>
        <v>3.7615608098981283E-2</v>
      </c>
      <c r="BF24" s="80">
        <f>BE24/(BD30+$P$9)^2*$O$9</f>
        <v>1.3872576816884139E-3</v>
      </c>
      <c r="BG24" s="23">
        <f>EXP($N$9-$O$9/(BF30+$P$9))/$R$16*$S$9</f>
        <v>3.7615608098981283E-2</v>
      </c>
      <c r="BH24" s="80">
        <f>BG24/(BF30+$P$9)^2*$O$9</f>
        <v>1.3872576816884139E-3</v>
      </c>
      <c r="BI24" s="23">
        <f>EXP($N$9-$O$9/(BH30+$P$9))/$R$16*$S$9</f>
        <v>3.7615608098981283E-2</v>
      </c>
      <c r="BJ24" s="80">
        <f>BI24/(BH30+$P$9)^2*$O$9</f>
        <v>1.3872576816884139E-3</v>
      </c>
      <c r="BK24" s="23">
        <f>EXP($N$9-$O$9/(BJ30+$P$9))/$R$16*$S$9</f>
        <v>3.7615608098981283E-2</v>
      </c>
      <c r="BL24" s="80">
        <f>BK24/(BJ30+$P$9)^2*$O$9</f>
        <v>1.3872576816884139E-3</v>
      </c>
      <c r="BM24" s="23">
        <f>EXP($N$9-$O$9/(BL30+$P$9))/$R$16*$S$9</f>
        <v>3.7615608098981283E-2</v>
      </c>
      <c r="BN24" s="80">
        <f>BM24/(BL30+$P$9)^2*$O$9</f>
        <v>1.3872576816884139E-3</v>
      </c>
      <c r="BO24" s="23">
        <f>EXP($N$9-$O$9/(BN30+$P$9))/$R$16*$S$9</f>
        <v>3.7615608098981283E-2</v>
      </c>
      <c r="BP24" s="80">
        <f>BO24/(BN30+$P$9)^2*$O$9</f>
        <v>1.3872576816884139E-3</v>
      </c>
      <c r="BQ24" s="23">
        <f>EXP($N$9-$O$9/(BP30+$P$9))/$R$16*$S$9</f>
        <v>3.7615608098981283E-2</v>
      </c>
      <c r="BR24" s="80">
        <f>BQ24/(BP30+$P$9)^2*$O$9</f>
        <v>1.3872576816884139E-3</v>
      </c>
      <c r="BS24" s="23">
        <f>EXP($N$9-$O$9/(BR30+$P$9))/$R$16*$S$9</f>
        <v>3.7615608098981283E-2</v>
      </c>
      <c r="BT24" s="80">
        <f>BS24/(BR30+$P$9)^2*$O$9</f>
        <v>1.3872576816884139E-3</v>
      </c>
      <c r="BU24" s="23">
        <f>EXP($N$9-$O$9/(BT30+$P$9))/$R$16*$S$9</f>
        <v>3.7615608098981283E-2</v>
      </c>
      <c r="BV24" s="80">
        <f>BU24/(BT30+$P$9)^2*$O$9</f>
        <v>1.3872576816884139E-3</v>
      </c>
      <c r="BW24" s="23">
        <f>EXP($N$9-$O$9/(BV30+$P$9))/$R$16*$S$9</f>
        <v>3.7615608098981283E-2</v>
      </c>
      <c r="BX24" s="80">
        <f>BW24/(BV30+$P$9)^2*$O$9</f>
        <v>1.3872576816884139E-3</v>
      </c>
      <c r="BY24" s="23">
        <f>EXP($N$9-$O$9/(BX30+$P$9))/$R$16*$S$9</f>
        <v>3.7615608098981283E-2</v>
      </c>
      <c r="BZ24" s="80">
        <f>BY24/(BX30+$P$9)^2*$O$9</f>
        <v>1.3872576816884139E-3</v>
      </c>
      <c r="CA24" s="23">
        <f>EXP($N$9-$O$9/(BZ30+$P$9))/$R$16*$S$9</f>
        <v>3.7615608098981283E-2</v>
      </c>
      <c r="CB24" s="80">
        <f>CA24/(BZ30+$P$9)^2*$O$9</f>
        <v>1.3872576816884139E-3</v>
      </c>
      <c r="CC24" s="23">
        <f>EXP($N$9-$O$9/(CB30+$P$9))/$R$16*$S$9</f>
        <v>3.7615608098981283E-2</v>
      </c>
      <c r="CD24" s="80">
        <f>CC24/(CB30+$P$9)^2*$O$9</f>
        <v>1.3872576816884139E-3</v>
      </c>
      <c r="CE24" s="23">
        <f>EXP($N$9-$O$9/(CD30+$P$9))/$R$16*$S$9</f>
        <v>3.7615608098981283E-2</v>
      </c>
      <c r="CF24" s="80">
        <f>CE24/(CD30+$P$9)^2*$O$9</f>
        <v>1.3872576816884139E-3</v>
      </c>
      <c r="CG24" s="23">
        <f>EXP($N$9-$O$9/(CF30+$P$9))/$R$16*$S$9</f>
        <v>3.7615608098981283E-2</v>
      </c>
      <c r="CH24" s="80">
        <f>CG24/(CF30+$P$9)^2*$O$9</f>
        <v>1.3872576816884139E-3</v>
      </c>
      <c r="CI24" s="23">
        <f>EXP($N$9-$O$9/(CH30+$P$9))/$R$16*$S$9</f>
        <v>3.7615608098981283E-2</v>
      </c>
      <c r="CJ24" s="80">
        <f>CI24/(CH30+$P$9)^2*$O$9</f>
        <v>1.3872576816884139E-3</v>
      </c>
      <c r="CK24" s="23">
        <f>EXP($N$9-$O$9/(CJ30+$P$9))/$R$16*$S$9</f>
        <v>3.7615608098981283E-2</v>
      </c>
      <c r="CL24" s="80">
        <f>CK24/(CJ30+$P$9)^2*$O$9</f>
        <v>1.3872576816884139E-3</v>
      </c>
      <c r="CM24" s="23">
        <f>EXP($N$9-$O$9/(CL30+$P$9))/$R$16*$S$9</f>
        <v>3.7615608098981283E-2</v>
      </c>
      <c r="CN24" s="80">
        <f>CM24/(CL30+$P$9)^2*$O$9</f>
        <v>1.3872576816884139E-3</v>
      </c>
      <c r="CO24" s="23">
        <f>EXP($N$9-$O$9/(CN30+$P$9))/$R$16*$S$9</f>
        <v>3.7615608098981283E-2</v>
      </c>
      <c r="CP24" s="80">
        <f>CO24/(CN30+$P$9)^2*$O$9</f>
        <v>1.3872576816884139E-3</v>
      </c>
      <c r="CQ24" s="23">
        <f>EXP($N$9-$O$9/(CP30+$P$9))/$R$16*$S$9</f>
        <v>3.7615608098981283E-2</v>
      </c>
      <c r="CR24" s="80">
        <f>CQ24/(CP30+$P$9)^2*$O$9</f>
        <v>1.3872576816884139E-3</v>
      </c>
      <c r="CS24" s="23">
        <f>EXP($N$9-$O$9/(CR30+$P$9))/$R$16*$S$9</f>
        <v>3.7615608098981283E-2</v>
      </c>
      <c r="CT24" s="80">
        <f>CS24/(CR30+$P$9)^2*$O$9</f>
        <v>1.3872576816884139E-3</v>
      </c>
      <c r="CU24" s="23">
        <f>EXP($N$9-$O$9/(CT30+$P$9))/$R$16*$S$9</f>
        <v>3.7615608098981283E-2</v>
      </c>
      <c r="CV24" s="80">
        <f>CU24/(CT30+$P$9)^2*$O$9</f>
        <v>1.3872576816884139E-3</v>
      </c>
      <c r="CW24" s="23">
        <f>EXP($N$9-$O$9/(CV30+$P$9))/$R$16*$S$9</f>
        <v>3.7615608098981283E-2</v>
      </c>
      <c r="CX24" s="80">
        <f>CW24/(CV30+$P$9)^2*$O$9</f>
        <v>1.3872576816884139E-3</v>
      </c>
      <c r="CY24" s="23">
        <f>EXP($N$9-$O$9/(CX30+$P$9))/$R$16*$S$9</f>
        <v>3.7615608098981283E-2</v>
      </c>
      <c r="CZ24" s="80">
        <f>CY24/(CX30+$P$9)^2*$O$9</f>
        <v>1.3872576816884139E-3</v>
      </c>
      <c r="DA24" s="23">
        <f>EXP($N$9-$O$9/(CZ30+$P$9))/$R$16*$S$9</f>
        <v>3.7615608098981283E-2</v>
      </c>
      <c r="DB24" s="80">
        <f>DA24/(CZ30+$P$9)^2*$O$9</f>
        <v>1.3872576816884139E-3</v>
      </c>
      <c r="DC24" s="23">
        <f>EXP($N$9-$O$9/(DB30+$P$9))/$R$16*$S$9</f>
        <v>3.7615608098981283E-2</v>
      </c>
      <c r="DD24" s="80">
        <f>DC24/(DB30+$P$9)^2*$O$9</f>
        <v>1.3872576816884139E-3</v>
      </c>
      <c r="DE24" s="23">
        <f>EXP($N$9-$O$9/(DD30+$P$9))/$R$16*$S$9</f>
        <v>3.7615608098981283E-2</v>
      </c>
      <c r="DF24" s="80">
        <f>DE24/(DD30+$P$9)^2*$O$9</f>
        <v>1.3872576816884139E-3</v>
      </c>
      <c r="DG24" s="23">
        <f>EXP($N$9-$O$9/(DF30+$P$9))/$R$16*$S$9</f>
        <v>3.7615608098981283E-2</v>
      </c>
      <c r="DH24" s="80">
        <f>DG24/(DF30+$P$9)^2*$O$9</f>
        <v>1.3872576816884139E-3</v>
      </c>
      <c r="DI24" s="23">
        <f>EXP($N$9-$O$9/(DH30+$P$9))/$R$16*$S$9</f>
        <v>3.7615608098981283E-2</v>
      </c>
      <c r="DJ24" s="80">
        <f>DI24/(DH30+$P$9)^2*$O$9</f>
        <v>1.3872576816884139E-3</v>
      </c>
      <c r="DK24" s="23">
        <f>EXP($N$9-$O$9/(DJ30+$P$9))/$R$16*$S$9</f>
        <v>3.7615608098981283E-2</v>
      </c>
      <c r="DL24" s="80">
        <f>DK24/(DJ30+$P$9)^2*$O$9</f>
        <v>1.3872576816884139E-3</v>
      </c>
      <c r="DM24" s="23">
        <f>EXP($N$9-$O$9/(DL30+$P$9))/$R$16*$S$9</f>
        <v>3.7615608098981283E-2</v>
      </c>
      <c r="DN24" s="80">
        <f>DM24/(DL30+$P$9)^2*$O$9</f>
        <v>1.3872576816884139E-3</v>
      </c>
      <c r="DO24" s="23">
        <f>EXP($N$9-$O$9/(DN30+$P$9))/$R$16*$S$9</f>
        <v>3.7615608098981283E-2</v>
      </c>
      <c r="DP24" s="80">
        <f>DO24/(DN30+$P$9)^2*$O$9</f>
        <v>1.3872576816884139E-3</v>
      </c>
      <c r="DQ24" s="23">
        <f>EXP($N$9-$O$9/(DP30+$P$9))/$R$16*$S$9</f>
        <v>3.7615608098981283E-2</v>
      </c>
      <c r="DR24" s="80">
        <f>DQ24/(DP30+$P$9)^2*$O$9</f>
        <v>1.3872576816884139E-3</v>
      </c>
      <c r="DS24" s="23">
        <f>EXP($N$9-$O$9/(DR30+$P$9))/$R$16*$S$9</f>
        <v>3.7615608098981283E-2</v>
      </c>
      <c r="DT24" s="80">
        <f>DS24/(DR30+$P$9)^2*$O$9</f>
        <v>1.3872576816884139E-3</v>
      </c>
      <c r="DU24" s="23">
        <f>EXP($N$9-$O$9/(DT30+$P$9))/$R$16*$S$9</f>
        <v>3.7615608098981283E-2</v>
      </c>
      <c r="DV24" s="80">
        <f>DU24/(DT30+$P$9)^2*$O$9</f>
        <v>1.3872576816884139E-3</v>
      </c>
      <c r="DW24" s="23">
        <f>EXP($N$9-$O$9/(DV30+$P$9))/$R$16*$S$9</f>
        <v>3.7615608098981283E-2</v>
      </c>
      <c r="DX24" s="80">
        <f>DW24/(DV30+$P$9)^2*$O$9</f>
        <v>1.3872576816884139E-3</v>
      </c>
      <c r="DY24" s="23">
        <f>EXP($N$9-$O$9/(DX30+$P$9))/$R$16*$S$9</f>
        <v>3.7615608098981283E-2</v>
      </c>
      <c r="DZ24" s="80">
        <f>DY24/(DX30+$P$9)^2*$O$9</f>
        <v>1.3872576816884139E-3</v>
      </c>
      <c r="EA24" s="23">
        <f>EXP($N$9-$O$9/(DZ30+$P$9))/$R$16*$S$9</f>
        <v>3.7615608098981283E-2</v>
      </c>
      <c r="EB24" s="80">
        <f>EA24/(DZ30+$P$9)^2*$O$9</f>
        <v>1.3872576816884139E-3</v>
      </c>
      <c r="EC24" s="23">
        <f>EXP($N$9-$O$9/(EB30+$P$9))/$R$16*$S$9</f>
        <v>3.7615608098981283E-2</v>
      </c>
      <c r="ED24" s="80">
        <f>EC24/(EB30+$P$9)^2*$O$9</f>
        <v>1.3872576816884139E-3</v>
      </c>
      <c r="EE24" s="23">
        <f>EXP($N$9-$O$9/(ED30+$P$9))/$R$16*$S$9</f>
        <v>3.7615608098981283E-2</v>
      </c>
      <c r="EF24" s="80">
        <f>EE24/(ED30+$P$9)^2*$O$9</f>
        <v>1.3872576816884139E-3</v>
      </c>
      <c r="EG24" s="23">
        <f>EXP($N$9-$O$9/(EF30+$P$9))/$R$16*$S$9</f>
        <v>3.7615608098981283E-2</v>
      </c>
      <c r="EH24" s="80">
        <f>EG24/(EF30+$P$9)^2*$O$9</f>
        <v>1.3872576816884139E-3</v>
      </c>
      <c r="EI24" s="23">
        <f>EXP($N$9-$O$9/(EH30+$P$9))/$R$16*$S$9</f>
        <v>3.7615608098981283E-2</v>
      </c>
      <c r="EJ24" s="80">
        <f>EI24/(EH30+$P$9)^2*$O$9</f>
        <v>1.3872576816884139E-3</v>
      </c>
      <c r="EK24" s="23">
        <f>EXP($N$9-$O$9/(EJ30+$P$9))/$R$16*$S$9</f>
        <v>3.7615608098981283E-2</v>
      </c>
      <c r="EL24" s="80">
        <f>EK24/(EJ30+$P$9)^2*$O$9</f>
        <v>1.3872576816884139E-3</v>
      </c>
      <c r="EM24" s="23">
        <f>EXP($N$9-$O$9/(EL30+$P$9))/$R$16*$S$9</f>
        <v>3.7615608098981283E-2</v>
      </c>
      <c r="EN24" s="80">
        <f>EM24/(EL30+$P$9)^2*$O$9</f>
        <v>1.3872576816884139E-3</v>
      </c>
      <c r="EO24" s="23">
        <f>EXP($N$9-$O$9/(EN30+$P$9))/$R$16*$S$9</f>
        <v>3.7615608098981283E-2</v>
      </c>
      <c r="EP24" s="80">
        <f>EO24/(EN30+$P$9)^2*$O$9</f>
        <v>1.3872576816884139E-3</v>
      </c>
      <c r="EQ24" s="23">
        <f>EXP($N$9-$O$9/(EP30+$P$9))/$R$16*$S$9</f>
        <v>3.7615608098981283E-2</v>
      </c>
      <c r="ER24" s="80">
        <f>EQ24/(EP30+$P$9)^2*$O$9</f>
        <v>1.3872576816884139E-3</v>
      </c>
      <c r="ES24" s="23">
        <f>EXP($N$9-$O$9/(ER30+$P$9))/$R$16*$S$9</f>
        <v>3.7615608098981283E-2</v>
      </c>
      <c r="ET24" s="80">
        <f>ES24/(ER30+$P$9)^2*$O$9</f>
        <v>1.3872576816884139E-3</v>
      </c>
      <c r="EU24" s="23">
        <f>EXP($N$9-$O$9/(ET30+$P$9))/$R$16*$S$9</f>
        <v>3.7615608098981283E-2</v>
      </c>
      <c r="EV24" s="80">
        <f>EU24/(ET30+$P$9)^2*$O$9</f>
        <v>1.3872576816884139E-3</v>
      </c>
    </row>
    <row r="25" spans="2:152" x14ac:dyDescent="0.25">
      <c r="J25" s="52"/>
      <c r="K25" s="2"/>
      <c r="L25" s="51">
        <v>7</v>
      </c>
      <c r="M25" s="23">
        <f t="shared" si="11"/>
        <v>8.3364616418147353E-2</v>
      </c>
      <c r="N25" s="60">
        <f t="shared" si="8"/>
        <v>35.403533569602203</v>
      </c>
      <c r="O25" s="23">
        <f t="shared" si="9"/>
        <v>0.21040589252217734</v>
      </c>
      <c r="P25" s="80">
        <f>O25/($N$29+P10)^2*O10</f>
        <v>5.7036485289277431E-3</v>
      </c>
      <c r="Q25" s="23">
        <f>EXP($N$10-$O$10/(P30+$P$10))/$R$16*$S$10</f>
        <v>0.11058159702811061</v>
      </c>
      <c r="R25" s="80">
        <f>Q25/(P30+$P$10)^2*$O$10</f>
        <v>3.4498016291129637E-3</v>
      </c>
      <c r="S25" s="23">
        <f>EXP($N$10-$O$10/(R30+$P$10))/$R$16*$S$10</f>
        <v>8.5931358599411561E-2</v>
      </c>
      <c r="T25" s="80">
        <f>S25/(R30+$P$10)^2*$O$10</f>
        <v>2.8252842553157173E-3</v>
      </c>
      <c r="U25" s="23">
        <f>EXP($N$10-$O$10/(T30+$P$10))/$R$16*$S$10</f>
        <v>8.3395367204303308E-2</v>
      </c>
      <c r="V25" s="80">
        <f>U25/(T30+$P$10)^2*$O$10</f>
        <v>2.7588054503879982E-3</v>
      </c>
      <c r="W25" s="23">
        <f>EXP($N$10-$O$10/(V30+$P$10))/$R$16*$S$10</f>
        <v>8.3364620994444583E-2</v>
      </c>
      <c r="X25" s="80">
        <f>W25/(V30+$P$10)^2*$O$10</f>
        <v>2.7579966193516828E-3</v>
      </c>
      <c r="Y25" s="23">
        <f>EXP($N$10-$O$10/(X30+$P$10))/$R$16*$S$10</f>
        <v>8.3364616418147353E-2</v>
      </c>
      <c r="Z25" s="80">
        <f>Y25/(X30+$P$10)^2*$O$10</f>
        <v>2.7579964989593144E-3</v>
      </c>
      <c r="AA25" s="23">
        <f>EXP($N$10-$O$10/(Z30+$P$10))/$R$16*$S$10</f>
        <v>8.3364616418147353E-2</v>
      </c>
      <c r="AB25" s="80">
        <f>AA25/(Z30+$P$10)^2*$O$10</f>
        <v>2.7579964989593144E-3</v>
      </c>
      <c r="AC25" s="23">
        <f>EXP($N$10-$O$10/(AB30+$P$10))/$R$16*$S$10</f>
        <v>8.3364616418147353E-2</v>
      </c>
      <c r="AD25" s="80">
        <f>AC25/(AB30+$P$10)^2*$O$10</f>
        <v>2.7579964989593144E-3</v>
      </c>
      <c r="AE25" s="23">
        <f>EXP($N$10-$O$10/(AD30+$P$10))/$R$16*$S$10</f>
        <v>8.3364616418147353E-2</v>
      </c>
      <c r="AF25" s="80">
        <f>AE25/(AD30+$P$10)^2*$O$10</f>
        <v>2.7579964989593144E-3</v>
      </c>
      <c r="AG25" s="23">
        <f>EXP($N$10-$O$10/(AF30+$P$10))/$R$16*$S$10</f>
        <v>8.3364616418147353E-2</v>
      </c>
      <c r="AH25" s="80">
        <f>AG25/(AF30+$P$10)^2*$O$10</f>
        <v>2.7579964989593144E-3</v>
      </c>
      <c r="AI25" s="23">
        <f>EXP($N$10-$O$10/(AH30+$P$10))/$R$16*$S$10</f>
        <v>8.3364616418147353E-2</v>
      </c>
      <c r="AJ25" s="80">
        <f>AI25/(AH30+$P$10)^2*$O$10</f>
        <v>2.7579964989593144E-3</v>
      </c>
      <c r="AK25" s="23">
        <f>EXP($N$10-$O$10/(AJ30+$P$10))/$R$16*$S$10</f>
        <v>8.3364616418147353E-2</v>
      </c>
      <c r="AL25" s="80">
        <f>AK25/(AJ30+$P$10)^2*$O$10</f>
        <v>2.7579964989593144E-3</v>
      </c>
      <c r="AM25" s="23">
        <f>EXP($N$10-$O$10/(AL30+$P$10))/$R$16*$S$10</f>
        <v>8.3364616418147353E-2</v>
      </c>
      <c r="AN25" s="80">
        <f>AM25/(AL30+$P$10)^2*$O$10</f>
        <v>2.7579964989593144E-3</v>
      </c>
      <c r="AO25" s="23">
        <f>EXP($N$10-$O$10/(AN30+$P$10))/$R$16*$S$10</f>
        <v>8.3364616418147353E-2</v>
      </c>
      <c r="AP25" s="80">
        <f>AO25/(AN30+$P$10)^2*$O$10</f>
        <v>2.7579964989593144E-3</v>
      </c>
      <c r="AQ25" s="23">
        <f>EXP($N$10-$O$10/(AP30+$P$10))/$R$16*$S$10</f>
        <v>8.3364616418147353E-2</v>
      </c>
      <c r="AR25" s="80">
        <f>AQ25/(AP30+$P$10)^2*$O$10</f>
        <v>2.7579964989593144E-3</v>
      </c>
      <c r="AS25" s="23">
        <f>EXP($N$10-$O$10/(AR30+$P$10))/$R$16*$S$10</f>
        <v>8.3364616418147353E-2</v>
      </c>
      <c r="AT25" s="80">
        <f>AS25/(AR30+$P$10)^2*$O$10</f>
        <v>2.7579964989593144E-3</v>
      </c>
      <c r="AU25" s="23">
        <f>EXP($N$10-$O$10/(AT30+$P$10))/$R$16*$S$10</f>
        <v>8.3364616418147353E-2</v>
      </c>
      <c r="AV25" s="80">
        <f>AU25/(AT30+$P$10)^2*$O$10</f>
        <v>2.7579964989593144E-3</v>
      </c>
      <c r="AW25" s="23">
        <f>EXP($N$10-$O$10/(AV30+$P$10))/$R$16*$S$10</f>
        <v>8.3364616418147353E-2</v>
      </c>
      <c r="AX25" s="80">
        <f>AW25/(AV30+$P$10)^2*$O$10</f>
        <v>2.7579964989593144E-3</v>
      </c>
      <c r="AY25" s="23">
        <f>EXP($N$10-$O$10/(AX30+$P$10))/$R$16*$S$10</f>
        <v>8.3364616418147353E-2</v>
      </c>
      <c r="AZ25" s="80">
        <f>AY25/(AX30+$P$10)^2*$O$10</f>
        <v>2.7579964989593144E-3</v>
      </c>
      <c r="BA25" s="23">
        <f>EXP($N$10-$O$10/(AZ30+$P$10))/$R$16*$S$10</f>
        <v>8.3364616418147353E-2</v>
      </c>
      <c r="BB25" s="80">
        <f>BA25/(AZ30+$P$10)^2*$O$10</f>
        <v>2.7579964989593144E-3</v>
      </c>
      <c r="BC25" s="23">
        <f>EXP($N$10-$O$10/(BB30+$P$10))/$R$16*$S$10</f>
        <v>8.3364616418147353E-2</v>
      </c>
      <c r="BD25" s="80">
        <f>BC25/(BB30+$P$10)^2*$O$10</f>
        <v>2.7579964989593144E-3</v>
      </c>
      <c r="BE25" s="23">
        <f>EXP($N$10-$O$10/(BD30+$P$10))/$R$16*$S$10</f>
        <v>8.3364616418147353E-2</v>
      </c>
      <c r="BF25" s="80">
        <f>BE25/(BD30+$P$10)^2*$O$10</f>
        <v>2.7579964989593144E-3</v>
      </c>
      <c r="BG25" s="23">
        <f>EXP($N$10-$O$10/(BF30+$P$10))/$R$16*$S$10</f>
        <v>8.3364616418147353E-2</v>
      </c>
      <c r="BH25" s="80">
        <f>BG25/(BF30+$P$10)^2*$O$10</f>
        <v>2.7579964989593144E-3</v>
      </c>
      <c r="BI25" s="23">
        <f>EXP($N$10-$O$10/(BH30+$P$10))/$R$16*$S$10</f>
        <v>8.3364616418147353E-2</v>
      </c>
      <c r="BJ25" s="80">
        <f>BI25/(BH30+$P$10)^2*$O$10</f>
        <v>2.7579964989593144E-3</v>
      </c>
      <c r="BK25" s="23">
        <f>EXP($N$10-$O$10/(BJ30+$P$10))/$R$16*$S$10</f>
        <v>8.3364616418147353E-2</v>
      </c>
      <c r="BL25" s="80">
        <f>BK25/(BJ30+$P$10)^2*$O$10</f>
        <v>2.7579964989593144E-3</v>
      </c>
      <c r="BM25" s="23">
        <f>EXP($N$10-$O$10/(BL30+$P$10))/$R$16*$S$10</f>
        <v>8.3364616418147353E-2</v>
      </c>
      <c r="BN25" s="80">
        <f>BM25/(BL30+$P$10)^2*$O$10</f>
        <v>2.7579964989593144E-3</v>
      </c>
      <c r="BO25" s="23">
        <f>EXP($N$10-$O$10/(BN30+$P$10))/$R$16*$S$10</f>
        <v>8.3364616418147353E-2</v>
      </c>
      <c r="BP25" s="80">
        <f>BO25/(BN30+$P$10)^2*$O$10</f>
        <v>2.7579964989593144E-3</v>
      </c>
      <c r="BQ25" s="23">
        <f>EXP($N$10-$O$10/(BP30+$P$10))/$R$16*$S$10</f>
        <v>8.3364616418147353E-2</v>
      </c>
      <c r="BR25" s="80">
        <f>BQ25/(BP30+$P$10)^2*$O$10</f>
        <v>2.7579964989593144E-3</v>
      </c>
      <c r="BS25" s="23">
        <f>EXP($N$10-$O$10/(BR30+$P$10))/$R$16*$S$10</f>
        <v>8.3364616418147353E-2</v>
      </c>
      <c r="BT25" s="80">
        <f>BS25/(BR30+$P$10)^2*$O$10</f>
        <v>2.7579964989593144E-3</v>
      </c>
      <c r="BU25" s="23">
        <f>EXP($N$10-$O$10/(BT30+$P$10))/$R$16*$S$10</f>
        <v>8.3364616418147353E-2</v>
      </c>
      <c r="BV25" s="80">
        <f>BU25/(BT30+$P$10)^2*$O$10</f>
        <v>2.7579964989593144E-3</v>
      </c>
      <c r="BW25" s="23">
        <f>EXP($N$10-$O$10/(BV30+$P$10))/$R$16*$S$10</f>
        <v>8.3364616418147353E-2</v>
      </c>
      <c r="BX25" s="80">
        <f>BW25/(BV30+$P$10)^2*$O$10</f>
        <v>2.7579964989593144E-3</v>
      </c>
      <c r="BY25" s="23">
        <f>EXP($N$10-$O$10/(BX30+$P$10))/$R$16*$S$10</f>
        <v>8.3364616418147353E-2</v>
      </c>
      <c r="BZ25" s="80">
        <f>BY25/(BX30+$P$10)^2*$O$10</f>
        <v>2.7579964989593144E-3</v>
      </c>
      <c r="CA25" s="23">
        <f>EXP($N$10-$O$10/(BZ30+$P$10))/$R$16*$S$10</f>
        <v>8.3364616418147353E-2</v>
      </c>
      <c r="CB25" s="80">
        <f>CA25/(BZ30+$P$10)^2*$O$10</f>
        <v>2.7579964989593144E-3</v>
      </c>
      <c r="CC25" s="23">
        <f>EXP($N$10-$O$10/(CB30+$P$10))/$R$16*$S$10</f>
        <v>8.3364616418147353E-2</v>
      </c>
      <c r="CD25" s="80">
        <f>CC25/(CB30+$P$10)^2*$O$10</f>
        <v>2.7579964989593144E-3</v>
      </c>
      <c r="CE25" s="23">
        <f>EXP($N$10-$O$10/(CD30+$P$10))/$R$16*$S$10</f>
        <v>8.3364616418147353E-2</v>
      </c>
      <c r="CF25" s="80">
        <f>CE25/(CD30+$P$10)^2*$O$10</f>
        <v>2.7579964989593144E-3</v>
      </c>
      <c r="CG25" s="23">
        <f>EXP($N$10-$O$10/(CF30+$P$10))/$R$16*$S$10</f>
        <v>8.3364616418147353E-2</v>
      </c>
      <c r="CH25" s="80">
        <f>CG25/(CF30+$P$10)^2*$O$10</f>
        <v>2.7579964989593144E-3</v>
      </c>
      <c r="CI25" s="23">
        <f>EXP($N$10-$O$10/(CH30+$P$10))/$R$16*$S$10</f>
        <v>8.3364616418147353E-2</v>
      </c>
      <c r="CJ25" s="80">
        <f>CI25/(CH30+$P$10)^2*$O$10</f>
        <v>2.7579964989593144E-3</v>
      </c>
      <c r="CK25" s="23">
        <f>EXP($N$10-$O$10/(CJ30+$P$10))/$R$16*$S$10</f>
        <v>8.3364616418147353E-2</v>
      </c>
      <c r="CL25" s="80">
        <f>CK25/(CJ30+$P$10)^2*$O$10</f>
        <v>2.7579964989593144E-3</v>
      </c>
      <c r="CM25" s="23">
        <f>EXP($N$10-$O$10/(CL30+$P$10))/$R$16*$S$10</f>
        <v>8.3364616418147353E-2</v>
      </c>
      <c r="CN25" s="80">
        <f>CM25/(CL30+$P$10)^2*$O$10</f>
        <v>2.7579964989593144E-3</v>
      </c>
      <c r="CO25" s="23">
        <f>EXP($N$10-$O$10/(CN30+$P$10))/$R$16*$S$10</f>
        <v>8.3364616418147353E-2</v>
      </c>
      <c r="CP25" s="80">
        <f>CO25/(CN30+$P$10)^2*$O$10</f>
        <v>2.7579964989593144E-3</v>
      </c>
      <c r="CQ25" s="23">
        <f>EXP($N$10-$O$10/(CP30+$P$10))/$R$16*$S$10</f>
        <v>8.3364616418147353E-2</v>
      </c>
      <c r="CR25" s="80">
        <f>CQ25/(CP30+$P$10)^2*$O$10</f>
        <v>2.7579964989593144E-3</v>
      </c>
      <c r="CS25" s="23">
        <f>EXP($N$10-$O$10/(CR30+$P$10))/$R$16*$S$10</f>
        <v>8.3364616418147353E-2</v>
      </c>
      <c r="CT25" s="80">
        <f>CS25/(CR30+$P$10)^2*$O$10</f>
        <v>2.7579964989593144E-3</v>
      </c>
      <c r="CU25" s="23">
        <f>EXP($N$10-$O$10/(CT30+$P$10))/$R$16*$S$10</f>
        <v>8.3364616418147353E-2</v>
      </c>
      <c r="CV25" s="80">
        <f>CU25/(CT30+$P$10)^2*$O$10</f>
        <v>2.7579964989593144E-3</v>
      </c>
      <c r="CW25" s="23">
        <f>EXP($N$10-$O$10/(CV30+$P$10))/$R$16*$S$10</f>
        <v>8.3364616418147353E-2</v>
      </c>
      <c r="CX25" s="80">
        <f>CW25/(CV30+$P$10)^2*$O$10</f>
        <v>2.7579964989593144E-3</v>
      </c>
      <c r="CY25" s="23">
        <f>EXP($N$10-$O$10/(CX30+$P$10))/$R$16*$S$10</f>
        <v>8.3364616418147353E-2</v>
      </c>
      <c r="CZ25" s="80">
        <f>CY25/(CX30+$P$10)^2*$O$10</f>
        <v>2.7579964989593144E-3</v>
      </c>
      <c r="DA25" s="23">
        <f>EXP($N$10-$O$10/(CZ30+$P$10))/$R$16*$S$10</f>
        <v>8.3364616418147353E-2</v>
      </c>
      <c r="DB25" s="80">
        <f>DA25/(CZ30+$P$10)^2*$O$10</f>
        <v>2.7579964989593144E-3</v>
      </c>
      <c r="DC25" s="23">
        <f>EXP($N$10-$O$10/(DB30+$P$10))/$R$16*$S$10</f>
        <v>8.3364616418147353E-2</v>
      </c>
      <c r="DD25" s="80">
        <f>DC25/(DB30+$P$10)^2*$O$10</f>
        <v>2.7579964989593144E-3</v>
      </c>
      <c r="DE25" s="23">
        <f>EXP($N$10-$O$10/(DD30+$P$10))/$R$16*$S$10</f>
        <v>8.3364616418147353E-2</v>
      </c>
      <c r="DF25" s="80">
        <f>DE25/(DD30+$P$10)^2*$O$10</f>
        <v>2.7579964989593144E-3</v>
      </c>
      <c r="DG25" s="23">
        <f>EXP($N$10-$O$10/(DF30+$P$10))/$R$16*$S$10</f>
        <v>8.3364616418147353E-2</v>
      </c>
      <c r="DH25" s="80">
        <f>DG25/(DF30+$P$10)^2*$O$10</f>
        <v>2.7579964989593144E-3</v>
      </c>
      <c r="DI25" s="23">
        <f>EXP($N$10-$O$10/(DH30+$P$10))/$R$16*$S$10</f>
        <v>8.3364616418147353E-2</v>
      </c>
      <c r="DJ25" s="80">
        <f>DI25/(DH30+$P$10)^2*$O$10</f>
        <v>2.7579964989593144E-3</v>
      </c>
      <c r="DK25" s="23">
        <f>EXP($N$10-$O$10/(DJ30+$P$10))/$R$16*$S$10</f>
        <v>8.3364616418147353E-2</v>
      </c>
      <c r="DL25" s="80">
        <f>DK25/(DJ30+$P$10)^2*$O$10</f>
        <v>2.7579964989593144E-3</v>
      </c>
      <c r="DM25" s="23">
        <f>EXP($N$10-$O$10/(DL30+$P$10))/$R$16*$S$10</f>
        <v>8.3364616418147353E-2</v>
      </c>
      <c r="DN25" s="80">
        <f>DM25/(DL30+$P$10)^2*$O$10</f>
        <v>2.7579964989593144E-3</v>
      </c>
      <c r="DO25" s="23">
        <f>EXP($N$10-$O$10/(DN30+$P$10))/$R$16*$S$10</f>
        <v>8.3364616418147353E-2</v>
      </c>
      <c r="DP25" s="80">
        <f>DO25/(DN30+$P$10)^2*$O$10</f>
        <v>2.7579964989593144E-3</v>
      </c>
      <c r="DQ25" s="23">
        <f>EXP($N$10-$O$10/(DP30+$P$10))/$R$16*$S$10</f>
        <v>8.3364616418147353E-2</v>
      </c>
      <c r="DR25" s="80">
        <f>DQ25/(DP30+$P$10)^2*$O$10</f>
        <v>2.7579964989593144E-3</v>
      </c>
      <c r="DS25" s="23">
        <f>EXP($N$10-$O$10/(DR30+$P$10))/$R$16*$S$10</f>
        <v>8.3364616418147353E-2</v>
      </c>
      <c r="DT25" s="80">
        <f>DS25/(DR30+$P$10)^2*$O$10</f>
        <v>2.7579964989593144E-3</v>
      </c>
      <c r="DU25" s="23">
        <f>EXP($N$10-$O$10/(DT30+$P$10))/$R$16*$S$10</f>
        <v>8.3364616418147353E-2</v>
      </c>
      <c r="DV25" s="80">
        <f>DU25/(DT30+$P$10)^2*$O$10</f>
        <v>2.7579964989593144E-3</v>
      </c>
      <c r="DW25" s="23">
        <f>EXP($N$10-$O$10/(DV30+$P$10))/$R$16*$S$10</f>
        <v>8.3364616418147353E-2</v>
      </c>
      <c r="DX25" s="80">
        <f>DW25/(DV30+$P$10)^2*$O$10</f>
        <v>2.7579964989593144E-3</v>
      </c>
      <c r="DY25" s="23">
        <f>EXP($N$10-$O$10/(DX30+$P$10))/$R$16*$S$10</f>
        <v>8.3364616418147353E-2</v>
      </c>
      <c r="DZ25" s="80">
        <f>DY25/(DX30+$P$10)^2*$O$10</f>
        <v>2.7579964989593144E-3</v>
      </c>
      <c r="EA25" s="23">
        <f>EXP($N$10-$O$10/(DZ30+$P$10))/$R$16*$S$10</f>
        <v>8.3364616418147353E-2</v>
      </c>
      <c r="EB25" s="80">
        <f>EA25/(DZ30+$P$10)^2*$O$10</f>
        <v>2.7579964989593144E-3</v>
      </c>
      <c r="EC25" s="23">
        <f>EXP($N$10-$O$10/(EB30+$P$10))/$R$16*$S$10</f>
        <v>8.3364616418147353E-2</v>
      </c>
      <c r="ED25" s="80">
        <f>EC25/(EB30+$P$10)^2*$O$10</f>
        <v>2.7579964989593144E-3</v>
      </c>
      <c r="EE25" s="23">
        <f>EXP($N$10-$O$10/(ED30+$P$10))/$R$16*$S$10</f>
        <v>8.3364616418147353E-2</v>
      </c>
      <c r="EF25" s="80">
        <f>EE25/(ED30+$P$10)^2*$O$10</f>
        <v>2.7579964989593144E-3</v>
      </c>
      <c r="EG25" s="23">
        <f>EXP($N$10-$O$10/(EF30+$P$10))/$R$16*$S$10</f>
        <v>8.3364616418147353E-2</v>
      </c>
      <c r="EH25" s="80">
        <f>EG25/(EF30+$P$10)^2*$O$10</f>
        <v>2.7579964989593144E-3</v>
      </c>
      <c r="EI25" s="23">
        <f>EXP($N$10-$O$10/(EH30+$P$10))/$R$16*$S$10</f>
        <v>8.3364616418147353E-2</v>
      </c>
      <c r="EJ25" s="80">
        <f>EI25/(EH30+$P$10)^2*$O$10</f>
        <v>2.7579964989593144E-3</v>
      </c>
      <c r="EK25" s="23">
        <f>EXP($N$10-$O$10/(EJ30+$P$10))/$R$16*$S$10</f>
        <v>8.3364616418147353E-2</v>
      </c>
      <c r="EL25" s="80">
        <f>EK25/(EJ30+$P$10)^2*$O$10</f>
        <v>2.7579964989593144E-3</v>
      </c>
      <c r="EM25" s="23">
        <f>EXP($N$10-$O$10/(EL30+$P$10))/$R$16*$S$10</f>
        <v>8.3364616418147353E-2</v>
      </c>
      <c r="EN25" s="80">
        <f>EM25/(EL30+$P$10)^2*$O$10</f>
        <v>2.7579964989593144E-3</v>
      </c>
      <c r="EO25" s="23">
        <f>EXP($N$10-$O$10/(EN30+$P$10))/$R$16*$S$10</f>
        <v>8.3364616418147353E-2</v>
      </c>
      <c r="EP25" s="80">
        <f>EO25/(EN30+$P$10)^2*$O$10</f>
        <v>2.7579964989593144E-3</v>
      </c>
      <c r="EQ25" s="23">
        <f>EXP($N$10-$O$10/(EP30+$P$10))/$R$16*$S$10</f>
        <v>8.3364616418147353E-2</v>
      </c>
      <c r="ER25" s="80">
        <f>EQ25/(EP30+$P$10)^2*$O$10</f>
        <v>2.7579964989593144E-3</v>
      </c>
      <c r="ES25" s="23">
        <f>EXP($N$10-$O$10/(ER30+$P$10))/$R$16*$S$10</f>
        <v>8.3364616418147353E-2</v>
      </c>
      <c r="ET25" s="80">
        <f>ES25/(ER30+$P$10)^2*$O$10</f>
        <v>2.7579964989593144E-3</v>
      </c>
      <c r="EU25" s="23">
        <f>EXP($N$10-$O$10/(ET30+$P$10))/$R$16*$S$10</f>
        <v>8.3364616418147353E-2</v>
      </c>
      <c r="EV25" s="80">
        <f>EU25/(ET30+$P$10)^2*$O$10</f>
        <v>2.7579964989593144E-3</v>
      </c>
    </row>
    <row r="26" spans="2:152" x14ac:dyDescent="0.25">
      <c r="B26" s="15" t="s">
        <v>558</v>
      </c>
      <c r="C26" s="18"/>
      <c r="D26" s="18"/>
      <c r="E26" s="18"/>
      <c r="F26" s="18"/>
      <c r="G26" s="55"/>
      <c r="J26" s="52"/>
      <c r="K26" s="2"/>
      <c r="L26" s="51">
        <v>8</v>
      </c>
      <c r="M26" s="23">
        <f t="shared" si="11"/>
        <v>1.27626481715074E-2</v>
      </c>
      <c r="N26" s="60">
        <f t="shared" si="8"/>
        <v>40.198286567659423</v>
      </c>
      <c r="O26" s="23">
        <f t="shared" si="9"/>
        <v>4.5827616531108582E-2</v>
      </c>
      <c r="P26" s="80">
        <f t="shared" si="10"/>
        <v>1.6992031225217469E-3</v>
      </c>
      <c r="Q26" s="23">
        <f>EXP($N$11-$O$11/(P30+$P$11))/$R$16*$S$11</f>
        <v>1.8900871050849727E-2</v>
      </c>
      <c r="R26" s="80">
        <f>Q26/(P30+$P$11)^2*$O$11</f>
        <v>8.1717657615062154E-4</v>
      </c>
      <c r="S26" s="23">
        <f>EXP($N$11-$O$11/(R30+$P$11))/$R$16*$S$11</f>
        <v>1.3313520395545817E-2</v>
      </c>
      <c r="T26" s="80">
        <f>S26/(R30+$P$11)^2*$O$11</f>
        <v>6.0977700755561026E-4</v>
      </c>
      <c r="U26" s="23">
        <f>EXP($N$11-$O$11/(T30+$P$11))/$R$16*$S$11</f>
        <v>1.276921088044463E-2</v>
      </c>
      <c r="V26" s="80">
        <f>U26/(T30+$P$11)^2*$O$11</f>
        <v>5.8881368568732353E-4</v>
      </c>
      <c r="W26" s="23">
        <f>EXP($N$11-$O$11/(V30+$P$11))/$R$16*$S$11</f>
        <v>1.2762649148095086E-2</v>
      </c>
      <c r="X26" s="80">
        <f>W26/(V30+$P$11)^2*$O$11</f>
        <v>5.8856001438734311E-4</v>
      </c>
      <c r="Y26" s="23">
        <f>EXP($N$11-$O$11/(X30+$P$11))/$R$16*$S$11</f>
        <v>1.27626481715074E-2</v>
      </c>
      <c r="Z26" s="80">
        <f>Y26/(X30+$P$11)^2*$O$11</f>
        <v>5.8855997663152782E-4</v>
      </c>
      <c r="AA26" s="23">
        <f>EXP($N$11-$O$11/(Z30+$P$11))/$R$16*$S$11</f>
        <v>1.27626481715074E-2</v>
      </c>
      <c r="AB26" s="80">
        <f>AA26/(Z30+$P$11)^2*$O$11</f>
        <v>5.8855997663152782E-4</v>
      </c>
      <c r="AC26" s="23">
        <f>EXP($N$11-$O$11/(AB30+$P$11))/$R$16*$S$11</f>
        <v>1.27626481715074E-2</v>
      </c>
      <c r="AD26" s="80">
        <f>AC26/(AB30+$P$11)^2*$O$11</f>
        <v>5.8855997663152782E-4</v>
      </c>
      <c r="AE26" s="23">
        <f>EXP($N$11-$O$11/(AD30+$P$11))/$R$16*$S$11</f>
        <v>1.27626481715074E-2</v>
      </c>
      <c r="AF26" s="80">
        <f>AE26/(AD30+$P$11)^2*$O$11</f>
        <v>5.8855997663152782E-4</v>
      </c>
      <c r="AG26" s="23">
        <f>EXP($N$11-$O$11/(AF30+$P$11))/$R$16*$S$11</f>
        <v>1.27626481715074E-2</v>
      </c>
      <c r="AH26" s="80">
        <f>AG26/(AF30+$P$11)^2*$O$11</f>
        <v>5.8855997663152782E-4</v>
      </c>
      <c r="AI26" s="23">
        <f>EXP($N$11-$O$11/(AH30+$P$11))/$R$16*$S$11</f>
        <v>1.27626481715074E-2</v>
      </c>
      <c r="AJ26" s="80">
        <f>AI26/(AH30+$P$11)^2*$O$11</f>
        <v>5.8855997663152782E-4</v>
      </c>
      <c r="AK26" s="23">
        <f>EXP($N$11-$O$11/(AJ30+$P$11))/$R$16*$S$11</f>
        <v>1.27626481715074E-2</v>
      </c>
      <c r="AL26" s="80">
        <f>AK26/(AJ30+$P$11)^2*$O$11</f>
        <v>5.8855997663152782E-4</v>
      </c>
      <c r="AM26" s="23">
        <f>EXP($N$11-$O$11/(AL30+$P$11))/$R$16*$S$11</f>
        <v>1.27626481715074E-2</v>
      </c>
      <c r="AN26" s="80">
        <f>AM26/(AL30+$P$11)^2*$O$11</f>
        <v>5.8855997663152782E-4</v>
      </c>
      <c r="AO26" s="23">
        <f>EXP($N$11-$O$11/(AN30+$P$11))/$R$16*$S$11</f>
        <v>1.27626481715074E-2</v>
      </c>
      <c r="AP26" s="80">
        <f>AO26/(AN30+$P$11)^2*$O$11</f>
        <v>5.8855997663152782E-4</v>
      </c>
      <c r="AQ26" s="23">
        <f>EXP($N$11-$O$11/(AP30+$P$11))/$R$16*$S$11</f>
        <v>1.27626481715074E-2</v>
      </c>
      <c r="AR26" s="80">
        <f>AQ26/(AP30+$P$11)^2*$O$11</f>
        <v>5.8855997663152782E-4</v>
      </c>
      <c r="AS26" s="23">
        <f>EXP($N$11-$O$11/(AR30+$P$11))/$R$16*$S$11</f>
        <v>1.27626481715074E-2</v>
      </c>
      <c r="AT26" s="80">
        <f>AS26/(AR30+$P$11)^2*$O$11</f>
        <v>5.8855997663152782E-4</v>
      </c>
      <c r="AU26" s="23">
        <f>EXP($N$11-$O$11/(AT30+$P$11))/$R$16*$S$11</f>
        <v>1.27626481715074E-2</v>
      </c>
      <c r="AV26" s="80">
        <f>AU26/(AT30+$P$11)^2*$O$11</f>
        <v>5.8855997663152782E-4</v>
      </c>
      <c r="AW26" s="23">
        <f>EXP($N$11-$O$11/(AV30+$P$11))/$R$16*$S$11</f>
        <v>1.27626481715074E-2</v>
      </c>
      <c r="AX26" s="80">
        <f>AW26/(AV30+$P$11)^2*$O$11</f>
        <v>5.8855997663152782E-4</v>
      </c>
      <c r="AY26" s="23">
        <f>EXP($N$11-$O$11/(AX30+$P$11))/$R$16*$S$11</f>
        <v>1.27626481715074E-2</v>
      </c>
      <c r="AZ26" s="80">
        <f>AY26/(AX30+$P$11)^2*$O$11</f>
        <v>5.8855997663152782E-4</v>
      </c>
      <c r="BA26" s="23">
        <f>EXP($N$11-$O$11/(AZ30+$P$11))/$R$16*$S$11</f>
        <v>1.27626481715074E-2</v>
      </c>
      <c r="BB26" s="80">
        <f>BA26/(AZ30+$P$11)^2*$O$11</f>
        <v>5.8855997663152782E-4</v>
      </c>
      <c r="BC26" s="23">
        <f>EXP($N$11-$O$11/(BB30+$P$11))/$R$16*$S$11</f>
        <v>1.27626481715074E-2</v>
      </c>
      <c r="BD26" s="80">
        <f>BC26/(BB30+$P$11)^2*$O$11</f>
        <v>5.8855997663152782E-4</v>
      </c>
      <c r="BE26" s="23">
        <f>EXP($N$11-$O$11/(BD30+$P$11))/$R$16*$S$11</f>
        <v>1.27626481715074E-2</v>
      </c>
      <c r="BF26" s="80">
        <f>BE26/(BD30+$P$11)^2*$O$11</f>
        <v>5.8855997663152782E-4</v>
      </c>
      <c r="BG26" s="23">
        <f>EXP($N$11-$O$11/(BF30+$P$11))/$R$16*$S$11</f>
        <v>1.27626481715074E-2</v>
      </c>
      <c r="BH26" s="80">
        <f>BG26/(BF30+$P$11)^2*$O$11</f>
        <v>5.8855997663152782E-4</v>
      </c>
      <c r="BI26" s="23">
        <f>EXP($N$11-$O$11/(BH30+$P$11))/$R$16*$S$11</f>
        <v>1.27626481715074E-2</v>
      </c>
      <c r="BJ26" s="80">
        <f>BI26/(BH30+$P$11)^2*$O$11</f>
        <v>5.8855997663152782E-4</v>
      </c>
      <c r="BK26" s="23">
        <f>EXP($N$11-$O$11/(BJ30+$P$11))/$R$16*$S$11</f>
        <v>1.27626481715074E-2</v>
      </c>
      <c r="BL26" s="80">
        <f>BK26/(BJ30+$P$11)^2*$O$11</f>
        <v>5.8855997663152782E-4</v>
      </c>
      <c r="BM26" s="23">
        <f>EXP($N$11-$O$11/(BL30+$P$11))/$R$16*$S$11</f>
        <v>1.27626481715074E-2</v>
      </c>
      <c r="BN26" s="80">
        <f>BM26/(BL30+$P$11)^2*$O$11</f>
        <v>5.8855997663152782E-4</v>
      </c>
      <c r="BO26" s="23">
        <f>EXP($N$11-$O$11/(BN30+$P$11))/$R$16*$S$11</f>
        <v>1.27626481715074E-2</v>
      </c>
      <c r="BP26" s="80">
        <f>BO26/(BN30+$P$11)^2*$O$11</f>
        <v>5.8855997663152782E-4</v>
      </c>
      <c r="BQ26" s="23">
        <f>EXP($N$11-$O$11/(BP30+$P$11))/$R$16*$S$11</f>
        <v>1.27626481715074E-2</v>
      </c>
      <c r="BR26" s="80">
        <f>BQ26/(BP30+$P$11)^2*$O$11</f>
        <v>5.8855997663152782E-4</v>
      </c>
      <c r="BS26" s="23">
        <f>EXP($N$11-$O$11/(BR30+$P$11))/$R$16*$S$11</f>
        <v>1.27626481715074E-2</v>
      </c>
      <c r="BT26" s="80">
        <f>BS26/(BR30+$P$11)^2*$O$11</f>
        <v>5.8855997663152782E-4</v>
      </c>
      <c r="BU26" s="23">
        <f>EXP($N$11-$O$11/(BT30+$P$11))/$R$16*$S$11</f>
        <v>1.27626481715074E-2</v>
      </c>
      <c r="BV26" s="80">
        <f>BU26/(BT30+$P$11)^2*$O$11</f>
        <v>5.8855997663152782E-4</v>
      </c>
      <c r="BW26" s="23">
        <f>EXP($N$11-$O$11/(BV30+$P$11))/$R$16*$S$11</f>
        <v>1.27626481715074E-2</v>
      </c>
      <c r="BX26" s="80">
        <f>BW26/(BV30+$P$11)^2*$O$11</f>
        <v>5.8855997663152782E-4</v>
      </c>
      <c r="BY26" s="23">
        <f>EXP($N$11-$O$11/(BX30+$P$11))/$R$16*$S$11</f>
        <v>1.27626481715074E-2</v>
      </c>
      <c r="BZ26" s="80">
        <f>BY26/(BX30+$P$11)^2*$O$11</f>
        <v>5.8855997663152782E-4</v>
      </c>
      <c r="CA26" s="23">
        <f>EXP($N$11-$O$11/(BZ30+$P$11))/$R$16*$S$11</f>
        <v>1.27626481715074E-2</v>
      </c>
      <c r="CB26" s="80">
        <f>CA26/(BZ30+$P$11)^2*$O$11</f>
        <v>5.8855997663152782E-4</v>
      </c>
      <c r="CC26" s="23">
        <f>EXP($N$11-$O$11/(CB30+$P$11))/$R$16*$S$11</f>
        <v>1.27626481715074E-2</v>
      </c>
      <c r="CD26" s="80">
        <f>CC26/(CB30+$P$11)^2*$O$11</f>
        <v>5.8855997663152782E-4</v>
      </c>
      <c r="CE26" s="23">
        <f>EXP($N$11-$O$11/(CD30+$P$11))/$R$16*$S$11</f>
        <v>1.27626481715074E-2</v>
      </c>
      <c r="CF26" s="80">
        <f>CE26/(CD30+$P$11)^2*$O$11</f>
        <v>5.8855997663152782E-4</v>
      </c>
      <c r="CG26" s="23">
        <f>EXP($N$11-$O$11/(CF30+$P$11))/$R$16*$S$11</f>
        <v>1.27626481715074E-2</v>
      </c>
      <c r="CH26" s="80">
        <f>CG26/(CF30+$P$11)^2*$O$11</f>
        <v>5.8855997663152782E-4</v>
      </c>
      <c r="CI26" s="23">
        <f>EXP($N$11-$O$11/(CH30+$P$11))/$R$16*$S$11</f>
        <v>1.27626481715074E-2</v>
      </c>
      <c r="CJ26" s="80">
        <f>CI26/(CH30+$P$11)^2*$O$11</f>
        <v>5.8855997663152782E-4</v>
      </c>
      <c r="CK26" s="23">
        <f>EXP($N$11-$O$11/(CJ30+$P$11))/$R$16*$S$11</f>
        <v>1.27626481715074E-2</v>
      </c>
      <c r="CL26" s="80">
        <f>CK26/(CJ30+$P$11)^2*$O$11</f>
        <v>5.8855997663152782E-4</v>
      </c>
      <c r="CM26" s="23">
        <f>EXP($N$11-$O$11/(CL30+$P$11))/$R$16*$S$11</f>
        <v>1.27626481715074E-2</v>
      </c>
      <c r="CN26" s="80">
        <f>CM26/(CL30+$P$11)^2*$O$11</f>
        <v>5.8855997663152782E-4</v>
      </c>
      <c r="CO26" s="23">
        <f>EXP($N$11-$O$11/(CN30+$P$11))/$R$16*$S$11</f>
        <v>1.27626481715074E-2</v>
      </c>
      <c r="CP26" s="80">
        <f>CO26/(CN30+$P$11)^2*$O$11</f>
        <v>5.8855997663152782E-4</v>
      </c>
      <c r="CQ26" s="23">
        <f>EXP($N$11-$O$11/(CP30+$P$11))/$R$16*$S$11</f>
        <v>1.27626481715074E-2</v>
      </c>
      <c r="CR26" s="80">
        <f>CQ26/(CP30+$P$11)^2*$O$11</f>
        <v>5.8855997663152782E-4</v>
      </c>
      <c r="CS26" s="23">
        <f>EXP($N$11-$O$11/(CR30+$P$11))/$R$16*$S$11</f>
        <v>1.27626481715074E-2</v>
      </c>
      <c r="CT26" s="80">
        <f>CS26/(CR30+$P$11)^2*$O$11</f>
        <v>5.8855997663152782E-4</v>
      </c>
      <c r="CU26" s="23">
        <f>EXP($N$11-$O$11/(CT30+$P$11))/$R$16*$S$11</f>
        <v>1.27626481715074E-2</v>
      </c>
      <c r="CV26" s="80">
        <f>CU26/(CT30+$P$11)^2*$O$11</f>
        <v>5.8855997663152782E-4</v>
      </c>
      <c r="CW26" s="23">
        <f>EXP($N$11-$O$11/(CV30+$P$11))/$R$16*$S$11</f>
        <v>1.27626481715074E-2</v>
      </c>
      <c r="CX26" s="80">
        <f>CW26/(CV30+$P$11)^2*$O$11</f>
        <v>5.8855997663152782E-4</v>
      </c>
      <c r="CY26" s="23">
        <f>EXP($N$11-$O$11/(CX30+$P$11))/$R$16*$S$11</f>
        <v>1.27626481715074E-2</v>
      </c>
      <c r="CZ26" s="80">
        <f>CY26/(CX30+$P$11)^2*$O$11</f>
        <v>5.8855997663152782E-4</v>
      </c>
      <c r="DA26" s="23">
        <f>EXP($N$11-$O$11/(CZ30+$P$11))/$R$16*$S$11</f>
        <v>1.27626481715074E-2</v>
      </c>
      <c r="DB26" s="80">
        <f>DA26/(CZ30+$P$11)^2*$O$11</f>
        <v>5.8855997663152782E-4</v>
      </c>
      <c r="DC26" s="23">
        <f>EXP($N$11-$O$11/(DB30+$P$11))/$R$16*$S$11</f>
        <v>1.27626481715074E-2</v>
      </c>
      <c r="DD26" s="80">
        <f>DC26/(DB30+$P$11)^2*$O$11</f>
        <v>5.8855997663152782E-4</v>
      </c>
      <c r="DE26" s="23">
        <f>EXP($N$11-$O$11/(DD30+$P$11))/$R$16*$S$11</f>
        <v>1.27626481715074E-2</v>
      </c>
      <c r="DF26" s="80">
        <f>DE26/(DD30+$P$11)^2*$O$11</f>
        <v>5.8855997663152782E-4</v>
      </c>
      <c r="DG26" s="23">
        <f>EXP($N$11-$O$11/(DF30+$P$11))/$R$16*$S$11</f>
        <v>1.27626481715074E-2</v>
      </c>
      <c r="DH26" s="80">
        <f>DG26/(DF30+$P$11)^2*$O$11</f>
        <v>5.8855997663152782E-4</v>
      </c>
      <c r="DI26" s="23">
        <f>EXP($N$11-$O$11/(DH30+$P$11))/$R$16*$S$11</f>
        <v>1.27626481715074E-2</v>
      </c>
      <c r="DJ26" s="80">
        <f>DI26/(DH30+$P$11)^2*$O$11</f>
        <v>5.8855997663152782E-4</v>
      </c>
      <c r="DK26" s="23">
        <f>EXP($N$11-$O$11/(DJ30+$P$11))/$R$16*$S$11</f>
        <v>1.27626481715074E-2</v>
      </c>
      <c r="DL26" s="80">
        <f>DK26/(DJ30+$P$11)^2*$O$11</f>
        <v>5.8855997663152782E-4</v>
      </c>
      <c r="DM26" s="23">
        <f>EXP($N$11-$O$11/(DL30+$P$11))/$R$16*$S$11</f>
        <v>1.27626481715074E-2</v>
      </c>
      <c r="DN26" s="80">
        <f>DM26/(DL30+$P$11)^2*$O$11</f>
        <v>5.8855997663152782E-4</v>
      </c>
      <c r="DO26" s="23">
        <f>EXP($N$11-$O$11/(DN30+$P$11))/$R$16*$S$11</f>
        <v>1.27626481715074E-2</v>
      </c>
      <c r="DP26" s="80">
        <f>DO26/(DN30+$P$11)^2*$O$11</f>
        <v>5.8855997663152782E-4</v>
      </c>
      <c r="DQ26" s="23">
        <f>EXP($N$11-$O$11/(DP30+$P$11))/$R$16*$S$11</f>
        <v>1.27626481715074E-2</v>
      </c>
      <c r="DR26" s="80">
        <f>DQ26/(DP30+$P$11)^2*$O$11</f>
        <v>5.8855997663152782E-4</v>
      </c>
      <c r="DS26" s="23">
        <f>EXP($N$11-$O$11/(DR30+$P$11))/$R$16*$S$11</f>
        <v>1.27626481715074E-2</v>
      </c>
      <c r="DT26" s="80">
        <f>DS26/(DR30+$P$11)^2*$O$11</f>
        <v>5.8855997663152782E-4</v>
      </c>
      <c r="DU26" s="23">
        <f>EXP($N$11-$O$11/(DT30+$P$11))/$R$16*$S$11</f>
        <v>1.27626481715074E-2</v>
      </c>
      <c r="DV26" s="80">
        <f>DU26/(DT30+$P$11)^2*$O$11</f>
        <v>5.8855997663152782E-4</v>
      </c>
      <c r="DW26" s="23">
        <f>EXP($N$11-$O$11/(DV30+$P$11))/$R$16*$S$11</f>
        <v>1.27626481715074E-2</v>
      </c>
      <c r="DX26" s="80">
        <f>DW26/(DV30+$P$11)^2*$O$11</f>
        <v>5.8855997663152782E-4</v>
      </c>
      <c r="DY26" s="23">
        <f>EXP($N$11-$O$11/(DX30+$P$11))/$R$16*$S$11</f>
        <v>1.27626481715074E-2</v>
      </c>
      <c r="DZ26" s="80">
        <f>DY26/(DX30+$P$11)^2*$O$11</f>
        <v>5.8855997663152782E-4</v>
      </c>
      <c r="EA26" s="23">
        <f>EXP($N$11-$O$11/(DZ30+$P$11))/$R$16*$S$11</f>
        <v>1.27626481715074E-2</v>
      </c>
      <c r="EB26" s="80">
        <f>EA26/(DZ30+$P$11)^2*$O$11</f>
        <v>5.8855997663152782E-4</v>
      </c>
      <c r="EC26" s="23">
        <f>EXP($N$11-$O$11/(EB30+$P$11))/$R$16*$S$11</f>
        <v>1.27626481715074E-2</v>
      </c>
      <c r="ED26" s="80">
        <f>EC26/(EB30+$P$11)^2*$O$11</f>
        <v>5.8855997663152782E-4</v>
      </c>
      <c r="EE26" s="23">
        <f>EXP($N$11-$O$11/(ED30+$P$11))/$R$16*$S$11</f>
        <v>1.27626481715074E-2</v>
      </c>
      <c r="EF26" s="80">
        <f>EE26/(ED30+$P$11)^2*$O$11</f>
        <v>5.8855997663152782E-4</v>
      </c>
      <c r="EG26" s="23">
        <f>EXP($N$11-$O$11/(EF30+$P$11))/$R$16*$S$11</f>
        <v>1.27626481715074E-2</v>
      </c>
      <c r="EH26" s="80">
        <f>EG26/(EF30+$P$11)^2*$O$11</f>
        <v>5.8855997663152782E-4</v>
      </c>
      <c r="EI26" s="23">
        <f>EXP($N$11-$O$11/(EH30+$P$11))/$R$16*$S$11</f>
        <v>1.27626481715074E-2</v>
      </c>
      <c r="EJ26" s="80">
        <f>EI26/(EH30+$P$11)^2*$O$11</f>
        <v>5.8855997663152782E-4</v>
      </c>
      <c r="EK26" s="23">
        <f>EXP($N$11-$O$11/(EJ30+$P$11))/$R$16*$S$11</f>
        <v>1.27626481715074E-2</v>
      </c>
      <c r="EL26" s="80">
        <f>EK26/(EJ30+$P$11)^2*$O$11</f>
        <v>5.8855997663152782E-4</v>
      </c>
      <c r="EM26" s="23">
        <f>EXP($N$11-$O$11/(EL30+$P$11))/$R$16*$S$11</f>
        <v>1.27626481715074E-2</v>
      </c>
      <c r="EN26" s="80">
        <f>EM26/(EL30+$P$11)^2*$O$11</f>
        <v>5.8855997663152782E-4</v>
      </c>
      <c r="EO26" s="23">
        <f>EXP($N$11-$O$11/(EN30+$P$11))/$R$16*$S$11</f>
        <v>1.27626481715074E-2</v>
      </c>
      <c r="EP26" s="80">
        <f>EO26/(EN30+$P$11)^2*$O$11</f>
        <v>5.8855997663152782E-4</v>
      </c>
      <c r="EQ26" s="23">
        <f>EXP($N$11-$O$11/(EP30+$P$11))/$R$16*$S$11</f>
        <v>1.27626481715074E-2</v>
      </c>
      <c r="ER26" s="80">
        <f>EQ26/(EP30+$P$11)^2*$O$11</f>
        <v>5.8855997663152782E-4</v>
      </c>
      <c r="ES26" s="23">
        <f>EXP($N$11-$O$11/(ER30+$P$11))/$R$16*$S$11</f>
        <v>1.27626481715074E-2</v>
      </c>
      <c r="ET26" s="80">
        <f>ES26/(ER30+$P$11)^2*$O$11</f>
        <v>5.8855997663152782E-4</v>
      </c>
      <c r="EU26" s="23">
        <f>EXP($N$11-$O$11/(ET30+$P$11))/$R$16*$S$11</f>
        <v>1.27626481715074E-2</v>
      </c>
      <c r="EV26" s="80">
        <f>EU26/(ET30+$P$11)^2*$O$11</f>
        <v>5.8855997663152782E-4</v>
      </c>
    </row>
    <row r="27" spans="2:152" x14ac:dyDescent="0.25">
      <c r="B27" t="str">
        <f>IF($B$22=$U$6,AJ3,AD2)</f>
        <v>Vapor Fraction</v>
      </c>
      <c r="D27" s="16" t="str">
        <f>IF(B22=U6,"",AH2)</f>
        <v/>
      </c>
      <c r="E27" s="21">
        <f>IF(B22=U6,AM3,AG2)</f>
        <v>0.3702370599415431</v>
      </c>
      <c r="J27" s="52"/>
      <c r="K27" s="2"/>
      <c r="L27" s="51">
        <v>9</v>
      </c>
      <c r="M27" s="23">
        <f t="shared" si="11"/>
        <v>8.2515971736066895E-2</v>
      </c>
      <c r="N27" s="60">
        <f t="shared" si="8"/>
        <v>35.430091004273166</v>
      </c>
      <c r="O27" s="23">
        <f t="shared" si="9"/>
        <v>0.21003644523809936</v>
      </c>
      <c r="P27" s="80">
        <f t="shared" si="10"/>
        <v>5.7444384790124332E-3</v>
      </c>
      <c r="Q27" s="23">
        <f>EXP($N$12-$O$12/(P30+$P$12))/$R$16*$S$12</f>
        <v>0.10974429673884543</v>
      </c>
      <c r="R27" s="80">
        <f>Q27/(P30+$P$12)^2*$O$12</f>
        <v>3.4553276308085697E-3</v>
      </c>
      <c r="S27" s="23">
        <f>EXP($N$12-$O$12/(R30+$P$12))/$R$16*$S$12</f>
        <v>8.5080774168811463E-2</v>
      </c>
      <c r="T27" s="80">
        <f>S27/(R30+$P$12)^2*$O$12</f>
        <v>2.8235273533809982E-3</v>
      </c>
      <c r="U27" s="23">
        <f>EXP($N$12-$O$12/(T30+$P$12))/$R$16*$S$12</f>
        <v>8.2546695172939596E-2</v>
      </c>
      <c r="V27" s="80">
        <f>U27/(T30+$P$12)^2*$O$12</f>
        <v>2.7563563291498373E-3</v>
      </c>
      <c r="W27" s="23">
        <f>EXP($N$12-$O$12/(V30+$P$12))/$R$16*$S$12</f>
        <v>8.251597630828654E-2</v>
      </c>
      <c r="X27" s="80">
        <f>W27/(V30+$P$12)^2*$O$12</f>
        <v>2.7555391824950841E-3</v>
      </c>
      <c r="Y27" s="23">
        <f>EXP($N$12-$O$12/(X30+$P$12))/$R$16*$S$12</f>
        <v>8.2515971736066895E-2</v>
      </c>
      <c r="Z27" s="80">
        <f>Y27/(X30+$P$12)^2*$O$12</f>
        <v>2.7555390608651497E-3</v>
      </c>
      <c r="AA27" s="23">
        <f>EXP($N$12-$O$12/(Z30+$P$12))/$R$16*$S$12</f>
        <v>8.2515971736066895E-2</v>
      </c>
      <c r="AB27" s="80">
        <f>AA27/(Z30+$P$12)^2*$O$12</f>
        <v>2.7555390608651497E-3</v>
      </c>
      <c r="AC27" s="23">
        <f>EXP($N$12-$O$12/(AB30+$P$12))/$R$16*$S$12</f>
        <v>8.2515971736066895E-2</v>
      </c>
      <c r="AD27" s="80">
        <f>AC27/(AB30+$P$12)^2*$O$12</f>
        <v>2.7555390608651497E-3</v>
      </c>
      <c r="AE27" s="23">
        <f>EXP($N$12-$O$12/(AD30+$P$12))/$R$16*$S$12</f>
        <v>8.2515971736066895E-2</v>
      </c>
      <c r="AF27" s="80">
        <f>AE27/(AD30+$P$12)^2*$O$12</f>
        <v>2.7555390608651497E-3</v>
      </c>
      <c r="AG27" s="23">
        <f>EXP($N$12-$O$12/(AF30+$P$12))/$R$16*$S$12</f>
        <v>8.2515971736066895E-2</v>
      </c>
      <c r="AH27" s="80">
        <f>AG27/(AF30+$P$12)^2*$O$12</f>
        <v>2.7555390608651497E-3</v>
      </c>
      <c r="AI27" s="23">
        <f>EXP($N$12-$O$12/(AH30+$P$12))/$R$16*$S$12</f>
        <v>8.2515971736066895E-2</v>
      </c>
      <c r="AJ27" s="80">
        <f>AI27/(AH30+$P$12)^2*$O$12</f>
        <v>2.7555390608651497E-3</v>
      </c>
      <c r="AK27" s="23">
        <f>EXP($N$12-$O$12/(AJ30+$P$12))/$R$16*$S$12</f>
        <v>8.2515971736066895E-2</v>
      </c>
      <c r="AL27" s="80">
        <f>AK27/(AJ30+$P$12)^2*$O$12</f>
        <v>2.7555390608651497E-3</v>
      </c>
      <c r="AM27" s="23">
        <f>EXP($N$12-$O$12/(AL30+$P$12))/$R$16*$S$12</f>
        <v>8.2515971736066895E-2</v>
      </c>
      <c r="AN27" s="80">
        <f>AM27/(AL30+$P$12)^2*$O$12</f>
        <v>2.7555390608651497E-3</v>
      </c>
      <c r="AO27" s="23">
        <f>EXP($N$12-$O$12/(AN30+$P$12))/$R$16*$S$12</f>
        <v>8.2515971736066895E-2</v>
      </c>
      <c r="AP27" s="80">
        <f>AO27/(AN30+$P$12)^2*$O$12</f>
        <v>2.7555390608651497E-3</v>
      </c>
      <c r="AQ27" s="23">
        <f>EXP($N$12-$O$12/(AP30+$P$12))/$R$16*$S$12</f>
        <v>8.2515971736066895E-2</v>
      </c>
      <c r="AR27" s="80">
        <f>AQ27/(AP30+$P$12)^2*$O$12</f>
        <v>2.7555390608651497E-3</v>
      </c>
      <c r="AS27" s="23">
        <f>EXP($N$12-$O$12/(AR30+$P$12))/$R$16*$S$12</f>
        <v>8.2515971736066895E-2</v>
      </c>
      <c r="AT27" s="80">
        <f>AS27/(AR30+$P$12)^2*$O$12</f>
        <v>2.7555390608651497E-3</v>
      </c>
      <c r="AU27" s="23">
        <f>EXP($N$12-$O$12/(AT30+$P$12))/$R$16*$S$12</f>
        <v>8.2515971736066895E-2</v>
      </c>
      <c r="AV27" s="80">
        <f>AU27/(AT30+$P$12)^2*$O$12</f>
        <v>2.7555390608651497E-3</v>
      </c>
      <c r="AW27" s="23">
        <f>EXP($N$12-$O$12/(AV30+$P$12))/$R$16*$S$12</f>
        <v>8.2515971736066895E-2</v>
      </c>
      <c r="AX27" s="80">
        <f>AW27/(AV30+$P$12)^2*$O$12</f>
        <v>2.7555390608651497E-3</v>
      </c>
      <c r="AY27" s="23">
        <f>EXP($N$12-$O$12/(AX30+$P$12))/$R$16*$S$12</f>
        <v>8.2515971736066895E-2</v>
      </c>
      <c r="AZ27" s="80">
        <f>AY27/(AX30+$P$12)^2*$O$12</f>
        <v>2.7555390608651497E-3</v>
      </c>
      <c r="BA27" s="23">
        <f>EXP($N$12-$O$12/(AZ30+$P$12))/$R$16*$S$12</f>
        <v>8.2515971736066895E-2</v>
      </c>
      <c r="BB27" s="80">
        <f>BA27/(AZ30+$P$12)^2*$O$12</f>
        <v>2.7555390608651497E-3</v>
      </c>
      <c r="BC27" s="23">
        <f>EXP($N$12-$O$12/(BB30+$P$12))/$R$16*$S$12</f>
        <v>8.2515971736066895E-2</v>
      </c>
      <c r="BD27" s="80">
        <f>BC27/(BB30+$P$12)^2*$O$12</f>
        <v>2.7555390608651497E-3</v>
      </c>
      <c r="BE27" s="23">
        <f>EXP($N$12-$O$12/(BD30+$P$12))/$R$16*$S$12</f>
        <v>8.2515971736066895E-2</v>
      </c>
      <c r="BF27" s="80">
        <f>BE27/(BD30+$P$12)^2*$O$12</f>
        <v>2.7555390608651497E-3</v>
      </c>
      <c r="BG27" s="23">
        <f>EXP($N$12-$O$12/(BF30+$P$12))/$R$16*$S$12</f>
        <v>8.2515971736066895E-2</v>
      </c>
      <c r="BH27" s="80">
        <f>BG27/(BF30+$P$12)^2*$O$12</f>
        <v>2.7555390608651497E-3</v>
      </c>
      <c r="BI27" s="23">
        <f>EXP($N$12-$O$12/(BH30+$P$12))/$R$16*$S$12</f>
        <v>8.2515971736066895E-2</v>
      </c>
      <c r="BJ27" s="80">
        <f>BI27/(BH30+$P$12)^2*$O$12</f>
        <v>2.7555390608651497E-3</v>
      </c>
      <c r="BK27" s="23">
        <f>EXP($N$12-$O$12/(BJ30+$P$12))/$R$16*$S$12</f>
        <v>8.2515971736066895E-2</v>
      </c>
      <c r="BL27" s="80">
        <f>BK27/(BJ30+$P$12)^2*$O$12</f>
        <v>2.7555390608651497E-3</v>
      </c>
      <c r="BM27" s="23">
        <f>EXP($N$12-$O$12/(BL30+$P$12))/$R$16*$S$12</f>
        <v>8.2515971736066895E-2</v>
      </c>
      <c r="BN27" s="80">
        <f>BM27/(BL30+$P$12)^2*$O$12</f>
        <v>2.7555390608651497E-3</v>
      </c>
      <c r="BO27" s="23">
        <f>EXP($N$12-$O$12/(BN30+$P$12))/$R$16*$S$12</f>
        <v>8.2515971736066895E-2</v>
      </c>
      <c r="BP27" s="80">
        <f>BO27/(BN30+$P$12)^2*$O$12</f>
        <v>2.7555390608651497E-3</v>
      </c>
      <c r="BQ27" s="23">
        <f>EXP($N$12-$O$12/(BP30+$P$12))/$R$16*$S$12</f>
        <v>8.2515971736066895E-2</v>
      </c>
      <c r="BR27" s="80">
        <f>BQ27/(BP30+$P$12)^2*$O$12</f>
        <v>2.7555390608651497E-3</v>
      </c>
      <c r="BS27" s="23">
        <f>EXP($N$12-$O$12/(BR30+$P$12))/$R$16*$S$12</f>
        <v>8.2515971736066895E-2</v>
      </c>
      <c r="BT27" s="80">
        <f>BS27/(BR30+$P$12)^2*$O$12</f>
        <v>2.7555390608651497E-3</v>
      </c>
      <c r="BU27" s="23">
        <f>EXP($N$12-$O$12/(BT30+$P$12))/$R$16*$S$12</f>
        <v>8.2515971736066895E-2</v>
      </c>
      <c r="BV27" s="80">
        <f>BU27/(BT30+$P$12)^2*$O$12</f>
        <v>2.7555390608651497E-3</v>
      </c>
      <c r="BW27" s="23">
        <f>EXP($N$12-$O$12/(BV30+$P$12))/$R$16*$S$12</f>
        <v>8.2515971736066895E-2</v>
      </c>
      <c r="BX27" s="80">
        <f>BW27/(BV30+$P$12)^2*$O$12</f>
        <v>2.7555390608651497E-3</v>
      </c>
      <c r="BY27" s="23">
        <f>EXP($N$12-$O$12/(BX30+$P$12))/$R$16*$S$12</f>
        <v>8.2515971736066895E-2</v>
      </c>
      <c r="BZ27" s="80">
        <f>BY27/(BX30+$P$12)^2*$O$12</f>
        <v>2.7555390608651497E-3</v>
      </c>
      <c r="CA27" s="23">
        <f>EXP($N$12-$O$12/(BZ30+$P$12))/$R$16*$S$12</f>
        <v>8.2515971736066895E-2</v>
      </c>
      <c r="CB27" s="80">
        <f>CA27/(BZ30+$P$12)^2*$O$12</f>
        <v>2.7555390608651497E-3</v>
      </c>
      <c r="CC27" s="23">
        <f>EXP($N$12-$O$12/(CB30+$P$12))/$R$16*$S$12</f>
        <v>8.2515971736066895E-2</v>
      </c>
      <c r="CD27" s="80">
        <f>CC27/(CB30+$P$12)^2*$O$12</f>
        <v>2.7555390608651497E-3</v>
      </c>
      <c r="CE27" s="23">
        <f>EXP($N$12-$O$12/(CD30+$P$12))/$R$16*$S$12</f>
        <v>8.2515971736066895E-2</v>
      </c>
      <c r="CF27" s="80">
        <f>CE27/(CD30+$P$12)^2*$O$12</f>
        <v>2.7555390608651497E-3</v>
      </c>
      <c r="CG27" s="23">
        <f>EXP($N$12-$O$12/(CF30+$P$12))/$R$16*$S$12</f>
        <v>8.2515971736066895E-2</v>
      </c>
      <c r="CH27" s="80">
        <f>CG27/(CF30+$P$12)^2*$O$12</f>
        <v>2.7555390608651497E-3</v>
      </c>
      <c r="CI27" s="23">
        <f>EXP($N$12-$O$12/(CH30+$P$12))/$R$16*$S$12</f>
        <v>8.2515971736066895E-2</v>
      </c>
      <c r="CJ27" s="80">
        <f>CI27/(CH30+$P$12)^2*$O$12</f>
        <v>2.7555390608651497E-3</v>
      </c>
      <c r="CK27" s="23">
        <f>EXP($N$12-$O$12/(CJ30+$P$12))/$R$16*$S$12</f>
        <v>8.2515971736066895E-2</v>
      </c>
      <c r="CL27" s="80">
        <f>CK27/(CJ30+$P$12)^2*$O$12</f>
        <v>2.7555390608651497E-3</v>
      </c>
      <c r="CM27" s="23">
        <f>EXP($N$12-$O$12/(CL30+$P$12))/$R$16*$S$12</f>
        <v>8.2515971736066895E-2</v>
      </c>
      <c r="CN27" s="80">
        <f>CM27/(CL30+$P$12)^2*$O$12</f>
        <v>2.7555390608651497E-3</v>
      </c>
      <c r="CO27" s="23">
        <f>EXP($N$12-$O$12/(CN30+$P$12))/$R$16*$S$12</f>
        <v>8.2515971736066895E-2</v>
      </c>
      <c r="CP27" s="80">
        <f>CO27/(CN30+$P$12)^2*$O$12</f>
        <v>2.7555390608651497E-3</v>
      </c>
      <c r="CQ27" s="23">
        <f>EXP($N$12-$O$12/(CP30+$P$12))/$R$16*$S$12</f>
        <v>8.2515971736066895E-2</v>
      </c>
      <c r="CR27" s="80">
        <f>CQ27/(CP30+$P$12)^2*$O$12</f>
        <v>2.7555390608651497E-3</v>
      </c>
      <c r="CS27" s="23">
        <f>EXP($N$12-$O$12/(CR30+$P$12))/$R$16*$S$12</f>
        <v>8.2515971736066895E-2</v>
      </c>
      <c r="CT27" s="80">
        <f>CS27/(CR30+$P$12)^2*$O$12</f>
        <v>2.7555390608651497E-3</v>
      </c>
      <c r="CU27" s="23">
        <f>EXP($N$12-$O$12/(CT30+$P$12))/$R$16*$S$12</f>
        <v>8.2515971736066895E-2</v>
      </c>
      <c r="CV27" s="80">
        <f>CU27/(CT30+$P$12)^2*$O$12</f>
        <v>2.7555390608651497E-3</v>
      </c>
      <c r="CW27" s="23">
        <f>EXP($N$12-$O$12/(CV30+$P$12))/$R$16*$S$12</f>
        <v>8.2515971736066895E-2</v>
      </c>
      <c r="CX27" s="80">
        <f>CW27/(CV30+$P$12)^2*$O$12</f>
        <v>2.7555390608651497E-3</v>
      </c>
      <c r="CY27" s="23">
        <f>EXP($N$12-$O$12/(CX30+$P$12))/$R$16*$S$12</f>
        <v>8.2515971736066895E-2</v>
      </c>
      <c r="CZ27" s="80">
        <f>CY27/(CX30+$P$12)^2*$O$12</f>
        <v>2.7555390608651497E-3</v>
      </c>
      <c r="DA27" s="23">
        <f>EXP($N$12-$O$12/(CZ30+$P$12))/$R$16*$S$12</f>
        <v>8.2515971736066895E-2</v>
      </c>
      <c r="DB27" s="80">
        <f>DA27/(CZ30+$P$12)^2*$O$12</f>
        <v>2.7555390608651497E-3</v>
      </c>
      <c r="DC27" s="23">
        <f>EXP($N$12-$O$12/(DB30+$P$12))/$R$16*$S$12</f>
        <v>8.2515971736066895E-2</v>
      </c>
      <c r="DD27" s="80">
        <f>DC27/(DB30+$P$12)^2*$O$12</f>
        <v>2.7555390608651497E-3</v>
      </c>
      <c r="DE27" s="23">
        <f>EXP($N$12-$O$12/(DD30+$P$12))/$R$16*$S$12</f>
        <v>8.2515971736066895E-2</v>
      </c>
      <c r="DF27" s="80">
        <f>DE27/(DD30+$P$12)^2*$O$12</f>
        <v>2.7555390608651497E-3</v>
      </c>
      <c r="DG27" s="23">
        <f>EXP($N$12-$O$12/(DF30+$P$12))/$R$16*$S$12</f>
        <v>8.2515971736066895E-2</v>
      </c>
      <c r="DH27" s="80">
        <f>DG27/(DF30+$P$12)^2*$O$12</f>
        <v>2.7555390608651497E-3</v>
      </c>
      <c r="DI27" s="23">
        <f>EXP($N$12-$O$12/(DH30+$P$12))/$R$16*$S$12</f>
        <v>8.2515971736066895E-2</v>
      </c>
      <c r="DJ27" s="80">
        <f>DI27/(DH30+$P$12)^2*$O$12</f>
        <v>2.7555390608651497E-3</v>
      </c>
      <c r="DK27" s="23">
        <f>EXP($N$12-$O$12/(DJ30+$P$12))/$R$16*$S$12</f>
        <v>8.2515971736066895E-2</v>
      </c>
      <c r="DL27" s="80">
        <f>DK27/(DJ30+$P$12)^2*$O$12</f>
        <v>2.7555390608651497E-3</v>
      </c>
      <c r="DM27" s="23">
        <f>EXP($N$12-$O$12/(DL30+$P$12))/$R$16*$S$12</f>
        <v>8.2515971736066895E-2</v>
      </c>
      <c r="DN27" s="80">
        <f>DM27/(DL30+$P$12)^2*$O$12</f>
        <v>2.7555390608651497E-3</v>
      </c>
      <c r="DO27" s="23">
        <f>EXP($N$12-$O$12/(DN30+$P$12))/$R$16*$S$12</f>
        <v>8.2515971736066895E-2</v>
      </c>
      <c r="DP27" s="80">
        <f>DO27/(DN30+$P$12)^2*$O$12</f>
        <v>2.7555390608651497E-3</v>
      </c>
      <c r="DQ27" s="23">
        <f>EXP($N$12-$O$12/(DP30+$P$12))/$R$16*$S$12</f>
        <v>8.2515971736066895E-2</v>
      </c>
      <c r="DR27" s="80">
        <f>DQ27/(DP30+$P$12)^2*$O$12</f>
        <v>2.7555390608651497E-3</v>
      </c>
      <c r="DS27" s="23">
        <f>EXP($N$12-$O$12/(DR30+$P$12))/$R$16*$S$12</f>
        <v>8.2515971736066895E-2</v>
      </c>
      <c r="DT27" s="80">
        <f>DS27/(DR30+$P$12)^2*$O$12</f>
        <v>2.7555390608651497E-3</v>
      </c>
      <c r="DU27" s="23">
        <f>EXP($N$12-$O$12/(DT30+$P$12))/$R$16*$S$12</f>
        <v>8.2515971736066895E-2</v>
      </c>
      <c r="DV27" s="80">
        <f>DU27/(DT30+$P$12)^2*$O$12</f>
        <v>2.7555390608651497E-3</v>
      </c>
      <c r="DW27" s="23">
        <f>EXP($N$12-$O$12/(DV30+$P$12))/$R$16*$S$12</f>
        <v>8.2515971736066895E-2</v>
      </c>
      <c r="DX27" s="80">
        <f>DW27/(DV30+$P$12)^2*$O$12</f>
        <v>2.7555390608651497E-3</v>
      </c>
      <c r="DY27" s="23">
        <f>EXP($N$12-$O$12/(DX30+$P$12))/$R$16*$S$12</f>
        <v>8.2515971736066895E-2</v>
      </c>
      <c r="DZ27" s="80">
        <f>DY27/(DX30+$P$12)^2*$O$12</f>
        <v>2.7555390608651497E-3</v>
      </c>
      <c r="EA27" s="23">
        <f>EXP($N$12-$O$12/(DZ30+$P$12))/$R$16*$S$12</f>
        <v>8.2515971736066895E-2</v>
      </c>
      <c r="EB27" s="80">
        <f>EA27/(DZ30+$P$12)^2*$O$12</f>
        <v>2.7555390608651497E-3</v>
      </c>
      <c r="EC27" s="23">
        <f>EXP($N$12-$O$12/(EB30+$P$12))/$R$16*$S$12</f>
        <v>8.2515971736066895E-2</v>
      </c>
      <c r="ED27" s="80">
        <f>EC27/(EB30+$P$12)^2*$O$12</f>
        <v>2.7555390608651497E-3</v>
      </c>
      <c r="EE27" s="23">
        <f>EXP($N$12-$O$12/(ED30+$P$12))/$R$16*$S$12</f>
        <v>8.2515971736066895E-2</v>
      </c>
      <c r="EF27" s="80">
        <f>EE27/(ED30+$P$12)^2*$O$12</f>
        <v>2.7555390608651497E-3</v>
      </c>
      <c r="EG27" s="23">
        <f>EXP($N$12-$O$12/(EF30+$P$12))/$R$16*$S$12</f>
        <v>8.2515971736066895E-2</v>
      </c>
      <c r="EH27" s="80">
        <f>EG27/(EF30+$P$12)^2*$O$12</f>
        <v>2.7555390608651497E-3</v>
      </c>
      <c r="EI27" s="23">
        <f>EXP($N$12-$O$12/(EH30+$P$12))/$R$16*$S$12</f>
        <v>8.2515971736066895E-2</v>
      </c>
      <c r="EJ27" s="80">
        <f>EI27/(EH30+$P$12)^2*$O$12</f>
        <v>2.7555390608651497E-3</v>
      </c>
      <c r="EK27" s="23">
        <f>EXP($N$12-$O$12/(EJ30+$P$12))/$R$16*$S$12</f>
        <v>8.2515971736066895E-2</v>
      </c>
      <c r="EL27" s="80">
        <f>EK27/(EJ30+$P$12)^2*$O$12</f>
        <v>2.7555390608651497E-3</v>
      </c>
      <c r="EM27" s="23">
        <f>EXP($N$12-$O$12/(EL30+$P$12))/$R$16*$S$12</f>
        <v>8.2515971736066895E-2</v>
      </c>
      <c r="EN27" s="80">
        <f>EM27/(EL30+$P$12)^2*$O$12</f>
        <v>2.7555390608651497E-3</v>
      </c>
      <c r="EO27" s="23">
        <f>EXP($N$12-$O$12/(EN30+$P$12))/$R$16*$S$12</f>
        <v>8.2515971736066895E-2</v>
      </c>
      <c r="EP27" s="80">
        <f>EO27/(EN30+$P$12)^2*$O$12</f>
        <v>2.7555390608651497E-3</v>
      </c>
      <c r="EQ27" s="23">
        <f>EXP($N$12-$O$12/(EP30+$P$12))/$R$16*$S$12</f>
        <v>8.2515971736066895E-2</v>
      </c>
      <c r="ER27" s="80">
        <f>EQ27/(EP30+$P$12)^2*$O$12</f>
        <v>2.7555390608651497E-3</v>
      </c>
      <c r="ES27" s="23">
        <f>EXP($N$12-$O$12/(ER30+$P$12))/$R$16*$S$12</f>
        <v>8.2515971736066895E-2</v>
      </c>
      <c r="ET27" s="80">
        <f>ES27/(ER30+$P$12)^2*$O$12</f>
        <v>2.7555390608651497E-3</v>
      </c>
      <c r="EU27" s="23">
        <f>EXP($N$12-$O$12/(ET30+$P$12))/$R$16*$S$12</f>
        <v>8.2515971736066895E-2</v>
      </c>
      <c r="EV27" s="80">
        <f>EU27/(ET30+$P$12)^2*$O$12</f>
        <v>2.7555390608651497E-3</v>
      </c>
    </row>
    <row r="28" spans="2:152" x14ac:dyDescent="0.25">
      <c r="B28" s="65" t="str">
        <f>IF(B22=U6,AJ2,AD3)</f>
        <v>Mixture exists as Vapor and Liquid</v>
      </c>
      <c r="C28" s="21"/>
      <c r="D28" s="21"/>
      <c r="E28" s="21"/>
      <c r="F28" s="21"/>
      <c r="G28" s="21"/>
      <c r="H28" s="21"/>
      <c r="I28" s="21"/>
      <c r="J28" s="21"/>
      <c r="K28" s="21"/>
      <c r="L28" s="51">
        <v>10</v>
      </c>
      <c r="M28" s="23">
        <f t="shared" si="11"/>
        <v>5.0879678302715864E-2</v>
      </c>
      <c r="N28" s="60">
        <f t="shared" si="8"/>
        <v>36.46729668528689</v>
      </c>
      <c r="O28" s="23">
        <f t="shared" si="9"/>
        <v>0.17028992270035492</v>
      </c>
      <c r="P28" s="80">
        <f>O28/($N$29+P13)^2*O13</f>
        <v>5.8025862401088549E-3</v>
      </c>
      <c r="Q28" s="23">
        <f>EXP($N$13-$O$13/(P30+$P$13))/$R$16*$S$13</f>
        <v>7.4273530389375148E-2</v>
      </c>
      <c r="R28" s="80">
        <f>Q28/(P30+$P$13)^2*$O$13</f>
        <v>3.066854307816079E-3</v>
      </c>
      <c r="S28" s="23">
        <f>EXP($N$13-$O$13/(R30+$P$13))/$R$16*$S$13</f>
        <v>5.3010351769716337E-2</v>
      </c>
      <c r="T28" s="80">
        <f>S28/(R30+$P$13)^2*$O$13</f>
        <v>2.3548607400472681E-3</v>
      </c>
      <c r="U28" s="23">
        <f>EXP($N$13-$O$13/(T30+$P$13))/$R$16*$S$13</f>
        <v>5.0905100707183827E-2</v>
      </c>
      <c r="V28" s="80">
        <f>U28/(T30+$P$13)^2*$O$13</f>
        <v>2.2808844196916147E-3</v>
      </c>
      <c r="W28" s="23">
        <f>EXP($N$13-$O$13/(V30+$P$13))/$R$16*$S$13</f>
        <v>5.0879682085859405E-2</v>
      </c>
      <c r="X28" s="80">
        <f>W28/(V30+$P$13)^2*$O$13</f>
        <v>2.279986787589886E-3</v>
      </c>
      <c r="Y28" s="23">
        <f>EXP($N$13-$O$13/(X30+$P$13))/$R$16*$S$13</f>
        <v>5.0879678302715864E-2</v>
      </c>
      <c r="Z28" s="80">
        <f>Y28/(X30+$P$13)^2*$O$13</f>
        <v>2.2799866539840951E-3</v>
      </c>
      <c r="AA28" s="23">
        <f>EXP($N$13-$O$13/(Z30+$P$13))/$R$16*$S$13</f>
        <v>5.0879678302715864E-2</v>
      </c>
      <c r="AB28" s="80">
        <f>AA28/(Z30+$P$13)^2*$O$13</f>
        <v>2.2799866539840951E-3</v>
      </c>
      <c r="AC28" s="23">
        <f>EXP($N$13-$O$13/(AB30+$P$13))/$R$16*$S$13</f>
        <v>5.0879678302715864E-2</v>
      </c>
      <c r="AD28" s="80">
        <f>AC28/(AB30+$P$13)^2*$O$13</f>
        <v>2.2799866539840951E-3</v>
      </c>
      <c r="AE28" s="23">
        <f>EXP($N$13-$O$13/(AD30+$P$13))/$R$16*$S$13</f>
        <v>5.0879678302715864E-2</v>
      </c>
      <c r="AF28" s="80">
        <f>AE28/(AD30+$P$13)^2*$O$13</f>
        <v>2.2799866539840951E-3</v>
      </c>
      <c r="AG28" s="23">
        <f>EXP($N$13-$O$13/(AF30+$P$13))/$R$16*$S$13</f>
        <v>5.0879678302715864E-2</v>
      </c>
      <c r="AH28" s="80">
        <f>AG28/(AF30+$P$13)^2*$O$13</f>
        <v>2.2799866539840951E-3</v>
      </c>
      <c r="AI28" s="23">
        <f>EXP($N$13-$O$13/(AH30+$P$13))/$R$16*$S$13</f>
        <v>5.0879678302715864E-2</v>
      </c>
      <c r="AJ28" s="80">
        <f>AI28/(AH30+$P$13)^2*$O$13</f>
        <v>2.2799866539840951E-3</v>
      </c>
      <c r="AK28" s="23">
        <f>EXP($N$13-$O$13/(AJ30+$P$13))/$R$16*$S$13</f>
        <v>5.0879678302715864E-2</v>
      </c>
      <c r="AL28" s="80">
        <f>AK28/(AJ30+$P$13)^2*$O$13</f>
        <v>2.2799866539840951E-3</v>
      </c>
      <c r="AM28" s="23">
        <f>EXP($N$13-$O$13/(AL30+$P$13))/$R$16*$S$13</f>
        <v>5.0879678302715864E-2</v>
      </c>
      <c r="AN28" s="80">
        <f>AM28/(AL30+$P$13)^2*$O$13</f>
        <v>2.2799866539840951E-3</v>
      </c>
      <c r="AO28" s="23">
        <f>EXP($N$13-$O$13/(AN30+$P$13))/$R$16*$S$13</f>
        <v>5.0879678302715864E-2</v>
      </c>
      <c r="AP28" s="80">
        <f>AO28/(AN30+$P$13)^2*$O$13</f>
        <v>2.2799866539840951E-3</v>
      </c>
      <c r="AQ28" s="23">
        <f>EXP($N$13-$O$13/(AP30+$P$13))/$R$16*$S$13</f>
        <v>5.0879678302715864E-2</v>
      </c>
      <c r="AR28" s="80">
        <f>AQ28/(AP30+$P$13)^2*$O$13</f>
        <v>2.2799866539840951E-3</v>
      </c>
      <c r="AS28" s="23">
        <f>EXP($N$13-$O$13/(AR30+$P$13))/$R$16*$S$13</f>
        <v>5.0879678302715864E-2</v>
      </c>
      <c r="AT28" s="80">
        <f>AS28/(AR30+$P$13)^2*$O$13</f>
        <v>2.2799866539840951E-3</v>
      </c>
      <c r="AU28" s="23">
        <f>EXP($N$13-$O$13/(AT30+$P$13))/$R$16*$S$13</f>
        <v>5.0879678302715864E-2</v>
      </c>
      <c r="AV28" s="80">
        <f>AU28/(AT30+$P$13)^2*$O$13</f>
        <v>2.2799866539840951E-3</v>
      </c>
      <c r="AW28" s="23">
        <f>EXP($N$13-$O$13/(AV30+$P$13))/$R$16*$S$13</f>
        <v>5.0879678302715864E-2</v>
      </c>
      <c r="AX28" s="80">
        <f>AW28/(AV30+$P$13)^2*$O$13</f>
        <v>2.2799866539840951E-3</v>
      </c>
      <c r="AY28" s="23">
        <f>EXP($N$13-$O$13/(AX30+$P$13))/$R$16*$S$13</f>
        <v>5.0879678302715864E-2</v>
      </c>
      <c r="AZ28" s="80">
        <f>AY28/(AX30+$P$13)^2*$O$13</f>
        <v>2.2799866539840951E-3</v>
      </c>
      <c r="BA28" s="23">
        <f>EXP($N$13-$O$13/(AZ30+$P$13))/$R$16*$S$13</f>
        <v>5.0879678302715864E-2</v>
      </c>
      <c r="BB28" s="80">
        <f>BA28/(AZ30+$P$13)^2*$O$13</f>
        <v>2.2799866539840951E-3</v>
      </c>
      <c r="BC28" s="23">
        <f>EXP($N$13-$O$13/(BB30+$P$13))/$R$16*$S$13</f>
        <v>5.0879678302715864E-2</v>
      </c>
      <c r="BD28" s="80">
        <f>BC28/(BB30+$P$13)^2*$O$13</f>
        <v>2.2799866539840951E-3</v>
      </c>
      <c r="BE28" s="23">
        <f>EXP($N$13-$O$13/(BD30+$P$13))/$R$16*$S$13</f>
        <v>5.0879678302715864E-2</v>
      </c>
      <c r="BF28" s="80">
        <f>BE28/(BD30+$P$13)^2*$O$13</f>
        <v>2.2799866539840951E-3</v>
      </c>
      <c r="BG28" s="23">
        <f>EXP($N$13-$O$13/(BF30+$P$13))/$R$16*$S$13</f>
        <v>5.0879678302715864E-2</v>
      </c>
      <c r="BH28" s="80">
        <f>BG28/(BF30+$P$13)^2*$O$13</f>
        <v>2.2799866539840951E-3</v>
      </c>
      <c r="BI28" s="23">
        <f>EXP($N$13-$O$13/(BH30+$P$13))/$R$16*$S$13</f>
        <v>5.0879678302715864E-2</v>
      </c>
      <c r="BJ28" s="80">
        <f>BI28/(BH30+$P$13)^2*$O$13</f>
        <v>2.2799866539840951E-3</v>
      </c>
      <c r="BK28" s="23">
        <f>EXP($N$13-$O$13/(BJ30+$P$13))/$R$16*$S$13</f>
        <v>5.0879678302715864E-2</v>
      </c>
      <c r="BL28" s="80">
        <f>BK28/(BJ30+$P$13)^2*$O$13</f>
        <v>2.2799866539840951E-3</v>
      </c>
      <c r="BM28" s="23">
        <f>EXP($N$13-$O$13/(BL30+$P$13))/$R$16*$S$13</f>
        <v>5.0879678302715864E-2</v>
      </c>
      <c r="BN28" s="80">
        <f>BM28/(BL30+$P$13)^2*$O$13</f>
        <v>2.2799866539840951E-3</v>
      </c>
      <c r="BO28" s="23">
        <f>EXP($N$13-$O$13/(BN30+$P$13))/$R$16*$S$13</f>
        <v>5.0879678302715864E-2</v>
      </c>
      <c r="BP28" s="80">
        <f>BO28/(BN30+$P$13)^2*$O$13</f>
        <v>2.2799866539840951E-3</v>
      </c>
      <c r="BQ28" s="23">
        <f>EXP($N$13-$O$13/(BP30+$P$13))/$R$16*$S$13</f>
        <v>5.0879678302715864E-2</v>
      </c>
      <c r="BR28" s="80">
        <f>BQ28/(BP30+$P$13)^2*$O$13</f>
        <v>2.2799866539840951E-3</v>
      </c>
      <c r="BS28" s="23">
        <f>EXP($N$13-$O$13/(BR30+$P$13))/$R$16*$S$13</f>
        <v>5.0879678302715864E-2</v>
      </c>
      <c r="BT28" s="80">
        <f>BS28/(BR30+$P$13)^2*$O$13</f>
        <v>2.2799866539840951E-3</v>
      </c>
      <c r="BU28" s="23">
        <f>EXP($N$13-$O$13/(BT30+$P$13))/$R$16*$S$13</f>
        <v>5.0879678302715864E-2</v>
      </c>
      <c r="BV28" s="80">
        <f>BU28/(BT30+$P$13)^2*$O$13</f>
        <v>2.2799866539840951E-3</v>
      </c>
      <c r="BW28" s="23">
        <f>EXP($N$13-$O$13/(BV30+$P$13))/$R$16*$S$13</f>
        <v>5.0879678302715864E-2</v>
      </c>
      <c r="BX28" s="80">
        <f>BW28/(BV30+$P$13)^2*$O$13</f>
        <v>2.2799866539840951E-3</v>
      </c>
      <c r="BY28" s="23">
        <f>EXP($N$13-$O$13/(BX30+$P$13))/$R$16*$S$13</f>
        <v>5.0879678302715864E-2</v>
      </c>
      <c r="BZ28" s="80">
        <f>BY28/(BX30+$P$13)^2*$O$13</f>
        <v>2.2799866539840951E-3</v>
      </c>
      <c r="CA28" s="23">
        <f>EXP($N$13-$O$13/(BZ30+$P$13))/$R$16*$S$13</f>
        <v>5.0879678302715864E-2</v>
      </c>
      <c r="CB28" s="80">
        <f>CA28/(BZ30+$P$13)^2*$O$13</f>
        <v>2.2799866539840951E-3</v>
      </c>
      <c r="CC28" s="23">
        <f>EXP($N$13-$O$13/(CB30+$P$13))/$R$16*$S$13</f>
        <v>5.0879678302715864E-2</v>
      </c>
      <c r="CD28" s="80">
        <f>CC28/(CB30+$P$13)^2*$O$13</f>
        <v>2.2799866539840951E-3</v>
      </c>
      <c r="CE28" s="23">
        <f>EXP($N$13-$O$13/(CD30+$P$13))/$R$16*$S$13</f>
        <v>5.0879678302715864E-2</v>
      </c>
      <c r="CF28" s="80">
        <f>CE28/(CD30+$P$13)^2*$O$13</f>
        <v>2.2799866539840951E-3</v>
      </c>
      <c r="CG28" s="23">
        <f>EXP($N$13-$O$13/(CF30+$P$13))/$R$16*$S$13</f>
        <v>5.0879678302715864E-2</v>
      </c>
      <c r="CH28" s="80">
        <f>CG28/(CF30+$P$13)^2*$O$13</f>
        <v>2.2799866539840951E-3</v>
      </c>
      <c r="CI28" s="23">
        <f>EXP($N$13-$O$13/(CH30+$P$13))/$R$16*$S$13</f>
        <v>5.0879678302715864E-2</v>
      </c>
      <c r="CJ28" s="80">
        <f>CI28/(CH30+$P$13)^2*$O$13</f>
        <v>2.2799866539840951E-3</v>
      </c>
      <c r="CK28" s="23">
        <f>EXP($N$13-$O$13/(CJ30+$P$13))/$R$16*$S$13</f>
        <v>5.0879678302715864E-2</v>
      </c>
      <c r="CL28" s="80">
        <f>CK28/(CJ30+$P$13)^2*$O$13</f>
        <v>2.2799866539840951E-3</v>
      </c>
      <c r="CM28" s="23">
        <f>EXP($N$13-$O$13/(CL30+$P$13))/$R$16*$S$13</f>
        <v>5.0879678302715864E-2</v>
      </c>
      <c r="CN28" s="80">
        <f>CM28/(CL30+$P$13)^2*$O$13</f>
        <v>2.2799866539840951E-3</v>
      </c>
      <c r="CO28" s="23">
        <f>EXP($N$13-$O$13/(CN30+$P$13))/$R$16*$S$13</f>
        <v>5.0879678302715864E-2</v>
      </c>
      <c r="CP28" s="80">
        <f>CO28/(CN30+$P$13)^2*$O$13</f>
        <v>2.2799866539840951E-3</v>
      </c>
      <c r="CQ28" s="23">
        <f>EXP($N$13-$O$13/(CP30+$P$13))/$R$16*$S$13</f>
        <v>5.0879678302715864E-2</v>
      </c>
      <c r="CR28" s="80">
        <f>CQ28/(CP30+$P$13)^2*$O$13</f>
        <v>2.2799866539840951E-3</v>
      </c>
      <c r="CS28" s="23">
        <f>EXP($N$13-$O$13/(CR30+$P$13))/$R$16*$S$13</f>
        <v>5.0879678302715864E-2</v>
      </c>
      <c r="CT28" s="80">
        <f>CS28/(CR30+$P$13)^2*$O$13</f>
        <v>2.2799866539840951E-3</v>
      </c>
      <c r="CU28" s="23">
        <f>EXP($N$13-$O$13/(CT30+$P$13))/$R$16*$S$13</f>
        <v>5.0879678302715864E-2</v>
      </c>
      <c r="CV28" s="80">
        <f>CU28/(CT30+$P$13)^2*$O$13</f>
        <v>2.2799866539840951E-3</v>
      </c>
      <c r="CW28" s="23">
        <f>EXP($N$13-$O$13/(CV30+$P$13))/$R$16*$S$13</f>
        <v>5.0879678302715864E-2</v>
      </c>
      <c r="CX28" s="80">
        <f>CW28/(CV30+$P$13)^2*$O$13</f>
        <v>2.2799866539840951E-3</v>
      </c>
      <c r="CY28" s="23">
        <f>EXP($N$13-$O$13/(CX30+$P$13))/$R$16*$S$13</f>
        <v>5.0879678302715864E-2</v>
      </c>
      <c r="CZ28" s="80">
        <f>CY28/(CX30+$P$13)^2*$O$13</f>
        <v>2.2799866539840951E-3</v>
      </c>
      <c r="DA28" s="23">
        <f>EXP($N$13-$O$13/(CZ30+$P$13))/$R$16*$S$13</f>
        <v>5.0879678302715864E-2</v>
      </c>
      <c r="DB28" s="80">
        <f>DA28/(CZ30+$P$13)^2*$O$13</f>
        <v>2.2799866539840951E-3</v>
      </c>
      <c r="DC28" s="23">
        <f>EXP($N$13-$O$13/(DB30+$P$13))/$R$16*$S$13</f>
        <v>5.0879678302715864E-2</v>
      </c>
      <c r="DD28" s="80">
        <f>DC28/(DB30+$P$13)^2*$O$13</f>
        <v>2.2799866539840951E-3</v>
      </c>
      <c r="DE28" s="23">
        <f>EXP($N$13-$O$13/(DD30+$P$13))/$R$16*$S$13</f>
        <v>5.0879678302715864E-2</v>
      </c>
      <c r="DF28" s="80">
        <f>DE28/(DD30+$P$13)^2*$O$13</f>
        <v>2.2799866539840951E-3</v>
      </c>
      <c r="DG28" s="23">
        <f>EXP($N$13-$O$13/(DF30+$P$13))/$R$16*$S$13</f>
        <v>5.0879678302715864E-2</v>
      </c>
      <c r="DH28" s="80">
        <f>DG28/(DF30+$P$13)^2*$O$13</f>
        <v>2.2799866539840951E-3</v>
      </c>
      <c r="DI28" s="23">
        <f>EXP($N$13-$O$13/(DH30+$P$13))/$R$16*$S$13</f>
        <v>5.0879678302715864E-2</v>
      </c>
      <c r="DJ28" s="80">
        <f>DI28/(DH30+$P$13)^2*$O$13</f>
        <v>2.2799866539840951E-3</v>
      </c>
      <c r="DK28" s="23">
        <f>EXP($N$13-$O$13/(DJ30+$P$13))/$R$16*$S$13</f>
        <v>5.0879678302715864E-2</v>
      </c>
      <c r="DL28" s="80">
        <f>DK28/(DJ30+$P$13)^2*$O$13</f>
        <v>2.2799866539840951E-3</v>
      </c>
      <c r="DM28" s="23">
        <f>EXP($N$13-$O$13/(DL30+$P$13))/$R$16*$S$13</f>
        <v>5.0879678302715864E-2</v>
      </c>
      <c r="DN28" s="80">
        <f>DM28/(DL30+$P$13)^2*$O$13</f>
        <v>2.2799866539840951E-3</v>
      </c>
      <c r="DO28" s="23">
        <f>EXP($N$13-$O$13/(DN30+$P$13))/$R$16*$S$13</f>
        <v>5.0879678302715864E-2</v>
      </c>
      <c r="DP28" s="80">
        <f>DO28/(DN30+$P$13)^2*$O$13</f>
        <v>2.2799866539840951E-3</v>
      </c>
      <c r="DQ28" s="23">
        <f>EXP($N$13-$O$13/(DP30+$P$13))/$R$16*$S$13</f>
        <v>5.0879678302715864E-2</v>
      </c>
      <c r="DR28" s="80">
        <f>DQ28/(DP30+$P$13)^2*$O$13</f>
        <v>2.2799866539840951E-3</v>
      </c>
      <c r="DS28" s="23">
        <f>EXP($N$13-$O$13/(DR30+$P$13))/$R$16*$S$13</f>
        <v>5.0879678302715864E-2</v>
      </c>
      <c r="DT28" s="80">
        <f>DS28/(DR30+$P$13)^2*$O$13</f>
        <v>2.2799866539840951E-3</v>
      </c>
      <c r="DU28" s="23">
        <f>EXP($N$13-$O$13/(DT30+$P$13))/$R$16*$S$13</f>
        <v>5.0879678302715864E-2</v>
      </c>
      <c r="DV28" s="80">
        <f>DU28/(DT30+$P$13)^2*$O$13</f>
        <v>2.2799866539840951E-3</v>
      </c>
      <c r="DW28" s="23">
        <f>EXP($N$13-$O$13/(DV30+$P$13))/$R$16*$S$13</f>
        <v>5.0879678302715864E-2</v>
      </c>
      <c r="DX28" s="80">
        <f>DW28/(DV30+$P$13)^2*$O$13</f>
        <v>2.2799866539840951E-3</v>
      </c>
      <c r="DY28" s="23">
        <f>EXP($N$13-$O$13/(DX30+$P$13))/$R$16*$S$13</f>
        <v>5.0879678302715864E-2</v>
      </c>
      <c r="DZ28" s="80">
        <f>DY28/(DX30+$P$13)^2*$O$13</f>
        <v>2.2799866539840951E-3</v>
      </c>
      <c r="EA28" s="23">
        <f>EXP($N$13-$O$13/(DZ30+$P$13))/$R$16*$S$13</f>
        <v>5.0879678302715864E-2</v>
      </c>
      <c r="EB28" s="80">
        <f>EA28/(DZ30+$P$13)^2*$O$13</f>
        <v>2.2799866539840951E-3</v>
      </c>
      <c r="EC28" s="23">
        <f>EXP($N$13-$O$13/(EB30+$P$13))/$R$16*$S$13</f>
        <v>5.0879678302715864E-2</v>
      </c>
      <c r="ED28" s="80">
        <f>EC28/(EB30+$P$13)^2*$O$13</f>
        <v>2.2799866539840951E-3</v>
      </c>
      <c r="EE28" s="23">
        <f>EXP($N$13-$O$13/(ED30+$P$13))/$R$16*$S$13</f>
        <v>5.0879678302715864E-2</v>
      </c>
      <c r="EF28" s="80">
        <f>EE28/(ED30+$P$13)^2*$O$13</f>
        <v>2.2799866539840951E-3</v>
      </c>
      <c r="EG28" s="23">
        <f>EXP($N$13-$O$13/(EF30+$P$13))/$R$16*$S$13</f>
        <v>5.0879678302715864E-2</v>
      </c>
      <c r="EH28" s="80">
        <f>EG28/(EF30+$P$13)^2*$O$13</f>
        <v>2.2799866539840951E-3</v>
      </c>
      <c r="EI28" s="23">
        <f>EXP($N$13-$O$13/(EH30+$P$13))/$R$16*$S$13</f>
        <v>5.0879678302715864E-2</v>
      </c>
      <c r="EJ28" s="80">
        <f>EI28/(EH30+$P$13)^2*$O$13</f>
        <v>2.2799866539840951E-3</v>
      </c>
      <c r="EK28" s="23">
        <f>EXP($N$13-$O$13/(EJ30+$P$13))/$R$16*$S$13</f>
        <v>5.0879678302715864E-2</v>
      </c>
      <c r="EL28" s="80">
        <f>EK28/(EJ30+$P$13)^2*$O$13</f>
        <v>2.2799866539840951E-3</v>
      </c>
      <c r="EM28" s="23">
        <f>EXP($N$13-$O$13/(EL30+$P$13))/$R$16*$S$13</f>
        <v>5.0879678302715864E-2</v>
      </c>
      <c r="EN28" s="80">
        <f>EM28/(EL30+$P$13)^2*$O$13</f>
        <v>2.2799866539840951E-3</v>
      </c>
      <c r="EO28" s="23">
        <f>EXP($N$13-$O$13/(EN30+$P$13))/$R$16*$S$13</f>
        <v>5.0879678302715864E-2</v>
      </c>
      <c r="EP28" s="80">
        <f>EO28/(EN30+$P$13)^2*$O$13</f>
        <v>2.2799866539840951E-3</v>
      </c>
      <c r="EQ28" s="23">
        <f>EXP($N$13-$O$13/(EP30+$P$13))/$R$16*$S$13</f>
        <v>5.0879678302715864E-2</v>
      </c>
      <c r="ER28" s="80">
        <f>EQ28/(EP30+$P$13)^2*$O$13</f>
        <v>2.2799866539840951E-3</v>
      </c>
      <c r="ES28" s="23">
        <f>EXP($N$13-$O$13/(ER30+$P$13))/$R$16*$S$13</f>
        <v>5.0879678302715864E-2</v>
      </c>
      <c r="ET28" s="80">
        <f>ES28/(ER30+$P$13)^2*$O$13</f>
        <v>2.2799866539840951E-3</v>
      </c>
      <c r="EU28" s="23">
        <f>EXP($N$13-$O$13/(ET30+$P$13))/$R$16*$S$13</f>
        <v>5.0879678302715864E-2</v>
      </c>
      <c r="EV28" s="80">
        <f>EU28/(ET30+$P$13)^2*$O$13</f>
        <v>2.2799866539840951E-3</v>
      </c>
    </row>
    <row r="29" spans="2:152" x14ac:dyDescent="0.25">
      <c r="B29" s="21" t="str">
        <f>IF(B22=U6,AJ4,"")</f>
        <v>Bubble Point Pressure</v>
      </c>
      <c r="C29" s="21"/>
      <c r="D29" s="64" t="str">
        <f>IF(B22=U6,AN4,"")</f>
        <v>PSIA</v>
      </c>
      <c r="E29" s="21">
        <f>IF(B22=U6,AM4,"")</f>
        <v>17.598769938291014</v>
      </c>
      <c r="F29" s="21"/>
      <c r="G29" s="21"/>
      <c r="H29" s="21"/>
      <c r="I29" s="21"/>
      <c r="J29" s="21"/>
      <c r="K29" s="21"/>
      <c r="L29" t="s">
        <v>658</v>
      </c>
      <c r="M29" s="23" t="b">
        <f>IF(M30,IF(ABS(ET30-EV30)&lt;0.001,TRUE,FALSE),FALSE)</f>
        <v>1</v>
      </c>
      <c r="N29" s="53">
        <f>SUM(N19:N28)</f>
        <v>379.34641739678437</v>
      </c>
      <c r="O29" s="53">
        <f>SUM(O19:O28)-1</f>
        <v>1.5383001512716206</v>
      </c>
      <c r="P29" s="54">
        <f>SUM(P19:P28)</f>
        <v>6.9540987227094286E-2</v>
      </c>
      <c r="Q29" s="53">
        <f>SUM(Q19:Q28)-1</f>
        <v>0.32756897716716327</v>
      </c>
      <c r="R29" s="54">
        <f>SUM(R19:R28)</f>
        <v>4.1596824630804545E-2</v>
      </c>
      <c r="S29" s="53">
        <f>SUM(S19:S28)-1</f>
        <v>3.0838675308989982E-2</v>
      </c>
      <c r="T29" s="54">
        <f>SUM(T19:T28)</f>
        <v>3.3951251628439115E-2</v>
      </c>
      <c r="U29" s="53">
        <f>SUM(U19:U28)-1</f>
        <v>3.6939436290217564E-4</v>
      </c>
      <c r="V29" s="54">
        <f>SUM(V19:V28)</f>
        <v>3.3140272976879138E-2</v>
      </c>
      <c r="W29" s="53">
        <f>SUM(W19:W28)-1</f>
        <v>5.4972730811897463E-8</v>
      </c>
      <c r="X29" s="54">
        <f>SUM(X19:X28)</f>
        <v>3.3130409558824861E-2</v>
      </c>
      <c r="Y29" s="53">
        <f>SUM(Y19:Y28)-1</f>
        <v>0</v>
      </c>
      <c r="Z29" s="54">
        <f>SUM(Z19:Z28)</f>
        <v>3.3130408090687465E-2</v>
      </c>
      <c r="AA29" s="53">
        <f>SUM(AA19:AA28)-1</f>
        <v>0</v>
      </c>
      <c r="AB29" s="54">
        <f>SUM(AB19:AB28)</f>
        <v>3.3130408090687465E-2</v>
      </c>
      <c r="AC29" s="53">
        <f>SUM(AC19:AC28)-1</f>
        <v>0</v>
      </c>
      <c r="AD29" s="54">
        <f>SUM(AD19:AD28)</f>
        <v>3.3130408090687465E-2</v>
      </c>
      <c r="AE29" s="53">
        <f>SUM(AE19:AE28)-1</f>
        <v>0</v>
      </c>
      <c r="AF29" s="54">
        <f>SUM(AF19:AF28)</f>
        <v>3.3130408090687465E-2</v>
      </c>
      <c r="AG29" s="53">
        <f>SUM(AG19:AG28)-1</f>
        <v>0</v>
      </c>
      <c r="AH29" s="54">
        <f>SUM(AH19:AH28)</f>
        <v>3.3130408090687465E-2</v>
      </c>
      <c r="AI29" s="53">
        <f>SUM(AI19:AI28)-1</f>
        <v>0</v>
      </c>
      <c r="AJ29" s="54">
        <f>SUM(AJ19:AJ28)</f>
        <v>3.3130408090687465E-2</v>
      </c>
      <c r="AK29" s="53">
        <f>SUM(AK19:AK28)-1</f>
        <v>0</v>
      </c>
      <c r="AL29" s="54">
        <f>SUM(AL19:AL28)</f>
        <v>3.3130408090687465E-2</v>
      </c>
      <c r="AM29" s="53">
        <f>SUM(AM19:AM28)-1</f>
        <v>0</v>
      </c>
      <c r="AN29" s="54">
        <f>SUM(AN19:AN28)</f>
        <v>3.3130408090687465E-2</v>
      </c>
      <c r="AO29" s="53">
        <f>SUM(AO19:AO28)-1</f>
        <v>0</v>
      </c>
      <c r="AP29" s="54">
        <f>SUM(AP19:AP28)</f>
        <v>3.3130408090687465E-2</v>
      </c>
      <c r="AQ29" s="53">
        <f>SUM(AQ19:AQ28)-1</f>
        <v>0</v>
      </c>
      <c r="AR29" s="54">
        <f>SUM(AR19:AR28)</f>
        <v>3.3130408090687465E-2</v>
      </c>
      <c r="AS29" s="53">
        <f>SUM(AS19:AS28)-1</f>
        <v>0</v>
      </c>
      <c r="AT29" s="54">
        <f>SUM(AT19:AT28)</f>
        <v>3.3130408090687465E-2</v>
      </c>
      <c r="AU29" s="53">
        <f>SUM(AU19:AU28)-1</f>
        <v>0</v>
      </c>
      <c r="AV29" s="54">
        <f>SUM(AV19:AV28)</f>
        <v>3.3130408090687465E-2</v>
      </c>
      <c r="AW29" s="53">
        <f>SUM(AW19:AW28)-1</f>
        <v>0</v>
      </c>
      <c r="AX29" s="54">
        <f>SUM(AX19:AX28)</f>
        <v>3.3130408090687465E-2</v>
      </c>
      <c r="AY29" s="53">
        <f>SUM(AY19:AY28)-1</f>
        <v>0</v>
      </c>
      <c r="AZ29" s="54">
        <f>SUM(AZ19:AZ28)</f>
        <v>3.3130408090687465E-2</v>
      </c>
      <c r="BA29" s="53">
        <f>SUM(BA19:BA28)-1</f>
        <v>0</v>
      </c>
      <c r="BB29" s="54">
        <f>SUM(BB19:BB28)</f>
        <v>3.3130408090687465E-2</v>
      </c>
      <c r="BC29" s="53">
        <f>SUM(BC19:BC28)-1</f>
        <v>0</v>
      </c>
      <c r="BD29" s="54">
        <f>SUM(BD19:BD28)</f>
        <v>3.3130408090687465E-2</v>
      </c>
      <c r="BE29" s="53">
        <f>SUM(BE19:BE28)-1</f>
        <v>0</v>
      </c>
      <c r="BF29" s="54">
        <f>SUM(BF19:BF28)</f>
        <v>3.3130408090687465E-2</v>
      </c>
      <c r="BG29" s="53">
        <f>SUM(BG19:BG28)-1</f>
        <v>0</v>
      </c>
      <c r="BH29" s="54">
        <f>SUM(BH19:BH28)</f>
        <v>3.3130408090687465E-2</v>
      </c>
      <c r="BI29" s="53">
        <f>SUM(BI19:BI28)-1</f>
        <v>0</v>
      </c>
      <c r="BJ29" s="54">
        <f>SUM(BJ19:BJ28)</f>
        <v>3.3130408090687465E-2</v>
      </c>
      <c r="BK29" s="53">
        <f>SUM(BK19:BK28)-1</f>
        <v>0</v>
      </c>
      <c r="BL29" s="54">
        <f>SUM(BL19:BL28)</f>
        <v>3.3130408090687465E-2</v>
      </c>
      <c r="BM29" s="53">
        <f>SUM(BM19:BM28)-1</f>
        <v>0</v>
      </c>
      <c r="BN29" s="54">
        <f>SUM(BN19:BN28)</f>
        <v>3.3130408090687465E-2</v>
      </c>
      <c r="BO29" s="53">
        <f>SUM(BO19:BO28)-1</f>
        <v>0</v>
      </c>
      <c r="BP29" s="54">
        <f>SUM(BP19:BP28)</f>
        <v>3.3130408090687465E-2</v>
      </c>
      <c r="BQ29" s="53">
        <f>SUM(BQ19:BQ28)-1</f>
        <v>0</v>
      </c>
      <c r="BR29" s="54">
        <f>SUM(BR19:BR28)</f>
        <v>3.3130408090687465E-2</v>
      </c>
      <c r="BS29" s="53">
        <f>SUM(BS19:BS28)-1</f>
        <v>0</v>
      </c>
      <c r="BT29" s="54">
        <f>SUM(BT19:BT28)</f>
        <v>3.3130408090687465E-2</v>
      </c>
      <c r="BU29" s="53">
        <f>SUM(BU19:BU28)-1</f>
        <v>0</v>
      </c>
      <c r="BV29" s="54">
        <f>SUM(BV19:BV28)</f>
        <v>3.3130408090687465E-2</v>
      </c>
      <c r="BW29" s="53">
        <f>SUM(BW19:BW28)-1</f>
        <v>0</v>
      </c>
      <c r="BX29" s="54">
        <f>SUM(BX19:BX28)</f>
        <v>3.3130408090687465E-2</v>
      </c>
      <c r="BY29" s="53">
        <f>SUM(BY19:BY28)-1</f>
        <v>0</v>
      </c>
      <c r="BZ29" s="54">
        <f>SUM(BZ19:BZ28)</f>
        <v>3.3130408090687465E-2</v>
      </c>
      <c r="CA29" s="53">
        <f>SUM(CA19:CA28)-1</f>
        <v>0</v>
      </c>
      <c r="CB29" s="54">
        <f>SUM(CB19:CB28)</f>
        <v>3.3130408090687465E-2</v>
      </c>
      <c r="CC29" s="53">
        <f>SUM(CC19:CC28)-1</f>
        <v>0</v>
      </c>
      <c r="CD29" s="54">
        <f>SUM(CD19:CD28)</f>
        <v>3.3130408090687465E-2</v>
      </c>
      <c r="CE29" s="53">
        <f>SUM(CE19:CE28)-1</f>
        <v>0</v>
      </c>
      <c r="CF29" s="54">
        <f>SUM(CF19:CF28)</f>
        <v>3.3130408090687465E-2</v>
      </c>
      <c r="CG29" s="53">
        <f>SUM(CG19:CG28)-1</f>
        <v>0</v>
      </c>
      <c r="CH29" s="54">
        <f>SUM(CH19:CH28)</f>
        <v>3.3130408090687465E-2</v>
      </c>
      <c r="CI29" s="53">
        <f>SUM(CI19:CI28)-1</f>
        <v>0</v>
      </c>
      <c r="CJ29" s="54">
        <f>SUM(CJ19:CJ28)</f>
        <v>3.3130408090687465E-2</v>
      </c>
      <c r="CK29" s="53">
        <f>SUM(CK19:CK28)-1</f>
        <v>0</v>
      </c>
      <c r="CL29" s="54">
        <f>SUM(CL19:CL28)</f>
        <v>3.3130408090687465E-2</v>
      </c>
      <c r="CM29" s="53">
        <f>SUM(CM19:CM28)-1</f>
        <v>0</v>
      </c>
      <c r="CN29" s="54">
        <f>SUM(CN19:CN28)</f>
        <v>3.3130408090687465E-2</v>
      </c>
      <c r="CO29" s="53">
        <f>SUM(CO19:CO28)-1</f>
        <v>0</v>
      </c>
      <c r="CP29" s="54">
        <f>SUM(CP19:CP28)</f>
        <v>3.3130408090687465E-2</v>
      </c>
      <c r="CQ29" s="53">
        <f>SUM(CQ19:CQ28)-1</f>
        <v>0</v>
      </c>
      <c r="CR29" s="54">
        <f>SUM(CR19:CR28)</f>
        <v>3.3130408090687465E-2</v>
      </c>
      <c r="CS29" s="53">
        <f>SUM(CS19:CS28)-1</f>
        <v>0</v>
      </c>
      <c r="CT29" s="54">
        <f>SUM(CT19:CT28)</f>
        <v>3.3130408090687465E-2</v>
      </c>
      <c r="CU29" s="53">
        <f>SUM(CU19:CU28)-1</f>
        <v>0</v>
      </c>
      <c r="CV29" s="54">
        <f>SUM(CV19:CV28)</f>
        <v>3.3130408090687465E-2</v>
      </c>
      <c r="CW29" s="53">
        <f>SUM(CW19:CW28)-1</f>
        <v>0</v>
      </c>
      <c r="CX29" s="54">
        <f>SUM(CX19:CX28)</f>
        <v>3.3130408090687465E-2</v>
      </c>
      <c r="CY29" s="53">
        <f>SUM(CY19:CY28)-1</f>
        <v>0</v>
      </c>
      <c r="CZ29" s="54">
        <f>SUM(CZ19:CZ28)</f>
        <v>3.3130408090687465E-2</v>
      </c>
      <c r="DA29" s="53">
        <f>SUM(DA19:DA28)-1</f>
        <v>0</v>
      </c>
      <c r="DB29" s="54">
        <f>SUM(DB19:DB28)</f>
        <v>3.3130408090687465E-2</v>
      </c>
      <c r="DC29" s="53">
        <f>SUM(DC19:DC28)-1</f>
        <v>0</v>
      </c>
      <c r="DD29" s="54">
        <f>SUM(DD19:DD28)</f>
        <v>3.3130408090687465E-2</v>
      </c>
      <c r="DE29" s="53">
        <f>SUM(DE19:DE28)-1</f>
        <v>0</v>
      </c>
      <c r="DF29" s="54">
        <f>SUM(DF19:DF28)</f>
        <v>3.3130408090687465E-2</v>
      </c>
      <c r="DG29" s="53">
        <f>SUM(DG19:DG28)-1</f>
        <v>0</v>
      </c>
      <c r="DH29" s="54">
        <f>SUM(DH19:DH28)</f>
        <v>3.3130408090687465E-2</v>
      </c>
      <c r="DI29" s="53">
        <f>SUM(DI19:DI28)-1</f>
        <v>0</v>
      </c>
      <c r="DJ29" s="54">
        <f>SUM(DJ19:DJ28)</f>
        <v>3.3130408090687465E-2</v>
      </c>
      <c r="DK29" s="53">
        <f>SUM(DK19:DK28)-1</f>
        <v>0</v>
      </c>
      <c r="DL29" s="54">
        <f>SUM(DL19:DL28)</f>
        <v>3.3130408090687465E-2</v>
      </c>
      <c r="DM29" s="53">
        <f>SUM(DM19:DM28)-1</f>
        <v>0</v>
      </c>
      <c r="DN29" s="54">
        <f>SUM(DN19:DN28)</f>
        <v>3.3130408090687465E-2</v>
      </c>
      <c r="DO29" s="53">
        <f>SUM(DO19:DO28)-1</f>
        <v>0</v>
      </c>
      <c r="DP29" s="54">
        <f>SUM(DP19:DP28)</f>
        <v>3.3130408090687465E-2</v>
      </c>
      <c r="DQ29" s="53">
        <f>SUM(DQ19:DQ28)-1</f>
        <v>0</v>
      </c>
      <c r="DR29" s="54">
        <f>SUM(DR19:DR28)</f>
        <v>3.3130408090687465E-2</v>
      </c>
      <c r="DS29" s="53">
        <f>SUM(DS19:DS28)-1</f>
        <v>0</v>
      </c>
      <c r="DT29" s="54">
        <f>SUM(DT19:DT28)</f>
        <v>3.3130408090687465E-2</v>
      </c>
      <c r="DU29" s="53">
        <f>SUM(DU19:DU28)-1</f>
        <v>0</v>
      </c>
      <c r="DV29" s="54">
        <f>SUM(DV19:DV28)</f>
        <v>3.3130408090687465E-2</v>
      </c>
      <c r="DW29" s="53">
        <f>SUM(DW19:DW28)-1</f>
        <v>0</v>
      </c>
      <c r="DX29" s="54">
        <f>SUM(DX19:DX28)</f>
        <v>3.3130408090687465E-2</v>
      </c>
      <c r="DY29" s="53">
        <f>SUM(DY19:DY28)-1</f>
        <v>0</v>
      </c>
      <c r="DZ29" s="54">
        <f>SUM(DZ19:DZ28)</f>
        <v>3.3130408090687465E-2</v>
      </c>
      <c r="EA29" s="53">
        <f>SUM(EA19:EA28)-1</f>
        <v>0</v>
      </c>
      <c r="EB29" s="54">
        <f>SUM(EB19:EB28)</f>
        <v>3.3130408090687465E-2</v>
      </c>
      <c r="EC29" s="53">
        <f>SUM(EC19:EC28)-1</f>
        <v>0</v>
      </c>
      <c r="ED29" s="54">
        <f>SUM(ED19:ED28)</f>
        <v>3.3130408090687465E-2</v>
      </c>
      <c r="EE29" s="53">
        <f>SUM(EE19:EE28)-1</f>
        <v>0</v>
      </c>
      <c r="EF29" s="54">
        <f>SUM(EF19:EF28)</f>
        <v>3.3130408090687465E-2</v>
      </c>
      <c r="EG29" s="53">
        <f>SUM(EG19:EG28)-1</f>
        <v>0</v>
      </c>
      <c r="EH29" s="54">
        <f>SUM(EH19:EH28)</f>
        <v>3.3130408090687465E-2</v>
      </c>
      <c r="EI29" s="53">
        <f>SUM(EI19:EI28)-1</f>
        <v>0</v>
      </c>
      <c r="EJ29" s="54">
        <f>SUM(EJ19:EJ28)</f>
        <v>3.3130408090687465E-2</v>
      </c>
      <c r="EK29" s="53">
        <f>SUM(EK19:EK28)-1</f>
        <v>0</v>
      </c>
      <c r="EL29" s="54">
        <f>SUM(EL19:EL28)</f>
        <v>3.3130408090687465E-2</v>
      </c>
      <c r="EM29" s="53">
        <f>SUM(EM19:EM28)-1</f>
        <v>0</v>
      </c>
      <c r="EN29" s="54">
        <f>SUM(EN19:EN28)</f>
        <v>3.3130408090687465E-2</v>
      </c>
      <c r="EO29" s="53">
        <f>SUM(EO19:EO28)-1</f>
        <v>0</v>
      </c>
      <c r="EP29" s="54">
        <f>SUM(EP19:EP28)</f>
        <v>3.3130408090687465E-2</v>
      </c>
      <c r="EQ29" s="53">
        <f>SUM(EQ19:EQ28)-1</f>
        <v>0</v>
      </c>
      <c r="ER29" s="54">
        <f>SUM(ER19:ER28)</f>
        <v>3.3130408090687465E-2</v>
      </c>
      <c r="ES29" s="53">
        <f>SUM(ES19:ES28)-1</f>
        <v>0</v>
      </c>
      <c r="ET29" s="54">
        <f>SUM(ET19:ET28)</f>
        <v>3.3130408090687465E-2</v>
      </c>
      <c r="EU29" s="53">
        <f>SUM(EU19:EU28)-1</f>
        <v>0</v>
      </c>
      <c r="EV29" s="54">
        <f>SUM(EV19:EV28)</f>
        <v>3.3130408090687465E-2</v>
      </c>
    </row>
    <row r="30" spans="2:152" x14ac:dyDescent="0.25">
      <c r="B30" s="21" t="str">
        <f>IF(B22=U6,AJ5,"")</f>
        <v>Dew Point Pressure</v>
      </c>
      <c r="C30" s="21"/>
      <c r="D30" s="64" t="str">
        <f>IF(B22=U6,AN5,"")</f>
        <v>PSIA</v>
      </c>
      <c r="E30" s="21">
        <f>IF(B22=U6,AM5,"")</f>
        <v>0.46163361566060357</v>
      </c>
      <c r="F30" s="21"/>
      <c r="G30" s="21"/>
      <c r="H30" s="21"/>
      <c r="I30" s="21"/>
      <c r="J30" s="21"/>
      <c r="K30" s="21"/>
      <c r="L30" t="s">
        <v>659</v>
      </c>
      <c r="M30" s="23" t="b">
        <f>IF(ISNUMBER(M18),TRUE,FALSE)</f>
        <v>1</v>
      </c>
      <c r="N30" s="81" t="s">
        <v>564</v>
      </c>
      <c r="O30" s="60">
        <f>N29-P30</f>
        <v>22.120769529027825</v>
      </c>
      <c r="P30" s="60">
        <f>N29-O29/P29</f>
        <v>357.22564786775655</v>
      </c>
      <c r="Q30" s="60">
        <f>P30-R30</f>
        <v>7.8748553543335333</v>
      </c>
      <c r="R30" s="60">
        <f>P30-Q29/R29</f>
        <v>349.35079251342302</v>
      </c>
      <c r="S30" s="60">
        <f>R30-T30</f>
        <v>0.90832219225632116</v>
      </c>
      <c r="T30" s="60">
        <f>R30-S29/T29</f>
        <v>348.4424703211667</v>
      </c>
      <c r="U30" s="80">
        <f>T30-V30</f>
        <v>1.1146388660108641E-2</v>
      </c>
      <c r="V30" s="60">
        <f>T30-U29/V29</f>
        <v>348.43132393250659</v>
      </c>
      <c r="W30" s="80">
        <f>V30-X30</f>
        <v>1.6592831570960698E-6</v>
      </c>
      <c r="X30" s="60">
        <f>V30-W29/X29</f>
        <v>348.43132227322343</v>
      </c>
      <c r="Y30" s="80">
        <f>X30-Z30</f>
        <v>0</v>
      </c>
      <c r="Z30" s="60">
        <f>X30-Y29/Z29</f>
        <v>348.43132227322343</v>
      </c>
      <c r="AA30" s="80">
        <f>Z30-AB30</f>
        <v>0</v>
      </c>
      <c r="AB30" s="60">
        <f>Z30-AA29/AB29</f>
        <v>348.43132227322343</v>
      </c>
      <c r="AC30" s="80">
        <f>AB30-AD30</f>
        <v>0</v>
      </c>
      <c r="AD30" s="60">
        <f>AB30-AC29/AD29</f>
        <v>348.43132227322343</v>
      </c>
      <c r="AE30" s="80">
        <f>AD30-AF30</f>
        <v>0</v>
      </c>
      <c r="AF30" s="60">
        <f>AD30-AE29/AF29</f>
        <v>348.43132227322343</v>
      </c>
      <c r="AG30" s="80">
        <f>AF30-AH30</f>
        <v>0</v>
      </c>
      <c r="AH30" s="60">
        <f>AF30-AG29/AH29</f>
        <v>348.43132227322343</v>
      </c>
      <c r="AI30" s="80">
        <f>AH30-AJ30</f>
        <v>0</v>
      </c>
      <c r="AJ30" s="60">
        <f>AH30-AI29/AJ29</f>
        <v>348.43132227322343</v>
      </c>
      <c r="AK30" s="80">
        <f>AJ30-AL30</f>
        <v>0</v>
      </c>
      <c r="AL30" s="60">
        <f>AJ30-AK29/AL29</f>
        <v>348.43132227322343</v>
      </c>
      <c r="AM30" s="80">
        <f>AL30-AN30</f>
        <v>0</v>
      </c>
      <c r="AN30" s="60">
        <f>AL30-AM29/AN29</f>
        <v>348.43132227322343</v>
      </c>
      <c r="AO30" s="80">
        <f>AN30-AP30</f>
        <v>0</v>
      </c>
      <c r="AP30" s="60">
        <f>AN30-AO29/AP29</f>
        <v>348.43132227322343</v>
      </c>
      <c r="AQ30" s="80">
        <f>AP30-AR30</f>
        <v>0</v>
      </c>
      <c r="AR30" s="60">
        <f>AP30-AQ29/AR29</f>
        <v>348.43132227322343</v>
      </c>
      <c r="AS30" s="80">
        <f>AR30-AT30</f>
        <v>0</v>
      </c>
      <c r="AT30" s="60">
        <f>AR30-AS29/AT29</f>
        <v>348.43132227322343</v>
      </c>
      <c r="AU30" s="80">
        <f>AT30-AV30</f>
        <v>0</v>
      </c>
      <c r="AV30" s="60">
        <f>AT30-AU29/AV29</f>
        <v>348.43132227322343</v>
      </c>
      <c r="AW30" s="80">
        <f>AV30-AX30</f>
        <v>0</v>
      </c>
      <c r="AX30" s="60">
        <f>AV30-AW29/AX29</f>
        <v>348.43132227322343</v>
      </c>
      <c r="AY30" s="80">
        <f>AX30-AZ30</f>
        <v>0</v>
      </c>
      <c r="AZ30" s="60">
        <f>AX30-AY29/AZ29</f>
        <v>348.43132227322343</v>
      </c>
      <c r="BA30" s="80">
        <f>AZ30-BB30</f>
        <v>0</v>
      </c>
      <c r="BB30" s="60">
        <f>AZ30-BA29/BB29</f>
        <v>348.43132227322343</v>
      </c>
      <c r="BC30" s="80">
        <f>BB30-BD30</f>
        <v>0</v>
      </c>
      <c r="BD30" s="60">
        <f>BB30-BC29/BD29</f>
        <v>348.43132227322343</v>
      </c>
      <c r="BE30" s="80">
        <f>BD30-BF30</f>
        <v>0</v>
      </c>
      <c r="BF30" s="60">
        <f>BD30-BE29/BF29</f>
        <v>348.43132227322343</v>
      </c>
      <c r="BG30" s="80">
        <f>BF30-BH30</f>
        <v>0</v>
      </c>
      <c r="BH30" s="60">
        <f>BF30-BG29/BH29</f>
        <v>348.43132227322343</v>
      </c>
      <c r="BI30" s="80">
        <f>BH30-BJ30</f>
        <v>0</v>
      </c>
      <c r="BJ30" s="60">
        <f>BH30-BI29/BJ29</f>
        <v>348.43132227322343</v>
      </c>
      <c r="BK30" s="80">
        <f>BJ30-BL30</f>
        <v>0</v>
      </c>
      <c r="BL30" s="60">
        <f>BJ30-BK29/BL29</f>
        <v>348.43132227322343</v>
      </c>
      <c r="BM30" s="80">
        <f>BL30-BN30</f>
        <v>0</v>
      </c>
      <c r="BN30" s="60">
        <f>BL30-BM29/BN29</f>
        <v>348.43132227322343</v>
      </c>
      <c r="BO30" s="80">
        <f>BN30-BP30</f>
        <v>0</v>
      </c>
      <c r="BP30" s="60">
        <f>BN30-BO29/BP29</f>
        <v>348.43132227322343</v>
      </c>
      <c r="BQ30" s="80">
        <f>BP30-BR30</f>
        <v>0</v>
      </c>
      <c r="BR30" s="60">
        <f>BP30-BQ29/BR29</f>
        <v>348.43132227322343</v>
      </c>
      <c r="BS30" s="80">
        <f>BR30-BT30</f>
        <v>0</v>
      </c>
      <c r="BT30" s="60">
        <f>BR30-BS29/BT29</f>
        <v>348.43132227322343</v>
      </c>
      <c r="BU30" s="80">
        <f>BT30-BV30</f>
        <v>0</v>
      </c>
      <c r="BV30" s="60">
        <f>BT30-BU29/BV29</f>
        <v>348.43132227322343</v>
      </c>
      <c r="BW30" s="80">
        <f>BV30-BX30</f>
        <v>0</v>
      </c>
      <c r="BX30" s="60">
        <f>BV30-BW29/BX29</f>
        <v>348.43132227322343</v>
      </c>
      <c r="BY30" s="80">
        <f>BX30-BZ30</f>
        <v>0</v>
      </c>
      <c r="BZ30" s="60">
        <f>BX30-BY29/BZ29</f>
        <v>348.43132227322343</v>
      </c>
      <c r="CA30" s="80">
        <f>BZ30-CB30</f>
        <v>0</v>
      </c>
      <c r="CB30" s="60">
        <f>BZ30-CA29/CB29</f>
        <v>348.43132227322343</v>
      </c>
      <c r="CC30" s="80">
        <f>CB30-CD30</f>
        <v>0</v>
      </c>
      <c r="CD30" s="60">
        <f>CB30-CC29/CD29</f>
        <v>348.43132227322343</v>
      </c>
      <c r="CE30" s="80">
        <f>CD30-CF30</f>
        <v>0</v>
      </c>
      <c r="CF30" s="60">
        <f>CD30-CE29/CF29</f>
        <v>348.43132227322343</v>
      </c>
      <c r="CG30" s="80">
        <f>CF30-CH30</f>
        <v>0</v>
      </c>
      <c r="CH30" s="60">
        <f>CF30-CG29/CH29</f>
        <v>348.43132227322343</v>
      </c>
      <c r="CI30" s="80">
        <f>CH30-CJ30</f>
        <v>0</v>
      </c>
      <c r="CJ30" s="60">
        <f>CH30-CI29/CJ29</f>
        <v>348.43132227322343</v>
      </c>
      <c r="CK30" s="80">
        <f>CJ30-CL30</f>
        <v>0</v>
      </c>
      <c r="CL30" s="60">
        <f>CJ30-CK29/CL29</f>
        <v>348.43132227322343</v>
      </c>
      <c r="CM30" s="80">
        <f>CL30-CN30</f>
        <v>0</v>
      </c>
      <c r="CN30" s="60">
        <f>CL30-CM29/CN29</f>
        <v>348.43132227322343</v>
      </c>
      <c r="CO30" s="80">
        <f>CN30-CP30</f>
        <v>0</v>
      </c>
      <c r="CP30" s="60">
        <f>CN30-CO29/CP29</f>
        <v>348.43132227322343</v>
      </c>
      <c r="CQ30" s="80">
        <f>CP30-CR30</f>
        <v>0</v>
      </c>
      <c r="CR30" s="60">
        <f>CP30-CQ29/CR29</f>
        <v>348.43132227322343</v>
      </c>
      <c r="CS30" s="80">
        <f>CR30-CT30</f>
        <v>0</v>
      </c>
      <c r="CT30" s="60">
        <f>CR30-CS29/CT29</f>
        <v>348.43132227322343</v>
      </c>
      <c r="CU30" s="80">
        <f>CT30-CV30</f>
        <v>0</v>
      </c>
      <c r="CV30" s="60">
        <f>CT30-CU29/CV29</f>
        <v>348.43132227322343</v>
      </c>
      <c r="CW30" s="80">
        <f>CV30-CX30</f>
        <v>0</v>
      </c>
      <c r="CX30" s="60">
        <f>CV30-CW29/CX29</f>
        <v>348.43132227322343</v>
      </c>
      <c r="CY30" s="80">
        <f>CX30-CZ30</f>
        <v>0</v>
      </c>
      <c r="CZ30" s="60">
        <f>CX30-CY29/CZ29</f>
        <v>348.43132227322343</v>
      </c>
      <c r="DA30" s="80">
        <f>CZ30-DB30</f>
        <v>0</v>
      </c>
      <c r="DB30" s="60">
        <f>CZ30-DA29/DB29</f>
        <v>348.43132227322343</v>
      </c>
      <c r="DC30" s="80">
        <f>DB30-DD30</f>
        <v>0</v>
      </c>
      <c r="DD30" s="60">
        <f>DB30-DC29/DD29</f>
        <v>348.43132227322343</v>
      </c>
      <c r="DE30" s="80">
        <f>DD30-DF30</f>
        <v>0</v>
      </c>
      <c r="DF30" s="60">
        <f>DD30-DE29/DF29</f>
        <v>348.43132227322343</v>
      </c>
      <c r="DG30" s="80">
        <f>DF30-DH30</f>
        <v>0</v>
      </c>
      <c r="DH30" s="60">
        <f>DF30-DG29/DH29</f>
        <v>348.43132227322343</v>
      </c>
      <c r="DI30" s="80">
        <f>DH30-DJ30</f>
        <v>0</v>
      </c>
      <c r="DJ30" s="60">
        <f>DH30-DI29/DJ29</f>
        <v>348.43132227322343</v>
      </c>
      <c r="DK30" s="80">
        <f>DJ30-DL30</f>
        <v>0</v>
      </c>
      <c r="DL30" s="60">
        <f>DJ30-DK29/DL29</f>
        <v>348.43132227322343</v>
      </c>
      <c r="DM30" s="80">
        <f>DL30-DN30</f>
        <v>0</v>
      </c>
      <c r="DN30" s="60">
        <f>DL30-DM29/DN29</f>
        <v>348.43132227322343</v>
      </c>
      <c r="DO30" s="80">
        <f>DN30-DP30</f>
        <v>0</v>
      </c>
      <c r="DP30" s="60">
        <f>DN30-DO29/DP29</f>
        <v>348.43132227322343</v>
      </c>
      <c r="DQ30" s="80">
        <f>DP30-DR30</f>
        <v>0</v>
      </c>
      <c r="DR30" s="60">
        <f>DP30-DQ29/DR29</f>
        <v>348.43132227322343</v>
      </c>
      <c r="DS30" s="80">
        <f>DR30-DT30</f>
        <v>0</v>
      </c>
      <c r="DT30" s="60">
        <f>DR30-DS29/DT29</f>
        <v>348.43132227322343</v>
      </c>
      <c r="DU30" s="80">
        <f>DT30-DV30</f>
        <v>0</v>
      </c>
      <c r="DV30" s="60">
        <f>DT30-DU29/DV29</f>
        <v>348.43132227322343</v>
      </c>
      <c r="DW30" s="80">
        <f>DV30-DX30</f>
        <v>0</v>
      </c>
      <c r="DX30" s="60">
        <f>DV30-DW29/DX29</f>
        <v>348.43132227322343</v>
      </c>
      <c r="DY30" s="80">
        <f>DX30-DZ30</f>
        <v>0</v>
      </c>
      <c r="DZ30" s="60">
        <f>DX30-DY29/DZ29</f>
        <v>348.43132227322343</v>
      </c>
      <c r="EA30" s="80">
        <f>DZ30-EB30</f>
        <v>0</v>
      </c>
      <c r="EB30" s="60">
        <f>DZ30-EA29/EB29</f>
        <v>348.43132227322343</v>
      </c>
      <c r="EC30" s="80">
        <f>EB30-ED30</f>
        <v>0</v>
      </c>
      <c r="ED30" s="60">
        <f>EB30-EC29/ED29</f>
        <v>348.43132227322343</v>
      </c>
      <c r="EE30" s="80">
        <f>ED30-EF30</f>
        <v>0</v>
      </c>
      <c r="EF30" s="60">
        <f>ED30-EE29/EF29</f>
        <v>348.43132227322343</v>
      </c>
      <c r="EG30" s="80">
        <f>EF30-EH30</f>
        <v>0</v>
      </c>
      <c r="EH30" s="60">
        <f>EF30-EG29/EH29</f>
        <v>348.43132227322343</v>
      </c>
      <c r="EI30" s="80">
        <f>EH30-EJ30</f>
        <v>0</v>
      </c>
      <c r="EJ30" s="60">
        <f>EH30-EI29/EJ29</f>
        <v>348.43132227322343</v>
      </c>
      <c r="EK30" s="80">
        <f>EJ30-EL30</f>
        <v>0</v>
      </c>
      <c r="EL30" s="60">
        <f>EJ30-EK29/EL29</f>
        <v>348.43132227322343</v>
      </c>
      <c r="EM30" s="80">
        <f>EL30-EN30</f>
        <v>0</v>
      </c>
      <c r="EN30" s="60">
        <f>EL30-EM29/EN29</f>
        <v>348.43132227322343</v>
      </c>
      <c r="EO30" s="80">
        <f>EN30-EP30</f>
        <v>0</v>
      </c>
      <c r="EP30" s="60">
        <f>EN30-EO29/EP29</f>
        <v>348.43132227322343</v>
      </c>
      <c r="EQ30" s="80">
        <f>EP30-ER30</f>
        <v>0</v>
      </c>
      <c r="ER30" s="60">
        <f>EP30-EQ29/ER29</f>
        <v>348.43132227322343</v>
      </c>
      <c r="ES30" s="80">
        <f>ER30-ET30</f>
        <v>0</v>
      </c>
      <c r="ET30" s="60">
        <f>ER30-ES29/ET29</f>
        <v>348.43132227322343</v>
      </c>
      <c r="EU30" s="80">
        <f>ET30-EV30</f>
        <v>0</v>
      </c>
      <c r="EV30" s="60">
        <f>ET30-EU29/EV29</f>
        <v>348.43132227322343</v>
      </c>
    </row>
    <row r="31" spans="2:152" x14ac:dyDescent="0.25">
      <c r="B31" s="78" t="str">
        <f>IF(B22=U6,AJ6,AD6)</f>
        <v>Molar Composition</v>
      </c>
      <c r="C31" s="79"/>
      <c r="D31" s="79"/>
      <c r="E31" s="78" t="str">
        <f>IF(B22=U6,AM6,"")</f>
        <v>Liquid, Xi</v>
      </c>
      <c r="F31" s="78" t="str">
        <f>IF(B22=U6,AN6,"")</f>
        <v>Vapor, Yi</v>
      </c>
      <c r="H31" s="21"/>
      <c r="I31" s="21"/>
      <c r="J31" s="21"/>
      <c r="K31" s="21"/>
    </row>
    <row r="32" spans="2:152" x14ac:dyDescent="0.25">
      <c r="B32" s="68" t="str">
        <f>AD7</f>
        <v>ACETONE</v>
      </c>
      <c r="C32" s="68"/>
      <c r="D32" s="68"/>
      <c r="E32" s="68">
        <f>IF($B$22=$U$6,AM7,AG7)</f>
        <v>4.3452400930351902E-2</v>
      </c>
      <c r="F32" s="68">
        <f t="shared" ref="F32:F41" si="12">IF($B$22=$U$6,AN7,"")</f>
        <v>0.19618589303018766</v>
      </c>
      <c r="H32" s="21"/>
      <c r="I32" s="21"/>
      <c r="J32" s="21"/>
      <c r="K32" s="21"/>
      <c r="N32" s="47" t="s">
        <v>578</v>
      </c>
      <c r="Q32" t="s">
        <v>550</v>
      </c>
      <c r="R32" s="50">
        <f>W13</f>
        <v>517.15075000000002</v>
      </c>
      <c r="S32" t="s">
        <v>559</v>
      </c>
    </row>
    <row r="33" spans="1:152" x14ac:dyDescent="0.25">
      <c r="B33" s="66" t="str">
        <f t="shared" ref="B33:B41" si="13">AD8</f>
        <v>WATER</v>
      </c>
      <c r="C33" s="66"/>
      <c r="D33" s="66"/>
      <c r="E33" s="66">
        <f t="shared" ref="E33:E41" si="14">IF($B$22=$U$6,AM8,AG8)</f>
        <v>9.465138001159408E-2</v>
      </c>
      <c r="F33" s="66">
        <f t="shared" si="12"/>
        <v>0.10909785381745891</v>
      </c>
      <c r="H33" s="21"/>
      <c r="I33" s="21"/>
      <c r="J33" s="21"/>
      <c r="K33" s="21"/>
      <c r="L33" s="39" t="str">
        <f>IF(AND(M45,M46),"",IF(NOT(M46),"Solution not available, Check Input conditions !!!","Iteration did not converged in Maximum Iterations (70) !!!"))</f>
        <v/>
      </c>
      <c r="M33" s="60">
        <f>IF(M46,(M34-273.15)*9/5+32,"")</f>
        <v>318.05656931043438</v>
      </c>
      <c r="N33" t="s">
        <v>560</v>
      </c>
      <c r="O33" t="s">
        <v>561</v>
      </c>
      <c r="Q33" t="s">
        <v>565</v>
      </c>
      <c r="S33" t="s">
        <v>566</v>
      </c>
      <c r="U33" t="s">
        <v>567</v>
      </c>
      <c r="W33" t="s">
        <v>568</v>
      </c>
      <c r="Y33" t="s">
        <v>569</v>
      </c>
      <c r="AA33" t="s">
        <v>570</v>
      </c>
      <c r="AC33" t="s">
        <v>571</v>
      </c>
      <c r="AE33" t="s">
        <v>572</v>
      </c>
      <c r="AG33" t="s">
        <v>573</v>
      </c>
      <c r="AI33" t="s">
        <v>574</v>
      </c>
      <c r="AK33" t="s">
        <v>575</v>
      </c>
      <c r="AM33" t="s">
        <v>576</v>
      </c>
      <c r="AO33" t="s">
        <v>577</v>
      </c>
      <c r="AQ33" t="s">
        <v>579</v>
      </c>
      <c r="AS33" t="s">
        <v>580</v>
      </c>
      <c r="AU33" t="s">
        <v>581</v>
      </c>
      <c r="AW33" t="s">
        <v>582</v>
      </c>
      <c r="AY33" t="s">
        <v>583</v>
      </c>
      <c r="BA33" t="s">
        <v>584</v>
      </c>
      <c r="BC33" t="s">
        <v>585</v>
      </c>
      <c r="BE33" t="s">
        <v>586</v>
      </c>
      <c r="BG33" t="s">
        <v>587</v>
      </c>
      <c r="BI33" t="s">
        <v>588</v>
      </c>
      <c r="BK33" t="s">
        <v>589</v>
      </c>
      <c r="BM33" t="s">
        <v>590</v>
      </c>
      <c r="BO33" t="s">
        <v>591</v>
      </c>
      <c r="BQ33" t="s">
        <v>592</v>
      </c>
      <c r="BS33" t="s">
        <v>593</v>
      </c>
      <c r="BU33" t="s">
        <v>594</v>
      </c>
      <c r="BW33" t="s">
        <v>595</v>
      </c>
      <c r="BY33" t="s">
        <v>596</v>
      </c>
      <c r="CA33" t="s">
        <v>597</v>
      </c>
      <c r="CC33" t="s">
        <v>598</v>
      </c>
      <c r="CE33" t="s">
        <v>599</v>
      </c>
      <c r="CG33" t="s">
        <v>600</v>
      </c>
      <c r="CI33" t="s">
        <v>601</v>
      </c>
      <c r="CK33" t="s">
        <v>602</v>
      </c>
      <c r="CM33" t="s">
        <v>603</v>
      </c>
      <c r="CO33" t="s">
        <v>604</v>
      </c>
      <c r="CQ33" t="s">
        <v>605</v>
      </c>
      <c r="CS33" t="s">
        <v>606</v>
      </c>
      <c r="CU33" t="s">
        <v>607</v>
      </c>
      <c r="CW33" t="s">
        <v>608</v>
      </c>
      <c r="CY33" t="s">
        <v>609</v>
      </c>
      <c r="DA33" t="s">
        <v>610</v>
      </c>
      <c r="DC33" t="s">
        <v>611</v>
      </c>
      <c r="DE33" t="s">
        <v>612</v>
      </c>
      <c r="DG33" t="s">
        <v>613</v>
      </c>
      <c r="DI33" t="s">
        <v>614</v>
      </c>
      <c r="DK33" t="s">
        <v>615</v>
      </c>
      <c r="DM33" t="s">
        <v>616</v>
      </c>
      <c r="DO33" t="s">
        <v>617</v>
      </c>
      <c r="DQ33" t="s">
        <v>618</v>
      </c>
      <c r="DS33" t="s">
        <v>619</v>
      </c>
      <c r="DU33" t="s">
        <v>620</v>
      </c>
      <c r="DW33" t="s">
        <v>621</v>
      </c>
      <c r="DY33" t="s">
        <v>622</v>
      </c>
      <c r="EA33" t="s">
        <v>623</v>
      </c>
      <c r="EC33" t="s">
        <v>624</v>
      </c>
      <c r="EE33" t="s">
        <v>625</v>
      </c>
      <c r="EG33" t="s">
        <v>626</v>
      </c>
      <c r="EI33" t="s">
        <v>627</v>
      </c>
      <c r="EK33" t="s">
        <v>628</v>
      </c>
      <c r="EM33" t="s">
        <v>629</v>
      </c>
      <c r="EO33" t="s">
        <v>630</v>
      </c>
      <c r="EQ33" t="s">
        <v>631</v>
      </c>
      <c r="ES33" t="s">
        <v>632</v>
      </c>
      <c r="EU33" t="s">
        <v>633</v>
      </c>
    </row>
    <row r="34" spans="1:152" x14ac:dyDescent="0.25">
      <c r="B34" s="66" t="str">
        <f t="shared" si="13"/>
        <v>1-DECANOL</v>
      </c>
      <c r="C34" s="66"/>
      <c r="D34" s="66"/>
      <c r="E34" s="66">
        <f t="shared" si="14"/>
        <v>0.15828092974643207</v>
      </c>
      <c r="F34" s="66">
        <f t="shared" si="12"/>
        <v>8.6575970474562526E-4</v>
      </c>
      <c r="H34" s="21"/>
      <c r="I34" s="21"/>
      <c r="J34" s="21"/>
      <c r="K34" s="21"/>
      <c r="M34" s="60">
        <f>EV46</f>
        <v>432.07031628357464</v>
      </c>
      <c r="O34" t="s">
        <v>562</v>
      </c>
      <c r="P34" t="s">
        <v>563</v>
      </c>
      <c r="Q34" t="s">
        <v>562</v>
      </c>
      <c r="R34" t="s">
        <v>563</v>
      </c>
      <c r="S34" t="s">
        <v>562</v>
      </c>
      <c r="T34" t="s">
        <v>563</v>
      </c>
      <c r="U34" t="s">
        <v>562</v>
      </c>
      <c r="V34" t="s">
        <v>563</v>
      </c>
      <c r="W34" t="s">
        <v>562</v>
      </c>
      <c r="X34" t="s">
        <v>563</v>
      </c>
      <c r="Y34" t="s">
        <v>562</v>
      </c>
      <c r="Z34" t="s">
        <v>563</v>
      </c>
      <c r="AA34" t="s">
        <v>562</v>
      </c>
      <c r="AB34" t="s">
        <v>563</v>
      </c>
      <c r="AC34" t="s">
        <v>562</v>
      </c>
      <c r="AD34" t="s">
        <v>563</v>
      </c>
      <c r="AE34" t="s">
        <v>562</v>
      </c>
      <c r="AF34" t="s">
        <v>563</v>
      </c>
      <c r="AG34" t="s">
        <v>562</v>
      </c>
      <c r="AH34" t="s">
        <v>563</v>
      </c>
      <c r="AI34" t="s">
        <v>562</v>
      </c>
      <c r="AJ34" t="s">
        <v>563</v>
      </c>
      <c r="AK34" t="s">
        <v>562</v>
      </c>
      <c r="AL34" t="s">
        <v>563</v>
      </c>
      <c r="AM34" t="s">
        <v>562</v>
      </c>
      <c r="AN34" t="s">
        <v>563</v>
      </c>
      <c r="AO34" t="s">
        <v>562</v>
      </c>
      <c r="AP34" t="s">
        <v>563</v>
      </c>
      <c r="AQ34" t="s">
        <v>562</v>
      </c>
      <c r="AR34" t="s">
        <v>563</v>
      </c>
      <c r="AS34" t="s">
        <v>562</v>
      </c>
      <c r="AT34" t="s">
        <v>563</v>
      </c>
      <c r="AU34" t="s">
        <v>562</v>
      </c>
      <c r="AV34" t="s">
        <v>563</v>
      </c>
      <c r="AW34" t="s">
        <v>562</v>
      </c>
      <c r="AX34" t="s">
        <v>563</v>
      </c>
      <c r="AY34" t="s">
        <v>562</v>
      </c>
      <c r="AZ34" t="s">
        <v>563</v>
      </c>
      <c r="BA34" t="s">
        <v>562</v>
      </c>
      <c r="BB34" t="s">
        <v>563</v>
      </c>
      <c r="BC34" t="s">
        <v>562</v>
      </c>
      <c r="BD34" t="s">
        <v>563</v>
      </c>
      <c r="BE34" t="s">
        <v>562</v>
      </c>
      <c r="BF34" t="s">
        <v>563</v>
      </c>
      <c r="BG34" t="s">
        <v>562</v>
      </c>
      <c r="BH34" t="s">
        <v>563</v>
      </c>
      <c r="BI34" t="s">
        <v>562</v>
      </c>
      <c r="BJ34" t="s">
        <v>563</v>
      </c>
      <c r="BK34" t="s">
        <v>562</v>
      </c>
      <c r="BL34" t="s">
        <v>563</v>
      </c>
      <c r="BM34" t="s">
        <v>562</v>
      </c>
      <c r="BN34" t="s">
        <v>563</v>
      </c>
      <c r="BO34" t="s">
        <v>562</v>
      </c>
      <c r="BP34" t="s">
        <v>563</v>
      </c>
      <c r="BQ34" t="s">
        <v>562</v>
      </c>
      <c r="BR34" t="s">
        <v>563</v>
      </c>
      <c r="BS34" t="s">
        <v>562</v>
      </c>
      <c r="BT34" t="s">
        <v>563</v>
      </c>
      <c r="BU34" t="s">
        <v>562</v>
      </c>
      <c r="BV34" t="s">
        <v>563</v>
      </c>
      <c r="BW34" t="s">
        <v>562</v>
      </c>
      <c r="BX34" t="s">
        <v>563</v>
      </c>
      <c r="BY34" t="s">
        <v>562</v>
      </c>
      <c r="BZ34" t="s">
        <v>563</v>
      </c>
      <c r="CA34" t="s">
        <v>562</v>
      </c>
      <c r="CB34" t="s">
        <v>563</v>
      </c>
      <c r="CC34" t="s">
        <v>562</v>
      </c>
      <c r="CD34" t="s">
        <v>563</v>
      </c>
      <c r="CE34" t="s">
        <v>562</v>
      </c>
      <c r="CF34" t="s">
        <v>563</v>
      </c>
      <c r="CG34" t="s">
        <v>562</v>
      </c>
      <c r="CH34" t="s">
        <v>563</v>
      </c>
      <c r="CI34" t="s">
        <v>562</v>
      </c>
      <c r="CJ34" t="s">
        <v>563</v>
      </c>
      <c r="CK34" t="s">
        <v>562</v>
      </c>
      <c r="CL34" t="s">
        <v>563</v>
      </c>
      <c r="CM34" t="s">
        <v>562</v>
      </c>
      <c r="CN34" t="s">
        <v>563</v>
      </c>
      <c r="CO34" t="s">
        <v>562</v>
      </c>
      <c r="CP34" t="s">
        <v>563</v>
      </c>
      <c r="CQ34" t="s">
        <v>562</v>
      </c>
      <c r="CR34" t="s">
        <v>563</v>
      </c>
      <c r="CS34" t="s">
        <v>562</v>
      </c>
      <c r="CT34" t="s">
        <v>563</v>
      </c>
      <c r="CU34" t="s">
        <v>562</v>
      </c>
      <c r="CV34" t="s">
        <v>563</v>
      </c>
      <c r="CW34" t="s">
        <v>562</v>
      </c>
      <c r="CX34" t="s">
        <v>563</v>
      </c>
      <c r="CY34" t="s">
        <v>562</v>
      </c>
      <c r="CZ34" t="s">
        <v>563</v>
      </c>
      <c r="DA34" t="s">
        <v>562</v>
      </c>
      <c r="DB34" t="s">
        <v>563</v>
      </c>
      <c r="DC34" t="s">
        <v>562</v>
      </c>
      <c r="DD34" t="s">
        <v>563</v>
      </c>
      <c r="DE34" t="s">
        <v>562</v>
      </c>
      <c r="DF34" t="s">
        <v>563</v>
      </c>
      <c r="DG34" t="s">
        <v>562</v>
      </c>
      <c r="DH34" t="s">
        <v>563</v>
      </c>
      <c r="DI34" t="s">
        <v>562</v>
      </c>
      <c r="DJ34" t="s">
        <v>563</v>
      </c>
      <c r="DK34" t="s">
        <v>562</v>
      </c>
      <c r="DL34" t="s">
        <v>563</v>
      </c>
      <c r="DM34" t="s">
        <v>562</v>
      </c>
      <c r="DN34" t="s">
        <v>563</v>
      </c>
      <c r="DO34" t="s">
        <v>562</v>
      </c>
      <c r="DP34" t="s">
        <v>563</v>
      </c>
      <c r="DQ34" t="s">
        <v>562</v>
      </c>
      <c r="DR34" t="s">
        <v>563</v>
      </c>
      <c r="DS34" t="s">
        <v>562</v>
      </c>
      <c r="DT34" t="s">
        <v>563</v>
      </c>
      <c r="DU34" t="s">
        <v>562</v>
      </c>
      <c r="DV34" t="s">
        <v>563</v>
      </c>
      <c r="DW34" t="s">
        <v>562</v>
      </c>
      <c r="DX34" t="s">
        <v>563</v>
      </c>
      <c r="DY34" t="s">
        <v>562</v>
      </c>
      <c r="DZ34" t="s">
        <v>563</v>
      </c>
      <c r="EA34" t="s">
        <v>562</v>
      </c>
      <c r="EB34" t="s">
        <v>563</v>
      </c>
      <c r="EC34" t="s">
        <v>562</v>
      </c>
      <c r="ED34" t="s">
        <v>563</v>
      </c>
      <c r="EE34" t="s">
        <v>562</v>
      </c>
      <c r="EF34" t="s">
        <v>563</v>
      </c>
      <c r="EG34" t="s">
        <v>562</v>
      </c>
      <c r="EH34" t="s">
        <v>563</v>
      </c>
      <c r="EI34" t="s">
        <v>562</v>
      </c>
      <c r="EJ34" t="s">
        <v>563</v>
      </c>
      <c r="EK34" t="s">
        <v>562</v>
      </c>
      <c r="EL34" t="s">
        <v>563</v>
      </c>
      <c r="EM34" t="s">
        <v>562</v>
      </c>
      <c r="EN34" t="s">
        <v>563</v>
      </c>
      <c r="EO34" t="s">
        <v>562</v>
      </c>
      <c r="EP34" t="s">
        <v>563</v>
      </c>
      <c r="EQ34" t="s">
        <v>562</v>
      </c>
      <c r="ER34" t="s">
        <v>563</v>
      </c>
      <c r="ES34" t="s">
        <v>562</v>
      </c>
      <c r="ET34" t="s">
        <v>563</v>
      </c>
      <c r="EU34" t="s">
        <v>562</v>
      </c>
      <c r="EV34" t="s">
        <v>563</v>
      </c>
    </row>
    <row r="35" spans="1:152" x14ac:dyDescent="0.25">
      <c r="B35" s="66" t="str">
        <f t="shared" si="13"/>
        <v>VINYL FORMATE</v>
      </c>
      <c r="C35" s="66"/>
      <c r="D35" s="66"/>
      <c r="E35" s="66">
        <f t="shared" si="14"/>
        <v>3.1358494833349376E-2</v>
      </c>
      <c r="F35" s="66">
        <f t="shared" si="12"/>
        <v>0.21675729088442131</v>
      </c>
      <c r="H35" s="21"/>
      <c r="I35" s="21"/>
      <c r="J35" s="21"/>
      <c r="K35" s="21"/>
      <c r="L35" s="51">
        <v>1</v>
      </c>
      <c r="M35" s="23">
        <f>S4/(EXP(N4-O4/($M$34+P4))/$R$32)</f>
        <v>5.0783098672621072E-3</v>
      </c>
      <c r="N35" s="60">
        <f>(O4/(N4-LN($R$32)) - P4)*S4</f>
        <v>31.858593852488845</v>
      </c>
      <c r="O35" s="23">
        <f>S4/(EXP(N4-O4/($N$45+P4))/$R$32)</f>
        <v>1.5872359119828528E-2</v>
      </c>
      <c r="P35" s="80">
        <f>-1*O35*O4/($N$45+P4)^2</f>
        <v>-3.9574428374426621E-4</v>
      </c>
      <c r="Q35" s="23">
        <f>$S$4/(EXP($N$4-$O$4/(P46+$P$4))/$R$32)</f>
        <v>1.0736591209952418E-2</v>
      </c>
      <c r="R35" s="80">
        <f>-1*Q35*$O$4/(P46+$P$4)^2</f>
        <v>-2.4380899298947792E-4</v>
      </c>
      <c r="S35" s="23">
        <f>$S$4/(EXP($N$4-$O$4/(R46+$P$4))/$R$32)</f>
        <v>7.5316375881632931E-3</v>
      </c>
      <c r="T35" s="80">
        <f>-1*S35*$O$4/(R46+$P$4)^2</f>
        <v>-1.5651073364639876E-4</v>
      </c>
      <c r="U35" s="23">
        <f>$S$4/(EXP($N$4-$O$4/(T46+$P$4))/$R$32)</f>
        <v>5.8100141744574221E-3</v>
      </c>
      <c r="V35" s="80">
        <f>-1*U35*$O$4/(T46+$P$4)^2</f>
        <v>-1.1285069881519521E-4</v>
      </c>
      <c r="W35" s="23">
        <f>$S$4/(EXP($N$4-$O$4/(V46+$P$4))/$R$32)</f>
        <v>5.1743166904545572E-3</v>
      </c>
      <c r="X35" s="80">
        <f>-1*W35*$O$4/(V46+$P$4)^2</f>
        <v>-9.7444877871142856E-5</v>
      </c>
      <c r="Y35" s="23">
        <f>$S$4/(EXP($N$4-$O$4/(X46+$P$4))/$R$32)</f>
        <v>5.080319354774444E-3</v>
      </c>
      <c r="Z35" s="80">
        <f>-1*Y35*$O$4/(X46+$P$4)^2</f>
        <v>-9.5203846292550622E-5</v>
      </c>
      <c r="AA35" s="23">
        <f>$S$4/(EXP($N$4-$O$4/(Z46+$P$4))/$R$32)</f>
        <v>5.0783107767097182E-3</v>
      </c>
      <c r="AB35" s="80">
        <f>-1*AA35*$O$4/(Z46+$P$4)^2</f>
        <v>-9.5156067062926645E-5</v>
      </c>
      <c r="AC35" s="23">
        <f>$S$4/(EXP($N$4-$O$4/(AB46+$P$4))/$R$32)</f>
        <v>5.0783098672622954E-3</v>
      </c>
      <c r="AD35" s="80">
        <f>-1*AC35*$O$4/(AB46+$P$4)^2</f>
        <v>-9.5156045430395768E-5</v>
      </c>
      <c r="AE35" s="23">
        <f>$S$4/(EXP($N$4-$O$4/(AD46+$P$4))/$R$32)</f>
        <v>5.0783098672621072E-3</v>
      </c>
      <c r="AF35" s="80">
        <f>-1*AE35*$O$4/(AD46+$P$4)^2</f>
        <v>-9.5156045430391269E-5</v>
      </c>
      <c r="AG35" s="23">
        <f>$S$4/(EXP($N$4-$O$4/(AF46+$P$4))/$R$32)</f>
        <v>5.0783098672621072E-3</v>
      </c>
      <c r="AH35" s="80">
        <f>-1*AG35*$O$4/(AF46+$P$4)^2</f>
        <v>-9.5156045430391269E-5</v>
      </c>
      <c r="AI35" s="23">
        <f>$S$4/(EXP($N$4-$O$4/(AH46+$P$4))/$R$32)</f>
        <v>5.0783098672621072E-3</v>
      </c>
      <c r="AJ35" s="80">
        <f>-1*AI35*$O$4/(AH46+$P$4)^2</f>
        <v>-9.5156045430391269E-5</v>
      </c>
      <c r="AK35" s="23">
        <f>$S$4/(EXP($N$4-$O$4/(AJ46+$P$4))/$R$32)</f>
        <v>5.0783098672621072E-3</v>
      </c>
      <c r="AL35" s="80">
        <f>-1*AK35*$O$4/(AJ46+$P$4)^2</f>
        <v>-9.5156045430391269E-5</v>
      </c>
      <c r="AM35" s="23">
        <f>$S$4/(EXP($N$4-$O$4/(AL46+$P$4))/$R$32)</f>
        <v>5.0783098672621072E-3</v>
      </c>
      <c r="AN35" s="80">
        <f>-1*AM35*$O$4/(AL46+$P$4)^2</f>
        <v>-9.5156045430391269E-5</v>
      </c>
      <c r="AO35" s="23">
        <f>$S$4/(EXP($N$4-$O$4/(AN46+$P$4))/$R$32)</f>
        <v>5.0783098672621072E-3</v>
      </c>
      <c r="AP35" s="80">
        <f>-1*AO35*$O$4/(AN46+$P$4)^2</f>
        <v>-9.5156045430391269E-5</v>
      </c>
      <c r="AQ35" s="23">
        <f>$S$4/(EXP($N$4-$O$4/(AP46+$P$4))/$R$32)</f>
        <v>5.0783098672621072E-3</v>
      </c>
      <c r="AR35" s="80">
        <f>-1*AQ35*$O$4/(AP46+$P$4)^2</f>
        <v>-9.5156045430391269E-5</v>
      </c>
      <c r="AS35" s="23">
        <f>$S$4/(EXP($N$4-$O$4/(AR46+$P$4))/$R$32)</f>
        <v>5.0783098672621072E-3</v>
      </c>
      <c r="AT35" s="80">
        <f>-1*AS35*$O$4/(AR46+$P$4)^2</f>
        <v>-9.5156045430391269E-5</v>
      </c>
      <c r="AU35" s="23">
        <f>$S$4/(EXP($N$4-$O$4/(AT46+$P$4))/$R$32)</f>
        <v>5.0783098672621072E-3</v>
      </c>
      <c r="AV35" s="80">
        <f>-1*AU35*$O$4/(AT46+$P$4)^2</f>
        <v>-9.5156045430391269E-5</v>
      </c>
      <c r="AW35" s="23">
        <f>$S$4/(EXP($N$4-$O$4/(AV46+$P$4))/$R$32)</f>
        <v>5.0783098672621072E-3</v>
      </c>
      <c r="AX35" s="80">
        <f>-1*AW35*$O$4/(AV46+$P$4)^2</f>
        <v>-9.5156045430391269E-5</v>
      </c>
      <c r="AY35" s="23">
        <f>$S$4/(EXP($N$4-$O$4/(AX46+$P$4))/$R$32)</f>
        <v>5.0783098672621072E-3</v>
      </c>
      <c r="AZ35" s="80">
        <f>-1*AY35*$O$4/(AX46+$P$4)^2</f>
        <v>-9.5156045430391269E-5</v>
      </c>
      <c r="BA35" s="23">
        <f>$S$4/(EXP($N$4-$O$4/(AZ46+$P$4))/$R$32)</f>
        <v>5.0783098672621072E-3</v>
      </c>
      <c r="BB35" s="80">
        <f>-1*BA35*$O$4/(AZ46+$P$4)^2</f>
        <v>-9.5156045430391269E-5</v>
      </c>
      <c r="BC35" s="23">
        <f>$S$4/(EXP($N$4-$O$4/(BB46+$P$4))/$R$32)</f>
        <v>5.0783098672621072E-3</v>
      </c>
      <c r="BD35" s="80">
        <f>-1*BC35*$O$4/(BB46+$P$4)^2</f>
        <v>-9.5156045430391269E-5</v>
      </c>
      <c r="BE35" s="23">
        <f>$S$4/(EXP($N$4-$O$4/(BD46+$P$4))/$R$32)</f>
        <v>5.0783098672621072E-3</v>
      </c>
      <c r="BF35" s="80">
        <f>-1*BE35*$O$4/(BD46+$P$4)^2</f>
        <v>-9.5156045430391269E-5</v>
      </c>
      <c r="BG35" s="23">
        <f>$S$4/(EXP($N$4-$O$4/(BF46+$P$4))/$R$32)</f>
        <v>5.0783098672621072E-3</v>
      </c>
      <c r="BH35" s="80">
        <f>-1*BG35*$O$4/(BF46+$P$4)^2</f>
        <v>-9.5156045430391269E-5</v>
      </c>
      <c r="BI35" s="23">
        <f>$S$4/(EXP($N$4-$O$4/(BH46+$P$4))/$R$32)</f>
        <v>5.0783098672621072E-3</v>
      </c>
      <c r="BJ35" s="80">
        <f>-1*BI35*$O$4/(BH46+$P$4)^2</f>
        <v>-9.5156045430391269E-5</v>
      </c>
      <c r="BK35" s="23">
        <f>$S$4/(EXP($N$4-$O$4/(BJ46+$P$4))/$R$32)</f>
        <v>5.0783098672621072E-3</v>
      </c>
      <c r="BL35" s="80">
        <f>-1*BK35*$O$4/(BJ46+$P$4)^2</f>
        <v>-9.5156045430391269E-5</v>
      </c>
      <c r="BM35" s="23">
        <f>$S$4/(EXP($N$4-$O$4/(BL46+$P$4))/$R$32)</f>
        <v>5.0783098672621072E-3</v>
      </c>
      <c r="BN35" s="80">
        <f>-1*BM35*$O$4/(BL46+$P$4)^2</f>
        <v>-9.5156045430391269E-5</v>
      </c>
      <c r="BO35" s="23">
        <f>$S$4/(EXP($N$4-$O$4/(BN46+$P$4))/$R$32)</f>
        <v>5.0783098672621072E-3</v>
      </c>
      <c r="BP35" s="80">
        <f>-1*BO35*$O$4/(BN46+$P$4)^2</f>
        <v>-9.5156045430391269E-5</v>
      </c>
      <c r="BQ35" s="23">
        <f>$S$4/(EXP($N$4-$O$4/(BP46+$P$4))/$R$32)</f>
        <v>5.0783098672621072E-3</v>
      </c>
      <c r="BR35" s="80">
        <f>-1*BQ35*$O$4/(BP46+$P$4)^2</f>
        <v>-9.5156045430391269E-5</v>
      </c>
      <c r="BS35" s="23">
        <f>$S$4/(EXP($N$4-$O$4/(BR46+$P$4))/$R$32)</f>
        <v>5.0783098672621072E-3</v>
      </c>
      <c r="BT35" s="80">
        <f>-1*BS35*$O$4/(BR46+$P$4)^2</f>
        <v>-9.5156045430391269E-5</v>
      </c>
      <c r="BU35" s="23">
        <f>$S$4/(EXP($N$4-$O$4/(BT46+$P$4))/$R$32)</f>
        <v>5.0783098672621072E-3</v>
      </c>
      <c r="BV35" s="80">
        <f>-1*BU35*$O$4/(BT46+$P$4)^2</f>
        <v>-9.5156045430391269E-5</v>
      </c>
      <c r="BW35" s="23">
        <f>$S$4/(EXP($N$4-$O$4/(BV46+$P$4))/$R$32)</f>
        <v>5.0783098672621072E-3</v>
      </c>
      <c r="BX35" s="80">
        <f>-1*BW35*$O$4/(BV46+$P$4)^2</f>
        <v>-9.5156045430391269E-5</v>
      </c>
      <c r="BY35" s="23">
        <f>$S$4/(EXP($N$4-$O$4/(BX46+$P$4))/$R$32)</f>
        <v>5.0783098672621072E-3</v>
      </c>
      <c r="BZ35" s="80">
        <f>-1*BY35*$O$4/(BX46+$P$4)^2</f>
        <v>-9.5156045430391269E-5</v>
      </c>
      <c r="CA35" s="23">
        <f>$S$4/(EXP($N$4-$O$4/(BZ46+$P$4))/$R$32)</f>
        <v>5.0783098672621072E-3</v>
      </c>
      <c r="CB35" s="80">
        <f>-1*CA35*$O$4/(BZ46+$P$4)^2</f>
        <v>-9.5156045430391269E-5</v>
      </c>
      <c r="CC35" s="23">
        <f>$S$4/(EXP($N$4-$O$4/(CB46+$P$4))/$R$32)</f>
        <v>5.0783098672621072E-3</v>
      </c>
      <c r="CD35" s="80">
        <f>-1*CC35*$O$4/(CB46+$P$4)^2</f>
        <v>-9.5156045430391269E-5</v>
      </c>
      <c r="CE35" s="23">
        <f>$S$4/(EXP($N$4-$O$4/(CD46+$P$4))/$R$32)</f>
        <v>5.0783098672621072E-3</v>
      </c>
      <c r="CF35" s="80">
        <f>-1*CE35*$O$4/(CD46+$P$4)^2</f>
        <v>-9.5156045430391269E-5</v>
      </c>
      <c r="CG35" s="23">
        <f>$S$4/(EXP($N$4-$O$4/(CF46+$P$4))/$R$32)</f>
        <v>5.0783098672621072E-3</v>
      </c>
      <c r="CH35" s="80">
        <f>-1*CG35*$O$4/(CF46+$P$4)^2</f>
        <v>-9.5156045430391269E-5</v>
      </c>
      <c r="CI35" s="23">
        <f>$S$4/(EXP($N$4-$O$4/(CH46+$P$4))/$R$32)</f>
        <v>5.0783098672621072E-3</v>
      </c>
      <c r="CJ35" s="80">
        <f>-1*CI35*$O$4/(CH46+$P$4)^2</f>
        <v>-9.5156045430391269E-5</v>
      </c>
      <c r="CK35" s="23">
        <f>$S$4/(EXP($N$4-$O$4/(CJ46+$P$4))/$R$32)</f>
        <v>5.0783098672621072E-3</v>
      </c>
      <c r="CL35" s="80">
        <f>-1*CK35*$O$4/(CJ46+$P$4)^2</f>
        <v>-9.5156045430391269E-5</v>
      </c>
      <c r="CM35" s="23">
        <f>$S$4/(EXP($N$4-$O$4/(CL46+$P$4))/$R$32)</f>
        <v>5.0783098672621072E-3</v>
      </c>
      <c r="CN35" s="80">
        <f>-1*CM35*$O$4/(CL46+$P$4)^2</f>
        <v>-9.5156045430391269E-5</v>
      </c>
      <c r="CO35" s="23">
        <f>$S$4/(EXP($N$4-$O$4/(CN46+$P$4))/$R$32)</f>
        <v>5.0783098672621072E-3</v>
      </c>
      <c r="CP35" s="80">
        <f>-1*CO35*$O$4/(CN46+$P$4)^2</f>
        <v>-9.5156045430391269E-5</v>
      </c>
      <c r="CQ35" s="23">
        <f>$S$4/(EXP($N$4-$O$4/(CP46+$P$4))/$R$32)</f>
        <v>5.0783098672621072E-3</v>
      </c>
      <c r="CR35" s="80">
        <f>-1*CQ35*$O$4/(CP46+$P$4)^2</f>
        <v>-9.5156045430391269E-5</v>
      </c>
      <c r="CS35" s="23">
        <f>$S$4/(EXP($N$4-$O$4/(CR46+$P$4))/$R$32)</f>
        <v>5.0783098672621072E-3</v>
      </c>
      <c r="CT35" s="80">
        <f>-1*CS35*$O$4/(CR46+$P$4)^2</f>
        <v>-9.5156045430391269E-5</v>
      </c>
      <c r="CU35" s="23">
        <f>$S$4/(EXP($N$4-$O$4/(CT46+$P$4))/$R$32)</f>
        <v>5.0783098672621072E-3</v>
      </c>
      <c r="CV35" s="80">
        <f>-1*CU35*$O$4/(CT46+$P$4)^2</f>
        <v>-9.5156045430391269E-5</v>
      </c>
      <c r="CW35" s="23">
        <f>$S$4/(EXP($N$4-$O$4/(CV46+$P$4))/$R$32)</f>
        <v>5.0783098672621072E-3</v>
      </c>
      <c r="CX35" s="80">
        <f>-1*CW35*$O$4/(CV46+$P$4)^2</f>
        <v>-9.5156045430391269E-5</v>
      </c>
      <c r="CY35" s="23">
        <f>$S$4/(EXP($N$4-$O$4/(CX46+$P$4))/$R$32)</f>
        <v>5.0783098672621072E-3</v>
      </c>
      <c r="CZ35" s="80">
        <f>-1*CY35*$O$4/(CX46+$P$4)^2</f>
        <v>-9.5156045430391269E-5</v>
      </c>
      <c r="DA35" s="23">
        <f>$S$4/(EXP($N$4-$O$4/(CZ46+$P$4))/$R$32)</f>
        <v>5.0783098672621072E-3</v>
      </c>
      <c r="DB35" s="80">
        <f>-1*DA35*$O$4/(CZ46+$P$4)^2</f>
        <v>-9.5156045430391269E-5</v>
      </c>
      <c r="DC35" s="23">
        <f>$S$4/(EXP($N$4-$O$4/(DB46+$P$4))/$R$32)</f>
        <v>5.0783098672621072E-3</v>
      </c>
      <c r="DD35" s="80">
        <f>-1*DC35*$O$4/(DB46+$P$4)^2</f>
        <v>-9.5156045430391269E-5</v>
      </c>
      <c r="DE35" s="23">
        <f>$S$4/(EXP($N$4-$O$4/(DD46+$P$4))/$R$32)</f>
        <v>5.0783098672621072E-3</v>
      </c>
      <c r="DF35" s="80">
        <f>-1*DE35*$O$4/(DD46+$P$4)^2</f>
        <v>-9.5156045430391269E-5</v>
      </c>
      <c r="DG35" s="23">
        <f>$S$4/(EXP($N$4-$O$4/(DF46+$P$4))/$R$32)</f>
        <v>5.0783098672621072E-3</v>
      </c>
      <c r="DH35" s="80">
        <f>-1*DG35*$O$4/(DF46+$P$4)^2</f>
        <v>-9.5156045430391269E-5</v>
      </c>
      <c r="DI35" s="23">
        <f>$S$4/(EXP($N$4-$O$4/(DH46+$P$4))/$R$32)</f>
        <v>5.0783098672621072E-3</v>
      </c>
      <c r="DJ35" s="80">
        <f>-1*DI35*$O$4/(DH46+$P$4)^2</f>
        <v>-9.5156045430391269E-5</v>
      </c>
      <c r="DK35" s="23">
        <f>$S$4/(EXP($N$4-$O$4/(DJ46+$P$4))/$R$32)</f>
        <v>5.0783098672621072E-3</v>
      </c>
      <c r="DL35" s="80">
        <f>-1*DK35*$O$4/(DJ46+$P$4)^2</f>
        <v>-9.5156045430391269E-5</v>
      </c>
      <c r="DM35" s="23">
        <f>$S$4/(EXP($N$4-$O$4/(DL46+$P$4))/$R$32)</f>
        <v>5.0783098672621072E-3</v>
      </c>
      <c r="DN35" s="80">
        <f>-1*DM35*$O$4/(DL46+$P$4)^2</f>
        <v>-9.5156045430391269E-5</v>
      </c>
      <c r="DO35" s="23">
        <f>$S$4/(EXP($N$4-$O$4/(DN46+$P$4))/$R$32)</f>
        <v>5.0783098672621072E-3</v>
      </c>
      <c r="DP35" s="80">
        <f>-1*DO35*$O$4/(DN46+$P$4)^2</f>
        <v>-9.5156045430391269E-5</v>
      </c>
      <c r="DQ35" s="23">
        <f>$S$4/(EXP($N$4-$O$4/(DP46+$P$4))/$R$32)</f>
        <v>5.0783098672621072E-3</v>
      </c>
      <c r="DR35" s="80">
        <f>-1*DQ35*$O$4/(DP46+$P$4)^2</f>
        <v>-9.5156045430391269E-5</v>
      </c>
      <c r="DS35" s="23">
        <f>$S$4/(EXP($N$4-$O$4/(DR46+$P$4))/$R$32)</f>
        <v>5.0783098672621072E-3</v>
      </c>
      <c r="DT35" s="80">
        <f>-1*DS35*$O$4/(DR46+$P$4)^2</f>
        <v>-9.5156045430391269E-5</v>
      </c>
      <c r="DU35" s="23">
        <f>$S$4/(EXP($N$4-$O$4/(DT46+$P$4))/$R$32)</f>
        <v>5.0783098672621072E-3</v>
      </c>
      <c r="DV35" s="80">
        <f>-1*DU35*$O$4/(DT46+$P$4)^2</f>
        <v>-9.5156045430391269E-5</v>
      </c>
      <c r="DW35" s="23">
        <f>$S$4/(EXP($N$4-$O$4/(DV46+$P$4))/$R$32)</f>
        <v>5.0783098672621072E-3</v>
      </c>
      <c r="DX35" s="80">
        <f>-1*DW35*$O$4/(DV46+$P$4)^2</f>
        <v>-9.5156045430391269E-5</v>
      </c>
      <c r="DY35" s="23">
        <f>$S$4/(EXP($N$4-$O$4/(DX46+$P$4))/$R$32)</f>
        <v>5.0783098672621072E-3</v>
      </c>
      <c r="DZ35" s="80">
        <f>-1*DY35*$O$4/(DX46+$P$4)^2</f>
        <v>-9.5156045430391269E-5</v>
      </c>
      <c r="EA35" s="23">
        <f>$S$4/(EXP($N$4-$O$4/(DZ46+$P$4))/$R$32)</f>
        <v>5.0783098672621072E-3</v>
      </c>
      <c r="EB35" s="80">
        <f>-1*EA35*$O$4/(DZ46+$P$4)^2</f>
        <v>-9.5156045430391269E-5</v>
      </c>
      <c r="EC35" s="23">
        <f>$S$4/(EXP($N$4-$O$4/(EB46+$P$4))/$R$32)</f>
        <v>5.0783098672621072E-3</v>
      </c>
      <c r="ED35" s="80">
        <f>-1*EC35*$O$4/(EB46+$P$4)^2</f>
        <v>-9.5156045430391269E-5</v>
      </c>
      <c r="EE35" s="23">
        <f>$S$4/(EXP($N$4-$O$4/(ED46+$P$4))/$R$32)</f>
        <v>5.0783098672621072E-3</v>
      </c>
      <c r="EF35" s="80">
        <f>-1*EE35*$O$4/(ED46+$P$4)^2</f>
        <v>-9.5156045430391269E-5</v>
      </c>
      <c r="EG35" s="23">
        <f>$S$4/(EXP($N$4-$O$4/(EF46+$P$4))/$R$32)</f>
        <v>5.0783098672621072E-3</v>
      </c>
      <c r="EH35" s="80">
        <f>-1*EG35*$O$4/(EF46+$P$4)^2</f>
        <v>-9.5156045430391269E-5</v>
      </c>
      <c r="EI35" s="23">
        <f>$S$4/(EXP($N$4-$O$4/(EH46+$P$4))/$R$32)</f>
        <v>5.0783098672621072E-3</v>
      </c>
      <c r="EJ35" s="80">
        <f>-1*EI35*$O$4/(EH46+$P$4)^2</f>
        <v>-9.5156045430391269E-5</v>
      </c>
      <c r="EK35" s="23">
        <f>$S$4/(EXP($N$4-$O$4/(EJ46+$P$4))/$R$32)</f>
        <v>5.0783098672621072E-3</v>
      </c>
      <c r="EL35" s="80">
        <f>-1*EK35*$O$4/(EJ46+$P$4)^2</f>
        <v>-9.5156045430391269E-5</v>
      </c>
      <c r="EM35" s="23">
        <f>$S$4/(EXP($N$4-$O$4/(EL46+$P$4))/$R$32)</f>
        <v>5.0783098672621072E-3</v>
      </c>
      <c r="EN35" s="80">
        <f>-1*EM35*$O$4/(EL46+$P$4)^2</f>
        <v>-9.5156045430391269E-5</v>
      </c>
      <c r="EO35" s="23">
        <f>$S$4/(EXP($N$4-$O$4/(EN46+$P$4))/$R$32)</f>
        <v>5.0783098672621072E-3</v>
      </c>
      <c r="EP35" s="80">
        <f>-1*EO35*$O$4/(EN46+$P$4)^2</f>
        <v>-9.5156045430391269E-5</v>
      </c>
      <c r="EQ35" s="23">
        <f>$S$4/(EXP($N$4-$O$4/(EP46+$P$4))/$R$32)</f>
        <v>5.0783098672621072E-3</v>
      </c>
      <c r="ER35" s="80">
        <f>-1*EQ35*$O$4/(EP46+$P$4)^2</f>
        <v>-9.5156045430391269E-5</v>
      </c>
      <c r="ES35" s="23">
        <f>$S$4/(EXP($N$4-$O$4/(ER46+$P$4))/$R$32)</f>
        <v>5.0783098672621072E-3</v>
      </c>
      <c r="ET35" s="80">
        <f>-1*ES35*$O$4/(ER46+$P$4)^2</f>
        <v>-9.5156045430391269E-5</v>
      </c>
      <c r="EU35" s="23">
        <f>$S$4/(EXP($N$4-$O$4/(ET46+$P$4))/$R$32)</f>
        <v>5.0783098672621072E-3</v>
      </c>
      <c r="EV35" s="80">
        <f>-1*EU35*$O$4/(ET46+$P$4)^2</f>
        <v>-9.5156045430391269E-5</v>
      </c>
    </row>
    <row r="36" spans="1:152" x14ac:dyDescent="0.25">
      <c r="B36" s="66" t="str">
        <f t="shared" si="13"/>
        <v>N-HEXYLCYCLOPENTANE</v>
      </c>
      <c r="C36" s="66"/>
      <c r="D36" s="66"/>
      <c r="E36" s="66">
        <f t="shared" si="14"/>
        <v>0.15517685703020925</v>
      </c>
      <c r="F36" s="66">
        <f t="shared" si="12"/>
        <v>6.1457010489005788E-3</v>
      </c>
      <c r="H36" s="21"/>
      <c r="I36" s="21"/>
      <c r="J36" s="21"/>
      <c r="K36" s="21"/>
      <c r="L36" s="51">
        <v>2</v>
      </c>
      <c r="M36" s="23">
        <f t="shared" ref="M36:M44" si="15">S5/(EXP(N5-O5/($M$34+P5))/$R$32)</f>
        <v>1.1456804819813928E-2</v>
      </c>
      <c r="N36" s="60">
        <f t="shared" ref="N36:N44" si="16">(O5/(N5-LN($R$32)) - P5)*S5</f>
        <v>36.270867461032275</v>
      </c>
      <c r="O36" s="23">
        <f t="shared" ref="O36:O44" si="17">S5/(EXP(N5-O5/($N$45+P5))/$R$32)</f>
        <v>5.4775435546959295E-2</v>
      </c>
      <c r="P36" s="80">
        <f t="shared" ref="P36:P44" si="18">-1*O36*O5/($N$45+P5)^2</f>
        <v>-1.882744974878794E-3</v>
      </c>
      <c r="Q36" s="23">
        <f>$S$5/(EXP($N$5-$O$5/(P46+$P$5))/$R$32)</f>
        <v>3.1978912846956739E-2</v>
      </c>
      <c r="R36" s="80">
        <f>-1*Q36*$O$5/(P46+$P$5)^2</f>
        <v>-9.9831232367736064E-4</v>
      </c>
      <c r="S36" s="23">
        <f>$S$5/(EXP($N$5-$O$5/(R46+$P$5))/$R$32)</f>
        <v>1.9654115009039991E-2</v>
      </c>
      <c r="T36" s="80">
        <f>-1*S36*$O$5/(R46+$P$5)^2</f>
        <v>-5.6005274132765433E-4</v>
      </c>
      <c r="U36" s="23">
        <f>$S$5/(EXP($N$5-$O$5/(T46+$P$5))/$R$32)</f>
        <v>1.3773309148642821E-2</v>
      </c>
      <c r="V36" s="80">
        <f>-1*U36*$O$5/(T46+$P$5)^2</f>
        <v>-3.6616994301383364E-4</v>
      </c>
      <c r="W36" s="23">
        <f>$S$5/(EXP($N$5-$O$5/(V46+$P$5))/$R$32)</f>
        <v>1.1754023756181084E-2</v>
      </c>
      <c r="X36" s="80">
        <f>-1*W36*$O$5/(V46+$P$5)^2</f>
        <v>-3.0272720506545851E-4</v>
      </c>
      <c r="Y36" s="23">
        <f>$S$5/(EXP($N$5-$O$5/(X46+$P$5))/$R$32)</f>
        <v>1.1463004406855333E-2</v>
      </c>
      <c r="Z36" s="80">
        <f>-1*Y36*$O$5/(X46+$P$5)^2</f>
        <v>-2.9374069508454116E-4</v>
      </c>
      <c r="AA36" s="23">
        <f>$S$5/(EXP($N$5-$O$5/(Z46+$P$5))/$R$32)</f>
        <v>1.1456807625395983E-2</v>
      </c>
      <c r="AB36" s="80">
        <f>-1*AA36*$O$5/(Z46+$P$5)^2</f>
        <v>-2.9354979706871365E-4</v>
      </c>
      <c r="AC36" s="23">
        <f>$S$5/(EXP($N$5-$O$5/(AB46+$P$5))/$R$32)</f>
        <v>1.1456804819814514E-2</v>
      </c>
      <c r="AD36" s="80">
        <f>-1*AC36*$O$5/(AB46+$P$5)^2</f>
        <v>-2.9354971064431704E-4</v>
      </c>
      <c r="AE36" s="23">
        <f>$S$5/(EXP($N$5-$O$5/(AD46+$P$5))/$R$32)</f>
        <v>1.1456804819813928E-2</v>
      </c>
      <c r="AF36" s="80">
        <f>-1*AE36*$O$5/(AD46+$P$5)^2</f>
        <v>-2.9354971064429904E-4</v>
      </c>
      <c r="AG36" s="23">
        <f>$S$5/(EXP($N$5-$O$5/(AF46+$P$5))/$R$32)</f>
        <v>1.1456804819813928E-2</v>
      </c>
      <c r="AH36" s="80">
        <f>-1*AG36*$O$5/(AF46+$P$5)^2</f>
        <v>-2.9354971064429904E-4</v>
      </c>
      <c r="AI36" s="23">
        <f>$S$5/(EXP($N$5-$O$5/(AH46+$P$5))/$R$32)</f>
        <v>1.1456804819813928E-2</v>
      </c>
      <c r="AJ36" s="80">
        <f>-1*AI36*$O$5/(AH46+$P$5)^2</f>
        <v>-2.9354971064429904E-4</v>
      </c>
      <c r="AK36" s="23">
        <f>$S$5/(EXP($N$5-$O$5/(AJ46+$P$5))/$R$32)</f>
        <v>1.1456804819813928E-2</v>
      </c>
      <c r="AL36" s="80">
        <f>-1*AK36*$O$5/(AJ46+$P$5)^2</f>
        <v>-2.9354971064429904E-4</v>
      </c>
      <c r="AM36" s="23">
        <f>$S$5/(EXP($N$5-$O$5/(AL46+$P$5))/$R$32)</f>
        <v>1.1456804819813928E-2</v>
      </c>
      <c r="AN36" s="80">
        <f>-1*AM36*$O$5/(AL46+$P$5)^2</f>
        <v>-2.9354971064429904E-4</v>
      </c>
      <c r="AO36" s="23">
        <f>$S$5/(EXP($N$5-$O$5/(AN46+$P$5))/$R$32)</f>
        <v>1.1456804819813928E-2</v>
      </c>
      <c r="AP36" s="80">
        <f>-1*AO36*$O$5/(AN46+$P$5)^2</f>
        <v>-2.9354971064429904E-4</v>
      </c>
      <c r="AQ36" s="23">
        <f>$S$5/(EXP($N$5-$O$5/(AP46+$P$5))/$R$32)</f>
        <v>1.1456804819813928E-2</v>
      </c>
      <c r="AR36" s="80">
        <f>-1*AQ36*$O$5/(AP46+$P$5)^2</f>
        <v>-2.9354971064429904E-4</v>
      </c>
      <c r="AS36" s="23">
        <f>$S$5/(EXP($N$5-$O$5/(AR46+$P$5))/$R$32)</f>
        <v>1.1456804819813928E-2</v>
      </c>
      <c r="AT36" s="80">
        <f>-1*AS36*$O$5/(AR46+$P$5)^2</f>
        <v>-2.9354971064429904E-4</v>
      </c>
      <c r="AU36" s="23">
        <f>$S$5/(EXP($N$5-$O$5/(AT46+$P$5))/$R$32)</f>
        <v>1.1456804819813928E-2</v>
      </c>
      <c r="AV36" s="80">
        <f>-1*AU36*$O$5/(AT46+$P$5)^2</f>
        <v>-2.9354971064429904E-4</v>
      </c>
      <c r="AW36" s="23">
        <f>$S$5/(EXP($N$5-$O$5/(AV46+$P$5))/$R$32)</f>
        <v>1.1456804819813928E-2</v>
      </c>
      <c r="AX36" s="80">
        <f>-1*AW36*$O$5/(AV46+$P$5)^2</f>
        <v>-2.9354971064429904E-4</v>
      </c>
      <c r="AY36" s="23">
        <f>$S$5/(EXP($N$5-$O$5/(AX46+$P$5))/$R$32)</f>
        <v>1.1456804819813928E-2</v>
      </c>
      <c r="AZ36" s="80">
        <f>-1*AY36*$O$5/(AX46+$P$5)^2</f>
        <v>-2.9354971064429904E-4</v>
      </c>
      <c r="BA36" s="23">
        <f>$S$5/(EXP($N$5-$O$5/(AZ46+$P$5))/$R$32)</f>
        <v>1.1456804819813928E-2</v>
      </c>
      <c r="BB36" s="80">
        <f>-1*BA36*$O$5/(AZ46+$P$5)^2</f>
        <v>-2.9354971064429904E-4</v>
      </c>
      <c r="BC36" s="23">
        <f>$S$5/(EXP($N$5-$O$5/(BB46+$P$5))/$R$32)</f>
        <v>1.1456804819813928E-2</v>
      </c>
      <c r="BD36" s="80">
        <f>-1*BC36*$O$5/(BB46+$P$5)^2</f>
        <v>-2.9354971064429904E-4</v>
      </c>
      <c r="BE36" s="23">
        <f>$S$5/(EXP($N$5-$O$5/(BD46+$P$5))/$R$32)</f>
        <v>1.1456804819813928E-2</v>
      </c>
      <c r="BF36" s="80">
        <f>-1*BE36*$O$5/(BD46+$P$5)^2</f>
        <v>-2.9354971064429904E-4</v>
      </c>
      <c r="BG36" s="23">
        <f>$S$5/(EXP($N$5-$O$5/(BF46+$P$5))/$R$32)</f>
        <v>1.1456804819813928E-2</v>
      </c>
      <c r="BH36" s="80">
        <f>-1*BG36*$O$5/(BF46+$P$5)^2</f>
        <v>-2.9354971064429904E-4</v>
      </c>
      <c r="BI36" s="23">
        <f>$S$5/(EXP($N$5-$O$5/(BH46+$P$5))/$R$32)</f>
        <v>1.1456804819813928E-2</v>
      </c>
      <c r="BJ36" s="80">
        <f>-1*BI36*$O$5/(BH46+$P$5)^2</f>
        <v>-2.9354971064429904E-4</v>
      </c>
      <c r="BK36" s="23">
        <f>$S$5/(EXP($N$5-$O$5/(BJ46+$P$5))/$R$32)</f>
        <v>1.1456804819813928E-2</v>
      </c>
      <c r="BL36" s="80">
        <f>-1*BK36*$O$5/(BJ46+$P$5)^2</f>
        <v>-2.9354971064429904E-4</v>
      </c>
      <c r="BM36" s="23">
        <f>$S$5/(EXP($N$5-$O$5/(BL46+$P$5))/$R$32)</f>
        <v>1.1456804819813928E-2</v>
      </c>
      <c r="BN36" s="80">
        <f>-1*BM36*$O$5/(BL46+$P$5)^2</f>
        <v>-2.9354971064429904E-4</v>
      </c>
      <c r="BO36" s="23">
        <f>$S$5/(EXP($N$5-$O$5/(BN46+$P$5))/$R$32)</f>
        <v>1.1456804819813928E-2</v>
      </c>
      <c r="BP36" s="80">
        <f>-1*BO36*$O$5/(BN46+$P$5)^2</f>
        <v>-2.9354971064429904E-4</v>
      </c>
      <c r="BQ36" s="23">
        <f>$S$5/(EXP($N$5-$O$5/(BP46+$P$5))/$R$32)</f>
        <v>1.1456804819813928E-2</v>
      </c>
      <c r="BR36" s="80">
        <f>-1*BQ36*$O$5/(BP46+$P$5)^2</f>
        <v>-2.9354971064429904E-4</v>
      </c>
      <c r="BS36" s="23">
        <f>$S$5/(EXP($N$5-$O$5/(BR46+$P$5))/$R$32)</f>
        <v>1.1456804819813928E-2</v>
      </c>
      <c r="BT36" s="80">
        <f>-1*BS36*$O$5/(BR46+$P$5)^2</f>
        <v>-2.9354971064429904E-4</v>
      </c>
      <c r="BU36" s="23">
        <f>$S$5/(EXP($N$5-$O$5/(BT46+$P$5))/$R$32)</f>
        <v>1.1456804819813928E-2</v>
      </c>
      <c r="BV36" s="80">
        <f>-1*BU36*$O$5/(BT46+$P$5)^2</f>
        <v>-2.9354971064429904E-4</v>
      </c>
      <c r="BW36" s="23">
        <f>$S$5/(EXP($N$5-$O$5/(BV46+$P$5))/$R$32)</f>
        <v>1.1456804819813928E-2</v>
      </c>
      <c r="BX36" s="80">
        <f>-1*BW36*$O$5/(BV46+$P$5)^2</f>
        <v>-2.9354971064429904E-4</v>
      </c>
      <c r="BY36" s="23">
        <f>$S$5/(EXP($N$5-$O$5/(BX46+$P$5))/$R$32)</f>
        <v>1.1456804819813928E-2</v>
      </c>
      <c r="BZ36" s="80">
        <f>-1*BY36*$O$5/(BX46+$P$5)^2</f>
        <v>-2.9354971064429904E-4</v>
      </c>
      <c r="CA36" s="23">
        <f>$S$5/(EXP($N$5-$O$5/(BZ46+$P$5))/$R$32)</f>
        <v>1.1456804819813928E-2</v>
      </c>
      <c r="CB36" s="80">
        <f>-1*CA36*$O$5/(BZ46+$P$5)^2</f>
        <v>-2.9354971064429904E-4</v>
      </c>
      <c r="CC36" s="23">
        <f>$S$5/(EXP($N$5-$O$5/(CB46+$P$5))/$R$32)</f>
        <v>1.1456804819813928E-2</v>
      </c>
      <c r="CD36" s="80">
        <f>-1*CC36*$O$5/(CB46+$P$5)^2</f>
        <v>-2.9354971064429904E-4</v>
      </c>
      <c r="CE36" s="23">
        <f>$S$5/(EXP($N$5-$O$5/(CD46+$P$5))/$R$32)</f>
        <v>1.1456804819813928E-2</v>
      </c>
      <c r="CF36" s="80">
        <f>-1*CE36*$O$5/(CD46+$P$5)^2</f>
        <v>-2.9354971064429904E-4</v>
      </c>
      <c r="CG36" s="23">
        <f>$S$5/(EXP($N$5-$O$5/(CF46+$P$5))/$R$32)</f>
        <v>1.1456804819813928E-2</v>
      </c>
      <c r="CH36" s="80">
        <f>-1*CG36*$O$5/(CF46+$P$5)^2</f>
        <v>-2.9354971064429904E-4</v>
      </c>
      <c r="CI36" s="23">
        <f>$S$5/(EXP($N$5-$O$5/(CH46+$P$5))/$R$32)</f>
        <v>1.1456804819813928E-2</v>
      </c>
      <c r="CJ36" s="80">
        <f>-1*CI36*$O$5/(CH46+$P$5)^2</f>
        <v>-2.9354971064429904E-4</v>
      </c>
      <c r="CK36" s="23">
        <f>$S$5/(EXP($N$5-$O$5/(CJ46+$P$5))/$R$32)</f>
        <v>1.1456804819813928E-2</v>
      </c>
      <c r="CL36" s="80">
        <f>-1*CK36*$O$5/(CJ46+$P$5)^2</f>
        <v>-2.9354971064429904E-4</v>
      </c>
      <c r="CM36" s="23">
        <f>$S$5/(EXP($N$5-$O$5/(CL46+$P$5))/$R$32)</f>
        <v>1.1456804819813928E-2</v>
      </c>
      <c r="CN36" s="80">
        <f>-1*CM36*$O$5/(CL46+$P$5)^2</f>
        <v>-2.9354971064429904E-4</v>
      </c>
      <c r="CO36" s="23">
        <f>$S$5/(EXP($N$5-$O$5/(CN46+$P$5))/$R$32)</f>
        <v>1.1456804819813928E-2</v>
      </c>
      <c r="CP36" s="80">
        <f>-1*CO36*$O$5/(CN46+$P$5)^2</f>
        <v>-2.9354971064429904E-4</v>
      </c>
      <c r="CQ36" s="23">
        <f>$S$5/(EXP($N$5-$O$5/(CP46+$P$5))/$R$32)</f>
        <v>1.1456804819813928E-2</v>
      </c>
      <c r="CR36" s="80">
        <f>-1*CQ36*$O$5/(CP46+$P$5)^2</f>
        <v>-2.9354971064429904E-4</v>
      </c>
      <c r="CS36" s="23">
        <f>$S$5/(EXP($N$5-$O$5/(CR46+$P$5))/$R$32)</f>
        <v>1.1456804819813928E-2</v>
      </c>
      <c r="CT36" s="80">
        <f>-1*CS36*$O$5/(CR46+$P$5)^2</f>
        <v>-2.9354971064429904E-4</v>
      </c>
      <c r="CU36" s="23">
        <f>$S$5/(EXP($N$5-$O$5/(CT46+$P$5))/$R$32)</f>
        <v>1.1456804819813928E-2</v>
      </c>
      <c r="CV36" s="80">
        <f>-1*CU36*$O$5/(CT46+$P$5)^2</f>
        <v>-2.9354971064429904E-4</v>
      </c>
      <c r="CW36" s="23">
        <f>$S$5/(EXP($N$5-$O$5/(CV46+$P$5))/$R$32)</f>
        <v>1.1456804819813928E-2</v>
      </c>
      <c r="CX36" s="80">
        <f>-1*CW36*$O$5/(CV46+$P$5)^2</f>
        <v>-2.9354971064429904E-4</v>
      </c>
      <c r="CY36" s="23">
        <f>$S$5/(EXP($N$5-$O$5/(CX46+$P$5))/$R$32)</f>
        <v>1.1456804819813928E-2</v>
      </c>
      <c r="CZ36" s="80">
        <f>-1*CY36*$O$5/(CX46+$P$5)^2</f>
        <v>-2.9354971064429904E-4</v>
      </c>
      <c r="DA36" s="23">
        <f>$S$5/(EXP($N$5-$O$5/(CZ46+$P$5))/$R$32)</f>
        <v>1.1456804819813928E-2</v>
      </c>
      <c r="DB36" s="80">
        <f>-1*DA36*$O$5/(CZ46+$P$5)^2</f>
        <v>-2.9354971064429904E-4</v>
      </c>
      <c r="DC36" s="23">
        <f>$S$5/(EXP($N$5-$O$5/(DB46+$P$5))/$R$32)</f>
        <v>1.1456804819813928E-2</v>
      </c>
      <c r="DD36" s="80">
        <f>-1*DC36*$O$5/(DB46+$P$5)^2</f>
        <v>-2.9354971064429904E-4</v>
      </c>
      <c r="DE36" s="23">
        <f>$S$5/(EXP($N$5-$O$5/(DD46+$P$5))/$R$32)</f>
        <v>1.1456804819813928E-2</v>
      </c>
      <c r="DF36" s="80">
        <f>-1*DE36*$O$5/(DD46+$P$5)^2</f>
        <v>-2.9354971064429904E-4</v>
      </c>
      <c r="DG36" s="23">
        <f>$S$5/(EXP($N$5-$O$5/(DF46+$P$5))/$R$32)</f>
        <v>1.1456804819813928E-2</v>
      </c>
      <c r="DH36" s="80">
        <f>-1*DG36*$O$5/(DF46+$P$5)^2</f>
        <v>-2.9354971064429904E-4</v>
      </c>
      <c r="DI36" s="23">
        <f>$S$5/(EXP($N$5-$O$5/(DH46+$P$5))/$R$32)</f>
        <v>1.1456804819813928E-2</v>
      </c>
      <c r="DJ36" s="80">
        <f>-1*DI36*$O$5/(DH46+$P$5)^2</f>
        <v>-2.9354971064429904E-4</v>
      </c>
      <c r="DK36" s="23">
        <f>$S$5/(EXP($N$5-$O$5/(DJ46+$P$5))/$R$32)</f>
        <v>1.1456804819813928E-2</v>
      </c>
      <c r="DL36" s="80">
        <f>-1*DK36*$O$5/(DJ46+$P$5)^2</f>
        <v>-2.9354971064429904E-4</v>
      </c>
      <c r="DM36" s="23">
        <f>$S$5/(EXP($N$5-$O$5/(DL46+$P$5))/$R$32)</f>
        <v>1.1456804819813928E-2</v>
      </c>
      <c r="DN36" s="80">
        <f>-1*DM36*$O$5/(DL46+$P$5)^2</f>
        <v>-2.9354971064429904E-4</v>
      </c>
      <c r="DO36" s="23">
        <f>$S$5/(EXP($N$5-$O$5/(DN46+$P$5))/$R$32)</f>
        <v>1.1456804819813928E-2</v>
      </c>
      <c r="DP36" s="80">
        <f>-1*DO36*$O$5/(DN46+$P$5)^2</f>
        <v>-2.9354971064429904E-4</v>
      </c>
      <c r="DQ36" s="23">
        <f>$S$5/(EXP($N$5-$O$5/(DP46+$P$5))/$R$32)</f>
        <v>1.1456804819813928E-2</v>
      </c>
      <c r="DR36" s="80">
        <f>-1*DQ36*$O$5/(DP46+$P$5)^2</f>
        <v>-2.9354971064429904E-4</v>
      </c>
      <c r="DS36" s="23">
        <f>$S$5/(EXP($N$5-$O$5/(DR46+$P$5))/$R$32)</f>
        <v>1.1456804819813928E-2</v>
      </c>
      <c r="DT36" s="80">
        <f>-1*DS36*$O$5/(DR46+$P$5)^2</f>
        <v>-2.9354971064429904E-4</v>
      </c>
      <c r="DU36" s="23">
        <f>$S$5/(EXP($N$5-$O$5/(DT46+$P$5))/$R$32)</f>
        <v>1.1456804819813928E-2</v>
      </c>
      <c r="DV36" s="80">
        <f>-1*DU36*$O$5/(DT46+$P$5)^2</f>
        <v>-2.9354971064429904E-4</v>
      </c>
      <c r="DW36" s="23">
        <f>$S$5/(EXP($N$5-$O$5/(DV46+$P$5))/$R$32)</f>
        <v>1.1456804819813928E-2</v>
      </c>
      <c r="DX36" s="80">
        <f>-1*DW36*$O$5/(DV46+$P$5)^2</f>
        <v>-2.9354971064429904E-4</v>
      </c>
      <c r="DY36" s="23">
        <f>$S$5/(EXP($N$5-$O$5/(DX46+$P$5))/$R$32)</f>
        <v>1.1456804819813928E-2</v>
      </c>
      <c r="DZ36" s="80">
        <f>-1*DY36*$O$5/(DX46+$P$5)^2</f>
        <v>-2.9354971064429904E-4</v>
      </c>
      <c r="EA36" s="23">
        <f>$S$5/(EXP($N$5-$O$5/(DZ46+$P$5))/$R$32)</f>
        <v>1.1456804819813928E-2</v>
      </c>
      <c r="EB36" s="80">
        <f>-1*EA36*$O$5/(DZ46+$P$5)^2</f>
        <v>-2.9354971064429904E-4</v>
      </c>
      <c r="EC36" s="23">
        <f>$S$5/(EXP($N$5-$O$5/(EB46+$P$5))/$R$32)</f>
        <v>1.1456804819813928E-2</v>
      </c>
      <c r="ED36" s="80">
        <f>-1*EC36*$O$5/(EB46+$P$5)^2</f>
        <v>-2.9354971064429904E-4</v>
      </c>
      <c r="EE36" s="23">
        <f>$S$5/(EXP($N$5-$O$5/(ED46+$P$5))/$R$32)</f>
        <v>1.1456804819813928E-2</v>
      </c>
      <c r="EF36" s="80">
        <f>-1*EE36*$O$5/(ED46+$P$5)^2</f>
        <v>-2.9354971064429904E-4</v>
      </c>
      <c r="EG36" s="23">
        <f>$S$5/(EXP($N$5-$O$5/(EF46+$P$5))/$R$32)</f>
        <v>1.1456804819813928E-2</v>
      </c>
      <c r="EH36" s="80">
        <f>-1*EG36*$O$5/(EF46+$P$5)^2</f>
        <v>-2.9354971064429904E-4</v>
      </c>
      <c r="EI36" s="23">
        <f>$S$5/(EXP($N$5-$O$5/(EH46+$P$5))/$R$32)</f>
        <v>1.1456804819813928E-2</v>
      </c>
      <c r="EJ36" s="80">
        <f>-1*EI36*$O$5/(EH46+$P$5)^2</f>
        <v>-2.9354971064429904E-4</v>
      </c>
      <c r="EK36" s="23">
        <f>$S$5/(EXP($N$5-$O$5/(EJ46+$P$5))/$R$32)</f>
        <v>1.1456804819813928E-2</v>
      </c>
      <c r="EL36" s="80">
        <f>-1*EK36*$O$5/(EJ46+$P$5)^2</f>
        <v>-2.9354971064429904E-4</v>
      </c>
      <c r="EM36" s="23">
        <f>$S$5/(EXP($N$5-$O$5/(EL46+$P$5))/$R$32)</f>
        <v>1.1456804819813928E-2</v>
      </c>
      <c r="EN36" s="80">
        <f>-1*EM36*$O$5/(EL46+$P$5)^2</f>
        <v>-2.9354971064429904E-4</v>
      </c>
      <c r="EO36" s="23">
        <f>$S$5/(EXP($N$5-$O$5/(EN46+$P$5))/$R$32)</f>
        <v>1.1456804819813928E-2</v>
      </c>
      <c r="EP36" s="80">
        <f>-1*EO36*$O$5/(EN46+$P$5)^2</f>
        <v>-2.9354971064429904E-4</v>
      </c>
      <c r="EQ36" s="23">
        <f>$S$5/(EXP($N$5-$O$5/(EP46+$P$5))/$R$32)</f>
        <v>1.1456804819813928E-2</v>
      </c>
      <c r="ER36" s="80">
        <f>-1*EQ36*$O$5/(EP46+$P$5)^2</f>
        <v>-2.9354971064429904E-4</v>
      </c>
      <c r="ES36" s="23">
        <f>$S$5/(EXP($N$5-$O$5/(ER46+$P$5))/$R$32)</f>
        <v>1.1456804819813928E-2</v>
      </c>
      <c r="ET36" s="80">
        <f>-1*ES36*$O$5/(ER46+$P$5)^2</f>
        <v>-2.9354971064429904E-4</v>
      </c>
      <c r="EU36" s="23">
        <f>$S$5/(EXP($N$5-$O$5/(ET46+$P$5))/$R$32)</f>
        <v>1.1456804819813928E-2</v>
      </c>
      <c r="EV36" s="80">
        <f>-1*EU36*$O$5/(ET46+$P$5)^2</f>
        <v>-2.9354971064429904E-4</v>
      </c>
    </row>
    <row r="37" spans="1:152" x14ac:dyDescent="0.25">
      <c r="B37" s="66" t="str">
        <f t="shared" si="13"/>
        <v>2-METHYLHEPTANE</v>
      </c>
      <c r="C37" s="66"/>
      <c r="D37" s="66"/>
      <c r="E37" s="66">
        <f t="shared" si="14"/>
        <v>0.1123131998939689</v>
      </c>
      <c r="F37" s="66">
        <f t="shared" si="12"/>
        <v>7.9055589497232737E-2</v>
      </c>
      <c r="H37" s="21"/>
      <c r="I37" s="21"/>
      <c r="J37" s="21"/>
      <c r="K37" s="21"/>
      <c r="L37" s="51">
        <v>3</v>
      </c>
      <c r="M37" s="23">
        <f t="shared" si="15"/>
        <v>0.65148187110518596</v>
      </c>
      <c r="N37" s="60">
        <f t="shared" si="16"/>
        <v>48.874430798324383</v>
      </c>
      <c r="O37" s="23">
        <f t="shared" si="17"/>
        <v>8.2360349022443859</v>
      </c>
      <c r="P37" s="80">
        <f t="shared" si="18"/>
        <v>-0.48324741730373655</v>
      </c>
      <c r="Q37" s="23">
        <f>$S$6/(EXP($N$6-$O$6/(P46+$P$6))/$R$32)</f>
        <v>3.3408572413135218</v>
      </c>
      <c r="R37" s="80">
        <f>-1*Q37*$O$6/(P46+$P$6)^2</f>
        <v>-0.17174245666318347</v>
      </c>
      <c r="S37" s="23">
        <f>$S$6/(EXP($N$6-$O$6/(R46+$P$6))/$R$32)</f>
        <v>1.5179340787254603</v>
      </c>
      <c r="T37" s="80">
        <f>-1*S37*$O$6/(R46+$P$6)^2</f>
        <v>-6.8983759149327972E-2</v>
      </c>
      <c r="U37" s="23">
        <f>$S$6/(EXP($N$6-$O$6/(T46+$P$6))/$R$32)</f>
        <v>0.86657706956017899</v>
      </c>
      <c r="V37" s="80">
        <f>-1*U37*$O$6/(T46+$P$6)^2</f>
        <v>-3.5905193977131641E-2</v>
      </c>
      <c r="W37" s="23">
        <f>$S$6/(EXP($N$6-$O$6/(V46+$P$6))/$R$32)</f>
        <v>0.67771585262481882</v>
      </c>
      <c r="X37" s="80">
        <f>-1*W37*$O$6/(V46+$P$6)^2</f>
        <v>-2.69271611660514E-2</v>
      </c>
      <c r="Y37" s="23">
        <f>$S$6/(EXP($N$6-$O$6/(X46+$P$6))/$R$32)</f>
        <v>0.65202491812687691</v>
      </c>
      <c r="Z37" s="80">
        <f>-1*Y37*$O$6/(X46+$P$6)^2</f>
        <v>-2.5734146614527248E-2</v>
      </c>
      <c r="AA37" s="23">
        <f>$S$6/(EXP($N$6-$O$6/(Z46+$P$6))/$R$32)</f>
        <v>0.65148211681736712</v>
      </c>
      <c r="AB37" s="80">
        <f>-1*AA37*$O$6/(Z46+$P$6)^2</f>
        <v>-2.5709020479274373E-2</v>
      </c>
      <c r="AC37" s="23">
        <f>$S$6/(EXP($N$6-$O$6/(AB46+$P$6))/$R$32)</f>
        <v>0.65148187110523703</v>
      </c>
      <c r="AD37" s="80">
        <f>-1*AC37*$O$6/(AB46+$P$6)^2</f>
        <v>-2.5709009106081145E-2</v>
      </c>
      <c r="AE37" s="23">
        <f>$S$6/(EXP($N$6-$O$6/(AD46+$P$6))/$R$32)</f>
        <v>0.65148187110518596</v>
      </c>
      <c r="AF37" s="80">
        <f>-1*AE37*$O$6/(AD46+$P$6)^2</f>
        <v>-2.5709009106078783E-2</v>
      </c>
      <c r="AG37" s="23">
        <f>$S$6/(EXP($N$6-$O$6/(AF46+$P$6))/$R$32)</f>
        <v>0.65148187110518596</v>
      </c>
      <c r="AH37" s="80">
        <f>-1*AG37*$O$6/(AF46+$P$6)^2</f>
        <v>-2.5709009106078783E-2</v>
      </c>
      <c r="AI37" s="23">
        <f>$S$6/(EXP($N$6-$O$6/(AH46+$P$6))/$R$32)</f>
        <v>0.65148187110518596</v>
      </c>
      <c r="AJ37" s="80">
        <f>-1*AI37*$O$6/(AH46+$P$6)^2</f>
        <v>-2.5709009106078783E-2</v>
      </c>
      <c r="AK37" s="23">
        <f>$S$6/(EXP($N$6-$O$6/(AJ46+$P$6))/$R$32)</f>
        <v>0.65148187110518596</v>
      </c>
      <c r="AL37" s="80">
        <f>-1*AK37*$O$6/(AJ46+$P$6)^2</f>
        <v>-2.5709009106078783E-2</v>
      </c>
      <c r="AM37" s="23">
        <f>$S$6/(EXP($N$6-$O$6/(AL46+$P$6))/$R$32)</f>
        <v>0.65148187110518596</v>
      </c>
      <c r="AN37" s="80">
        <f>-1*AM37*$O$6/(AL46+$P$6)^2</f>
        <v>-2.5709009106078783E-2</v>
      </c>
      <c r="AO37" s="23">
        <f>$S$6/(EXP($N$6-$O$6/(AN46+$P$6))/$R$32)</f>
        <v>0.65148187110518596</v>
      </c>
      <c r="AP37" s="80">
        <f>-1*AO37*$O$6/(AN46+$P$6)^2</f>
        <v>-2.5709009106078783E-2</v>
      </c>
      <c r="AQ37" s="23">
        <f>$S$6/(EXP($N$6-$O$6/(AP46+$P$6))/$R$32)</f>
        <v>0.65148187110518596</v>
      </c>
      <c r="AR37" s="80">
        <f>-1*AQ37*$O$6/(AP46+$P$6)^2</f>
        <v>-2.5709009106078783E-2</v>
      </c>
      <c r="AS37" s="23">
        <f>$S$6/(EXP($N$6-$O$6/(AR46+$P$6))/$R$32)</f>
        <v>0.65148187110518596</v>
      </c>
      <c r="AT37" s="80">
        <f>-1*AS37*$O$6/(AR46+$P$6)^2</f>
        <v>-2.5709009106078783E-2</v>
      </c>
      <c r="AU37" s="23">
        <f>$S$6/(EXP($N$6-$O$6/(AT46+$P$6))/$R$32)</f>
        <v>0.65148187110518596</v>
      </c>
      <c r="AV37" s="80">
        <f>-1*AU37*$O$6/(AT46+$P$6)^2</f>
        <v>-2.5709009106078783E-2</v>
      </c>
      <c r="AW37" s="23">
        <f>$S$6/(EXP($N$6-$O$6/(AV46+$P$6))/$R$32)</f>
        <v>0.65148187110518596</v>
      </c>
      <c r="AX37" s="80">
        <f>-1*AW37*$O$6/(AV46+$P$6)^2</f>
        <v>-2.5709009106078783E-2</v>
      </c>
      <c r="AY37" s="23">
        <f>$S$6/(EXP($N$6-$O$6/(AX46+$P$6))/$R$32)</f>
        <v>0.65148187110518596</v>
      </c>
      <c r="AZ37" s="80">
        <f>-1*AY37*$O$6/(AX46+$P$6)^2</f>
        <v>-2.5709009106078783E-2</v>
      </c>
      <c r="BA37" s="23">
        <f>$S$6/(EXP($N$6-$O$6/(AZ46+$P$6))/$R$32)</f>
        <v>0.65148187110518596</v>
      </c>
      <c r="BB37" s="80">
        <f>-1*BA37*$O$6/(AZ46+$P$6)^2</f>
        <v>-2.5709009106078783E-2</v>
      </c>
      <c r="BC37" s="23">
        <f>$S$6/(EXP($N$6-$O$6/(BB46+$P$6))/$R$32)</f>
        <v>0.65148187110518596</v>
      </c>
      <c r="BD37" s="80">
        <f>-1*BC37*$O$6/(BB46+$P$6)^2</f>
        <v>-2.5709009106078783E-2</v>
      </c>
      <c r="BE37" s="23">
        <f>$S$6/(EXP($N$6-$O$6/(BD46+$P$6))/$R$32)</f>
        <v>0.65148187110518596</v>
      </c>
      <c r="BF37" s="80">
        <f>-1*BE37*$O$6/(BD46+$P$6)^2</f>
        <v>-2.5709009106078783E-2</v>
      </c>
      <c r="BG37" s="23">
        <f>$S$6/(EXP($N$6-$O$6/(BF46+$P$6))/$R$32)</f>
        <v>0.65148187110518596</v>
      </c>
      <c r="BH37" s="80">
        <f>-1*BG37*$O$6/(BF46+$P$6)^2</f>
        <v>-2.5709009106078783E-2</v>
      </c>
      <c r="BI37" s="23">
        <f>$S$6/(EXP($N$6-$O$6/(BH46+$P$6))/$R$32)</f>
        <v>0.65148187110518596</v>
      </c>
      <c r="BJ37" s="80">
        <f>-1*BI37*$O$6/(BH46+$P$6)^2</f>
        <v>-2.5709009106078783E-2</v>
      </c>
      <c r="BK37" s="23">
        <f>$S$6/(EXP($N$6-$O$6/(BJ46+$P$6))/$R$32)</f>
        <v>0.65148187110518596</v>
      </c>
      <c r="BL37" s="80">
        <f>-1*BK37*$O$6/(BJ46+$P$6)^2</f>
        <v>-2.5709009106078783E-2</v>
      </c>
      <c r="BM37" s="23">
        <f>$S$6/(EXP($N$6-$O$6/(BL46+$P$6))/$R$32)</f>
        <v>0.65148187110518596</v>
      </c>
      <c r="BN37" s="80">
        <f>-1*BM37*$O$6/(BL46+$P$6)^2</f>
        <v>-2.5709009106078783E-2</v>
      </c>
      <c r="BO37" s="23">
        <f>$S$6/(EXP($N$6-$O$6/(BN46+$P$6))/$R$32)</f>
        <v>0.65148187110518596</v>
      </c>
      <c r="BP37" s="80">
        <f>-1*BO37*$O$6/(BN46+$P$6)^2</f>
        <v>-2.5709009106078783E-2</v>
      </c>
      <c r="BQ37" s="23">
        <f>$S$6/(EXP($N$6-$O$6/(BP46+$P$6))/$R$32)</f>
        <v>0.65148187110518596</v>
      </c>
      <c r="BR37" s="80">
        <f>-1*BQ37*$O$6/(BP46+$P$6)^2</f>
        <v>-2.5709009106078783E-2</v>
      </c>
      <c r="BS37" s="23">
        <f>$S$6/(EXP($N$6-$O$6/(BR46+$P$6))/$R$32)</f>
        <v>0.65148187110518596</v>
      </c>
      <c r="BT37" s="80">
        <f>-1*BS37*$O$6/(BR46+$P$6)^2</f>
        <v>-2.5709009106078783E-2</v>
      </c>
      <c r="BU37" s="23">
        <f>$S$6/(EXP($N$6-$O$6/(BT46+$P$6))/$R$32)</f>
        <v>0.65148187110518596</v>
      </c>
      <c r="BV37" s="80">
        <f>-1*BU37*$O$6/(BT46+$P$6)^2</f>
        <v>-2.5709009106078783E-2</v>
      </c>
      <c r="BW37" s="23">
        <f>$S$6/(EXP($N$6-$O$6/(BV46+$P$6))/$R$32)</f>
        <v>0.65148187110518596</v>
      </c>
      <c r="BX37" s="80">
        <f>-1*BW37*$O$6/(BV46+$P$6)^2</f>
        <v>-2.5709009106078783E-2</v>
      </c>
      <c r="BY37" s="23">
        <f>$S$6/(EXP($N$6-$O$6/(BX46+$P$6))/$R$32)</f>
        <v>0.65148187110518596</v>
      </c>
      <c r="BZ37" s="80">
        <f>-1*BY37*$O$6/(BX46+$P$6)^2</f>
        <v>-2.5709009106078783E-2</v>
      </c>
      <c r="CA37" s="23">
        <f>$S$6/(EXP($N$6-$O$6/(BZ46+$P$6))/$R$32)</f>
        <v>0.65148187110518596</v>
      </c>
      <c r="CB37" s="80">
        <f>-1*CA37*$O$6/(BZ46+$P$6)^2</f>
        <v>-2.5709009106078783E-2</v>
      </c>
      <c r="CC37" s="23">
        <f>$S$6/(EXP($N$6-$O$6/(CB46+$P$6))/$R$32)</f>
        <v>0.65148187110518596</v>
      </c>
      <c r="CD37" s="80">
        <f>-1*CC37*$O$6/(CB46+$P$6)^2</f>
        <v>-2.5709009106078783E-2</v>
      </c>
      <c r="CE37" s="23">
        <f>$S$6/(EXP($N$6-$O$6/(CD46+$P$6))/$R$32)</f>
        <v>0.65148187110518596</v>
      </c>
      <c r="CF37" s="80">
        <f>-1*CE37*$O$6/(CD46+$P$6)^2</f>
        <v>-2.5709009106078783E-2</v>
      </c>
      <c r="CG37" s="23">
        <f>$S$6/(EXP($N$6-$O$6/(CF46+$P$6))/$R$32)</f>
        <v>0.65148187110518596</v>
      </c>
      <c r="CH37" s="80">
        <f>-1*CG37*$O$6/(CF46+$P$6)^2</f>
        <v>-2.5709009106078783E-2</v>
      </c>
      <c r="CI37" s="23">
        <f>$S$6/(EXP($N$6-$O$6/(CH46+$P$6))/$R$32)</f>
        <v>0.65148187110518596</v>
      </c>
      <c r="CJ37" s="80">
        <f>-1*CI37*$O$6/(CH46+$P$6)^2</f>
        <v>-2.5709009106078783E-2</v>
      </c>
      <c r="CK37" s="23">
        <f>$S$6/(EXP($N$6-$O$6/(CJ46+$P$6))/$R$32)</f>
        <v>0.65148187110518596</v>
      </c>
      <c r="CL37" s="80">
        <f>-1*CK37*$O$6/(CJ46+$P$6)^2</f>
        <v>-2.5709009106078783E-2</v>
      </c>
      <c r="CM37" s="23">
        <f>$S$6/(EXP($N$6-$O$6/(CL46+$P$6))/$R$32)</f>
        <v>0.65148187110518596</v>
      </c>
      <c r="CN37" s="80">
        <f>-1*CM37*$O$6/(CL46+$P$6)^2</f>
        <v>-2.5709009106078783E-2</v>
      </c>
      <c r="CO37" s="23">
        <f>$S$6/(EXP($N$6-$O$6/(CN46+$P$6))/$R$32)</f>
        <v>0.65148187110518596</v>
      </c>
      <c r="CP37" s="80">
        <f>-1*CO37*$O$6/(CN46+$P$6)^2</f>
        <v>-2.5709009106078783E-2</v>
      </c>
      <c r="CQ37" s="23">
        <f>$S$6/(EXP($N$6-$O$6/(CP46+$P$6))/$R$32)</f>
        <v>0.65148187110518596</v>
      </c>
      <c r="CR37" s="80">
        <f>-1*CQ37*$O$6/(CP46+$P$6)^2</f>
        <v>-2.5709009106078783E-2</v>
      </c>
      <c r="CS37" s="23">
        <f>$S$6/(EXP($N$6-$O$6/(CR46+$P$6))/$R$32)</f>
        <v>0.65148187110518596</v>
      </c>
      <c r="CT37" s="80">
        <f>-1*CS37*$O$6/(CR46+$P$6)^2</f>
        <v>-2.5709009106078783E-2</v>
      </c>
      <c r="CU37" s="23">
        <f>$S$6/(EXP($N$6-$O$6/(CT46+$P$6))/$R$32)</f>
        <v>0.65148187110518596</v>
      </c>
      <c r="CV37" s="80">
        <f>-1*CU37*$O$6/(CT46+$P$6)^2</f>
        <v>-2.5709009106078783E-2</v>
      </c>
      <c r="CW37" s="23">
        <f>$S$6/(EXP($N$6-$O$6/(CV46+$P$6))/$R$32)</f>
        <v>0.65148187110518596</v>
      </c>
      <c r="CX37" s="80">
        <f>-1*CW37*$O$6/(CV46+$P$6)^2</f>
        <v>-2.5709009106078783E-2</v>
      </c>
      <c r="CY37" s="23">
        <f>$S$6/(EXP($N$6-$O$6/(CX46+$P$6))/$R$32)</f>
        <v>0.65148187110518596</v>
      </c>
      <c r="CZ37" s="80">
        <f>-1*CY37*$O$6/(CX46+$P$6)^2</f>
        <v>-2.5709009106078783E-2</v>
      </c>
      <c r="DA37" s="23">
        <f>$S$6/(EXP($N$6-$O$6/(CZ46+$P$6))/$R$32)</f>
        <v>0.65148187110518596</v>
      </c>
      <c r="DB37" s="80">
        <f>-1*DA37*$O$6/(CZ46+$P$6)^2</f>
        <v>-2.5709009106078783E-2</v>
      </c>
      <c r="DC37" s="23">
        <f>$S$6/(EXP($N$6-$O$6/(DB46+$P$6))/$R$32)</f>
        <v>0.65148187110518596</v>
      </c>
      <c r="DD37" s="80">
        <f>-1*DC37*$O$6/(DB46+$P$6)^2</f>
        <v>-2.5709009106078783E-2</v>
      </c>
      <c r="DE37" s="23">
        <f>$S$6/(EXP($N$6-$O$6/(DD46+$P$6))/$R$32)</f>
        <v>0.65148187110518596</v>
      </c>
      <c r="DF37" s="80">
        <f>-1*DE37*$O$6/(DD46+$P$6)^2</f>
        <v>-2.5709009106078783E-2</v>
      </c>
      <c r="DG37" s="23">
        <f>$S$6/(EXP($N$6-$O$6/(DF46+$P$6))/$R$32)</f>
        <v>0.65148187110518596</v>
      </c>
      <c r="DH37" s="80">
        <f>-1*DG37*$O$6/(DF46+$P$6)^2</f>
        <v>-2.5709009106078783E-2</v>
      </c>
      <c r="DI37" s="23">
        <f>$S$6/(EXP($N$6-$O$6/(DH46+$P$6))/$R$32)</f>
        <v>0.65148187110518596</v>
      </c>
      <c r="DJ37" s="80">
        <f>-1*DI37*$O$6/(DH46+$P$6)^2</f>
        <v>-2.5709009106078783E-2</v>
      </c>
      <c r="DK37" s="23">
        <f>$S$6/(EXP($N$6-$O$6/(DJ46+$P$6))/$R$32)</f>
        <v>0.65148187110518596</v>
      </c>
      <c r="DL37" s="80">
        <f>-1*DK37*$O$6/(DJ46+$P$6)^2</f>
        <v>-2.5709009106078783E-2</v>
      </c>
      <c r="DM37" s="23">
        <f>$S$6/(EXP($N$6-$O$6/(DL46+$P$6))/$R$32)</f>
        <v>0.65148187110518596</v>
      </c>
      <c r="DN37" s="80">
        <f>-1*DM37*$O$6/(DL46+$P$6)^2</f>
        <v>-2.5709009106078783E-2</v>
      </c>
      <c r="DO37" s="23">
        <f>$S$6/(EXP($N$6-$O$6/(DN46+$P$6))/$R$32)</f>
        <v>0.65148187110518596</v>
      </c>
      <c r="DP37" s="80">
        <f>-1*DO37*$O$6/(DN46+$P$6)^2</f>
        <v>-2.5709009106078783E-2</v>
      </c>
      <c r="DQ37" s="23">
        <f>$S$6/(EXP($N$6-$O$6/(DP46+$P$6))/$R$32)</f>
        <v>0.65148187110518596</v>
      </c>
      <c r="DR37" s="80">
        <f>-1*DQ37*$O$6/(DP46+$P$6)^2</f>
        <v>-2.5709009106078783E-2</v>
      </c>
      <c r="DS37" s="23">
        <f>$S$6/(EXP($N$6-$O$6/(DR46+$P$6))/$R$32)</f>
        <v>0.65148187110518596</v>
      </c>
      <c r="DT37" s="80">
        <f>-1*DS37*$O$6/(DR46+$P$6)^2</f>
        <v>-2.5709009106078783E-2</v>
      </c>
      <c r="DU37" s="23">
        <f>$S$6/(EXP($N$6-$O$6/(DT46+$P$6))/$R$32)</f>
        <v>0.65148187110518596</v>
      </c>
      <c r="DV37" s="80">
        <f>-1*DU37*$O$6/(DT46+$P$6)^2</f>
        <v>-2.5709009106078783E-2</v>
      </c>
      <c r="DW37" s="23">
        <f>$S$6/(EXP($N$6-$O$6/(DV46+$P$6))/$R$32)</f>
        <v>0.65148187110518596</v>
      </c>
      <c r="DX37" s="80">
        <f>-1*DW37*$O$6/(DV46+$P$6)^2</f>
        <v>-2.5709009106078783E-2</v>
      </c>
      <c r="DY37" s="23">
        <f>$S$6/(EXP($N$6-$O$6/(DX46+$P$6))/$R$32)</f>
        <v>0.65148187110518596</v>
      </c>
      <c r="DZ37" s="80">
        <f>-1*DY37*$O$6/(DX46+$P$6)^2</f>
        <v>-2.5709009106078783E-2</v>
      </c>
      <c r="EA37" s="23">
        <f>$S$6/(EXP($N$6-$O$6/(DZ46+$P$6))/$R$32)</f>
        <v>0.65148187110518596</v>
      </c>
      <c r="EB37" s="80">
        <f>-1*EA37*$O$6/(DZ46+$P$6)^2</f>
        <v>-2.5709009106078783E-2</v>
      </c>
      <c r="EC37" s="23">
        <f>$S$6/(EXP($N$6-$O$6/(EB46+$P$6))/$R$32)</f>
        <v>0.65148187110518596</v>
      </c>
      <c r="ED37" s="80">
        <f>-1*EC37*$O$6/(EB46+$P$6)^2</f>
        <v>-2.5709009106078783E-2</v>
      </c>
      <c r="EE37" s="23">
        <f>$S$6/(EXP($N$6-$O$6/(ED46+$P$6))/$R$32)</f>
        <v>0.65148187110518596</v>
      </c>
      <c r="EF37" s="80">
        <f>-1*EE37*$O$6/(ED46+$P$6)^2</f>
        <v>-2.5709009106078783E-2</v>
      </c>
      <c r="EG37" s="23">
        <f>$S$6/(EXP($N$6-$O$6/(EF46+$P$6))/$R$32)</f>
        <v>0.65148187110518596</v>
      </c>
      <c r="EH37" s="80">
        <f>-1*EG37*$O$6/(EF46+$P$6)^2</f>
        <v>-2.5709009106078783E-2</v>
      </c>
      <c r="EI37" s="23">
        <f>$S$6/(EXP($N$6-$O$6/(EH46+$P$6))/$R$32)</f>
        <v>0.65148187110518596</v>
      </c>
      <c r="EJ37" s="80">
        <f>-1*EI37*$O$6/(EH46+$P$6)^2</f>
        <v>-2.5709009106078783E-2</v>
      </c>
      <c r="EK37" s="23">
        <f>$S$6/(EXP($N$6-$O$6/(EJ46+$P$6))/$R$32)</f>
        <v>0.65148187110518596</v>
      </c>
      <c r="EL37" s="80">
        <f>-1*EK37*$O$6/(EJ46+$P$6)^2</f>
        <v>-2.5709009106078783E-2</v>
      </c>
      <c r="EM37" s="23">
        <f>$S$6/(EXP($N$6-$O$6/(EL46+$P$6))/$R$32)</f>
        <v>0.65148187110518596</v>
      </c>
      <c r="EN37" s="80">
        <f>-1*EM37*$O$6/(EL46+$P$6)^2</f>
        <v>-2.5709009106078783E-2</v>
      </c>
      <c r="EO37" s="23">
        <f>$S$6/(EXP($N$6-$O$6/(EN46+$P$6))/$R$32)</f>
        <v>0.65148187110518596</v>
      </c>
      <c r="EP37" s="80">
        <f>-1*EO37*$O$6/(EN46+$P$6)^2</f>
        <v>-2.5709009106078783E-2</v>
      </c>
      <c r="EQ37" s="23">
        <f>$S$6/(EXP($N$6-$O$6/(EP46+$P$6))/$R$32)</f>
        <v>0.65148187110518596</v>
      </c>
      <c r="ER37" s="80">
        <f>-1*EQ37*$O$6/(EP46+$P$6)^2</f>
        <v>-2.5709009106078783E-2</v>
      </c>
      <c r="ES37" s="23">
        <f>$S$6/(EXP($N$6-$O$6/(ER46+$P$6))/$R$32)</f>
        <v>0.65148187110518596</v>
      </c>
      <c r="ET37" s="80">
        <f>-1*ES37*$O$6/(ER46+$P$6)^2</f>
        <v>-2.5709009106078783E-2</v>
      </c>
      <c r="EU37" s="23">
        <f>$S$6/(EXP($N$6-$O$6/(ET46+$P$6))/$R$32)</f>
        <v>0.65148187110518596</v>
      </c>
      <c r="EV37" s="80">
        <f>-1*EU37*$O$6/(ET46+$P$6)^2</f>
        <v>-2.5709009106078783E-2</v>
      </c>
    </row>
    <row r="38" spans="1:152" x14ac:dyDescent="0.25">
      <c r="B38" s="66" t="str">
        <f t="shared" si="13"/>
        <v>3-ETHYLPENTANE</v>
      </c>
      <c r="C38" s="66"/>
      <c r="D38" s="66"/>
      <c r="E38" s="66">
        <f t="shared" si="14"/>
        <v>8.5351922402619185E-2</v>
      </c>
      <c r="F38" s="66">
        <f t="shared" si="12"/>
        <v>0.12491597252686555</v>
      </c>
      <c r="H38" s="21"/>
      <c r="I38" s="21"/>
      <c r="J38" s="21"/>
      <c r="K38" s="21"/>
      <c r="L38" s="51">
        <v>4</v>
      </c>
      <c r="M38" s="23">
        <f t="shared" si="15"/>
        <v>3.2085245445524734E-3</v>
      </c>
      <c r="N38" s="60">
        <f t="shared" si="16"/>
        <v>31.012144589830935</v>
      </c>
      <c r="O38" s="23">
        <f t="shared" si="17"/>
        <v>1.0249735505743684E-2</v>
      </c>
      <c r="P38" s="80">
        <f t="shared" si="18"/>
        <v>-2.6343763150207995E-4</v>
      </c>
      <c r="Q38" s="23">
        <f>$S$7/(EXP($N$7-$O$7/(P46+$P$7))/$R$32)</f>
        <v>6.8609869970012406E-3</v>
      </c>
      <c r="R38" s="80">
        <f>-1*Q38*$O$7/(P46+$P$7)^2</f>
        <v>-1.5935098541718126E-4</v>
      </c>
      <c r="S38" s="23">
        <f>$S$7/(EXP($N$7-$O$7/(R46+$P$7))/$R$32)</f>
        <v>4.7803339552623557E-3</v>
      </c>
      <c r="T38" s="80">
        <f>-1*S38*$O$7/(R46+$P$7)^2</f>
        <v>-1.0088328897317414E-4</v>
      </c>
      <c r="U38" s="23">
        <f>$S$7/(EXP($N$7-$O$7/(T46+$P$7))/$R$32)</f>
        <v>3.6752570443270498E-3</v>
      </c>
      <c r="V38" s="80">
        <f>-1*U38*$O$7/(T46+$P$7)^2</f>
        <v>-7.2123106135859325E-5</v>
      </c>
      <c r="W38" s="23">
        <f>$S$7/(EXP($N$7-$O$7/(V46+$P$7))/$R$32)</f>
        <v>3.2696606388113278E-3</v>
      </c>
      <c r="X38" s="80">
        <f>-1*W38*$O$7/(V46+$P$7)^2</f>
        <v>-6.2067909327958608E-5</v>
      </c>
      <c r="Y38" s="23">
        <f>$S$7/(EXP($N$7-$O$7/(X46+$P$7))/$R$32)</f>
        <v>3.2098038391187396E-3</v>
      </c>
      <c r="Z38" s="80">
        <f>-1*Y38*$O$7/(X46+$P$7)^2</f>
        <v>-6.0609695318101383E-5</v>
      </c>
      <c r="AA38" s="23">
        <f>$S$7/(EXP($N$7-$O$7/(Z46+$P$7))/$R$32)</f>
        <v>3.2085251235284876E-3</v>
      </c>
      <c r="AB38" s="80">
        <f>-1*AA38*$O$7/(Z46+$P$7)^2</f>
        <v>-6.0578618719971729E-5</v>
      </c>
      <c r="AC38" s="23">
        <f>$S$7/(EXP($N$7-$O$7/(AB46+$P$7))/$R$32)</f>
        <v>3.2085245445525926E-3</v>
      </c>
      <c r="AD38" s="80">
        <f>-1*AC38*$O$7/(AB46+$P$7)^2</f>
        <v>-6.0578604649848252E-5</v>
      </c>
      <c r="AE38" s="23">
        <f>$S$7/(EXP($N$7-$O$7/(AD46+$P$7))/$R$32)</f>
        <v>3.2085245445524734E-3</v>
      </c>
      <c r="AF38" s="80">
        <f>-1*AE38*$O$7/(AD46+$P$7)^2</f>
        <v>-6.0578604649845331E-5</v>
      </c>
      <c r="AG38" s="23">
        <f>$S$7/(EXP($N$7-$O$7/(AF46+$P$7))/$R$32)</f>
        <v>3.2085245445524734E-3</v>
      </c>
      <c r="AH38" s="80">
        <f>-1*AG38*$O$7/(AF46+$P$7)^2</f>
        <v>-6.0578604649845331E-5</v>
      </c>
      <c r="AI38" s="23">
        <f>$S$7/(EXP($N$7-$O$7/(AH46+$P$7))/$R$32)</f>
        <v>3.2085245445524734E-3</v>
      </c>
      <c r="AJ38" s="80">
        <f>-1*AI38*$O$7/(AH46+$P$7)^2</f>
        <v>-6.0578604649845331E-5</v>
      </c>
      <c r="AK38" s="23">
        <f>$S$7/(EXP($N$7-$O$7/(AJ46+$P$7))/$R$32)</f>
        <v>3.2085245445524734E-3</v>
      </c>
      <c r="AL38" s="80">
        <f>-1*AK38*$O$7/(AJ46+$P$7)^2</f>
        <v>-6.0578604649845331E-5</v>
      </c>
      <c r="AM38" s="23">
        <f>$S$7/(EXP($N$7-$O$7/(AL46+$P$7))/$R$32)</f>
        <v>3.2085245445524734E-3</v>
      </c>
      <c r="AN38" s="80">
        <f>-1*AM38*$O$7/(AL46+$P$7)^2</f>
        <v>-6.0578604649845331E-5</v>
      </c>
      <c r="AO38" s="23">
        <f>$S$7/(EXP($N$7-$O$7/(AN46+$P$7))/$R$32)</f>
        <v>3.2085245445524734E-3</v>
      </c>
      <c r="AP38" s="80">
        <f>-1*AO38*$O$7/(AN46+$P$7)^2</f>
        <v>-6.0578604649845331E-5</v>
      </c>
      <c r="AQ38" s="23">
        <f>$S$7/(EXP($N$7-$O$7/(AP46+$P$7))/$R$32)</f>
        <v>3.2085245445524734E-3</v>
      </c>
      <c r="AR38" s="80">
        <f>-1*AQ38*$O$7/(AP46+$P$7)^2</f>
        <v>-6.0578604649845331E-5</v>
      </c>
      <c r="AS38" s="23">
        <f>$S$7/(EXP($N$7-$O$7/(AR46+$P$7))/$R$32)</f>
        <v>3.2085245445524734E-3</v>
      </c>
      <c r="AT38" s="80">
        <f>-1*AS38*$O$7/(AR46+$P$7)^2</f>
        <v>-6.0578604649845331E-5</v>
      </c>
      <c r="AU38" s="23">
        <f>$S$7/(EXP($N$7-$O$7/(AT46+$P$7))/$R$32)</f>
        <v>3.2085245445524734E-3</v>
      </c>
      <c r="AV38" s="80">
        <f>-1*AU38*$O$7/(AT46+$P$7)^2</f>
        <v>-6.0578604649845331E-5</v>
      </c>
      <c r="AW38" s="23">
        <f>$S$7/(EXP($N$7-$O$7/(AV46+$P$7))/$R$32)</f>
        <v>3.2085245445524734E-3</v>
      </c>
      <c r="AX38" s="80">
        <f>-1*AW38*$O$7/(AV46+$P$7)^2</f>
        <v>-6.0578604649845331E-5</v>
      </c>
      <c r="AY38" s="23">
        <f>$S$7/(EXP($N$7-$O$7/(AX46+$P$7))/$R$32)</f>
        <v>3.2085245445524734E-3</v>
      </c>
      <c r="AZ38" s="80">
        <f>-1*AY38*$O$7/(AX46+$P$7)^2</f>
        <v>-6.0578604649845331E-5</v>
      </c>
      <c r="BA38" s="23">
        <f>$S$7/(EXP($N$7-$O$7/(AZ46+$P$7))/$R$32)</f>
        <v>3.2085245445524734E-3</v>
      </c>
      <c r="BB38" s="80">
        <f>-1*BA38*$O$7/(AZ46+$P$7)^2</f>
        <v>-6.0578604649845331E-5</v>
      </c>
      <c r="BC38" s="23">
        <f>$S$7/(EXP($N$7-$O$7/(BB46+$P$7))/$R$32)</f>
        <v>3.2085245445524734E-3</v>
      </c>
      <c r="BD38" s="80">
        <f>-1*BC38*$O$7/(BB46+$P$7)^2</f>
        <v>-6.0578604649845331E-5</v>
      </c>
      <c r="BE38" s="23">
        <f>$S$7/(EXP($N$7-$O$7/(BD46+$P$7))/$R$32)</f>
        <v>3.2085245445524734E-3</v>
      </c>
      <c r="BF38" s="80">
        <f>-1*BE38*$O$7/(BD46+$P$7)^2</f>
        <v>-6.0578604649845331E-5</v>
      </c>
      <c r="BG38" s="23">
        <f>$S$7/(EXP($N$7-$O$7/(BF46+$P$7))/$R$32)</f>
        <v>3.2085245445524734E-3</v>
      </c>
      <c r="BH38" s="80">
        <f>-1*BG38*$O$7/(BF46+$P$7)^2</f>
        <v>-6.0578604649845331E-5</v>
      </c>
      <c r="BI38" s="23">
        <f>$S$7/(EXP($N$7-$O$7/(BH46+$P$7))/$R$32)</f>
        <v>3.2085245445524734E-3</v>
      </c>
      <c r="BJ38" s="80">
        <f>-1*BI38*$O$7/(BH46+$P$7)^2</f>
        <v>-6.0578604649845331E-5</v>
      </c>
      <c r="BK38" s="23">
        <f>$S$7/(EXP($N$7-$O$7/(BJ46+$P$7))/$R$32)</f>
        <v>3.2085245445524734E-3</v>
      </c>
      <c r="BL38" s="80">
        <f>-1*BK38*$O$7/(BJ46+$P$7)^2</f>
        <v>-6.0578604649845331E-5</v>
      </c>
      <c r="BM38" s="23">
        <f>$S$7/(EXP($N$7-$O$7/(BL46+$P$7))/$R$32)</f>
        <v>3.2085245445524734E-3</v>
      </c>
      <c r="BN38" s="80">
        <f>-1*BM38*$O$7/(BL46+$P$7)^2</f>
        <v>-6.0578604649845331E-5</v>
      </c>
      <c r="BO38" s="23">
        <f>$S$7/(EXP($N$7-$O$7/(BN46+$P$7))/$R$32)</f>
        <v>3.2085245445524734E-3</v>
      </c>
      <c r="BP38" s="80">
        <f>-1*BO38*$O$7/(BN46+$P$7)^2</f>
        <v>-6.0578604649845331E-5</v>
      </c>
      <c r="BQ38" s="23">
        <f>$S$7/(EXP($N$7-$O$7/(BP46+$P$7))/$R$32)</f>
        <v>3.2085245445524734E-3</v>
      </c>
      <c r="BR38" s="80">
        <f>-1*BQ38*$O$7/(BP46+$P$7)^2</f>
        <v>-6.0578604649845331E-5</v>
      </c>
      <c r="BS38" s="23">
        <f>$S$7/(EXP($N$7-$O$7/(BR46+$P$7))/$R$32)</f>
        <v>3.2085245445524734E-3</v>
      </c>
      <c r="BT38" s="80">
        <f>-1*BS38*$O$7/(BR46+$P$7)^2</f>
        <v>-6.0578604649845331E-5</v>
      </c>
      <c r="BU38" s="23">
        <f>$S$7/(EXP($N$7-$O$7/(BT46+$P$7))/$R$32)</f>
        <v>3.2085245445524734E-3</v>
      </c>
      <c r="BV38" s="80">
        <f>-1*BU38*$O$7/(BT46+$P$7)^2</f>
        <v>-6.0578604649845331E-5</v>
      </c>
      <c r="BW38" s="23">
        <f>$S$7/(EXP($N$7-$O$7/(BV46+$P$7))/$R$32)</f>
        <v>3.2085245445524734E-3</v>
      </c>
      <c r="BX38" s="80">
        <f>-1*BW38*$O$7/(BV46+$P$7)^2</f>
        <v>-6.0578604649845331E-5</v>
      </c>
      <c r="BY38" s="23">
        <f>$S$7/(EXP($N$7-$O$7/(BX46+$P$7))/$R$32)</f>
        <v>3.2085245445524734E-3</v>
      </c>
      <c r="BZ38" s="80">
        <f>-1*BY38*$O$7/(BX46+$P$7)^2</f>
        <v>-6.0578604649845331E-5</v>
      </c>
      <c r="CA38" s="23">
        <f>$S$7/(EXP($N$7-$O$7/(BZ46+$P$7))/$R$32)</f>
        <v>3.2085245445524734E-3</v>
      </c>
      <c r="CB38" s="80">
        <f>-1*CA38*$O$7/(BZ46+$P$7)^2</f>
        <v>-6.0578604649845331E-5</v>
      </c>
      <c r="CC38" s="23">
        <f>$S$7/(EXP($N$7-$O$7/(CB46+$P$7))/$R$32)</f>
        <v>3.2085245445524734E-3</v>
      </c>
      <c r="CD38" s="80">
        <f>-1*CC38*$O$7/(CB46+$P$7)^2</f>
        <v>-6.0578604649845331E-5</v>
      </c>
      <c r="CE38" s="23">
        <f>$S$7/(EXP($N$7-$O$7/(CD46+$P$7))/$R$32)</f>
        <v>3.2085245445524734E-3</v>
      </c>
      <c r="CF38" s="80">
        <f>-1*CE38*$O$7/(CD46+$P$7)^2</f>
        <v>-6.0578604649845331E-5</v>
      </c>
      <c r="CG38" s="23">
        <f>$S$7/(EXP($N$7-$O$7/(CF46+$P$7))/$R$32)</f>
        <v>3.2085245445524734E-3</v>
      </c>
      <c r="CH38" s="80">
        <f>-1*CG38*$O$7/(CF46+$P$7)^2</f>
        <v>-6.0578604649845331E-5</v>
      </c>
      <c r="CI38" s="23">
        <f>$S$7/(EXP($N$7-$O$7/(CH46+$P$7))/$R$32)</f>
        <v>3.2085245445524734E-3</v>
      </c>
      <c r="CJ38" s="80">
        <f>-1*CI38*$O$7/(CH46+$P$7)^2</f>
        <v>-6.0578604649845331E-5</v>
      </c>
      <c r="CK38" s="23">
        <f>$S$7/(EXP($N$7-$O$7/(CJ46+$P$7))/$R$32)</f>
        <v>3.2085245445524734E-3</v>
      </c>
      <c r="CL38" s="80">
        <f>-1*CK38*$O$7/(CJ46+$P$7)^2</f>
        <v>-6.0578604649845331E-5</v>
      </c>
      <c r="CM38" s="23">
        <f>$S$7/(EXP($N$7-$O$7/(CL46+$P$7))/$R$32)</f>
        <v>3.2085245445524734E-3</v>
      </c>
      <c r="CN38" s="80">
        <f>-1*CM38*$O$7/(CL46+$P$7)^2</f>
        <v>-6.0578604649845331E-5</v>
      </c>
      <c r="CO38" s="23">
        <f>$S$7/(EXP($N$7-$O$7/(CN46+$P$7))/$R$32)</f>
        <v>3.2085245445524734E-3</v>
      </c>
      <c r="CP38" s="80">
        <f>-1*CO38*$O$7/(CN46+$P$7)^2</f>
        <v>-6.0578604649845331E-5</v>
      </c>
      <c r="CQ38" s="23">
        <f>$S$7/(EXP($N$7-$O$7/(CP46+$P$7))/$R$32)</f>
        <v>3.2085245445524734E-3</v>
      </c>
      <c r="CR38" s="80">
        <f>-1*CQ38*$O$7/(CP46+$P$7)^2</f>
        <v>-6.0578604649845331E-5</v>
      </c>
      <c r="CS38" s="23">
        <f>$S$7/(EXP($N$7-$O$7/(CR46+$P$7))/$R$32)</f>
        <v>3.2085245445524734E-3</v>
      </c>
      <c r="CT38" s="80">
        <f>-1*CS38*$O$7/(CR46+$P$7)^2</f>
        <v>-6.0578604649845331E-5</v>
      </c>
      <c r="CU38" s="23">
        <f>$S$7/(EXP($N$7-$O$7/(CT46+$P$7))/$R$32)</f>
        <v>3.2085245445524734E-3</v>
      </c>
      <c r="CV38" s="80">
        <f>-1*CU38*$O$7/(CT46+$P$7)^2</f>
        <v>-6.0578604649845331E-5</v>
      </c>
      <c r="CW38" s="23">
        <f>$S$7/(EXP($N$7-$O$7/(CV46+$P$7))/$R$32)</f>
        <v>3.2085245445524734E-3</v>
      </c>
      <c r="CX38" s="80">
        <f>-1*CW38*$O$7/(CV46+$P$7)^2</f>
        <v>-6.0578604649845331E-5</v>
      </c>
      <c r="CY38" s="23">
        <f>$S$7/(EXP($N$7-$O$7/(CX46+$P$7))/$R$32)</f>
        <v>3.2085245445524734E-3</v>
      </c>
      <c r="CZ38" s="80">
        <f>-1*CY38*$O$7/(CX46+$P$7)^2</f>
        <v>-6.0578604649845331E-5</v>
      </c>
      <c r="DA38" s="23">
        <f>$S$7/(EXP($N$7-$O$7/(CZ46+$P$7))/$R$32)</f>
        <v>3.2085245445524734E-3</v>
      </c>
      <c r="DB38" s="80">
        <f>-1*DA38*$O$7/(CZ46+$P$7)^2</f>
        <v>-6.0578604649845331E-5</v>
      </c>
      <c r="DC38" s="23">
        <f>$S$7/(EXP($N$7-$O$7/(DB46+$P$7))/$R$32)</f>
        <v>3.2085245445524734E-3</v>
      </c>
      <c r="DD38" s="80">
        <f>-1*DC38*$O$7/(DB46+$P$7)^2</f>
        <v>-6.0578604649845331E-5</v>
      </c>
      <c r="DE38" s="23">
        <f>$S$7/(EXP($N$7-$O$7/(DD46+$P$7))/$R$32)</f>
        <v>3.2085245445524734E-3</v>
      </c>
      <c r="DF38" s="80">
        <f>-1*DE38*$O$7/(DD46+$P$7)^2</f>
        <v>-6.0578604649845331E-5</v>
      </c>
      <c r="DG38" s="23">
        <f>$S$7/(EXP($N$7-$O$7/(DF46+$P$7))/$R$32)</f>
        <v>3.2085245445524734E-3</v>
      </c>
      <c r="DH38" s="80">
        <f>-1*DG38*$O$7/(DF46+$P$7)^2</f>
        <v>-6.0578604649845331E-5</v>
      </c>
      <c r="DI38" s="23">
        <f>$S$7/(EXP($N$7-$O$7/(DH46+$P$7))/$R$32)</f>
        <v>3.2085245445524734E-3</v>
      </c>
      <c r="DJ38" s="80">
        <f>-1*DI38*$O$7/(DH46+$P$7)^2</f>
        <v>-6.0578604649845331E-5</v>
      </c>
      <c r="DK38" s="23">
        <f>$S$7/(EXP($N$7-$O$7/(DJ46+$P$7))/$R$32)</f>
        <v>3.2085245445524734E-3</v>
      </c>
      <c r="DL38" s="80">
        <f>-1*DK38*$O$7/(DJ46+$P$7)^2</f>
        <v>-6.0578604649845331E-5</v>
      </c>
      <c r="DM38" s="23">
        <f>$S$7/(EXP($N$7-$O$7/(DL46+$P$7))/$R$32)</f>
        <v>3.2085245445524734E-3</v>
      </c>
      <c r="DN38" s="80">
        <f>-1*DM38*$O$7/(DL46+$P$7)^2</f>
        <v>-6.0578604649845331E-5</v>
      </c>
      <c r="DO38" s="23">
        <f>$S$7/(EXP($N$7-$O$7/(DN46+$P$7))/$R$32)</f>
        <v>3.2085245445524734E-3</v>
      </c>
      <c r="DP38" s="80">
        <f>-1*DO38*$O$7/(DN46+$P$7)^2</f>
        <v>-6.0578604649845331E-5</v>
      </c>
      <c r="DQ38" s="23">
        <f>$S$7/(EXP($N$7-$O$7/(DP46+$P$7))/$R$32)</f>
        <v>3.2085245445524734E-3</v>
      </c>
      <c r="DR38" s="80">
        <f>-1*DQ38*$O$7/(DP46+$P$7)^2</f>
        <v>-6.0578604649845331E-5</v>
      </c>
      <c r="DS38" s="23">
        <f>$S$7/(EXP($N$7-$O$7/(DR46+$P$7))/$R$32)</f>
        <v>3.2085245445524734E-3</v>
      </c>
      <c r="DT38" s="80">
        <f>-1*DS38*$O$7/(DR46+$P$7)^2</f>
        <v>-6.0578604649845331E-5</v>
      </c>
      <c r="DU38" s="23">
        <f>$S$7/(EXP($N$7-$O$7/(DT46+$P$7))/$R$32)</f>
        <v>3.2085245445524734E-3</v>
      </c>
      <c r="DV38" s="80">
        <f>-1*DU38*$O$7/(DT46+$P$7)^2</f>
        <v>-6.0578604649845331E-5</v>
      </c>
      <c r="DW38" s="23">
        <f>$S$7/(EXP($N$7-$O$7/(DV46+$P$7))/$R$32)</f>
        <v>3.2085245445524734E-3</v>
      </c>
      <c r="DX38" s="80">
        <f>-1*DW38*$O$7/(DV46+$P$7)^2</f>
        <v>-6.0578604649845331E-5</v>
      </c>
      <c r="DY38" s="23">
        <f>$S$7/(EXP($N$7-$O$7/(DX46+$P$7))/$R$32)</f>
        <v>3.2085245445524734E-3</v>
      </c>
      <c r="DZ38" s="80">
        <f>-1*DY38*$O$7/(DX46+$P$7)^2</f>
        <v>-6.0578604649845331E-5</v>
      </c>
      <c r="EA38" s="23">
        <f>$S$7/(EXP($N$7-$O$7/(DZ46+$P$7))/$R$32)</f>
        <v>3.2085245445524734E-3</v>
      </c>
      <c r="EB38" s="80">
        <f>-1*EA38*$O$7/(DZ46+$P$7)^2</f>
        <v>-6.0578604649845331E-5</v>
      </c>
      <c r="EC38" s="23">
        <f>$S$7/(EXP($N$7-$O$7/(EB46+$P$7))/$R$32)</f>
        <v>3.2085245445524734E-3</v>
      </c>
      <c r="ED38" s="80">
        <f>-1*EC38*$O$7/(EB46+$P$7)^2</f>
        <v>-6.0578604649845331E-5</v>
      </c>
      <c r="EE38" s="23">
        <f>$S$7/(EXP($N$7-$O$7/(ED46+$P$7))/$R$32)</f>
        <v>3.2085245445524734E-3</v>
      </c>
      <c r="EF38" s="80">
        <f>-1*EE38*$O$7/(ED46+$P$7)^2</f>
        <v>-6.0578604649845331E-5</v>
      </c>
      <c r="EG38" s="23">
        <f>$S$7/(EXP($N$7-$O$7/(EF46+$P$7))/$R$32)</f>
        <v>3.2085245445524734E-3</v>
      </c>
      <c r="EH38" s="80">
        <f>-1*EG38*$O$7/(EF46+$P$7)^2</f>
        <v>-6.0578604649845331E-5</v>
      </c>
      <c r="EI38" s="23">
        <f>$S$7/(EXP($N$7-$O$7/(EH46+$P$7))/$R$32)</f>
        <v>3.2085245445524734E-3</v>
      </c>
      <c r="EJ38" s="80">
        <f>-1*EI38*$O$7/(EH46+$P$7)^2</f>
        <v>-6.0578604649845331E-5</v>
      </c>
      <c r="EK38" s="23">
        <f>$S$7/(EXP($N$7-$O$7/(EJ46+$P$7))/$R$32)</f>
        <v>3.2085245445524734E-3</v>
      </c>
      <c r="EL38" s="80">
        <f>-1*EK38*$O$7/(EJ46+$P$7)^2</f>
        <v>-6.0578604649845331E-5</v>
      </c>
      <c r="EM38" s="23">
        <f>$S$7/(EXP($N$7-$O$7/(EL46+$P$7))/$R$32)</f>
        <v>3.2085245445524734E-3</v>
      </c>
      <c r="EN38" s="80">
        <f>-1*EM38*$O$7/(EL46+$P$7)^2</f>
        <v>-6.0578604649845331E-5</v>
      </c>
      <c r="EO38" s="23">
        <f>$S$7/(EXP($N$7-$O$7/(EN46+$P$7))/$R$32)</f>
        <v>3.2085245445524734E-3</v>
      </c>
      <c r="EP38" s="80">
        <f>-1*EO38*$O$7/(EN46+$P$7)^2</f>
        <v>-6.0578604649845331E-5</v>
      </c>
      <c r="EQ38" s="23">
        <f>$S$7/(EXP($N$7-$O$7/(EP46+$P$7))/$R$32)</f>
        <v>3.2085245445524734E-3</v>
      </c>
      <c r="ER38" s="80">
        <f>-1*EQ38*$O$7/(EP46+$P$7)^2</f>
        <v>-6.0578604649845331E-5</v>
      </c>
      <c r="ES38" s="23">
        <f>$S$7/(EXP($N$7-$O$7/(ER46+$P$7))/$R$32)</f>
        <v>3.2085245445524734E-3</v>
      </c>
      <c r="ET38" s="80">
        <f>-1*ES38*$O$7/(ER46+$P$7)^2</f>
        <v>-6.0578604649845331E-5</v>
      </c>
      <c r="EU38" s="23">
        <f>$S$7/(EXP($N$7-$O$7/(ET46+$P$7))/$R$32)</f>
        <v>3.2085245445524734E-3</v>
      </c>
      <c r="EV38" s="80">
        <f>-1*EU38*$O$7/(ET46+$P$7)^2</f>
        <v>-6.0578604649845331E-5</v>
      </c>
    </row>
    <row r="39" spans="1:152" x14ac:dyDescent="0.25">
      <c r="B39" s="66" t="str">
        <f t="shared" si="13"/>
        <v>ACRYLIC ACID</v>
      </c>
      <c r="C39" s="66"/>
      <c r="D39" s="66"/>
      <c r="E39" s="66">
        <f t="shared" si="14"/>
        <v>0.13645508334299788</v>
      </c>
      <c r="F39" s="66">
        <f t="shared" si="12"/>
        <v>3.7990917306367764E-2</v>
      </c>
      <c r="H39" s="21"/>
      <c r="I39" s="21"/>
      <c r="J39" s="21"/>
      <c r="K39" s="21"/>
      <c r="L39" s="51">
        <v>5</v>
      </c>
      <c r="M39" s="23">
        <f t="shared" si="15"/>
        <v>0.22197044820617667</v>
      </c>
      <c r="N39" s="60">
        <f t="shared" si="16"/>
        <v>46.069056844773307</v>
      </c>
      <c r="O39" s="23">
        <f t="shared" si="17"/>
        <v>1.4404293221695479</v>
      </c>
      <c r="P39" s="80">
        <f t="shared" si="18"/>
        <v>-6.0138850275957167E-2</v>
      </c>
      <c r="Q39" s="23">
        <f>$S$8/(EXP($N$8-$O$8/(P46+$P$8))/$R$32)</f>
        <v>0.75192580254836938</v>
      </c>
      <c r="R39" s="80">
        <f>-1*Q39*$O$8/(P46+$P$8)^2</f>
        <v>-2.8196450842972901E-2</v>
      </c>
      <c r="S39" s="23">
        <f>$S$8/(EXP($N$8-$O$8/(R46+$P$8))/$R$32)</f>
        <v>0.42024104530904505</v>
      </c>
      <c r="T39" s="80">
        <f>-1*S39*$O$8/(R46+$P$8)^2</f>
        <v>-1.4240822426346552E-2</v>
      </c>
      <c r="U39" s="23">
        <f>$S$8/(EXP($N$8-$O$8/(T46+$P$8))/$R$32)</f>
        <v>0.27576155512147116</v>
      </c>
      <c r="V39" s="80">
        <f>-1*U39*$O$8/(T46+$P$8)^2</f>
        <v>-8.6550924504546108E-3</v>
      </c>
      <c r="W39" s="23">
        <f>$S$8/(EXP($N$8-$O$8/(V46+$P$8))/$R$32)</f>
        <v>0.22876037711866473</v>
      </c>
      <c r="X39" s="80">
        <f>-1*W39*$O$8/(V46+$P$8)^2</f>
        <v>-6.9331503887490875E-3</v>
      </c>
      <c r="Y39" s="23">
        <f>$S$8/(EXP($N$8-$O$8/(X46+$P$8))/$R$32)</f>
        <v>0.22211172638052656</v>
      </c>
      <c r="Z39" s="80">
        <f>-1*Y39*$O$8/(X46+$P$8)^2</f>
        <v>-6.6942129139337357E-3</v>
      </c>
      <c r="AA39" s="23">
        <f>$S$8/(EXP($N$8-$O$8/(Z46+$P$8))/$R$32)</f>
        <v>0.22197051213728058</v>
      </c>
      <c r="AB39" s="80">
        <f>-1*AA39*$O$8/(Z46+$P$8)^2</f>
        <v>-6.689151356961639E-3</v>
      </c>
      <c r="AC39" s="23">
        <f>$S$8/(EXP($N$8-$O$8/(AB46+$P$8))/$R$32)</f>
        <v>0.22197044820619008</v>
      </c>
      <c r="AD39" s="80">
        <f>-1*AC39*$O$8/(AB46+$P$8)^2</f>
        <v>-6.6891490655998902E-3</v>
      </c>
      <c r="AE39" s="23">
        <f>$S$8/(EXP($N$8-$O$8/(AD46+$P$8))/$R$32)</f>
        <v>0.22197044820617667</v>
      </c>
      <c r="AF39" s="80">
        <f>-1*AE39*$O$8/(AD46+$P$8)^2</f>
        <v>-6.6891490655994106E-3</v>
      </c>
      <c r="AG39" s="23">
        <f>$S$8/(EXP($N$8-$O$8/(AF46+$P$8))/$R$32)</f>
        <v>0.22197044820617667</v>
      </c>
      <c r="AH39" s="80">
        <f>-1*AG39*$O$8/(AF46+$P$8)^2</f>
        <v>-6.6891490655994106E-3</v>
      </c>
      <c r="AI39" s="23">
        <f>$S$8/(EXP($N$8-$O$8/(AH46+$P$8))/$R$32)</f>
        <v>0.22197044820617667</v>
      </c>
      <c r="AJ39" s="80">
        <f>-1*AI39*$O$8/(AH46+$P$8)^2</f>
        <v>-6.6891490655994106E-3</v>
      </c>
      <c r="AK39" s="23">
        <f>$S$8/(EXP($N$8-$O$8/(AJ46+$P$8))/$R$32)</f>
        <v>0.22197044820617667</v>
      </c>
      <c r="AL39" s="80">
        <f>-1*AK39*$O$8/(AJ46+$P$8)^2</f>
        <v>-6.6891490655994106E-3</v>
      </c>
      <c r="AM39" s="23">
        <f>$S$8/(EXP($N$8-$O$8/(AL46+$P$8))/$R$32)</f>
        <v>0.22197044820617667</v>
      </c>
      <c r="AN39" s="80">
        <f>-1*AM39*$O$8/(AL46+$P$8)^2</f>
        <v>-6.6891490655994106E-3</v>
      </c>
      <c r="AO39" s="23">
        <f>$S$8/(EXP($N$8-$O$8/(AN46+$P$8))/$R$32)</f>
        <v>0.22197044820617667</v>
      </c>
      <c r="AP39" s="80">
        <f>-1*AO39*$O$8/(AN46+$P$8)^2</f>
        <v>-6.6891490655994106E-3</v>
      </c>
      <c r="AQ39" s="23">
        <f>$S$8/(EXP($N$8-$O$8/(AP46+$P$8))/$R$32)</f>
        <v>0.22197044820617667</v>
      </c>
      <c r="AR39" s="80">
        <f>-1*AQ39*$O$8/(AP46+$P$8)^2</f>
        <v>-6.6891490655994106E-3</v>
      </c>
      <c r="AS39" s="23">
        <f>$S$8/(EXP($N$8-$O$8/(AR46+$P$8))/$R$32)</f>
        <v>0.22197044820617667</v>
      </c>
      <c r="AT39" s="80">
        <f>-1*AS39*$O$8/(AR46+$P$8)^2</f>
        <v>-6.6891490655994106E-3</v>
      </c>
      <c r="AU39" s="23">
        <f>$S$8/(EXP($N$8-$O$8/(AT46+$P$8))/$R$32)</f>
        <v>0.22197044820617667</v>
      </c>
      <c r="AV39" s="80">
        <f>-1*AU39*$O$8/(AT46+$P$8)^2</f>
        <v>-6.6891490655994106E-3</v>
      </c>
      <c r="AW39" s="23">
        <f>$S$8/(EXP($N$8-$O$8/(AV46+$P$8))/$R$32)</f>
        <v>0.22197044820617667</v>
      </c>
      <c r="AX39" s="80">
        <f>-1*AW39*$O$8/(AV46+$P$8)^2</f>
        <v>-6.6891490655994106E-3</v>
      </c>
      <c r="AY39" s="23">
        <f>$S$8/(EXP($N$8-$O$8/(AX46+$P$8))/$R$32)</f>
        <v>0.22197044820617667</v>
      </c>
      <c r="AZ39" s="80">
        <f>-1*AY39*$O$8/(AX46+$P$8)^2</f>
        <v>-6.6891490655994106E-3</v>
      </c>
      <c r="BA39" s="23">
        <f>$S$8/(EXP($N$8-$O$8/(AZ46+$P$8))/$R$32)</f>
        <v>0.22197044820617667</v>
      </c>
      <c r="BB39" s="80">
        <f>-1*BA39*$O$8/(AZ46+$P$8)^2</f>
        <v>-6.6891490655994106E-3</v>
      </c>
      <c r="BC39" s="23">
        <f>$S$8/(EXP($N$8-$O$8/(BB46+$P$8))/$R$32)</f>
        <v>0.22197044820617667</v>
      </c>
      <c r="BD39" s="80">
        <f>-1*BC39*$O$8/(BB46+$P$8)^2</f>
        <v>-6.6891490655994106E-3</v>
      </c>
      <c r="BE39" s="23">
        <f>$S$8/(EXP($N$8-$O$8/(BD46+$P$8))/$R$32)</f>
        <v>0.22197044820617667</v>
      </c>
      <c r="BF39" s="80">
        <f>-1*BE39*$O$8/(BD46+$P$8)^2</f>
        <v>-6.6891490655994106E-3</v>
      </c>
      <c r="BG39" s="23">
        <f>$S$8/(EXP($N$8-$O$8/(BF46+$P$8))/$R$32)</f>
        <v>0.22197044820617667</v>
      </c>
      <c r="BH39" s="80">
        <f>-1*BG39*$O$8/(BF46+$P$8)^2</f>
        <v>-6.6891490655994106E-3</v>
      </c>
      <c r="BI39" s="23">
        <f>$S$8/(EXP($N$8-$O$8/(BH46+$P$8))/$R$32)</f>
        <v>0.22197044820617667</v>
      </c>
      <c r="BJ39" s="80">
        <f>-1*BI39*$O$8/(BH46+$P$8)^2</f>
        <v>-6.6891490655994106E-3</v>
      </c>
      <c r="BK39" s="23">
        <f>$S$8/(EXP($N$8-$O$8/(BJ46+$P$8))/$R$32)</f>
        <v>0.22197044820617667</v>
      </c>
      <c r="BL39" s="80">
        <f>-1*BK39*$O$8/(BJ46+$P$8)^2</f>
        <v>-6.6891490655994106E-3</v>
      </c>
      <c r="BM39" s="23">
        <f>$S$8/(EXP($N$8-$O$8/(BL46+$P$8))/$R$32)</f>
        <v>0.22197044820617667</v>
      </c>
      <c r="BN39" s="80">
        <f>-1*BM39*$O$8/(BL46+$P$8)^2</f>
        <v>-6.6891490655994106E-3</v>
      </c>
      <c r="BO39" s="23">
        <f>$S$8/(EXP($N$8-$O$8/(BN46+$P$8))/$R$32)</f>
        <v>0.22197044820617667</v>
      </c>
      <c r="BP39" s="80">
        <f>-1*BO39*$O$8/(BN46+$P$8)^2</f>
        <v>-6.6891490655994106E-3</v>
      </c>
      <c r="BQ39" s="23">
        <f>$S$8/(EXP($N$8-$O$8/(BP46+$P$8))/$R$32)</f>
        <v>0.22197044820617667</v>
      </c>
      <c r="BR39" s="80">
        <f>-1*BQ39*$O$8/(BP46+$P$8)^2</f>
        <v>-6.6891490655994106E-3</v>
      </c>
      <c r="BS39" s="23">
        <f>$S$8/(EXP($N$8-$O$8/(BR46+$P$8))/$R$32)</f>
        <v>0.22197044820617667</v>
      </c>
      <c r="BT39" s="80">
        <f>-1*BS39*$O$8/(BR46+$P$8)^2</f>
        <v>-6.6891490655994106E-3</v>
      </c>
      <c r="BU39" s="23">
        <f>$S$8/(EXP($N$8-$O$8/(BT46+$P$8))/$R$32)</f>
        <v>0.22197044820617667</v>
      </c>
      <c r="BV39" s="80">
        <f>-1*BU39*$O$8/(BT46+$P$8)^2</f>
        <v>-6.6891490655994106E-3</v>
      </c>
      <c r="BW39" s="23">
        <f>$S$8/(EXP($N$8-$O$8/(BV46+$P$8))/$R$32)</f>
        <v>0.22197044820617667</v>
      </c>
      <c r="BX39" s="80">
        <f>-1*BW39*$O$8/(BV46+$P$8)^2</f>
        <v>-6.6891490655994106E-3</v>
      </c>
      <c r="BY39" s="23">
        <f>$S$8/(EXP($N$8-$O$8/(BX46+$P$8))/$R$32)</f>
        <v>0.22197044820617667</v>
      </c>
      <c r="BZ39" s="80">
        <f>-1*BY39*$O$8/(BX46+$P$8)^2</f>
        <v>-6.6891490655994106E-3</v>
      </c>
      <c r="CA39" s="23">
        <f>$S$8/(EXP($N$8-$O$8/(BZ46+$P$8))/$R$32)</f>
        <v>0.22197044820617667</v>
      </c>
      <c r="CB39" s="80">
        <f>-1*CA39*$O$8/(BZ46+$P$8)^2</f>
        <v>-6.6891490655994106E-3</v>
      </c>
      <c r="CC39" s="23">
        <f>$S$8/(EXP($N$8-$O$8/(CB46+$P$8))/$R$32)</f>
        <v>0.22197044820617667</v>
      </c>
      <c r="CD39" s="80">
        <f>-1*CC39*$O$8/(CB46+$P$8)^2</f>
        <v>-6.6891490655994106E-3</v>
      </c>
      <c r="CE39" s="23">
        <f>$S$8/(EXP($N$8-$O$8/(CD46+$P$8))/$R$32)</f>
        <v>0.22197044820617667</v>
      </c>
      <c r="CF39" s="80">
        <f>-1*CE39*$O$8/(CD46+$P$8)^2</f>
        <v>-6.6891490655994106E-3</v>
      </c>
      <c r="CG39" s="23">
        <f>$S$8/(EXP($N$8-$O$8/(CF46+$P$8))/$R$32)</f>
        <v>0.22197044820617667</v>
      </c>
      <c r="CH39" s="80">
        <f>-1*CG39*$O$8/(CF46+$P$8)^2</f>
        <v>-6.6891490655994106E-3</v>
      </c>
      <c r="CI39" s="23">
        <f>$S$8/(EXP($N$8-$O$8/(CH46+$P$8))/$R$32)</f>
        <v>0.22197044820617667</v>
      </c>
      <c r="CJ39" s="80">
        <f>-1*CI39*$O$8/(CH46+$P$8)^2</f>
        <v>-6.6891490655994106E-3</v>
      </c>
      <c r="CK39" s="23">
        <f>$S$8/(EXP($N$8-$O$8/(CJ46+$P$8))/$R$32)</f>
        <v>0.22197044820617667</v>
      </c>
      <c r="CL39" s="80">
        <f>-1*CK39*$O$8/(CJ46+$P$8)^2</f>
        <v>-6.6891490655994106E-3</v>
      </c>
      <c r="CM39" s="23">
        <f>$S$8/(EXP($N$8-$O$8/(CL46+$P$8))/$R$32)</f>
        <v>0.22197044820617667</v>
      </c>
      <c r="CN39" s="80">
        <f>-1*CM39*$O$8/(CL46+$P$8)^2</f>
        <v>-6.6891490655994106E-3</v>
      </c>
      <c r="CO39" s="23">
        <f>$S$8/(EXP($N$8-$O$8/(CN46+$P$8))/$R$32)</f>
        <v>0.22197044820617667</v>
      </c>
      <c r="CP39" s="80">
        <f>-1*CO39*$O$8/(CN46+$P$8)^2</f>
        <v>-6.6891490655994106E-3</v>
      </c>
      <c r="CQ39" s="23">
        <f>$S$8/(EXP($N$8-$O$8/(CP46+$P$8))/$R$32)</f>
        <v>0.22197044820617667</v>
      </c>
      <c r="CR39" s="80">
        <f>-1*CQ39*$O$8/(CP46+$P$8)^2</f>
        <v>-6.6891490655994106E-3</v>
      </c>
      <c r="CS39" s="23">
        <f>$S$8/(EXP($N$8-$O$8/(CR46+$P$8))/$R$32)</f>
        <v>0.22197044820617667</v>
      </c>
      <c r="CT39" s="80">
        <f>-1*CS39*$O$8/(CR46+$P$8)^2</f>
        <v>-6.6891490655994106E-3</v>
      </c>
      <c r="CU39" s="23">
        <f>$S$8/(EXP($N$8-$O$8/(CT46+$P$8))/$R$32)</f>
        <v>0.22197044820617667</v>
      </c>
      <c r="CV39" s="80">
        <f>-1*CU39*$O$8/(CT46+$P$8)^2</f>
        <v>-6.6891490655994106E-3</v>
      </c>
      <c r="CW39" s="23">
        <f>$S$8/(EXP($N$8-$O$8/(CV46+$P$8))/$R$32)</f>
        <v>0.22197044820617667</v>
      </c>
      <c r="CX39" s="80">
        <f>-1*CW39*$O$8/(CV46+$P$8)^2</f>
        <v>-6.6891490655994106E-3</v>
      </c>
      <c r="CY39" s="23">
        <f>$S$8/(EXP($N$8-$O$8/(CX46+$P$8))/$R$32)</f>
        <v>0.22197044820617667</v>
      </c>
      <c r="CZ39" s="80">
        <f>-1*CY39*$O$8/(CX46+$P$8)^2</f>
        <v>-6.6891490655994106E-3</v>
      </c>
      <c r="DA39" s="23">
        <f>$S$8/(EXP($N$8-$O$8/(CZ46+$P$8))/$R$32)</f>
        <v>0.22197044820617667</v>
      </c>
      <c r="DB39" s="80">
        <f>-1*DA39*$O$8/(CZ46+$P$8)^2</f>
        <v>-6.6891490655994106E-3</v>
      </c>
      <c r="DC39" s="23">
        <f>$S$8/(EXP($N$8-$O$8/(DB46+$P$8))/$R$32)</f>
        <v>0.22197044820617667</v>
      </c>
      <c r="DD39" s="80">
        <f>-1*DC39*$O$8/(DB46+$P$8)^2</f>
        <v>-6.6891490655994106E-3</v>
      </c>
      <c r="DE39" s="23">
        <f>$S$8/(EXP($N$8-$O$8/(DD46+$P$8))/$R$32)</f>
        <v>0.22197044820617667</v>
      </c>
      <c r="DF39" s="80">
        <f>-1*DE39*$O$8/(DD46+$P$8)^2</f>
        <v>-6.6891490655994106E-3</v>
      </c>
      <c r="DG39" s="23">
        <f>$S$8/(EXP($N$8-$O$8/(DF46+$P$8))/$R$32)</f>
        <v>0.22197044820617667</v>
      </c>
      <c r="DH39" s="80">
        <f>-1*DG39*$O$8/(DF46+$P$8)^2</f>
        <v>-6.6891490655994106E-3</v>
      </c>
      <c r="DI39" s="23">
        <f>$S$8/(EXP($N$8-$O$8/(DH46+$P$8))/$R$32)</f>
        <v>0.22197044820617667</v>
      </c>
      <c r="DJ39" s="80">
        <f>-1*DI39*$O$8/(DH46+$P$8)^2</f>
        <v>-6.6891490655994106E-3</v>
      </c>
      <c r="DK39" s="23">
        <f>$S$8/(EXP($N$8-$O$8/(DJ46+$P$8))/$R$32)</f>
        <v>0.22197044820617667</v>
      </c>
      <c r="DL39" s="80">
        <f>-1*DK39*$O$8/(DJ46+$P$8)^2</f>
        <v>-6.6891490655994106E-3</v>
      </c>
      <c r="DM39" s="23">
        <f>$S$8/(EXP($N$8-$O$8/(DL46+$P$8))/$R$32)</f>
        <v>0.22197044820617667</v>
      </c>
      <c r="DN39" s="80">
        <f>-1*DM39*$O$8/(DL46+$P$8)^2</f>
        <v>-6.6891490655994106E-3</v>
      </c>
      <c r="DO39" s="23">
        <f>$S$8/(EXP($N$8-$O$8/(DN46+$P$8))/$R$32)</f>
        <v>0.22197044820617667</v>
      </c>
      <c r="DP39" s="80">
        <f>-1*DO39*$O$8/(DN46+$P$8)^2</f>
        <v>-6.6891490655994106E-3</v>
      </c>
      <c r="DQ39" s="23">
        <f>$S$8/(EXP($N$8-$O$8/(DP46+$P$8))/$R$32)</f>
        <v>0.22197044820617667</v>
      </c>
      <c r="DR39" s="80">
        <f>-1*DQ39*$O$8/(DP46+$P$8)^2</f>
        <v>-6.6891490655994106E-3</v>
      </c>
      <c r="DS39" s="23">
        <f>$S$8/(EXP($N$8-$O$8/(DR46+$P$8))/$R$32)</f>
        <v>0.22197044820617667</v>
      </c>
      <c r="DT39" s="80">
        <f>-1*DS39*$O$8/(DR46+$P$8)^2</f>
        <v>-6.6891490655994106E-3</v>
      </c>
      <c r="DU39" s="23">
        <f>$S$8/(EXP($N$8-$O$8/(DT46+$P$8))/$R$32)</f>
        <v>0.22197044820617667</v>
      </c>
      <c r="DV39" s="80">
        <f>-1*DU39*$O$8/(DT46+$P$8)^2</f>
        <v>-6.6891490655994106E-3</v>
      </c>
      <c r="DW39" s="23">
        <f>$S$8/(EXP($N$8-$O$8/(DV46+$P$8))/$R$32)</f>
        <v>0.22197044820617667</v>
      </c>
      <c r="DX39" s="80">
        <f>-1*DW39*$O$8/(DV46+$P$8)^2</f>
        <v>-6.6891490655994106E-3</v>
      </c>
      <c r="DY39" s="23">
        <f>$S$8/(EXP($N$8-$O$8/(DX46+$P$8))/$R$32)</f>
        <v>0.22197044820617667</v>
      </c>
      <c r="DZ39" s="80">
        <f>-1*DY39*$O$8/(DX46+$P$8)^2</f>
        <v>-6.6891490655994106E-3</v>
      </c>
      <c r="EA39" s="23">
        <f>$S$8/(EXP($N$8-$O$8/(DZ46+$P$8))/$R$32)</f>
        <v>0.22197044820617667</v>
      </c>
      <c r="EB39" s="80">
        <f>-1*EA39*$O$8/(DZ46+$P$8)^2</f>
        <v>-6.6891490655994106E-3</v>
      </c>
      <c r="EC39" s="23">
        <f>$S$8/(EXP($N$8-$O$8/(EB46+$P$8))/$R$32)</f>
        <v>0.22197044820617667</v>
      </c>
      <c r="ED39" s="80">
        <f>-1*EC39*$O$8/(EB46+$P$8)^2</f>
        <v>-6.6891490655994106E-3</v>
      </c>
      <c r="EE39" s="23">
        <f>$S$8/(EXP($N$8-$O$8/(ED46+$P$8))/$R$32)</f>
        <v>0.22197044820617667</v>
      </c>
      <c r="EF39" s="80">
        <f>-1*EE39*$O$8/(ED46+$P$8)^2</f>
        <v>-6.6891490655994106E-3</v>
      </c>
      <c r="EG39" s="23">
        <f>$S$8/(EXP($N$8-$O$8/(EF46+$P$8))/$R$32)</f>
        <v>0.22197044820617667</v>
      </c>
      <c r="EH39" s="80">
        <f>-1*EG39*$O$8/(EF46+$P$8)^2</f>
        <v>-6.6891490655994106E-3</v>
      </c>
      <c r="EI39" s="23">
        <f>$S$8/(EXP($N$8-$O$8/(EH46+$P$8))/$R$32)</f>
        <v>0.22197044820617667</v>
      </c>
      <c r="EJ39" s="80">
        <f>-1*EI39*$O$8/(EH46+$P$8)^2</f>
        <v>-6.6891490655994106E-3</v>
      </c>
      <c r="EK39" s="23">
        <f>$S$8/(EXP($N$8-$O$8/(EJ46+$P$8))/$R$32)</f>
        <v>0.22197044820617667</v>
      </c>
      <c r="EL39" s="80">
        <f>-1*EK39*$O$8/(EJ46+$P$8)^2</f>
        <v>-6.6891490655994106E-3</v>
      </c>
      <c r="EM39" s="23">
        <f>$S$8/(EXP($N$8-$O$8/(EL46+$P$8))/$R$32)</f>
        <v>0.22197044820617667</v>
      </c>
      <c r="EN39" s="80">
        <f>-1*EM39*$O$8/(EL46+$P$8)^2</f>
        <v>-6.6891490655994106E-3</v>
      </c>
      <c r="EO39" s="23">
        <f>$S$8/(EXP($N$8-$O$8/(EN46+$P$8))/$R$32)</f>
        <v>0.22197044820617667</v>
      </c>
      <c r="EP39" s="80">
        <f>-1*EO39*$O$8/(EN46+$P$8)^2</f>
        <v>-6.6891490655994106E-3</v>
      </c>
      <c r="EQ39" s="23">
        <f>$S$8/(EXP($N$8-$O$8/(EP46+$P$8))/$R$32)</f>
        <v>0.22197044820617667</v>
      </c>
      <c r="ER39" s="80">
        <f>-1*EQ39*$O$8/(EP46+$P$8)^2</f>
        <v>-6.6891490655994106E-3</v>
      </c>
      <c r="ES39" s="23">
        <f>$S$8/(EXP($N$8-$O$8/(ER46+$P$8))/$R$32)</f>
        <v>0.22197044820617667</v>
      </c>
      <c r="ET39" s="80">
        <f>-1*ES39*$O$8/(ER46+$P$8)^2</f>
        <v>-6.6891490655994106E-3</v>
      </c>
      <c r="EU39" s="23">
        <f>$S$8/(EXP($N$8-$O$8/(ET46+$P$8))/$R$32)</f>
        <v>0.22197044820617667</v>
      </c>
      <c r="EV39" s="80">
        <f>-1*EU39*$O$8/(ET46+$P$8)^2</f>
        <v>-6.6891490655994106E-3</v>
      </c>
    </row>
    <row r="40" spans="1:152" x14ac:dyDescent="0.25">
      <c r="B40" s="66" t="str">
        <f t="shared" si="13"/>
        <v>1-HEPTENE</v>
      </c>
      <c r="C40" s="66"/>
      <c r="D40" s="66"/>
      <c r="E40" s="66">
        <f t="shared" si="14"/>
        <v>8.5550415874746655E-2</v>
      </c>
      <c r="F40" s="66">
        <f t="shared" si="12"/>
        <v>0.12457834065227917</v>
      </c>
      <c r="H40" s="21"/>
      <c r="I40" s="21"/>
      <c r="J40" s="21"/>
      <c r="K40" s="21"/>
      <c r="L40" s="51">
        <v>6</v>
      </c>
      <c r="M40" s="23">
        <f t="shared" si="15"/>
        <v>2.430592135788057E-2</v>
      </c>
      <c r="N40" s="60">
        <f t="shared" si="16"/>
        <v>37.762116023512988</v>
      </c>
      <c r="O40" s="23">
        <f t="shared" si="17"/>
        <v>9.4913458029129774E-2</v>
      </c>
      <c r="P40" s="80">
        <f t="shared" si="18"/>
        <v>-2.8565033526766347E-3</v>
      </c>
      <c r="Q40" s="23">
        <f>$S$9/(EXP($N$9-$O$9/(P46+$P$9))/$R$32)</f>
        <v>5.93038255533683E-2</v>
      </c>
      <c r="R40" s="80">
        <f>-1*Q40*$O$9/(P46+$P$9)^2</f>
        <v>-1.6146844984737143E-3</v>
      </c>
      <c r="S40" s="23">
        <f>$S$9/(EXP($N$9-$O$9/(R46+$P$9))/$R$32)</f>
        <v>3.8816999879317582E-2</v>
      </c>
      <c r="T40" s="80">
        <f>-1*S40*$O$9/(R46+$P$9)^2</f>
        <v>-9.6131480461864635E-4</v>
      </c>
      <c r="U40" s="23">
        <f>$S$9/(EXP($N$9-$O$9/(T46+$P$9))/$R$32)</f>
        <v>2.8509718337276377E-2</v>
      </c>
      <c r="V40" s="80">
        <f>-1*U40*$O$9/(T46+$P$9)^2</f>
        <v>-6.5703245351245046E-4</v>
      </c>
      <c r="W40" s="23">
        <f>$S$9/(EXP($N$9-$O$9/(V46+$P$9))/$R$32)</f>
        <v>2.4850908854214683E-2</v>
      </c>
      <c r="X40" s="80">
        <f>-1*W40*$O$9/(V46+$P$9)^2</f>
        <v>-5.5418950581555704E-4</v>
      </c>
      <c r="Y40" s="23">
        <f>$S$9/(EXP($N$9-$O$9/(X46+$P$9))/$R$32)</f>
        <v>2.4317307249843434E-2</v>
      </c>
      <c r="Z40" s="80">
        <f>-1*Y40*$O$9/(X46+$P$9)^2</f>
        <v>-5.3945284855339796E-4</v>
      </c>
      <c r="AA40" s="23">
        <f>$S$9/(EXP($N$9-$O$9/(Z46+$P$9))/$R$32)</f>
        <v>2.4305926510667573E-2</v>
      </c>
      <c r="AB40" s="80">
        <f>-1*AA40*$O$9/(Z46+$P$9)^2</f>
        <v>-5.3913930532649651E-4</v>
      </c>
      <c r="AC40" s="23">
        <f>$S$9/(EXP($N$9-$O$9/(AB46+$P$9))/$R$32)</f>
        <v>2.4305921357881649E-2</v>
      </c>
      <c r="AD40" s="80">
        <f>-1*AC40*$O$9/(AB46+$P$9)^2</f>
        <v>-5.3913916337275619E-4</v>
      </c>
      <c r="AE40" s="23">
        <f>$S$9/(EXP($N$9-$O$9/(AD46+$P$9))/$R$32)</f>
        <v>2.430592135788057E-2</v>
      </c>
      <c r="AF40" s="80">
        <f>-1*AE40*$O$9/(AD46+$P$9)^2</f>
        <v>-5.3913916337272648E-4</v>
      </c>
      <c r="AG40" s="23">
        <f>$S$9/(EXP($N$9-$O$9/(AF46+$P$9))/$R$32)</f>
        <v>2.430592135788057E-2</v>
      </c>
      <c r="AH40" s="80">
        <f>-1*AG40*$O$9/(AF46+$P$9)^2</f>
        <v>-5.3913916337272648E-4</v>
      </c>
      <c r="AI40" s="23">
        <f>$S$9/(EXP($N$9-$O$9/(AH46+$P$9))/$R$32)</f>
        <v>2.430592135788057E-2</v>
      </c>
      <c r="AJ40" s="80">
        <f>-1*AI40*$O$9/(AH46+$P$9)^2</f>
        <v>-5.3913916337272648E-4</v>
      </c>
      <c r="AK40" s="23">
        <f>$S$9/(EXP($N$9-$O$9/(AJ46+$P$9))/$R$32)</f>
        <v>2.430592135788057E-2</v>
      </c>
      <c r="AL40" s="80">
        <f>-1*AK40*$O$9/(AJ46+$P$9)^2</f>
        <v>-5.3913916337272648E-4</v>
      </c>
      <c r="AM40" s="23">
        <f>$S$9/(EXP($N$9-$O$9/(AL46+$P$9))/$R$32)</f>
        <v>2.430592135788057E-2</v>
      </c>
      <c r="AN40" s="80">
        <f>-1*AM40*$O$9/(AL46+$P$9)^2</f>
        <v>-5.3913916337272648E-4</v>
      </c>
      <c r="AO40" s="23">
        <f>$S$9/(EXP($N$9-$O$9/(AN46+$P$9))/$R$32)</f>
        <v>2.430592135788057E-2</v>
      </c>
      <c r="AP40" s="80">
        <f>-1*AO40*$O$9/(AN46+$P$9)^2</f>
        <v>-5.3913916337272648E-4</v>
      </c>
      <c r="AQ40" s="23">
        <f>$S$9/(EXP($N$9-$O$9/(AP46+$P$9))/$R$32)</f>
        <v>2.430592135788057E-2</v>
      </c>
      <c r="AR40" s="80">
        <f>-1*AQ40*$O$9/(AP46+$P$9)^2</f>
        <v>-5.3913916337272648E-4</v>
      </c>
      <c r="AS40" s="23">
        <f>$S$9/(EXP($N$9-$O$9/(AR46+$P$9))/$R$32)</f>
        <v>2.430592135788057E-2</v>
      </c>
      <c r="AT40" s="80">
        <f>-1*AS40*$O$9/(AR46+$P$9)^2</f>
        <v>-5.3913916337272648E-4</v>
      </c>
      <c r="AU40" s="23">
        <f>$S$9/(EXP($N$9-$O$9/(AT46+$P$9))/$R$32)</f>
        <v>2.430592135788057E-2</v>
      </c>
      <c r="AV40" s="80">
        <f>-1*AU40*$O$9/(AT46+$P$9)^2</f>
        <v>-5.3913916337272648E-4</v>
      </c>
      <c r="AW40" s="23">
        <f>$S$9/(EXP($N$9-$O$9/(AV46+$P$9))/$R$32)</f>
        <v>2.430592135788057E-2</v>
      </c>
      <c r="AX40" s="80">
        <f>-1*AW40*$O$9/(AV46+$P$9)^2</f>
        <v>-5.3913916337272648E-4</v>
      </c>
      <c r="AY40" s="23">
        <f>$S$9/(EXP($N$9-$O$9/(AX46+$P$9))/$R$32)</f>
        <v>2.430592135788057E-2</v>
      </c>
      <c r="AZ40" s="80">
        <f>-1*AY40*$O$9/(AX46+$P$9)^2</f>
        <v>-5.3913916337272648E-4</v>
      </c>
      <c r="BA40" s="23">
        <f>$S$9/(EXP($N$9-$O$9/(AZ46+$P$9))/$R$32)</f>
        <v>2.430592135788057E-2</v>
      </c>
      <c r="BB40" s="80">
        <f>-1*BA40*$O$9/(AZ46+$P$9)^2</f>
        <v>-5.3913916337272648E-4</v>
      </c>
      <c r="BC40" s="23">
        <f>$S$9/(EXP($N$9-$O$9/(BB46+$P$9))/$R$32)</f>
        <v>2.430592135788057E-2</v>
      </c>
      <c r="BD40" s="80">
        <f>-1*BC40*$O$9/(BB46+$P$9)^2</f>
        <v>-5.3913916337272648E-4</v>
      </c>
      <c r="BE40" s="23">
        <f>$S$9/(EXP($N$9-$O$9/(BD46+$P$9))/$R$32)</f>
        <v>2.430592135788057E-2</v>
      </c>
      <c r="BF40" s="80">
        <f>-1*BE40*$O$9/(BD46+$P$9)^2</f>
        <v>-5.3913916337272648E-4</v>
      </c>
      <c r="BG40" s="23">
        <f>$S$9/(EXP($N$9-$O$9/(BF46+$P$9))/$R$32)</f>
        <v>2.430592135788057E-2</v>
      </c>
      <c r="BH40" s="80">
        <f>-1*BG40*$O$9/(BF46+$P$9)^2</f>
        <v>-5.3913916337272648E-4</v>
      </c>
      <c r="BI40" s="23">
        <f>$S$9/(EXP($N$9-$O$9/(BH46+$P$9))/$R$32)</f>
        <v>2.430592135788057E-2</v>
      </c>
      <c r="BJ40" s="80">
        <f>-1*BI40*$O$9/(BH46+$P$9)^2</f>
        <v>-5.3913916337272648E-4</v>
      </c>
      <c r="BK40" s="23">
        <f>$S$9/(EXP($N$9-$O$9/(BJ46+$P$9))/$R$32)</f>
        <v>2.430592135788057E-2</v>
      </c>
      <c r="BL40" s="80">
        <f>-1*BK40*$O$9/(BJ46+$P$9)^2</f>
        <v>-5.3913916337272648E-4</v>
      </c>
      <c r="BM40" s="23">
        <f>$S$9/(EXP($N$9-$O$9/(BL46+$P$9))/$R$32)</f>
        <v>2.430592135788057E-2</v>
      </c>
      <c r="BN40" s="80">
        <f>-1*BM40*$O$9/(BL46+$P$9)^2</f>
        <v>-5.3913916337272648E-4</v>
      </c>
      <c r="BO40" s="23">
        <f>$S$9/(EXP($N$9-$O$9/(BN46+$P$9))/$R$32)</f>
        <v>2.430592135788057E-2</v>
      </c>
      <c r="BP40" s="80">
        <f>-1*BO40*$O$9/(BN46+$P$9)^2</f>
        <v>-5.3913916337272648E-4</v>
      </c>
      <c r="BQ40" s="23">
        <f>$S$9/(EXP($N$9-$O$9/(BP46+$P$9))/$R$32)</f>
        <v>2.430592135788057E-2</v>
      </c>
      <c r="BR40" s="80">
        <f>-1*BQ40*$O$9/(BP46+$P$9)^2</f>
        <v>-5.3913916337272648E-4</v>
      </c>
      <c r="BS40" s="23">
        <f>$S$9/(EXP($N$9-$O$9/(BR46+$P$9))/$R$32)</f>
        <v>2.430592135788057E-2</v>
      </c>
      <c r="BT40" s="80">
        <f>-1*BS40*$O$9/(BR46+$P$9)^2</f>
        <v>-5.3913916337272648E-4</v>
      </c>
      <c r="BU40" s="23">
        <f>$S$9/(EXP($N$9-$O$9/(BT46+$P$9))/$R$32)</f>
        <v>2.430592135788057E-2</v>
      </c>
      <c r="BV40" s="80">
        <f>-1*BU40*$O$9/(BT46+$P$9)^2</f>
        <v>-5.3913916337272648E-4</v>
      </c>
      <c r="BW40" s="23">
        <f>$S$9/(EXP($N$9-$O$9/(BV46+$P$9))/$R$32)</f>
        <v>2.430592135788057E-2</v>
      </c>
      <c r="BX40" s="80">
        <f>-1*BW40*$O$9/(BV46+$P$9)^2</f>
        <v>-5.3913916337272648E-4</v>
      </c>
      <c r="BY40" s="23">
        <f>$S$9/(EXP($N$9-$O$9/(BX46+$P$9))/$R$32)</f>
        <v>2.430592135788057E-2</v>
      </c>
      <c r="BZ40" s="80">
        <f>-1*BY40*$O$9/(BX46+$P$9)^2</f>
        <v>-5.3913916337272648E-4</v>
      </c>
      <c r="CA40" s="23">
        <f>$S$9/(EXP($N$9-$O$9/(BZ46+$P$9))/$R$32)</f>
        <v>2.430592135788057E-2</v>
      </c>
      <c r="CB40" s="80">
        <f>-1*CA40*$O$9/(BZ46+$P$9)^2</f>
        <v>-5.3913916337272648E-4</v>
      </c>
      <c r="CC40" s="23">
        <f>$S$9/(EXP($N$9-$O$9/(CB46+$P$9))/$R$32)</f>
        <v>2.430592135788057E-2</v>
      </c>
      <c r="CD40" s="80">
        <f>-1*CC40*$O$9/(CB46+$P$9)^2</f>
        <v>-5.3913916337272648E-4</v>
      </c>
      <c r="CE40" s="23">
        <f>$S$9/(EXP($N$9-$O$9/(CD46+$P$9))/$R$32)</f>
        <v>2.430592135788057E-2</v>
      </c>
      <c r="CF40" s="80">
        <f>-1*CE40*$O$9/(CD46+$P$9)^2</f>
        <v>-5.3913916337272648E-4</v>
      </c>
      <c r="CG40" s="23">
        <f>$S$9/(EXP($N$9-$O$9/(CF46+$P$9))/$R$32)</f>
        <v>2.430592135788057E-2</v>
      </c>
      <c r="CH40" s="80">
        <f>-1*CG40*$O$9/(CF46+$P$9)^2</f>
        <v>-5.3913916337272648E-4</v>
      </c>
      <c r="CI40" s="23">
        <f>$S$9/(EXP($N$9-$O$9/(CH46+$P$9))/$R$32)</f>
        <v>2.430592135788057E-2</v>
      </c>
      <c r="CJ40" s="80">
        <f>-1*CI40*$O$9/(CH46+$P$9)^2</f>
        <v>-5.3913916337272648E-4</v>
      </c>
      <c r="CK40" s="23">
        <f>$S$9/(EXP($N$9-$O$9/(CJ46+$P$9))/$R$32)</f>
        <v>2.430592135788057E-2</v>
      </c>
      <c r="CL40" s="80">
        <f>-1*CK40*$O$9/(CJ46+$P$9)^2</f>
        <v>-5.3913916337272648E-4</v>
      </c>
      <c r="CM40" s="23">
        <f>$S$9/(EXP($N$9-$O$9/(CL46+$P$9))/$R$32)</f>
        <v>2.430592135788057E-2</v>
      </c>
      <c r="CN40" s="80">
        <f>-1*CM40*$O$9/(CL46+$P$9)^2</f>
        <v>-5.3913916337272648E-4</v>
      </c>
      <c r="CO40" s="23">
        <f>$S$9/(EXP($N$9-$O$9/(CN46+$P$9))/$R$32)</f>
        <v>2.430592135788057E-2</v>
      </c>
      <c r="CP40" s="80">
        <f>-1*CO40*$O$9/(CN46+$P$9)^2</f>
        <v>-5.3913916337272648E-4</v>
      </c>
      <c r="CQ40" s="23">
        <f>$S$9/(EXP($N$9-$O$9/(CP46+$P$9))/$R$32)</f>
        <v>2.430592135788057E-2</v>
      </c>
      <c r="CR40" s="80">
        <f>-1*CQ40*$O$9/(CP46+$P$9)^2</f>
        <v>-5.3913916337272648E-4</v>
      </c>
      <c r="CS40" s="23">
        <f>$S$9/(EXP($N$9-$O$9/(CR46+$P$9))/$R$32)</f>
        <v>2.430592135788057E-2</v>
      </c>
      <c r="CT40" s="80">
        <f>-1*CS40*$O$9/(CR46+$P$9)^2</f>
        <v>-5.3913916337272648E-4</v>
      </c>
      <c r="CU40" s="23">
        <f>$S$9/(EXP($N$9-$O$9/(CT46+$P$9))/$R$32)</f>
        <v>2.430592135788057E-2</v>
      </c>
      <c r="CV40" s="80">
        <f>-1*CU40*$O$9/(CT46+$P$9)^2</f>
        <v>-5.3913916337272648E-4</v>
      </c>
      <c r="CW40" s="23">
        <f>$S$9/(EXP($N$9-$O$9/(CV46+$P$9))/$R$32)</f>
        <v>2.430592135788057E-2</v>
      </c>
      <c r="CX40" s="80">
        <f>-1*CW40*$O$9/(CV46+$P$9)^2</f>
        <v>-5.3913916337272648E-4</v>
      </c>
      <c r="CY40" s="23">
        <f>$S$9/(EXP($N$9-$O$9/(CX46+$P$9))/$R$32)</f>
        <v>2.430592135788057E-2</v>
      </c>
      <c r="CZ40" s="80">
        <f>-1*CY40*$O$9/(CX46+$P$9)^2</f>
        <v>-5.3913916337272648E-4</v>
      </c>
      <c r="DA40" s="23">
        <f>$S$9/(EXP($N$9-$O$9/(CZ46+$P$9))/$R$32)</f>
        <v>2.430592135788057E-2</v>
      </c>
      <c r="DB40" s="80">
        <f>-1*DA40*$O$9/(CZ46+$P$9)^2</f>
        <v>-5.3913916337272648E-4</v>
      </c>
      <c r="DC40" s="23">
        <f>$S$9/(EXP($N$9-$O$9/(DB46+$P$9))/$R$32)</f>
        <v>2.430592135788057E-2</v>
      </c>
      <c r="DD40" s="80">
        <f>-1*DC40*$O$9/(DB46+$P$9)^2</f>
        <v>-5.3913916337272648E-4</v>
      </c>
      <c r="DE40" s="23">
        <f>$S$9/(EXP($N$9-$O$9/(DD46+$P$9))/$R$32)</f>
        <v>2.430592135788057E-2</v>
      </c>
      <c r="DF40" s="80">
        <f>-1*DE40*$O$9/(DD46+$P$9)^2</f>
        <v>-5.3913916337272648E-4</v>
      </c>
      <c r="DG40" s="23">
        <f>$S$9/(EXP($N$9-$O$9/(DF46+$P$9))/$R$32)</f>
        <v>2.430592135788057E-2</v>
      </c>
      <c r="DH40" s="80">
        <f>-1*DG40*$O$9/(DF46+$P$9)^2</f>
        <v>-5.3913916337272648E-4</v>
      </c>
      <c r="DI40" s="23">
        <f>$S$9/(EXP($N$9-$O$9/(DH46+$P$9))/$R$32)</f>
        <v>2.430592135788057E-2</v>
      </c>
      <c r="DJ40" s="80">
        <f>-1*DI40*$O$9/(DH46+$P$9)^2</f>
        <v>-5.3913916337272648E-4</v>
      </c>
      <c r="DK40" s="23">
        <f>$S$9/(EXP($N$9-$O$9/(DJ46+$P$9))/$R$32)</f>
        <v>2.430592135788057E-2</v>
      </c>
      <c r="DL40" s="80">
        <f>-1*DK40*$O$9/(DJ46+$P$9)^2</f>
        <v>-5.3913916337272648E-4</v>
      </c>
      <c r="DM40" s="23">
        <f>$S$9/(EXP($N$9-$O$9/(DL46+$P$9))/$R$32)</f>
        <v>2.430592135788057E-2</v>
      </c>
      <c r="DN40" s="80">
        <f>-1*DM40*$O$9/(DL46+$P$9)^2</f>
        <v>-5.3913916337272648E-4</v>
      </c>
      <c r="DO40" s="23">
        <f>$S$9/(EXP($N$9-$O$9/(DN46+$P$9))/$R$32)</f>
        <v>2.430592135788057E-2</v>
      </c>
      <c r="DP40" s="80">
        <f>-1*DO40*$O$9/(DN46+$P$9)^2</f>
        <v>-5.3913916337272648E-4</v>
      </c>
      <c r="DQ40" s="23">
        <f>$S$9/(EXP($N$9-$O$9/(DP46+$P$9))/$R$32)</f>
        <v>2.430592135788057E-2</v>
      </c>
      <c r="DR40" s="80">
        <f>-1*DQ40*$O$9/(DP46+$P$9)^2</f>
        <v>-5.3913916337272648E-4</v>
      </c>
      <c r="DS40" s="23">
        <f>$S$9/(EXP($N$9-$O$9/(DR46+$P$9))/$R$32)</f>
        <v>2.430592135788057E-2</v>
      </c>
      <c r="DT40" s="80">
        <f>-1*DS40*$O$9/(DR46+$P$9)^2</f>
        <v>-5.3913916337272648E-4</v>
      </c>
      <c r="DU40" s="23">
        <f>$S$9/(EXP($N$9-$O$9/(DT46+$P$9))/$R$32)</f>
        <v>2.430592135788057E-2</v>
      </c>
      <c r="DV40" s="80">
        <f>-1*DU40*$O$9/(DT46+$P$9)^2</f>
        <v>-5.3913916337272648E-4</v>
      </c>
      <c r="DW40" s="23">
        <f>$S$9/(EXP($N$9-$O$9/(DV46+$P$9))/$R$32)</f>
        <v>2.430592135788057E-2</v>
      </c>
      <c r="DX40" s="80">
        <f>-1*DW40*$O$9/(DV46+$P$9)^2</f>
        <v>-5.3913916337272648E-4</v>
      </c>
      <c r="DY40" s="23">
        <f>$S$9/(EXP($N$9-$O$9/(DX46+$P$9))/$R$32)</f>
        <v>2.430592135788057E-2</v>
      </c>
      <c r="DZ40" s="80">
        <f>-1*DY40*$O$9/(DX46+$P$9)^2</f>
        <v>-5.3913916337272648E-4</v>
      </c>
      <c r="EA40" s="23">
        <f>$S$9/(EXP($N$9-$O$9/(DZ46+$P$9))/$R$32)</f>
        <v>2.430592135788057E-2</v>
      </c>
      <c r="EB40" s="80">
        <f>-1*EA40*$O$9/(DZ46+$P$9)^2</f>
        <v>-5.3913916337272648E-4</v>
      </c>
      <c r="EC40" s="23">
        <f>$S$9/(EXP($N$9-$O$9/(EB46+$P$9))/$R$32)</f>
        <v>2.430592135788057E-2</v>
      </c>
      <c r="ED40" s="80">
        <f>-1*EC40*$O$9/(EB46+$P$9)^2</f>
        <v>-5.3913916337272648E-4</v>
      </c>
      <c r="EE40" s="23">
        <f>$S$9/(EXP($N$9-$O$9/(ED46+$P$9))/$R$32)</f>
        <v>2.430592135788057E-2</v>
      </c>
      <c r="EF40" s="80">
        <f>-1*EE40*$O$9/(ED46+$P$9)^2</f>
        <v>-5.3913916337272648E-4</v>
      </c>
      <c r="EG40" s="23">
        <f>$S$9/(EXP($N$9-$O$9/(EF46+$P$9))/$R$32)</f>
        <v>2.430592135788057E-2</v>
      </c>
      <c r="EH40" s="80">
        <f>-1*EG40*$O$9/(EF46+$P$9)^2</f>
        <v>-5.3913916337272648E-4</v>
      </c>
      <c r="EI40" s="23">
        <f>$S$9/(EXP($N$9-$O$9/(EH46+$P$9))/$R$32)</f>
        <v>2.430592135788057E-2</v>
      </c>
      <c r="EJ40" s="80">
        <f>-1*EI40*$O$9/(EH46+$P$9)^2</f>
        <v>-5.3913916337272648E-4</v>
      </c>
      <c r="EK40" s="23">
        <f>$S$9/(EXP($N$9-$O$9/(EJ46+$P$9))/$R$32)</f>
        <v>2.430592135788057E-2</v>
      </c>
      <c r="EL40" s="80">
        <f>-1*EK40*$O$9/(EJ46+$P$9)^2</f>
        <v>-5.3913916337272648E-4</v>
      </c>
      <c r="EM40" s="23">
        <f>$S$9/(EXP($N$9-$O$9/(EL46+$P$9))/$R$32)</f>
        <v>2.430592135788057E-2</v>
      </c>
      <c r="EN40" s="80">
        <f>-1*EM40*$O$9/(EL46+$P$9)^2</f>
        <v>-5.3913916337272648E-4</v>
      </c>
      <c r="EO40" s="23">
        <f>$S$9/(EXP($N$9-$O$9/(EN46+$P$9))/$R$32)</f>
        <v>2.430592135788057E-2</v>
      </c>
      <c r="EP40" s="80">
        <f>-1*EO40*$O$9/(EN46+$P$9)^2</f>
        <v>-5.3913916337272648E-4</v>
      </c>
      <c r="EQ40" s="23">
        <f>$S$9/(EXP($N$9-$O$9/(EP46+$P$9))/$R$32)</f>
        <v>2.430592135788057E-2</v>
      </c>
      <c r="ER40" s="80">
        <f>-1*EQ40*$O$9/(EP46+$P$9)^2</f>
        <v>-5.3913916337272648E-4</v>
      </c>
      <c r="ES40" s="23">
        <f>$S$9/(EXP($N$9-$O$9/(ER46+$P$9))/$R$32)</f>
        <v>2.430592135788057E-2</v>
      </c>
      <c r="ET40" s="80">
        <f>-1*ES40*$O$9/(ER46+$P$9)^2</f>
        <v>-5.3913916337272648E-4</v>
      </c>
      <c r="EU40" s="23">
        <f>$S$9/(EXP($N$9-$O$9/(ET46+$P$9))/$R$32)</f>
        <v>2.430592135788057E-2</v>
      </c>
      <c r="EV40" s="80">
        <f>-1*EU40*$O$9/(ET46+$P$9)^2</f>
        <v>-5.3913916337272648E-4</v>
      </c>
    </row>
    <row r="41" spans="1:152" x14ac:dyDescent="0.25">
      <c r="B41" s="66" t="str">
        <f t="shared" si="13"/>
        <v>3-METHYL-2-BUTANOL</v>
      </c>
      <c r="C41" s="67"/>
      <c r="D41" s="67"/>
      <c r="E41" s="66">
        <f t="shared" si="14"/>
        <v>9.7409315933730742E-2</v>
      </c>
      <c r="F41" s="66">
        <f t="shared" si="12"/>
        <v>0.10440668153154073</v>
      </c>
      <c r="J41" s="2"/>
      <c r="K41" s="52"/>
      <c r="L41" s="51">
        <v>7</v>
      </c>
      <c r="M41" s="23">
        <f t="shared" si="15"/>
        <v>1.3887587752148598E-2</v>
      </c>
      <c r="N41" s="60">
        <f t="shared" si="16"/>
        <v>35.403533569602203</v>
      </c>
      <c r="O41" s="23">
        <f t="shared" si="17"/>
        <v>4.7527186050390559E-2</v>
      </c>
      <c r="P41" s="80">
        <f t="shared" si="18"/>
        <v>-1.2883591878103551E-3</v>
      </c>
      <c r="Q41" s="23">
        <f>$S$10/(EXP($N$10-$O$10/(P46+$P$10))/$R$32)</f>
        <v>3.1103140346522274E-2</v>
      </c>
      <c r="R41" s="80">
        <f>-1*Q41*$O$10/(P46+$P$10)^2</f>
        <v>-7.6419509317684434E-4</v>
      </c>
      <c r="S41" s="23">
        <f>$S$10/(EXP($N$10-$O$10/(R46+$P$10))/$R$32)</f>
        <v>2.1211437597655803E-2</v>
      </c>
      <c r="T41" s="80">
        <f>-1*S41*$O$10/(R46+$P$10)^2</f>
        <v>-4.7482853394458841E-4</v>
      </c>
      <c r="U41" s="23">
        <f>$S$10/(EXP($N$10-$O$10/(T46+$P$10))/$R$32)</f>
        <v>1.6045250372982003E-2</v>
      </c>
      <c r="V41" s="80">
        <f>-1*U41*$O$10/(T46+$P$10)^2</f>
        <v>-3.3465239254068247E-4</v>
      </c>
      <c r="W41" s="23">
        <f>$S$10/(EXP($N$10-$O$10/(V46+$P$10))/$R$32)</f>
        <v>1.4169266227267968E-2</v>
      </c>
      <c r="X41" s="80">
        <f>-1*W41*$O$10/(V46+$P$10)^2</f>
        <v>-2.8612323708631862E-4</v>
      </c>
      <c r="Y41" s="23">
        <f>$S$10/(EXP($N$10-$O$10/(X46+$P$10))/$R$32)</f>
        <v>1.3893478896563994E-2</v>
      </c>
      <c r="Z41" s="80">
        <f>-1*Y41*$O$10/(X46+$P$10)^2</f>
        <v>-2.7911045010825547E-4</v>
      </c>
      <c r="AA41" s="23">
        <f>$S$10/(EXP($N$10-$O$10/(Z46+$P$10))/$R$32)</f>
        <v>1.3887590418299962E-2</v>
      </c>
      <c r="AB41" s="80">
        <f>-1*AA41*$O$10/(Z46+$P$10)^2</f>
        <v>-2.78961071022618E-4</v>
      </c>
      <c r="AC41" s="23">
        <f>$S$10/(EXP($N$10-$O$10/(AB46+$P$10))/$R$32)</f>
        <v>1.3887587752149166E-2</v>
      </c>
      <c r="AD41" s="80">
        <f>-1*AC41*$O$10/(AB46+$P$10)^2</f>
        <v>-2.7896100339100556E-4</v>
      </c>
      <c r="AE41" s="23">
        <f>$S$10/(EXP($N$10-$O$10/(AD46+$P$10))/$R$32)</f>
        <v>1.3887587752148598E-2</v>
      </c>
      <c r="AF41" s="80">
        <f>-1*AE41*$O$10/(AD46+$P$10)^2</f>
        <v>-2.7896100339099125E-4</v>
      </c>
      <c r="AG41" s="23">
        <f>$S$10/(EXP($N$10-$O$10/(AF46+$P$10))/$R$32)</f>
        <v>1.3887587752148598E-2</v>
      </c>
      <c r="AH41" s="80">
        <f>-1*AG41*$O$10/(AF46+$P$10)^2</f>
        <v>-2.7896100339099125E-4</v>
      </c>
      <c r="AI41" s="23">
        <f>$S$10/(EXP($N$10-$O$10/(AH46+$P$10))/$R$32)</f>
        <v>1.3887587752148598E-2</v>
      </c>
      <c r="AJ41" s="80">
        <f>-1*AI41*$O$10/(AH46+$P$10)^2</f>
        <v>-2.7896100339099125E-4</v>
      </c>
      <c r="AK41" s="23">
        <f>$S$10/(EXP($N$10-$O$10/(AJ46+$P$10))/$R$32)</f>
        <v>1.3887587752148598E-2</v>
      </c>
      <c r="AL41" s="80">
        <f>-1*AK41*$O$10/(AJ46+$P$10)^2</f>
        <v>-2.7896100339099125E-4</v>
      </c>
      <c r="AM41" s="23">
        <f>$S$10/(EXP($N$10-$O$10/(AL46+$P$10))/$R$32)</f>
        <v>1.3887587752148598E-2</v>
      </c>
      <c r="AN41" s="80">
        <f>-1*AM41*$O$10/(AL46+$P$10)^2</f>
        <v>-2.7896100339099125E-4</v>
      </c>
      <c r="AO41" s="23">
        <f>$S$10/(EXP($N$10-$O$10/(AN46+$P$10))/$R$32)</f>
        <v>1.3887587752148598E-2</v>
      </c>
      <c r="AP41" s="80">
        <f>-1*AO41*$O$10/(AN46+$P$10)^2</f>
        <v>-2.7896100339099125E-4</v>
      </c>
      <c r="AQ41" s="23">
        <f>$S$10/(EXP($N$10-$O$10/(AP46+$P$10))/$R$32)</f>
        <v>1.3887587752148598E-2</v>
      </c>
      <c r="AR41" s="80">
        <f>-1*AQ41*$O$10/(AP46+$P$10)^2</f>
        <v>-2.7896100339099125E-4</v>
      </c>
      <c r="AS41" s="23">
        <f>$S$10/(EXP($N$10-$O$10/(AR46+$P$10))/$R$32)</f>
        <v>1.3887587752148598E-2</v>
      </c>
      <c r="AT41" s="80">
        <f>-1*AS41*$O$10/(AR46+$P$10)^2</f>
        <v>-2.7896100339099125E-4</v>
      </c>
      <c r="AU41" s="23">
        <f>$S$10/(EXP($N$10-$O$10/(AT46+$P$10))/$R$32)</f>
        <v>1.3887587752148598E-2</v>
      </c>
      <c r="AV41" s="80">
        <f>-1*AU41*$O$10/(AT46+$P$10)^2</f>
        <v>-2.7896100339099125E-4</v>
      </c>
      <c r="AW41" s="23">
        <f>$S$10/(EXP($N$10-$O$10/(AV46+$P$10))/$R$32)</f>
        <v>1.3887587752148598E-2</v>
      </c>
      <c r="AX41" s="80">
        <f>-1*AW41*$O$10/(AV46+$P$10)^2</f>
        <v>-2.7896100339099125E-4</v>
      </c>
      <c r="AY41" s="23">
        <f>$S$10/(EXP($N$10-$O$10/(AX46+$P$10))/$R$32)</f>
        <v>1.3887587752148598E-2</v>
      </c>
      <c r="AZ41" s="80">
        <f>-1*AY41*$O$10/(AX46+$P$10)^2</f>
        <v>-2.7896100339099125E-4</v>
      </c>
      <c r="BA41" s="23">
        <f>$S$10/(EXP($N$10-$O$10/(AZ46+$P$10))/$R$32)</f>
        <v>1.3887587752148598E-2</v>
      </c>
      <c r="BB41" s="80">
        <f>-1*BA41*$O$10/(AZ46+$P$10)^2</f>
        <v>-2.7896100339099125E-4</v>
      </c>
      <c r="BC41" s="23">
        <f>$S$10/(EXP($N$10-$O$10/(BB46+$P$10))/$R$32)</f>
        <v>1.3887587752148598E-2</v>
      </c>
      <c r="BD41" s="80">
        <f>-1*BC41*$O$10/(BB46+$P$10)^2</f>
        <v>-2.7896100339099125E-4</v>
      </c>
      <c r="BE41" s="23">
        <f>$S$10/(EXP($N$10-$O$10/(BD46+$P$10))/$R$32)</f>
        <v>1.3887587752148598E-2</v>
      </c>
      <c r="BF41" s="80">
        <f>-1*BE41*$O$10/(BD46+$P$10)^2</f>
        <v>-2.7896100339099125E-4</v>
      </c>
      <c r="BG41" s="23">
        <f>$S$10/(EXP($N$10-$O$10/(BF46+$P$10))/$R$32)</f>
        <v>1.3887587752148598E-2</v>
      </c>
      <c r="BH41" s="80">
        <f>-1*BG41*$O$10/(BF46+$P$10)^2</f>
        <v>-2.7896100339099125E-4</v>
      </c>
      <c r="BI41" s="23">
        <f>$S$10/(EXP($N$10-$O$10/(BH46+$P$10))/$R$32)</f>
        <v>1.3887587752148598E-2</v>
      </c>
      <c r="BJ41" s="80">
        <f>-1*BI41*$O$10/(BH46+$P$10)^2</f>
        <v>-2.7896100339099125E-4</v>
      </c>
      <c r="BK41" s="23">
        <f>$S$10/(EXP($N$10-$O$10/(BJ46+$P$10))/$R$32)</f>
        <v>1.3887587752148598E-2</v>
      </c>
      <c r="BL41" s="80">
        <f>-1*BK41*$O$10/(BJ46+$P$10)^2</f>
        <v>-2.7896100339099125E-4</v>
      </c>
      <c r="BM41" s="23">
        <f>$S$10/(EXP($N$10-$O$10/(BL46+$P$10))/$R$32)</f>
        <v>1.3887587752148598E-2</v>
      </c>
      <c r="BN41" s="80">
        <f>-1*BM41*$O$10/(BL46+$P$10)^2</f>
        <v>-2.7896100339099125E-4</v>
      </c>
      <c r="BO41" s="23">
        <f>$S$10/(EXP($N$10-$O$10/(BN46+$P$10))/$R$32)</f>
        <v>1.3887587752148598E-2</v>
      </c>
      <c r="BP41" s="80">
        <f>-1*BO41*$O$10/(BN46+$P$10)^2</f>
        <v>-2.7896100339099125E-4</v>
      </c>
      <c r="BQ41" s="23">
        <f>$S$10/(EXP($N$10-$O$10/(BP46+$P$10))/$R$32)</f>
        <v>1.3887587752148598E-2</v>
      </c>
      <c r="BR41" s="80">
        <f>-1*BQ41*$O$10/(BP46+$P$10)^2</f>
        <v>-2.7896100339099125E-4</v>
      </c>
      <c r="BS41" s="23">
        <f>$S$10/(EXP($N$10-$O$10/(BR46+$P$10))/$R$32)</f>
        <v>1.3887587752148598E-2</v>
      </c>
      <c r="BT41" s="80">
        <f>-1*BS41*$O$10/(BR46+$P$10)^2</f>
        <v>-2.7896100339099125E-4</v>
      </c>
      <c r="BU41" s="23">
        <f>$S$10/(EXP($N$10-$O$10/(BT46+$P$10))/$R$32)</f>
        <v>1.3887587752148598E-2</v>
      </c>
      <c r="BV41" s="80">
        <f>-1*BU41*$O$10/(BT46+$P$10)^2</f>
        <v>-2.7896100339099125E-4</v>
      </c>
      <c r="BW41" s="23">
        <f>$S$10/(EXP($N$10-$O$10/(BV46+$P$10))/$R$32)</f>
        <v>1.3887587752148598E-2</v>
      </c>
      <c r="BX41" s="80">
        <f>-1*BW41*$O$10/(BV46+$P$10)^2</f>
        <v>-2.7896100339099125E-4</v>
      </c>
      <c r="BY41" s="23">
        <f>$S$10/(EXP($N$10-$O$10/(BX46+$P$10))/$R$32)</f>
        <v>1.3887587752148598E-2</v>
      </c>
      <c r="BZ41" s="80">
        <f>-1*BY41*$O$10/(BX46+$P$10)^2</f>
        <v>-2.7896100339099125E-4</v>
      </c>
      <c r="CA41" s="23">
        <f>$S$10/(EXP($N$10-$O$10/(BZ46+$P$10))/$R$32)</f>
        <v>1.3887587752148598E-2</v>
      </c>
      <c r="CB41" s="80">
        <f>-1*CA41*$O$10/(BZ46+$P$10)^2</f>
        <v>-2.7896100339099125E-4</v>
      </c>
      <c r="CC41" s="23">
        <f>$S$10/(EXP($N$10-$O$10/(CB46+$P$10))/$R$32)</f>
        <v>1.3887587752148598E-2</v>
      </c>
      <c r="CD41" s="80">
        <f>-1*CC41*$O$10/(CB46+$P$10)^2</f>
        <v>-2.7896100339099125E-4</v>
      </c>
      <c r="CE41" s="23">
        <f>$S$10/(EXP($N$10-$O$10/(CD46+$P$10))/$R$32)</f>
        <v>1.3887587752148598E-2</v>
      </c>
      <c r="CF41" s="80">
        <f>-1*CE41*$O$10/(CD46+$P$10)^2</f>
        <v>-2.7896100339099125E-4</v>
      </c>
      <c r="CG41" s="23">
        <f>$S$10/(EXP($N$10-$O$10/(CF46+$P$10))/$R$32)</f>
        <v>1.3887587752148598E-2</v>
      </c>
      <c r="CH41" s="80">
        <f>-1*CG41*$O$10/(CF46+$P$10)^2</f>
        <v>-2.7896100339099125E-4</v>
      </c>
      <c r="CI41" s="23">
        <f>$S$10/(EXP($N$10-$O$10/(CH46+$P$10))/$R$32)</f>
        <v>1.3887587752148598E-2</v>
      </c>
      <c r="CJ41" s="80">
        <f>-1*CI41*$O$10/(CH46+$P$10)^2</f>
        <v>-2.7896100339099125E-4</v>
      </c>
      <c r="CK41" s="23">
        <f>$S$10/(EXP($N$10-$O$10/(CJ46+$P$10))/$R$32)</f>
        <v>1.3887587752148598E-2</v>
      </c>
      <c r="CL41" s="80">
        <f>-1*CK41*$O$10/(CJ46+$P$10)^2</f>
        <v>-2.7896100339099125E-4</v>
      </c>
      <c r="CM41" s="23">
        <f>$S$10/(EXP($N$10-$O$10/(CL46+$P$10))/$R$32)</f>
        <v>1.3887587752148598E-2</v>
      </c>
      <c r="CN41" s="80">
        <f>-1*CM41*$O$10/(CL46+$P$10)^2</f>
        <v>-2.7896100339099125E-4</v>
      </c>
      <c r="CO41" s="23">
        <f>$S$10/(EXP($N$10-$O$10/(CN46+$P$10))/$R$32)</f>
        <v>1.3887587752148598E-2</v>
      </c>
      <c r="CP41" s="80">
        <f>-1*CO41*$O$10/(CN46+$P$10)^2</f>
        <v>-2.7896100339099125E-4</v>
      </c>
      <c r="CQ41" s="23">
        <f>$S$10/(EXP($N$10-$O$10/(CP46+$P$10))/$R$32)</f>
        <v>1.3887587752148598E-2</v>
      </c>
      <c r="CR41" s="80">
        <f>-1*CQ41*$O$10/(CP46+$P$10)^2</f>
        <v>-2.7896100339099125E-4</v>
      </c>
      <c r="CS41" s="23">
        <f>$S$10/(EXP($N$10-$O$10/(CR46+$P$10))/$R$32)</f>
        <v>1.3887587752148598E-2</v>
      </c>
      <c r="CT41" s="80">
        <f>-1*CS41*$O$10/(CR46+$P$10)^2</f>
        <v>-2.7896100339099125E-4</v>
      </c>
      <c r="CU41" s="23">
        <f>$S$10/(EXP($N$10-$O$10/(CT46+$P$10))/$R$32)</f>
        <v>1.3887587752148598E-2</v>
      </c>
      <c r="CV41" s="80">
        <f>-1*CU41*$O$10/(CT46+$P$10)^2</f>
        <v>-2.7896100339099125E-4</v>
      </c>
      <c r="CW41" s="23">
        <f>$S$10/(EXP($N$10-$O$10/(CV46+$P$10))/$R$32)</f>
        <v>1.3887587752148598E-2</v>
      </c>
      <c r="CX41" s="80">
        <f>-1*CW41*$O$10/(CV46+$P$10)^2</f>
        <v>-2.7896100339099125E-4</v>
      </c>
      <c r="CY41" s="23">
        <f>$S$10/(EXP($N$10-$O$10/(CX46+$P$10))/$R$32)</f>
        <v>1.3887587752148598E-2</v>
      </c>
      <c r="CZ41" s="80">
        <f>-1*CY41*$O$10/(CX46+$P$10)^2</f>
        <v>-2.7896100339099125E-4</v>
      </c>
      <c r="DA41" s="23">
        <f>$S$10/(EXP($N$10-$O$10/(CZ46+$P$10))/$R$32)</f>
        <v>1.3887587752148598E-2</v>
      </c>
      <c r="DB41" s="80">
        <f>-1*DA41*$O$10/(CZ46+$P$10)^2</f>
        <v>-2.7896100339099125E-4</v>
      </c>
      <c r="DC41" s="23">
        <f>$S$10/(EXP($N$10-$O$10/(DB46+$P$10))/$R$32)</f>
        <v>1.3887587752148598E-2</v>
      </c>
      <c r="DD41" s="80">
        <f>-1*DC41*$O$10/(DB46+$P$10)^2</f>
        <v>-2.7896100339099125E-4</v>
      </c>
      <c r="DE41" s="23">
        <f>$S$10/(EXP($N$10-$O$10/(DD46+$P$10))/$R$32)</f>
        <v>1.3887587752148598E-2</v>
      </c>
      <c r="DF41" s="80">
        <f>-1*DE41*$O$10/(DD46+$P$10)^2</f>
        <v>-2.7896100339099125E-4</v>
      </c>
      <c r="DG41" s="23">
        <f>$S$10/(EXP($N$10-$O$10/(DF46+$P$10))/$R$32)</f>
        <v>1.3887587752148598E-2</v>
      </c>
      <c r="DH41" s="80">
        <f>-1*DG41*$O$10/(DF46+$P$10)^2</f>
        <v>-2.7896100339099125E-4</v>
      </c>
      <c r="DI41" s="23">
        <f>$S$10/(EXP($N$10-$O$10/(DH46+$P$10))/$R$32)</f>
        <v>1.3887587752148598E-2</v>
      </c>
      <c r="DJ41" s="80">
        <f>-1*DI41*$O$10/(DH46+$P$10)^2</f>
        <v>-2.7896100339099125E-4</v>
      </c>
      <c r="DK41" s="23">
        <f>$S$10/(EXP($N$10-$O$10/(DJ46+$P$10))/$R$32)</f>
        <v>1.3887587752148598E-2</v>
      </c>
      <c r="DL41" s="80">
        <f>-1*DK41*$O$10/(DJ46+$P$10)^2</f>
        <v>-2.7896100339099125E-4</v>
      </c>
      <c r="DM41" s="23">
        <f>$S$10/(EXP($N$10-$O$10/(DL46+$P$10))/$R$32)</f>
        <v>1.3887587752148598E-2</v>
      </c>
      <c r="DN41" s="80">
        <f>-1*DM41*$O$10/(DL46+$P$10)^2</f>
        <v>-2.7896100339099125E-4</v>
      </c>
      <c r="DO41" s="23">
        <f>$S$10/(EXP($N$10-$O$10/(DN46+$P$10))/$R$32)</f>
        <v>1.3887587752148598E-2</v>
      </c>
      <c r="DP41" s="80">
        <f>-1*DO41*$O$10/(DN46+$P$10)^2</f>
        <v>-2.7896100339099125E-4</v>
      </c>
      <c r="DQ41" s="23">
        <f>$S$10/(EXP($N$10-$O$10/(DP46+$P$10))/$R$32)</f>
        <v>1.3887587752148598E-2</v>
      </c>
      <c r="DR41" s="80">
        <f>-1*DQ41*$O$10/(DP46+$P$10)^2</f>
        <v>-2.7896100339099125E-4</v>
      </c>
      <c r="DS41" s="23">
        <f>$S$10/(EXP($N$10-$O$10/(DR46+$P$10))/$R$32)</f>
        <v>1.3887587752148598E-2</v>
      </c>
      <c r="DT41" s="80">
        <f>-1*DS41*$O$10/(DR46+$P$10)^2</f>
        <v>-2.7896100339099125E-4</v>
      </c>
      <c r="DU41" s="23">
        <f>$S$10/(EXP($N$10-$O$10/(DT46+$P$10))/$R$32)</f>
        <v>1.3887587752148598E-2</v>
      </c>
      <c r="DV41" s="80">
        <f>-1*DU41*$O$10/(DT46+$P$10)^2</f>
        <v>-2.7896100339099125E-4</v>
      </c>
      <c r="DW41" s="23">
        <f>$S$10/(EXP($N$10-$O$10/(DV46+$P$10))/$R$32)</f>
        <v>1.3887587752148598E-2</v>
      </c>
      <c r="DX41" s="80">
        <f>-1*DW41*$O$10/(DV46+$P$10)^2</f>
        <v>-2.7896100339099125E-4</v>
      </c>
      <c r="DY41" s="23">
        <f>$S$10/(EXP($N$10-$O$10/(DX46+$P$10))/$R$32)</f>
        <v>1.3887587752148598E-2</v>
      </c>
      <c r="DZ41" s="80">
        <f>-1*DY41*$O$10/(DX46+$P$10)^2</f>
        <v>-2.7896100339099125E-4</v>
      </c>
      <c r="EA41" s="23">
        <f>$S$10/(EXP($N$10-$O$10/(DZ46+$P$10))/$R$32)</f>
        <v>1.3887587752148598E-2</v>
      </c>
      <c r="EB41" s="80">
        <f>-1*EA41*$O$10/(DZ46+$P$10)^2</f>
        <v>-2.7896100339099125E-4</v>
      </c>
      <c r="EC41" s="23">
        <f>$S$10/(EXP($N$10-$O$10/(EB46+$P$10))/$R$32)</f>
        <v>1.3887587752148598E-2</v>
      </c>
      <c r="ED41" s="80">
        <f>-1*EC41*$O$10/(EB46+$P$10)^2</f>
        <v>-2.7896100339099125E-4</v>
      </c>
      <c r="EE41" s="23">
        <f>$S$10/(EXP($N$10-$O$10/(ED46+$P$10))/$R$32)</f>
        <v>1.3887587752148598E-2</v>
      </c>
      <c r="EF41" s="80">
        <f>-1*EE41*$O$10/(ED46+$P$10)^2</f>
        <v>-2.7896100339099125E-4</v>
      </c>
      <c r="EG41" s="23">
        <f>$S$10/(EXP($N$10-$O$10/(EF46+$P$10))/$R$32)</f>
        <v>1.3887587752148598E-2</v>
      </c>
      <c r="EH41" s="80">
        <f>-1*EG41*$O$10/(EF46+$P$10)^2</f>
        <v>-2.7896100339099125E-4</v>
      </c>
      <c r="EI41" s="23">
        <f>$S$10/(EXP($N$10-$O$10/(EH46+$P$10))/$R$32)</f>
        <v>1.3887587752148598E-2</v>
      </c>
      <c r="EJ41" s="80">
        <f>-1*EI41*$O$10/(EH46+$P$10)^2</f>
        <v>-2.7896100339099125E-4</v>
      </c>
      <c r="EK41" s="23">
        <f>$S$10/(EXP($N$10-$O$10/(EJ46+$P$10))/$R$32)</f>
        <v>1.3887587752148598E-2</v>
      </c>
      <c r="EL41" s="80">
        <f>-1*EK41*$O$10/(EJ46+$P$10)^2</f>
        <v>-2.7896100339099125E-4</v>
      </c>
      <c r="EM41" s="23">
        <f>$S$10/(EXP($N$10-$O$10/(EL46+$P$10))/$R$32)</f>
        <v>1.3887587752148598E-2</v>
      </c>
      <c r="EN41" s="80">
        <f>-1*EM41*$O$10/(EL46+$P$10)^2</f>
        <v>-2.7896100339099125E-4</v>
      </c>
      <c r="EO41" s="23">
        <f>$S$10/(EXP($N$10-$O$10/(EN46+$P$10))/$R$32)</f>
        <v>1.3887587752148598E-2</v>
      </c>
      <c r="EP41" s="80">
        <f>-1*EO41*$O$10/(EN46+$P$10)^2</f>
        <v>-2.7896100339099125E-4</v>
      </c>
      <c r="EQ41" s="23">
        <f>$S$10/(EXP($N$10-$O$10/(EP46+$P$10))/$R$32)</f>
        <v>1.3887587752148598E-2</v>
      </c>
      <c r="ER41" s="80">
        <f>-1*EQ41*$O$10/(EP46+$P$10)^2</f>
        <v>-2.7896100339099125E-4</v>
      </c>
      <c r="ES41" s="23">
        <f>$S$10/(EXP($N$10-$O$10/(ER46+$P$10))/$R$32)</f>
        <v>1.3887587752148598E-2</v>
      </c>
      <c r="ET41" s="80">
        <f>-1*ES41*$O$10/(ER46+$P$10)^2</f>
        <v>-2.7896100339099125E-4</v>
      </c>
      <c r="EU41" s="23">
        <f>$S$10/(EXP($N$10-$O$10/(ET46+$P$10))/$R$32)</f>
        <v>1.3887587752148598E-2</v>
      </c>
      <c r="EV41" s="80">
        <f>-1*EU41*$O$10/(ET46+$P$10)^2</f>
        <v>-2.7896100339099125E-4</v>
      </c>
    </row>
    <row r="42" spans="1:152" x14ac:dyDescent="0.25">
      <c r="B42" s="21"/>
      <c r="J42" s="2"/>
      <c r="K42" s="52"/>
      <c r="L42" s="51">
        <v>8</v>
      </c>
      <c r="M42" s="23">
        <f t="shared" si="15"/>
        <v>4.1406104292897969E-2</v>
      </c>
      <c r="N42" s="60">
        <f t="shared" si="16"/>
        <v>40.198286567659423</v>
      </c>
      <c r="O42" s="23">
        <f>S11/(EXP(N11-O11/($N$45+P11))/$R$32)</f>
        <v>0.21820903544507553</v>
      </c>
      <c r="P42" s="80">
        <f t="shared" si="18"/>
        <v>-8.0907867887704352E-3</v>
      </c>
      <c r="Q42" s="23">
        <f>$S$11/(EXP($N$11-$O$11/(P46+$P$11))/$R$32)</f>
        <v>0.12248692339179015</v>
      </c>
      <c r="R42" s="80">
        <f>-1*Q42*$O$11/(P46+$P$11)^2</f>
        <v>-4.0810937209743714E-3</v>
      </c>
      <c r="S42" s="23">
        <f>$S$11/(EXP($N$11-$O$11/(R46+$P$11))/$R$32)</f>
        <v>7.3035214988574376E-2</v>
      </c>
      <c r="T42" s="80">
        <f>-1*S42*$O$11/(R46+$P$11)^2</f>
        <v>-2.2000196246054773E-3</v>
      </c>
      <c r="U42" s="23">
        <f>$S$11/(EXP($N$11-$O$11/(T46+$P$11))/$R$32)</f>
        <v>5.0218920339628485E-2</v>
      </c>
      <c r="V42" s="80">
        <f>-1*U42*$O$11/(T46+$P$11)^2</f>
        <v>-1.4015248239449003E-3</v>
      </c>
      <c r="W42" s="23">
        <f>$S$11/(EXP($N$11-$O$11/(V46+$P$11))/$R$32)</f>
        <v>4.2530627375218975E-2</v>
      </c>
      <c r="X42" s="80">
        <f>-1*W42*$O$11/(V46+$P$11)^2</f>
        <v>-1.146326047375584E-3</v>
      </c>
      <c r="Y42" s="23">
        <f>$S$11/(EXP($N$11-$O$11/(X46+$P$11))/$R$32)</f>
        <v>4.142954093039776E-2</v>
      </c>
      <c r="Z42" s="80">
        <f>-1*Y42*$O$11/(X46+$P$11)^2</f>
        <v>-1.110463677437311E-3</v>
      </c>
      <c r="AA42" s="23">
        <f>$S$11/(EXP($N$11-$O$11/(Z46+$P$11))/$R$32)</f>
        <v>4.1406114898805094E-2</v>
      </c>
      <c r="AB42" s="80">
        <f>-1*AA42*$O$11/(Z46+$P$11)^2</f>
        <v>-1.1097026749164864E-3</v>
      </c>
      <c r="AC42" s="23">
        <f>$S$11/(EXP($N$11-$O$11/(AB46+$P$11))/$R$32)</f>
        <v>4.1406104292900099E-2</v>
      </c>
      <c r="AD42" s="80">
        <f>-1*AC42*$O$11/(AB46+$P$11)^2</f>
        <v>-1.1097023303989568E-3</v>
      </c>
      <c r="AE42" s="23">
        <f>$S$11/(EXP($N$11-$O$11/(AD46+$P$11))/$R$32)</f>
        <v>4.1406104292897969E-2</v>
      </c>
      <c r="AF42" s="80">
        <f>-1*AE42*$O$11/(AD46+$P$11)^2</f>
        <v>-1.1097023303988877E-3</v>
      </c>
      <c r="AG42" s="23">
        <f>$S$11/(EXP($N$11-$O$11/(AF46+$P$11))/$R$32)</f>
        <v>4.1406104292897969E-2</v>
      </c>
      <c r="AH42" s="80">
        <f>-1*AG42*$O$11/(AF46+$P$11)^2</f>
        <v>-1.1097023303988877E-3</v>
      </c>
      <c r="AI42" s="23">
        <f>$S$11/(EXP($N$11-$O$11/(AH46+$P$11))/$R$32)</f>
        <v>4.1406104292897969E-2</v>
      </c>
      <c r="AJ42" s="80">
        <f>-1*AI42*$O$11/(AH46+$P$11)^2</f>
        <v>-1.1097023303988877E-3</v>
      </c>
      <c r="AK42" s="23">
        <f>$S$11/(EXP($N$11-$O$11/(AJ46+$P$11))/$R$32)</f>
        <v>4.1406104292897969E-2</v>
      </c>
      <c r="AL42" s="80">
        <f>-1*AK42*$O$11/(AJ46+$P$11)^2</f>
        <v>-1.1097023303988877E-3</v>
      </c>
      <c r="AM42" s="23">
        <f>$S$11/(EXP($N$11-$O$11/(AL46+$P$11))/$R$32)</f>
        <v>4.1406104292897969E-2</v>
      </c>
      <c r="AN42" s="80">
        <f>-1*AM42*$O$11/(AL46+$P$11)^2</f>
        <v>-1.1097023303988877E-3</v>
      </c>
      <c r="AO42" s="23">
        <f>$S$11/(EXP($N$11-$O$11/(AN46+$P$11))/$R$32)</f>
        <v>4.1406104292897969E-2</v>
      </c>
      <c r="AP42" s="80">
        <f>-1*AO42*$O$11/(AN46+$P$11)^2</f>
        <v>-1.1097023303988877E-3</v>
      </c>
      <c r="AQ42" s="23">
        <f>$S$11/(EXP($N$11-$O$11/(AP46+$P$11))/$R$32)</f>
        <v>4.1406104292897969E-2</v>
      </c>
      <c r="AR42" s="80">
        <f>-1*AQ42*$O$11/(AP46+$P$11)^2</f>
        <v>-1.1097023303988877E-3</v>
      </c>
      <c r="AS42" s="23">
        <f>$S$11/(EXP($N$11-$O$11/(AR46+$P$11))/$R$32)</f>
        <v>4.1406104292897969E-2</v>
      </c>
      <c r="AT42" s="80">
        <f>-1*AS42*$O$11/(AR46+$P$11)^2</f>
        <v>-1.1097023303988877E-3</v>
      </c>
      <c r="AU42" s="23">
        <f>$S$11/(EXP($N$11-$O$11/(AT46+$P$11))/$R$32)</f>
        <v>4.1406104292897969E-2</v>
      </c>
      <c r="AV42" s="80">
        <f>-1*AU42*$O$11/(AT46+$P$11)^2</f>
        <v>-1.1097023303988877E-3</v>
      </c>
      <c r="AW42" s="23">
        <f>$S$11/(EXP($N$11-$O$11/(AV46+$P$11))/$R$32)</f>
        <v>4.1406104292897969E-2</v>
      </c>
      <c r="AX42" s="80">
        <f>-1*AW42*$O$11/(AV46+$P$11)^2</f>
        <v>-1.1097023303988877E-3</v>
      </c>
      <c r="AY42" s="23">
        <f>$S$11/(EXP($N$11-$O$11/(AX46+$P$11))/$R$32)</f>
        <v>4.1406104292897969E-2</v>
      </c>
      <c r="AZ42" s="80">
        <f>-1*AY42*$O$11/(AX46+$P$11)^2</f>
        <v>-1.1097023303988877E-3</v>
      </c>
      <c r="BA42" s="23">
        <f>$S$11/(EXP($N$11-$O$11/(AZ46+$P$11))/$R$32)</f>
        <v>4.1406104292897969E-2</v>
      </c>
      <c r="BB42" s="80">
        <f>-1*BA42*$O$11/(AZ46+$P$11)^2</f>
        <v>-1.1097023303988877E-3</v>
      </c>
      <c r="BC42" s="23">
        <f>$S$11/(EXP($N$11-$O$11/(BB46+$P$11))/$R$32)</f>
        <v>4.1406104292897969E-2</v>
      </c>
      <c r="BD42" s="80">
        <f>-1*BC42*$O$11/(BB46+$P$11)^2</f>
        <v>-1.1097023303988877E-3</v>
      </c>
      <c r="BE42" s="23">
        <f>$S$11/(EXP($N$11-$O$11/(BD46+$P$11))/$R$32)</f>
        <v>4.1406104292897969E-2</v>
      </c>
      <c r="BF42" s="80">
        <f>-1*BE42*$O$11/(BD46+$P$11)^2</f>
        <v>-1.1097023303988877E-3</v>
      </c>
      <c r="BG42" s="23">
        <f>$S$11/(EXP($N$11-$O$11/(BF46+$P$11))/$R$32)</f>
        <v>4.1406104292897969E-2</v>
      </c>
      <c r="BH42" s="80">
        <f>-1*BG42*$O$11/(BF46+$P$11)^2</f>
        <v>-1.1097023303988877E-3</v>
      </c>
      <c r="BI42" s="23">
        <f>$S$11/(EXP($N$11-$O$11/(BH46+$P$11))/$R$32)</f>
        <v>4.1406104292897969E-2</v>
      </c>
      <c r="BJ42" s="80">
        <f>-1*BI42*$O$11/(BH46+$P$11)^2</f>
        <v>-1.1097023303988877E-3</v>
      </c>
      <c r="BK42" s="23">
        <f>$S$11/(EXP($N$11-$O$11/(BJ46+$P$11))/$R$32)</f>
        <v>4.1406104292897969E-2</v>
      </c>
      <c r="BL42" s="80">
        <f>-1*BK42*$O$11/(BJ46+$P$11)^2</f>
        <v>-1.1097023303988877E-3</v>
      </c>
      <c r="BM42" s="23">
        <f>$S$11/(EXP($N$11-$O$11/(BL46+$P$11))/$R$32)</f>
        <v>4.1406104292897969E-2</v>
      </c>
      <c r="BN42" s="80">
        <f>-1*BM42*$O$11/(BL46+$P$11)^2</f>
        <v>-1.1097023303988877E-3</v>
      </c>
      <c r="BO42" s="23">
        <f>$S$11/(EXP($N$11-$O$11/(BN46+$P$11))/$R$32)</f>
        <v>4.1406104292897969E-2</v>
      </c>
      <c r="BP42" s="80">
        <f>-1*BO42*$O$11/(BN46+$P$11)^2</f>
        <v>-1.1097023303988877E-3</v>
      </c>
      <c r="BQ42" s="23">
        <f>$S$11/(EXP($N$11-$O$11/(BP46+$P$11))/$R$32)</f>
        <v>4.1406104292897969E-2</v>
      </c>
      <c r="BR42" s="80">
        <f>-1*BQ42*$O$11/(BP46+$P$11)^2</f>
        <v>-1.1097023303988877E-3</v>
      </c>
      <c r="BS42" s="23">
        <f>$S$11/(EXP($N$11-$O$11/(BR46+$P$11))/$R$32)</f>
        <v>4.1406104292897969E-2</v>
      </c>
      <c r="BT42" s="80">
        <f>-1*BS42*$O$11/(BR46+$P$11)^2</f>
        <v>-1.1097023303988877E-3</v>
      </c>
      <c r="BU42" s="23">
        <f>$S$11/(EXP($N$11-$O$11/(BT46+$P$11))/$R$32)</f>
        <v>4.1406104292897969E-2</v>
      </c>
      <c r="BV42" s="80">
        <f>-1*BU42*$O$11/(BT46+$P$11)^2</f>
        <v>-1.1097023303988877E-3</v>
      </c>
      <c r="BW42" s="23">
        <f>$S$11/(EXP($N$11-$O$11/(BV46+$P$11))/$R$32)</f>
        <v>4.1406104292897969E-2</v>
      </c>
      <c r="BX42" s="80">
        <f>-1*BW42*$O$11/(BV46+$P$11)^2</f>
        <v>-1.1097023303988877E-3</v>
      </c>
      <c r="BY42" s="23">
        <f>$S$11/(EXP($N$11-$O$11/(BX46+$P$11))/$R$32)</f>
        <v>4.1406104292897969E-2</v>
      </c>
      <c r="BZ42" s="80">
        <f>-1*BY42*$O$11/(BX46+$P$11)^2</f>
        <v>-1.1097023303988877E-3</v>
      </c>
      <c r="CA42" s="23">
        <f>$S$11/(EXP($N$11-$O$11/(BZ46+$P$11))/$R$32)</f>
        <v>4.1406104292897969E-2</v>
      </c>
      <c r="CB42" s="80">
        <f>-1*CA42*$O$11/(BZ46+$P$11)^2</f>
        <v>-1.1097023303988877E-3</v>
      </c>
      <c r="CC42" s="23">
        <f>$S$11/(EXP($N$11-$O$11/(CB46+$P$11))/$R$32)</f>
        <v>4.1406104292897969E-2</v>
      </c>
      <c r="CD42" s="80">
        <f>-1*CC42*$O$11/(CB46+$P$11)^2</f>
        <v>-1.1097023303988877E-3</v>
      </c>
      <c r="CE42" s="23">
        <f>$S$11/(EXP($N$11-$O$11/(CD46+$P$11))/$R$32)</f>
        <v>4.1406104292897969E-2</v>
      </c>
      <c r="CF42" s="80">
        <f>-1*CE42*$O$11/(CD46+$P$11)^2</f>
        <v>-1.1097023303988877E-3</v>
      </c>
      <c r="CG42" s="23">
        <f>$S$11/(EXP($N$11-$O$11/(CF46+$P$11))/$R$32)</f>
        <v>4.1406104292897969E-2</v>
      </c>
      <c r="CH42" s="80">
        <f>-1*CG42*$O$11/(CF46+$P$11)^2</f>
        <v>-1.1097023303988877E-3</v>
      </c>
      <c r="CI42" s="23">
        <f>$S$11/(EXP($N$11-$O$11/(CH46+$P$11))/$R$32)</f>
        <v>4.1406104292897969E-2</v>
      </c>
      <c r="CJ42" s="80">
        <f>-1*CI42*$O$11/(CH46+$P$11)^2</f>
        <v>-1.1097023303988877E-3</v>
      </c>
      <c r="CK42" s="23">
        <f>$S$11/(EXP($N$11-$O$11/(CJ46+$P$11))/$R$32)</f>
        <v>4.1406104292897969E-2</v>
      </c>
      <c r="CL42" s="80">
        <f>-1*CK42*$O$11/(CJ46+$P$11)^2</f>
        <v>-1.1097023303988877E-3</v>
      </c>
      <c r="CM42" s="23">
        <f>$S$11/(EXP($N$11-$O$11/(CL46+$P$11))/$R$32)</f>
        <v>4.1406104292897969E-2</v>
      </c>
      <c r="CN42" s="80">
        <f>-1*CM42*$O$11/(CL46+$P$11)^2</f>
        <v>-1.1097023303988877E-3</v>
      </c>
      <c r="CO42" s="23">
        <f>$S$11/(EXP($N$11-$O$11/(CN46+$P$11))/$R$32)</f>
        <v>4.1406104292897969E-2</v>
      </c>
      <c r="CP42" s="80">
        <f>-1*CO42*$O$11/(CN46+$P$11)^2</f>
        <v>-1.1097023303988877E-3</v>
      </c>
      <c r="CQ42" s="23">
        <f>$S$11/(EXP($N$11-$O$11/(CP46+$P$11))/$R$32)</f>
        <v>4.1406104292897969E-2</v>
      </c>
      <c r="CR42" s="80">
        <f>-1*CQ42*$O$11/(CP46+$P$11)^2</f>
        <v>-1.1097023303988877E-3</v>
      </c>
      <c r="CS42" s="23">
        <f>$S$11/(EXP($N$11-$O$11/(CR46+$P$11))/$R$32)</f>
        <v>4.1406104292897969E-2</v>
      </c>
      <c r="CT42" s="80">
        <f>-1*CS42*$O$11/(CR46+$P$11)^2</f>
        <v>-1.1097023303988877E-3</v>
      </c>
      <c r="CU42" s="23">
        <f>$S$11/(EXP($N$11-$O$11/(CT46+$P$11))/$R$32)</f>
        <v>4.1406104292897969E-2</v>
      </c>
      <c r="CV42" s="80">
        <f>-1*CU42*$O$11/(CT46+$P$11)^2</f>
        <v>-1.1097023303988877E-3</v>
      </c>
      <c r="CW42" s="23">
        <f>$S$11/(EXP($N$11-$O$11/(CV46+$P$11))/$R$32)</f>
        <v>4.1406104292897969E-2</v>
      </c>
      <c r="CX42" s="80">
        <f>-1*CW42*$O$11/(CV46+$P$11)^2</f>
        <v>-1.1097023303988877E-3</v>
      </c>
      <c r="CY42" s="23">
        <f>$S$11/(EXP($N$11-$O$11/(CX46+$P$11))/$R$32)</f>
        <v>4.1406104292897969E-2</v>
      </c>
      <c r="CZ42" s="80">
        <f>-1*CY42*$O$11/(CX46+$P$11)^2</f>
        <v>-1.1097023303988877E-3</v>
      </c>
      <c r="DA42" s="23">
        <f>$S$11/(EXP($N$11-$O$11/(CZ46+$P$11))/$R$32)</f>
        <v>4.1406104292897969E-2</v>
      </c>
      <c r="DB42" s="80">
        <f>-1*DA42*$O$11/(CZ46+$P$11)^2</f>
        <v>-1.1097023303988877E-3</v>
      </c>
      <c r="DC42" s="23">
        <f>$S$11/(EXP($N$11-$O$11/(DB46+$P$11))/$R$32)</f>
        <v>4.1406104292897969E-2</v>
      </c>
      <c r="DD42" s="80">
        <f>-1*DC42*$O$11/(DB46+$P$11)^2</f>
        <v>-1.1097023303988877E-3</v>
      </c>
      <c r="DE42" s="23">
        <f>$S$11/(EXP($N$11-$O$11/(DD46+$P$11))/$R$32)</f>
        <v>4.1406104292897969E-2</v>
      </c>
      <c r="DF42" s="80">
        <f>-1*DE42*$O$11/(DD46+$P$11)^2</f>
        <v>-1.1097023303988877E-3</v>
      </c>
      <c r="DG42" s="23">
        <f>$S$11/(EXP($N$11-$O$11/(DF46+$P$11))/$R$32)</f>
        <v>4.1406104292897969E-2</v>
      </c>
      <c r="DH42" s="80">
        <f>-1*DG42*$O$11/(DF46+$P$11)^2</f>
        <v>-1.1097023303988877E-3</v>
      </c>
      <c r="DI42" s="23">
        <f>$S$11/(EXP($N$11-$O$11/(DH46+$P$11))/$R$32)</f>
        <v>4.1406104292897969E-2</v>
      </c>
      <c r="DJ42" s="80">
        <f>-1*DI42*$O$11/(DH46+$P$11)^2</f>
        <v>-1.1097023303988877E-3</v>
      </c>
      <c r="DK42" s="23">
        <f>$S$11/(EXP($N$11-$O$11/(DJ46+$P$11))/$R$32)</f>
        <v>4.1406104292897969E-2</v>
      </c>
      <c r="DL42" s="80">
        <f>-1*DK42*$O$11/(DJ46+$P$11)^2</f>
        <v>-1.1097023303988877E-3</v>
      </c>
      <c r="DM42" s="23">
        <f>$S$11/(EXP($N$11-$O$11/(DL46+$P$11))/$R$32)</f>
        <v>4.1406104292897969E-2</v>
      </c>
      <c r="DN42" s="80">
        <f>-1*DM42*$O$11/(DL46+$P$11)^2</f>
        <v>-1.1097023303988877E-3</v>
      </c>
      <c r="DO42" s="23">
        <f>$S$11/(EXP($N$11-$O$11/(DN46+$P$11))/$R$32)</f>
        <v>4.1406104292897969E-2</v>
      </c>
      <c r="DP42" s="80">
        <f>-1*DO42*$O$11/(DN46+$P$11)^2</f>
        <v>-1.1097023303988877E-3</v>
      </c>
      <c r="DQ42" s="23">
        <f>$S$11/(EXP($N$11-$O$11/(DP46+$P$11))/$R$32)</f>
        <v>4.1406104292897969E-2</v>
      </c>
      <c r="DR42" s="80">
        <f>-1*DQ42*$O$11/(DP46+$P$11)^2</f>
        <v>-1.1097023303988877E-3</v>
      </c>
      <c r="DS42" s="23">
        <f>$S$11/(EXP($N$11-$O$11/(DR46+$P$11))/$R$32)</f>
        <v>4.1406104292897969E-2</v>
      </c>
      <c r="DT42" s="80">
        <f>-1*DS42*$O$11/(DR46+$P$11)^2</f>
        <v>-1.1097023303988877E-3</v>
      </c>
      <c r="DU42" s="23">
        <f>$S$11/(EXP($N$11-$O$11/(DT46+$P$11))/$R$32)</f>
        <v>4.1406104292897969E-2</v>
      </c>
      <c r="DV42" s="80">
        <f>-1*DU42*$O$11/(DT46+$P$11)^2</f>
        <v>-1.1097023303988877E-3</v>
      </c>
      <c r="DW42" s="23">
        <f>$S$11/(EXP($N$11-$O$11/(DV46+$P$11))/$R$32)</f>
        <v>4.1406104292897969E-2</v>
      </c>
      <c r="DX42" s="80">
        <f>-1*DW42*$O$11/(DV46+$P$11)^2</f>
        <v>-1.1097023303988877E-3</v>
      </c>
      <c r="DY42" s="23">
        <f>$S$11/(EXP($N$11-$O$11/(DX46+$P$11))/$R$32)</f>
        <v>4.1406104292897969E-2</v>
      </c>
      <c r="DZ42" s="80">
        <f>-1*DY42*$O$11/(DX46+$P$11)^2</f>
        <v>-1.1097023303988877E-3</v>
      </c>
      <c r="EA42" s="23">
        <f>$S$11/(EXP($N$11-$O$11/(DZ46+$P$11))/$R$32)</f>
        <v>4.1406104292897969E-2</v>
      </c>
      <c r="EB42" s="80">
        <f>-1*EA42*$O$11/(DZ46+$P$11)^2</f>
        <v>-1.1097023303988877E-3</v>
      </c>
      <c r="EC42" s="23">
        <f>$S$11/(EXP($N$11-$O$11/(EB46+$P$11))/$R$32)</f>
        <v>4.1406104292897969E-2</v>
      </c>
      <c r="ED42" s="80">
        <f>-1*EC42*$O$11/(EB46+$P$11)^2</f>
        <v>-1.1097023303988877E-3</v>
      </c>
      <c r="EE42" s="23">
        <f>$S$11/(EXP($N$11-$O$11/(ED46+$P$11))/$R$32)</f>
        <v>4.1406104292897969E-2</v>
      </c>
      <c r="EF42" s="80">
        <f>-1*EE42*$O$11/(ED46+$P$11)^2</f>
        <v>-1.1097023303988877E-3</v>
      </c>
      <c r="EG42" s="23">
        <f>$S$11/(EXP($N$11-$O$11/(EF46+$P$11))/$R$32)</f>
        <v>4.1406104292897969E-2</v>
      </c>
      <c r="EH42" s="80">
        <f>-1*EG42*$O$11/(EF46+$P$11)^2</f>
        <v>-1.1097023303988877E-3</v>
      </c>
      <c r="EI42" s="23">
        <f>$S$11/(EXP($N$11-$O$11/(EH46+$P$11))/$R$32)</f>
        <v>4.1406104292897969E-2</v>
      </c>
      <c r="EJ42" s="80">
        <f>-1*EI42*$O$11/(EH46+$P$11)^2</f>
        <v>-1.1097023303988877E-3</v>
      </c>
      <c r="EK42" s="23">
        <f>$S$11/(EXP($N$11-$O$11/(EJ46+$P$11))/$R$32)</f>
        <v>4.1406104292897969E-2</v>
      </c>
      <c r="EL42" s="80">
        <f>-1*EK42*$O$11/(EJ46+$P$11)^2</f>
        <v>-1.1097023303988877E-3</v>
      </c>
      <c r="EM42" s="23">
        <f>$S$11/(EXP($N$11-$O$11/(EL46+$P$11))/$R$32)</f>
        <v>4.1406104292897969E-2</v>
      </c>
      <c r="EN42" s="80">
        <f>-1*EM42*$O$11/(EL46+$P$11)^2</f>
        <v>-1.1097023303988877E-3</v>
      </c>
      <c r="EO42" s="23">
        <f>$S$11/(EXP($N$11-$O$11/(EN46+$P$11))/$R$32)</f>
        <v>4.1406104292897969E-2</v>
      </c>
      <c r="EP42" s="80">
        <f>-1*EO42*$O$11/(EN46+$P$11)^2</f>
        <v>-1.1097023303988877E-3</v>
      </c>
      <c r="EQ42" s="23">
        <f>$S$11/(EXP($N$11-$O$11/(EP46+$P$11))/$R$32)</f>
        <v>4.1406104292897969E-2</v>
      </c>
      <c r="ER42" s="80">
        <f>-1*EQ42*$O$11/(EP46+$P$11)^2</f>
        <v>-1.1097023303988877E-3</v>
      </c>
      <c r="ES42" s="23">
        <f>$S$11/(EXP($N$11-$O$11/(ER46+$P$11))/$R$32)</f>
        <v>4.1406104292897969E-2</v>
      </c>
      <c r="ET42" s="80">
        <f>-1*ES42*$O$11/(ER46+$P$11)^2</f>
        <v>-1.1097023303988877E-3</v>
      </c>
      <c r="EU42" s="23">
        <f>$S$11/(EXP($N$11-$O$11/(ET46+$P$11))/$R$32)</f>
        <v>4.1406104292897969E-2</v>
      </c>
      <c r="EV42" s="80">
        <f>-1*EU42*$O$11/(ET46+$P$11)^2</f>
        <v>-1.1097023303988877E-3</v>
      </c>
    </row>
    <row r="43" spans="1:152" x14ac:dyDescent="0.25">
      <c r="B43" s="15" t="s">
        <v>671</v>
      </c>
      <c r="C43" s="18"/>
      <c r="D43" s="18"/>
      <c r="E43" s="18"/>
      <c r="F43" s="18"/>
      <c r="J43" s="2"/>
      <c r="K43" s="52"/>
      <c r="L43" s="51">
        <v>9</v>
      </c>
      <c r="M43" s="23">
        <f t="shared" si="15"/>
        <v>1.3765309502302136E-2</v>
      </c>
      <c r="N43" s="60">
        <f t="shared" si="16"/>
        <v>35.430091004273166</v>
      </c>
      <c r="O43" s="23">
        <f t="shared" si="17"/>
        <v>4.7610784826718544E-2</v>
      </c>
      <c r="P43" s="80">
        <f t="shared" si="18"/>
        <v>-1.3021417500403043E-3</v>
      </c>
      <c r="Q43" s="23">
        <f>$S$12/(EXP($N$12-$O$12/(P46+$P$12))/$R$32)</f>
        <v>3.1041581605919046E-2</v>
      </c>
      <c r="R43" s="80">
        <f>-1*Q43*$O$12/(P46+$P$12)^2</f>
        <v>-7.693270542882463E-4</v>
      </c>
      <c r="S43" s="23">
        <f>$S$12/(EXP($N$12-$O$12/(R46+$P$12))/$R$32)</f>
        <v>2.1099750727066109E-2</v>
      </c>
      <c r="T43" s="80">
        <f>-1*S43*$O$12/(R46+$P$12)^2</f>
        <v>-4.7635324714965155E-4</v>
      </c>
      <c r="U43" s="23">
        <f>$S$12/(EXP($N$12-$O$12/(T46+$P$12))/$R$32)</f>
        <v>1.5923156047409136E-2</v>
      </c>
      <c r="V43" s="80">
        <f>-1*U43*$O$12/(T46+$P$12)^2</f>
        <v>-3.3488974703530867E-4</v>
      </c>
      <c r="W43" s="23">
        <f>$S$12/(EXP($N$12-$O$12/(V46+$P$12))/$R$32)</f>
        <v>1.4046853105822299E-2</v>
      </c>
      <c r="X43" s="80">
        <f>-1*W43*$O$12/(V46+$P$12)^2</f>
        <v>-2.8601145148137098E-4</v>
      </c>
      <c r="Y43" s="23">
        <f>$S$12/(EXP($N$12-$O$12/(X46+$P$12))/$R$32)</f>
        <v>1.3771197314541404E-2</v>
      </c>
      <c r="Z43" s="80">
        <f>-1*Y43*$O$12/(X46+$P$12)^2</f>
        <v>-2.7895309914260263E-4</v>
      </c>
      <c r="AA43" s="23">
        <f>$S$12/(EXP($N$12-$O$12/(Z46+$P$12))/$R$32)</f>
        <v>1.3765312166940489E-2</v>
      </c>
      <c r="AB43" s="80">
        <f>-1*AA43*$O$12/(Z46+$P$12)^2</f>
        <v>-2.7880276369808083E-4</v>
      </c>
      <c r="AC43" s="23">
        <f>$S$12/(EXP($N$12-$O$12/(AB46+$P$12))/$R$32)</f>
        <v>1.3765309502302675E-2</v>
      </c>
      <c r="AD43" s="80">
        <f>-1*AC43*$O$12/(AB46+$P$12)^2</f>
        <v>-2.7880269563361032E-4</v>
      </c>
      <c r="AE43" s="23">
        <f>$S$12/(EXP($N$12-$O$12/(AD46+$P$12))/$R$32)</f>
        <v>1.3765309502302136E-2</v>
      </c>
      <c r="AF43" s="80">
        <f>-1*AE43*$O$12/(AD46+$P$12)^2</f>
        <v>-2.7880269563359639E-4</v>
      </c>
      <c r="AG43" s="23">
        <f>$S$12/(EXP($N$12-$O$12/(AF46+$P$12))/$R$32)</f>
        <v>1.3765309502302136E-2</v>
      </c>
      <c r="AH43" s="80">
        <f>-1*AG43*$O$12/(AF46+$P$12)^2</f>
        <v>-2.7880269563359639E-4</v>
      </c>
      <c r="AI43" s="23">
        <f>$S$12/(EXP($N$12-$O$12/(AH46+$P$12))/$R$32)</f>
        <v>1.3765309502302136E-2</v>
      </c>
      <c r="AJ43" s="80">
        <f>-1*AI43*$O$12/(AH46+$P$12)^2</f>
        <v>-2.7880269563359639E-4</v>
      </c>
      <c r="AK43" s="23">
        <f>$S$12/(EXP($N$12-$O$12/(AJ46+$P$12))/$R$32)</f>
        <v>1.3765309502302136E-2</v>
      </c>
      <c r="AL43" s="80">
        <f>-1*AK43*$O$12/(AJ46+$P$12)^2</f>
        <v>-2.7880269563359639E-4</v>
      </c>
      <c r="AM43" s="23">
        <f>$S$12/(EXP($N$12-$O$12/(AL46+$P$12))/$R$32)</f>
        <v>1.3765309502302136E-2</v>
      </c>
      <c r="AN43" s="80">
        <f>-1*AM43*$O$12/(AL46+$P$12)^2</f>
        <v>-2.7880269563359639E-4</v>
      </c>
      <c r="AO43" s="23">
        <f>$S$12/(EXP($N$12-$O$12/(AN46+$P$12))/$R$32)</f>
        <v>1.3765309502302136E-2</v>
      </c>
      <c r="AP43" s="80">
        <f>-1*AO43*$O$12/(AN46+$P$12)^2</f>
        <v>-2.7880269563359639E-4</v>
      </c>
      <c r="AQ43" s="23">
        <f>$S$12/(EXP($N$12-$O$12/(AP46+$P$12))/$R$32)</f>
        <v>1.3765309502302136E-2</v>
      </c>
      <c r="AR43" s="80">
        <f>-1*AQ43*$O$12/(AP46+$P$12)^2</f>
        <v>-2.7880269563359639E-4</v>
      </c>
      <c r="AS43" s="23">
        <f>$S$12/(EXP($N$12-$O$12/(AR46+$P$12))/$R$32)</f>
        <v>1.3765309502302136E-2</v>
      </c>
      <c r="AT43" s="80">
        <f>-1*AS43*$O$12/(AR46+$P$12)^2</f>
        <v>-2.7880269563359639E-4</v>
      </c>
      <c r="AU43" s="23">
        <f>$S$12/(EXP($N$12-$O$12/(AT46+$P$12))/$R$32)</f>
        <v>1.3765309502302136E-2</v>
      </c>
      <c r="AV43" s="80">
        <f>-1*AU43*$O$12/(AT46+$P$12)^2</f>
        <v>-2.7880269563359639E-4</v>
      </c>
      <c r="AW43" s="23">
        <f>$S$12/(EXP($N$12-$O$12/(AV46+$P$12))/$R$32)</f>
        <v>1.3765309502302136E-2</v>
      </c>
      <c r="AX43" s="80">
        <f>-1*AW43*$O$12/(AV46+$P$12)^2</f>
        <v>-2.7880269563359639E-4</v>
      </c>
      <c r="AY43" s="23">
        <f>$S$12/(EXP($N$12-$O$12/(AX46+$P$12))/$R$32)</f>
        <v>1.3765309502302136E-2</v>
      </c>
      <c r="AZ43" s="80">
        <f>-1*AY43*$O$12/(AX46+$P$12)^2</f>
        <v>-2.7880269563359639E-4</v>
      </c>
      <c r="BA43" s="23">
        <f>$S$12/(EXP($N$12-$O$12/(AZ46+$P$12))/$R$32)</f>
        <v>1.3765309502302136E-2</v>
      </c>
      <c r="BB43" s="80">
        <f>-1*BA43*$O$12/(AZ46+$P$12)^2</f>
        <v>-2.7880269563359639E-4</v>
      </c>
      <c r="BC43" s="23">
        <f>$S$12/(EXP($N$12-$O$12/(BB46+$P$12))/$R$32)</f>
        <v>1.3765309502302136E-2</v>
      </c>
      <c r="BD43" s="80">
        <f>-1*BC43*$O$12/(BB46+$P$12)^2</f>
        <v>-2.7880269563359639E-4</v>
      </c>
      <c r="BE43" s="23">
        <f>$S$12/(EXP($N$12-$O$12/(BD46+$P$12))/$R$32)</f>
        <v>1.3765309502302136E-2</v>
      </c>
      <c r="BF43" s="80">
        <f>-1*BE43*$O$12/(BD46+$P$12)^2</f>
        <v>-2.7880269563359639E-4</v>
      </c>
      <c r="BG43" s="23">
        <f>$S$12/(EXP($N$12-$O$12/(BF46+$P$12))/$R$32)</f>
        <v>1.3765309502302136E-2</v>
      </c>
      <c r="BH43" s="80">
        <f>-1*BG43*$O$12/(BF46+$P$12)^2</f>
        <v>-2.7880269563359639E-4</v>
      </c>
      <c r="BI43" s="23">
        <f>$S$12/(EXP($N$12-$O$12/(BH46+$P$12))/$R$32)</f>
        <v>1.3765309502302136E-2</v>
      </c>
      <c r="BJ43" s="80">
        <f>-1*BI43*$O$12/(BH46+$P$12)^2</f>
        <v>-2.7880269563359639E-4</v>
      </c>
      <c r="BK43" s="23">
        <f>$S$12/(EXP($N$12-$O$12/(BJ46+$P$12))/$R$32)</f>
        <v>1.3765309502302136E-2</v>
      </c>
      <c r="BL43" s="80">
        <f>-1*BK43*$O$12/(BJ46+$P$12)^2</f>
        <v>-2.7880269563359639E-4</v>
      </c>
      <c r="BM43" s="23">
        <f>$S$12/(EXP($N$12-$O$12/(BL46+$P$12))/$R$32)</f>
        <v>1.3765309502302136E-2</v>
      </c>
      <c r="BN43" s="80">
        <f>-1*BM43*$O$12/(BL46+$P$12)^2</f>
        <v>-2.7880269563359639E-4</v>
      </c>
      <c r="BO43" s="23">
        <f>$S$12/(EXP($N$12-$O$12/(BN46+$P$12))/$R$32)</f>
        <v>1.3765309502302136E-2</v>
      </c>
      <c r="BP43" s="80">
        <f>-1*BO43*$O$12/(BN46+$P$12)^2</f>
        <v>-2.7880269563359639E-4</v>
      </c>
      <c r="BQ43" s="23">
        <f>$S$12/(EXP($N$12-$O$12/(BP46+$P$12))/$R$32)</f>
        <v>1.3765309502302136E-2</v>
      </c>
      <c r="BR43" s="80">
        <f>-1*BQ43*$O$12/(BP46+$P$12)^2</f>
        <v>-2.7880269563359639E-4</v>
      </c>
      <c r="BS43" s="23">
        <f>$S$12/(EXP($N$12-$O$12/(BR46+$P$12))/$R$32)</f>
        <v>1.3765309502302136E-2</v>
      </c>
      <c r="BT43" s="80">
        <f>-1*BS43*$O$12/(BR46+$P$12)^2</f>
        <v>-2.7880269563359639E-4</v>
      </c>
      <c r="BU43" s="23">
        <f>$S$12/(EXP($N$12-$O$12/(BT46+$P$12))/$R$32)</f>
        <v>1.3765309502302136E-2</v>
      </c>
      <c r="BV43" s="80">
        <f>-1*BU43*$O$12/(BT46+$P$12)^2</f>
        <v>-2.7880269563359639E-4</v>
      </c>
      <c r="BW43" s="23">
        <f>$S$12/(EXP($N$12-$O$12/(BV46+$P$12))/$R$32)</f>
        <v>1.3765309502302136E-2</v>
      </c>
      <c r="BX43" s="80">
        <f>-1*BW43*$O$12/(BV46+$P$12)^2</f>
        <v>-2.7880269563359639E-4</v>
      </c>
      <c r="BY43" s="23">
        <f>$S$12/(EXP($N$12-$O$12/(BX46+$P$12))/$R$32)</f>
        <v>1.3765309502302136E-2</v>
      </c>
      <c r="BZ43" s="80">
        <f>-1*BY43*$O$12/(BX46+$P$12)^2</f>
        <v>-2.7880269563359639E-4</v>
      </c>
      <c r="CA43" s="23">
        <f>$S$12/(EXP($N$12-$O$12/(BZ46+$P$12))/$R$32)</f>
        <v>1.3765309502302136E-2</v>
      </c>
      <c r="CB43" s="80">
        <f>-1*CA43*$O$12/(BZ46+$P$12)^2</f>
        <v>-2.7880269563359639E-4</v>
      </c>
      <c r="CC43" s="23">
        <f>$S$12/(EXP($N$12-$O$12/(CB46+$P$12))/$R$32)</f>
        <v>1.3765309502302136E-2</v>
      </c>
      <c r="CD43" s="80">
        <f>-1*CC43*$O$12/(CB46+$P$12)^2</f>
        <v>-2.7880269563359639E-4</v>
      </c>
      <c r="CE43" s="23">
        <f>$S$12/(EXP($N$12-$O$12/(CD46+$P$12))/$R$32)</f>
        <v>1.3765309502302136E-2</v>
      </c>
      <c r="CF43" s="80">
        <f>-1*CE43*$O$12/(CD46+$P$12)^2</f>
        <v>-2.7880269563359639E-4</v>
      </c>
      <c r="CG43" s="23">
        <f>$S$12/(EXP($N$12-$O$12/(CF46+$P$12))/$R$32)</f>
        <v>1.3765309502302136E-2</v>
      </c>
      <c r="CH43" s="80">
        <f>-1*CG43*$O$12/(CF46+$P$12)^2</f>
        <v>-2.7880269563359639E-4</v>
      </c>
      <c r="CI43" s="23">
        <f>$S$12/(EXP($N$12-$O$12/(CH46+$P$12))/$R$32)</f>
        <v>1.3765309502302136E-2</v>
      </c>
      <c r="CJ43" s="80">
        <f>-1*CI43*$O$12/(CH46+$P$12)^2</f>
        <v>-2.7880269563359639E-4</v>
      </c>
      <c r="CK43" s="23">
        <f>$S$12/(EXP($N$12-$O$12/(CJ46+$P$12))/$R$32)</f>
        <v>1.3765309502302136E-2</v>
      </c>
      <c r="CL43" s="80">
        <f>-1*CK43*$O$12/(CJ46+$P$12)^2</f>
        <v>-2.7880269563359639E-4</v>
      </c>
      <c r="CM43" s="23">
        <f>$S$12/(EXP($N$12-$O$12/(CL46+$P$12))/$R$32)</f>
        <v>1.3765309502302136E-2</v>
      </c>
      <c r="CN43" s="80">
        <f>-1*CM43*$O$12/(CL46+$P$12)^2</f>
        <v>-2.7880269563359639E-4</v>
      </c>
      <c r="CO43" s="23">
        <f>$S$12/(EXP($N$12-$O$12/(CN46+$P$12))/$R$32)</f>
        <v>1.3765309502302136E-2</v>
      </c>
      <c r="CP43" s="80">
        <f>-1*CO43*$O$12/(CN46+$P$12)^2</f>
        <v>-2.7880269563359639E-4</v>
      </c>
      <c r="CQ43" s="23">
        <f>$S$12/(EXP($N$12-$O$12/(CP46+$P$12))/$R$32)</f>
        <v>1.3765309502302136E-2</v>
      </c>
      <c r="CR43" s="80">
        <f>-1*CQ43*$O$12/(CP46+$P$12)^2</f>
        <v>-2.7880269563359639E-4</v>
      </c>
      <c r="CS43" s="23">
        <f>$S$12/(EXP($N$12-$O$12/(CR46+$P$12))/$R$32)</f>
        <v>1.3765309502302136E-2</v>
      </c>
      <c r="CT43" s="80">
        <f>-1*CS43*$O$12/(CR46+$P$12)^2</f>
        <v>-2.7880269563359639E-4</v>
      </c>
      <c r="CU43" s="23">
        <f>$S$12/(EXP($N$12-$O$12/(CT46+$P$12))/$R$32)</f>
        <v>1.3765309502302136E-2</v>
      </c>
      <c r="CV43" s="80">
        <f>-1*CU43*$O$12/(CT46+$P$12)^2</f>
        <v>-2.7880269563359639E-4</v>
      </c>
      <c r="CW43" s="23">
        <f>$S$12/(EXP($N$12-$O$12/(CV46+$P$12))/$R$32)</f>
        <v>1.3765309502302136E-2</v>
      </c>
      <c r="CX43" s="80">
        <f>-1*CW43*$O$12/(CV46+$P$12)^2</f>
        <v>-2.7880269563359639E-4</v>
      </c>
      <c r="CY43" s="23">
        <f>$S$12/(EXP($N$12-$O$12/(CX46+$P$12))/$R$32)</f>
        <v>1.3765309502302136E-2</v>
      </c>
      <c r="CZ43" s="80">
        <f>-1*CY43*$O$12/(CX46+$P$12)^2</f>
        <v>-2.7880269563359639E-4</v>
      </c>
      <c r="DA43" s="23">
        <f>$S$12/(EXP($N$12-$O$12/(CZ46+$P$12))/$R$32)</f>
        <v>1.3765309502302136E-2</v>
      </c>
      <c r="DB43" s="80">
        <f>-1*DA43*$O$12/(CZ46+$P$12)^2</f>
        <v>-2.7880269563359639E-4</v>
      </c>
      <c r="DC43" s="23">
        <f>$S$12/(EXP($N$12-$O$12/(DB46+$P$12))/$R$32)</f>
        <v>1.3765309502302136E-2</v>
      </c>
      <c r="DD43" s="80">
        <f>-1*DC43*$O$12/(DB46+$P$12)^2</f>
        <v>-2.7880269563359639E-4</v>
      </c>
      <c r="DE43" s="23">
        <f>$S$12/(EXP($N$12-$O$12/(DD46+$P$12))/$R$32)</f>
        <v>1.3765309502302136E-2</v>
      </c>
      <c r="DF43" s="80">
        <f>-1*DE43*$O$12/(DD46+$P$12)^2</f>
        <v>-2.7880269563359639E-4</v>
      </c>
      <c r="DG43" s="23">
        <f>$S$12/(EXP($N$12-$O$12/(DF46+$P$12))/$R$32)</f>
        <v>1.3765309502302136E-2</v>
      </c>
      <c r="DH43" s="80">
        <f>-1*DG43*$O$12/(DF46+$P$12)^2</f>
        <v>-2.7880269563359639E-4</v>
      </c>
      <c r="DI43" s="23">
        <f>$S$12/(EXP($N$12-$O$12/(DH46+$P$12))/$R$32)</f>
        <v>1.3765309502302136E-2</v>
      </c>
      <c r="DJ43" s="80">
        <f>-1*DI43*$O$12/(DH46+$P$12)^2</f>
        <v>-2.7880269563359639E-4</v>
      </c>
      <c r="DK43" s="23">
        <f>$S$12/(EXP($N$12-$O$12/(DJ46+$P$12))/$R$32)</f>
        <v>1.3765309502302136E-2</v>
      </c>
      <c r="DL43" s="80">
        <f>-1*DK43*$O$12/(DJ46+$P$12)^2</f>
        <v>-2.7880269563359639E-4</v>
      </c>
      <c r="DM43" s="23">
        <f>$S$12/(EXP($N$12-$O$12/(DL46+$P$12))/$R$32)</f>
        <v>1.3765309502302136E-2</v>
      </c>
      <c r="DN43" s="80">
        <f>-1*DM43*$O$12/(DL46+$P$12)^2</f>
        <v>-2.7880269563359639E-4</v>
      </c>
      <c r="DO43" s="23">
        <f>$S$12/(EXP($N$12-$O$12/(DN46+$P$12))/$R$32)</f>
        <v>1.3765309502302136E-2</v>
      </c>
      <c r="DP43" s="80">
        <f>-1*DO43*$O$12/(DN46+$P$12)^2</f>
        <v>-2.7880269563359639E-4</v>
      </c>
      <c r="DQ43" s="23">
        <f>$S$12/(EXP($N$12-$O$12/(DP46+$P$12))/$R$32)</f>
        <v>1.3765309502302136E-2</v>
      </c>
      <c r="DR43" s="80">
        <f>-1*DQ43*$O$12/(DP46+$P$12)^2</f>
        <v>-2.7880269563359639E-4</v>
      </c>
      <c r="DS43" s="23">
        <f>$S$12/(EXP($N$12-$O$12/(DR46+$P$12))/$R$32)</f>
        <v>1.3765309502302136E-2</v>
      </c>
      <c r="DT43" s="80">
        <f>-1*DS43*$O$12/(DR46+$P$12)^2</f>
        <v>-2.7880269563359639E-4</v>
      </c>
      <c r="DU43" s="23">
        <f>$S$12/(EXP($N$12-$O$12/(DT46+$P$12))/$R$32)</f>
        <v>1.3765309502302136E-2</v>
      </c>
      <c r="DV43" s="80">
        <f>-1*DU43*$O$12/(DT46+$P$12)^2</f>
        <v>-2.7880269563359639E-4</v>
      </c>
      <c r="DW43" s="23">
        <f>$S$12/(EXP($N$12-$O$12/(DV46+$P$12))/$R$32)</f>
        <v>1.3765309502302136E-2</v>
      </c>
      <c r="DX43" s="80">
        <f>-1*DW43*$O$12/(DV46+$P$12)^2</f>
        <v>-2.7880269563359639E-4</v>
      </c>
      <c r="DY43" s="23">
        <f>$S$12/(EXP($N$12-$O$12/(DX46+$P$12))/$R$32)</f>
        <v>1.3765309502302136E-2</v>
      </c>
      <c r="DZ43" s="80">
        <f>-1*DY43*$O$12/(DX46+$P$12)^2</f>
        <v>-2.7880269563359639E-4</v>
      </c>
      <c r="EA43" s="23">
        <f>$S$12/(EXP($N$12-$O$12/(DZ46+$P$12))/$R$32)</f>
        <v>1.3765309502302136E-2</v>
      </c>
      <c r="EB43" s="80">
        <f>-1*EA43*$O$12/(DZ46+$P$12)^2</f>
        <v>-2.7880269563359639E-4</v>
      </c>
      <c r="EC43" s="23">
        <f>$S$12/(EXP($N$12-$O$12/(EB46+$P$12))/$R$32)</f>
        <v>1.3765309502302136E-2</v>
      </c>
      <c r="ED43" s="80">
        <f>-1*EC43*$O$12/(EB46+$P$12)^2</f>
        <v>-2.7880269563359639E-4</v>
      </c>
      <c r="EE43" s="23">
        <f>$S$12/(EXP($N$12-$O$12/(ED46+$P$12))/$R$32)</f>
        <v>1.3765309502302136E-2</v>
      </c>
      <c r="EF43" s="80">
        <f>-1*EE43*$O$12/(ED46+$P$12)^2</f>
        <v>-2.7880269563359639E-4</v>
      </c>
      <c r="EG43" s="23">
        <f>$S$12/(EXP($N$12-$O$12/(EF46+$P$12))/$R$32)</f>
        <v>1.3765309502302136E-2</v>
      </c>
      <c r="EH43" s="80">
        <f>-1*EG43*$O$12/(EF46+$P$12)^2</f>
        <v>-2.7880269563359639E-4</v>
      </c>
      <c r="EI43" s="23">
        <f>$S$12/(EXP($N$12-$O$12/(EH46+$P$12))/$R$32)</f>
        <v>1.3765309502302136E-2</v>
      </c>
      <c r="EJ43" s="80">
        <f>-1*EI43*$O$12/(EH46+$P$12)^2</f>
        <v>-2.7880269563359639E-4</v>
      </c>
      <c r="EK43" s="23">
        <f>$S$12/(EXP($N$12-$O$12/(EJ46+$P$12))/$R$32)</f>
        <v>1.3765309502302136E-2</v>
      </c>
      <c r="EL43" s="80">
        <f>-1*EK43*$O$12/(EJ46+$P$12)^2</f>
        <v>-2.7880269563359639E-4</v>
      </c>
      <c r="EM43" s="23">
        <f>$S$12/(EXP($N$12-$O$12/(EL46+$P$12))/$R$32)</f>
        <v>1.3765309502302136E-2</v>
      </c>
      <c r="EN43" s="80">
        <f>-1*EM43*$O$12/(EL46+$P$12)^2</f>
        <v>-2.7880269563359639E-4</v>
      </c>
      <c r="EO43" s="23">
        <f>$S$12/(EXP($N$12-$O$12/(EN46+$P$12))/$R$32)</f>
        <v>1.3765309502302136E-2</v>
      </c>
      <c r="EP43" s="80">
        <f>-1*EO43*$O$12/(EN46+$P$12)^2</f>
        <v>-2.7880269563359639E-4</v>
      </c>
      <c r="EQ43" s="23">
        <f>$S$12/(EXP($N$12-$O$12/(EP46+$P$12))/$R$32)</f>
        <v>1.3765309502302136E-2</v>
      </c>
      <c r="ER43" s="80">
        <f>-1*EQ43*$O$12/(EP46+$P$12)^2</f>
        <v>-2.7880269563359639E-4</v>
      </c>
      <c r="ES43" s="23">
        <f>$S$12/(EXP($N$12-$O$12/(ER46+$P$12))/$R$32)</f>
        <v>1.3765309502302136E-2</v>
      </c>
      <c r="ET43" s="80">
        <f>-1*ES43*$O$12/(ER46+$P$12)^2</f>
        <v>-2.7880269563359639E-4</v>
      </c>
      <c r="EU43" s="23">
        <f>$S$12/(EXP($N$12-$O$12/(ET46+$P$12))/$R$32)</f>
        <v>1.3765309502302136E-2</v>
      </c>
      <c r="EV43" s="80">
        <f>-1*EU43*$O$12/(ET46+$P$12)^2</f>
        <v>-2.7880269563359639E-4</v>
      </c>
    </row>
    <row r="44" spans="1:152" x14ac:dyDescent="0.25">
      <c r="A44" s="14" t="s">
        <v>672</v>
      </c>
      <c r="B44" s="71" t="s">
        <v>673</v>
      </c>
      <c r="C44" s="71"/>
      <c r="D44" s="71"/>
      <c r="E44" s="71"/>
      <c r="F44" s="71"/>
      <c r="G44" s="71"/>
      <c r="H44" s="71"/>
      <c r="I44" s="71"/>
      <c r="J44" s="2"/>
      <c r="K44" s="52"/>
      <c r="L44" s="51">
        <v>10</v>
      </c>
      <c r="M44" s="23">
        <f t="shared" si="15"/>
        <v>1.3439118551778751E-2</v>
      </c>
      <c r="N44" s="60">
        <f t="shared" si="16"/>
        <v>36.46729668528689</v>
      </c>
      <c r="O44" s="23">
        <f t="shared" si="17"/>
        <v>5.872338093426805E-2</v>
      </c>
      <c r="P44" s="80">
        <f t="shared" si="18"/>
        <v>-2.0009844198557746E-3</v>
      </c>
      <c r="Q44" s="23">
        <f>$S$13/(EXP($N$13-$O$13/(P46+$P$13))/$R$32)</f>
        <v>3.476722278059198E-2</v>
      </c>
      <c r="R44" s="80">
        <f>-1*Q44*$O$13/(P46+$P$13)^2</f>
        <v>-1.0385972796041548E-3</v>
      </c>
      <c r="S44" s="23">
        <f>$S$13/(EXP($N$13-$O$13/(R46+$P$13))/$R$32)</f>
        <v>2.1979806536649604E-2</v>
      </c>
      <c r="T44" s="80">
        <f>-1*S44*$O$13/(R46+$P$13)^2</f>
        <v>-5.8078679913727482E-4</v>
      </c>
      <c r="U44" s="23">
        <f>$S$13/(EXP($N$13-$O$13/(T46+$P$13))/$R$32)</f>
        <v>1.5865317293645913E-2</v>
      </c>
      <c r="V44" s="80">
        <f>-1*U44*$O$13/(T46+$P$13)^2</f>
        <v>-3.8235732515479176E-4</v>
      </c>
      <c r="W44" s="23">
        <f>$S$13/(EXP($N$13-$O$13/(V46+$P$13))/$R$32)</f>
        <v>1.3751352817345051E-2</v>
      </c>
      <c r="X44" s="80">
        <f>-1*W44*$O$13/(V46+$P$13)^2</f>
        <v>-3.1785877156052908E-4</v>
      </c>
      <c r="Y44" s="23">
        <f>$S$13/(EXP($N$13-$O$13/(X46+$P$13))/$R$32)</f>
        <v>1.344563465601655E-2</v>
      </c>
      <c r="Z44" s="80">
        <f>-1*Y44*$O$13/(X46+$P$13)^2</f>
        <v>-3.0873407848247731E-4</v>
      </c>
      <c r="AA44" s="23">
        <f>$S$13/(EXP($N$13-$O$13/(Z46+$P$13))/$R$32)</f>
        <v>1.34391215006312E-2</v>
      </c>
      <c r="AB44" s="80">
        <f>-1*AA44*$O$13/(Z46+$P$13)^2</f>
        <v>-3.0854026828511157E-4</v>
      </c>
      <c r="AC44" s="23">
        <f>$S$13/(EXP($N$13-$O$13/(AB46+$P$13))/$R$32)</f>
        <v>1.343911855177935E-2</v>
      </c>
      <c r="AD44" s="80">
        <f>-1*AC44*$O$13/(AB46+$P$13)^2</f>
        <v>-3.0854018054250445E-4</v>
      </c>
      <c r="AE44" s="23">
        <f>$S$13/(EXP($N$13-$O$13/(AD46+$P$13))/$R$32)</f>
        <v>1.3439118551778751E-2</v>
      </c>
      <c r="AF44" s="80">
        <f>-1*AE44*$O$13/(AD46+$P$13)^2</f>
        <v>-3.085401805424865E-4</v>
      </c>
      <c r="AG44" s="23">
        <f>$S$13/(EXP($N$13-$O$13/(AF46+$P$13))/$R$32)</f>
        <v>1.3439118551778751E-2</v>
      </c>
      <c r="AH44" s="80">
        <f>-1*AG44*$O$13/(AF46+$P$13)^2</f>
        <v>-3.085401805424865E-4</v>
      </c>
      <c r="AI44" s="23">
        <f>$S$13/(EXP($N$13-$O$13/(AH46+$P$13))/$R$32)</f>
        <v>1.3439118551778751E-2</v>
      </c>
      <c r="AJ44" s="80">
        <f>-1*AI44*$O$13/(AH46+$P$13)^2</f>
        <v>-3.085401805424865E-4</v>
      </c>
      <c r="AK44" s="23">
        <f>$S$13/(EXP($N$13-$O$13/(AJ46+$P$13))/$R$32)</f>
        <v>1.3439118551778751E-2</v>
      </c>
      <c r="AL44" s="80">
        <f>-1*AK44*$O$13/(AJ46+$P$13)^2</f>
        <v>-3.085401805424865E-4</v>
      </c>
      <c r="AM44" s="23">
        <f>$S$13/(EXP($N$13-$O$13/(AL46+$P$13))/$R$32)</f>
        <v>1.3439118551778751E-2</v>
      </c>
      <c r="AN44" s="80">
        <f>-1*AM44*$O$13/(AL46+$P$13)^2</f>
        <v>-3.085401805424865E-4</v>
      </c>
      <c r="AO44" s="23">
        <f>$S$13/(EXP($N$13-$O$13/(AN46+$P$13))/$R$32)</f>
        <v>1.3439118551778751E-2</v>
      </c>
      <c r="AP44" s="80">
        <f>-1*AO44*$O$13/(AN46+$P$13)^2</f>
        <v>-3.085401805424865E-4</v>
      </c>
      <c r="AQ44" s="23">
        <f>$S$13/(EXP($N$13-$O$13/(AP46+$P$13))/$R$32)</f>
        <v>1.3439118551778751E-2</v>
      </c>
      <c r="AR44" s="80">
        <f>-1*AQ44*$O$13/(AP46+$P$13)^2</f>
        <v>-3.085401805424865E-4</v>
      </c>
      <c r="AS44" s="23">
        <f>$S$13/(EXP($N$13-$O$13/(AR46+$P$13))/$R$32)</f>
        <v>1.3439118551778751E-2</v>
      </c>
      <c r="AT44" s="80">
        <f>-1*AS44*$O$13/(AR46+$P$13)^2</f>
        <v>-3.085401805424865E-4</v>
      </c>
      <c r="AU44" s="23">
        <f>$S$13/(EXP($N$13-$O$13/(AT46+$P$13))/$R$32)</f>
        <v>1.3439118551778751E-2</v>
      </c>
      <c r="AV44" s="80">
        <f>-1*AU44*$O$13/(AT46+$P$13)^2</f>
        <v>-3.085401805424865E-4</v>
      </c>
      <c r="AW44" s="23">
        <f>$S$13/(EXP($N$13-$O$13/(AV46+$P$13))/$R$32)</f>
        <v>1.3439118551778751E-2</v>
      </c>
      <c r="AX44" s="80">
        <f>-1*AW44*$O$13/(AV46+$P$13)^2</f>
        <v>-3.085401805424865E-4</v>
      </c>
      <c r="AY44" s="23">
        <f>$S$13/(EXP($N$13-$O$13/(AX46+$P$13))/$R$32)</f>
        <v>1.3439118551778751E-2</v>
      </c>
      <c r="AZ44" s="80">
        <f>-1*AY44*$O$13/(AX46+$P$13)^2</f>
        <v>-3.085401805424865E-4</v>
      </c>
      <c r="BA44" s="23">
        <f>$S$13/(EXP($N$13-$O$13/(AZ46+$P$13))/$R$32)</f>
        <v>1.3439118551778751E-2</v>
      </c>
      <c r="BB44" s="80">
        <f>-1*BA44*$O$13/(AZ46+$P$13)^2</f>
        <v>-3.085401805424865E-4</v>
      </c>
      <c r="BC44" s="23">
        <f>$S$13/(EXP($N$13-$O$13/(BB46+$P$13))/$R$32)</f>
        <v>1.3439118551778751E-2</v>
      </c>
      <c r="BD44" s="80">
        <f>-1*BC44*$O$13/(BB46+$P$13)^2</f>
        <v>-3.085401805424865E-4</v>
      </c>
      <c r="BE44" s="23">
        <f>$S$13/(EXP($N$13-$O$13/(BD46+$P$13))/$R$32)</f>
        <v>1.3439118551778751E-2</v>
      </c>
      <c r="BF44" s="80">
        <f>-1*BE44*$O$13/(BD46+$P$13)^2</f>
        <v>-3.085401805424865E-4</v>
      </c>
      <c r="BG44" s="23">
        <f>$S$13/(EXP($N$13-$O$13/(BF46+$P$13))/$R$32)</f>
        <v>1.3439118551778751E-2</v>
      </c>
      <c r="BH44" s="80">
        <f>-1*BG44*$O$13/(BF46+$P$13)^2</f>
        <v>-3.085401805424865E-4</v>
      </c>
      <c r="BI44" s="23">
        <f>$S$13/(EXP($N$13-$O$13/(BH46+$P$13))/$R$32)</f>
        <v>1.3439118551778751E-2</v>
      </c>
      <c r="BJ44" s="80">
        <f>-1*BI44*$O$13/(BH46+$P$13)^2</f>
        <v>-3.085401805424865E-4</v>
      </c>
      <c r="BK44" s="23">
        <f>$S$13/(EXP($N$13-$O$13/(BJ46+$P$13))/$R$32)</f>
        <v>1.3439118551778751E-2</v>
      </c>
      <c r="BL44" s="80">
        <f>-1*BK44*$O$13/(BJ46+$P$13)^2</f>
        <v>-3.085401805424865E-4</v>
      </c>
      <c r="BM44" s="23">
        <f>$S$13/(EXP($N$13-$O$13/(BL46+$P$13))/$R$32)</f>
        <v>1.3439118551778751E-2</v>
      </c>
      <c r="BN44" s="80">
        <f>-1*BM44*$O$13/(BL46+$P$13)^2</f>
        <v>-3.085401805424865E-4</v>
      </c>
      <c r="BO44" s="23">
        <f>$S$13/(EXP($N$13-$O$13/(BN46+$P$13))/$R$32)</f>
        <v>1.3439118551778751E-2</v>
      </c>
      <c r="BP44" s="80">
        <f>-1*BO44*$O$13/(BN46+$P$13)^2</f>
        <v>-3.085401805424865E-4</v>
      </c>
      <c r="BQ44" s="23">
        <f>$S$13/(EXP($N$13-$O$13/(BP46+$P$13))/$R$32)</f>
        <v>1.3439118551778751E-2</v>
      </c>
      <c r="BR44" s="80">
        <f>-1*BQ44*$O$13/(BP46+$P$13)^2</f>
        <v>-3.085401805424865E-4</v>
      </c>
      <c r="BS44" s="23">
        <f>$S$13/(EXP($N$13-$O$13/(BR46+$P$13))/$R$32)</f>
        <v>1.3439118551778751E-2</v>
      </c>
      <c r="BT44" s="80">
        <f>-1*BS44*$O$13/(BR46+$P$13)^2</f>
        <v>-3.085401805424865E-4</v>
      </c>
      <c r="BU44" s="23">
        <f>$S$13/(EXP($N$13-$O$13/(BT46+$P$13))/$R$32)</f>
        <v>1.3439118551778751E-2</v>
      </c>
      <c r="BV44" s="80">
        <f>-1*BU44*$O$13/(BT46+$P$13)^2</f>
        <v>-3.085401805424865E-4</v>
      </c>
      <c r="BW44" s="23">
        <f>$S$13/(EXP($N$13-$O$13/(BV46+$P$13))/$R$32)</f>
        <v>1.3439118551778751E-2</v>
      </c>
      <c r="BX44" s="80">
        <f>-1*BW44*$O$13/(BV46+$P$13)^2</f>
        <v>-3.085401805424865E-4</v>
      </c>
      <c r="BY44" s="23">
        <f>$S$13/(EXP($N$13-$O$13/(BX46+$P$13))/$R$32)</f>
        <v>1.3439118551778751E-2</v>
      </c>
      <c r="BZ44" s="80">
        <f>-1*BY44*$O$13/(BX46+$P$13)^2</f>
        <v>-3.085401805424865E-4</v>
      </c>
      <c r="CA44" s="23">
        <f>$S$13/(EXP($N$13-$O$13/(BZ46+$P$13))/$R$32)</f>
        <v>1.3439118551778751E-2</v>
      </c>
      <c r="CB44" s="80">
        <f>-1*CA44*$O$13/(BZ46+$P$13)^2</f>
        <v>-3.085401805424865E-4</v>
      </c>
      <c r="CC44" s="23">
        <f>$S$13/(EXP($N$13-$O$13/(CB46+$P$13))/$R$32)</f>
        <v>1.3439118551778751E-2</v>
      </c>
      <c r="CD44" s="80">
        <f>-1*CC44*$O$13/(CB46+$P$13)^2</f>
        <v>-3.085401805424865E-4</v>
      </c>
      <c r="CE44" s="23">
        <f>$S$13/(EXP($N$13-$O$13/(CD46+$P$13))/$R$32)</f>
        <v>1.3439118551778751E-2</v>
      </c>
      <c r="CF44" s="80">
        <f>-1*CE44*$O$13/(CD46+$P$13)^2</f>
        <v>-3.085401805424865E-4</v>
      </c>
      <c r="CG44" s="23">
        <f>$S$13/(EXP($N$13-$O$13/(CF46+$P$13))/$R$32)</f>
        <v>1.3439118551778751E-2</v>
      </c>
      <c r="CH44" s="80">
        <f>-1*CG44*$O$13/(CF46+$P$13)^2</f>
        <v>-3.085401805424865E-4</v>
      </c>
      <c r="CI44" s="23">
        <f>$S$13/(EXP($N$13-$O$13/(CH46+$P$13))/$R$32)</f>
        <v>1.3439118551778751E-2</v>
      </c>
      <c r="CJ44" s="80">
        <f>-1*CI44*$O$13/(CH46+$P$13)^2</f>
        <v>-3.085401805424865E-4</v>
      </c>
      <c r="CK44" s="23">
        <f>$S$13/(EXP($N$13-$O$13/(CJ46+$P$13))/$R$32)</f>
        <v>1.3439118551778751E-2</v>
      </c>
      <c r="CL44" s="80">
        <f>-1*CK44*$O$13/(CJ46+$P$13)^2</f>
        <v>-3.085401805424865E-4</v>
      </c>
      <c r="CM44" s="23">
        <f>$S$13/(EXP($N$13-$O$13/(CL46+$P$13))/$R$32)</f>
        <v>1.3439118551778751E-2</v>
      </c>
      <c r="CN44" s="80">
        <f>-1*CM44*$O$13/(CL46+$P$13)^2</f>
        <v>-3.085401805424865E-4</v>
      </c>
      <c r="CO44" s="23">
        <f>$S$13/(EXP($N$13-$O$13/(CN46+$P$13))/$R$32)</f>
        <v>1.3439118551778751E-2</v>
      </c>
      <c r="CP44" s="80">
        <f>-1*CO44*$O$13/(CN46+$P$13)^2</f>
        <v>-3.085401805424865E-4</v>
      </c>
      <c r="CQ44" s="23">
        <f>$S$13/(EXP($N$13-$O$13/(CP46+$P$13))/$R$32)</f>
        <v>1.3439118551778751E-2</v>
      </c>
      <c r="CR44" s="80">
        <f>-1*CQ44*$O$13/(CP46+$P$13)^2</f>
        <v>-3.085401805424865E-4</v>
      </c>
      <c r="CS44" s="23">
        <f>$S$13/(EXP($N$13-$O$13/(CR46+$P$13))/$R$32)</f>
        <v>1.3439118551778751E-2</v>
      </c>
      <c r="CT44" s="80">
        <f>-1*CS44*$O$13/(CR46+$P$13)^2</f>
        <v>-3.085401805424865E-4</v>
      </c>
      <c r="CU44" s="23">
        <f>$S$13/(EXP($N$13-$O$13/(CT46+$P$13))/$R$32)</f>
        <v>1.3439118551778751E-2</v>
      </c>
      <c r="CV44" s="80">
        <f>-1*CU44*$O$13/(CT46+$P$13)^2</f>
        <v>-3.085401805424865E-4</v>
      </c>
      <c r="CW44" s="23">
        <f>$S$13/(EXP($N$13-$O$13/(CV46+$P$13))/$R$32)</f>
        <v>1.3439118551778751E-2</v>
      </c>
      <c r="CX44" s="80">
        <f>-1*CW44*$O$13/(CV46+$P$13)^2</f>
        <v>-3.085401805424865E-4</v>
      </c>
      <c r="CY44" s="23">
        <f>$S$13/(EXP($N$13-$O$13/(CX46+$P$13))/$R$32)</f>
        <v>1.3439118551778751E-2</v>
      </c>
      <c r="CZ44" s="80">
        <f>-1*CY44*$O$13/(CX46+$P$13)^2</f>
        <v>-3.085401805424865E-4</v>
      </c>
      <c r="DA44" s="23">
        <f>$S$13/(EXP($N$13-$O$13/(CZ46+$P$13))/$R$32)</f>
        <v>1.3439118551778751E-2</v>
      </c>
      <c r="DB44" s="80">
        <f>-1*DA44*$O$13/(CZ46+$P$13)^2</f>
        <v>-3.085401805424865E-4</v>
      </c>
      <c r="DC44" s="23">
        <f>$S$13/(EXP($N$13-$O$13/(DB46+$P$13))/$R$32)</f>
        <v>1.3439118551778751E-2</v>
      </c>
      <c r="DD44" s="80">
        <f>-1*DC44*$O$13/(DB46+$P$13)^2</f>
        <v>-3.085401805424865E-4</v>
      </c>
      <c r="DE44" s="23">
        <f>$S$13/(EXP($N$13-$O$13/(DD46+$P$13))/$R$32)</f>
        <v>1.3439118551778751E-2</v>
      </c>
      <c r="DF44" s="80">
        <f>-1*DE44*$O$13/(DD46+$P$13)^2</f>
        <v>-3.085401805424865E-4</v>
      </c>
      <c r="DG44" s="23">
        <f>$S$13/(EXP($N$13-$O$13/(DF46+$P$13))/$R$32)</f>
        <v>1.3439118551778751E-2</v>
      </c>
      <c r="DH44" s="80">
        <f>-1*DG44*$O$13/(DF46+$P$13)^2</f>
        <v>-3.085401805424865E-4</v>
      </c>
      <c r="DI44" s="23">
        <f>$S$13/(EXP($N$13-$O$13/(DH46+$P$13))/$R$32)</f>
        <v>1.3439118551778751E-2</v>
      </c>
      <c r="DJ44" s="80">
        <f>-1*DI44*$O$13/(DH46+$P$13)^2</f>
        <v>-3.085401805424865E-4</v>
      </c>
      <c r="DK44" s="23">
        <f>$S$13/(EXP($N$13-$O$13/(DJ46+$P$13))/$R$32)</f>
        <v>1.3439118551778751E-2</v>
      </c>
      <c r="DL44" s="80">
        <f>-1*DK44*$O$13/(DJ46+$P$13)^2</f>
        <v>-3.085401805424865E-4</v>
      </c>
      <c r="DM44" s="23">
        <f>$S$13/(EXP($N$13-$O$13/(DL46+$P$13))/$R$32)</f>
        <v>1.3439118551778751E-2</v>
      </c>
      <c r="DN44" s="80">
        <f>-1*DM44*$O$13/(DL46+$P$13)^2</f>
        <v>-3.085401805424865E-4</v>
      </c>
      <c r="DO44" s="23">
        <f>$S$13/(EXP($N$13-$O$13/(DN46+$P$13))/$R$32)</f>
        <v>1.3439118551778751E-2</v>
      </c>
      <c r="DP44" s="80">
        <f>-1*DO44*$O$13/(DN46+$P$13)^2</f>
        <v>-3.085401805424865E-4</v>
      </c>
      <c r="DQ44" s="23">
        <f>$S$13/(EXP($N$13-$O$13/(DP46+$P$13))/$R$32)</f>
        <v>1.3439118551778751E-2</v>
      </c>
      <c r="DR44" s="80">
        <f>-1*DQ44*$O$13/(DP46+$P$13)^2</f>
        <v>-3.085401805424865E-4</v>
      </c>
      <c r="DS44" s="23">
        <f>$S$13/(EXP($N$13-$O$13/(DR46+$P$13))/$R$32)</f>
        <v>1.3439118551778751E-2</v>
      </c>
      <c r="DT44" s="80">
        <f>-1*DS44*$O$13/(DR46+$P$13)^2</f>
        <v>-3.085401805424865E-4</v>
      </c>
      <c r="DU44" s="23">
        <f>$S$13/(EXP($N$13-$O$13/(DT46+$P$13))/$R$32)</f>
        <v>1.3439118551778751E-2</v>
      </c>
      <c r="DV44" s="80">
        <f>-1*DU44*$O$13/(DT46+$P$13)^2</f>
        <v>-3.085401805424865E-4</v>
      </c>
      <c r="DW44" s="23">
        <f>$S$13/(EXP($N$13-$O$13/(DV46+$P$13))/$R$32)</f>
        <v>1.3439118551778751E-2</v>
      </c>
      <c r="DX44" s="80">
        <f>-1*DW44*$O$13/(DV46+$P$13)^2</f>
        <v>-3.085401805424865E-4</v>
      </c>
      <c r="DY44" s="23">
        <f>$S$13/(EXP($N$13-$O$13/(DX46+$P$13))/$R$32)</f>
        <v>1.3439118551778751E-2</v>
      </c>
      <c r="DZ44" s="80">
        <f>-1*DY44*$O$13/(DX46+$P$13)^2</f>
        <v>-3.085401805424865E-4</v>
      </c>
      <c r="EA44" s="23">
        <f>$S$13/(EXP($N$13-$O$13/(DZ46+$P$13))/$R$32)</f>
        <v>1.3439118551778751E-2</v>
      </c>
      <c r="EB44" s="80">
        <f>-1*EA44*$O$13/(DZ46+$P$13)^2</f>
        <v>-3.085401805424865E-4</v>
      </c>
      <c r="EC44" s="23">
        <f>$S$13/(EXP($N$13-$O$13/(EB46+$P$13))/$R$32)</f>
        <v>1.3439118551778751E-2</v>
      </c>
      <c r="ED44" s="80">
        <f>-1*EC44*$O$13/(EB46+$P$13)^2</f>
        <v>-3.085401805424865E-4</v>
      </c>
      <c r="EE44" s="23">
        <f>$S$13/(EXP($N$13-$O$13/(ED46+$P$13))/$R$32)</f>
        <v>1.3439118551778751E-2</v>
      </c>
      <c r="EF44" s="80">
        <f>-1*EE44*$O$13/(ED46+$P$13)^2</f>
        <v>-3.085401805424865E-4</v>
      </c>
      <c r="EG44" s="23">
        <f>$S$13/(EXP($N$13-$O$13/(EF46+$P$13))/$R$32)</f>
        <v>1.3439118551778751E-2</v>
      </c>
      <c r="EH44" s="80">
        <f>-1*EG44*$O$13/(EF46+$P$13)^2</f>
        <v>-3.085401805424865E-4</v>
      </c>
      <c r="EI44" s="23">
        <f>$S$13/(EXP($N$13-$O$13/(EH46+$P$13))/$R$32)</f>
        <v>1.3439118551778751E-2</v>
      </c>
      <c r="EJ44" s="80">
        <f>-1*EI44*$O$13/(EH46+$P$13)^2</f>
        <v>-3.085401805424865E-4</v>
      </c>
      <c r="EK44" s="23">
        <f>$S$13/(EXP($N$13-$O$13/(EJ46+$P$13))/$R$32)</f>
        <v>1.3439118551778751E-2</v>
      </c>
      <c r="EL44" s="80">
        <f>-1*EK44*$O$13/(EJ46+$P$13)^2</f>
        <v>-3.085401805424865E-4</v>
      </c>
      <c r="EM44" s="23">
        <f>$S$13/(EXP($N$13-$O$13/(EL46+$P$13))/$R$32)</f>
        <v>1.3439118551778751E-2</v>
      </c>
      <c r="EN44" s="80">
        <f>-1*EM44*$O$13/(EL46+$P$13)^2</f>
        <v>-3.085401805424865E-4</v>
      </c>
      <c r="EO44" s="23">
        <f>$S$13/(EXP($N$13-$O$13/(EN46+$P$13))/$R$32)</f>
        <v>1.3439118551778751E-2</v>
      </c>
      <c r="EP44" s="80">
        <f>-1*EO44*$O$13/(EN46+$P$13)^2</f>
        <v>-3.085401805424865E-4</v>
      </c>
      <c r="EQ44" s="23">
        <f>$S$13/(EXP($N$13-$O$13/(EP46+$P$13))/$R$32)</f>
        <v>1.3439118551778751E-2</v>
      </c>
      <c r="ER44" s="80">
        <f>-1*EQ44*$O$13/(EP46+$P$13)^2</f>
        <v>-3.085401805424865E-4</v>
      </c>
      <c r="ES44" s="23">
        <f>$S$13/(EXP($N$13-$O$13/(ER46+$P$13))/$R$32)</f>
        <v>1.3439118551778751E-2</v>
      </c>
      <c r="ET44" s="80">
        <f>-1*ES44*$O$13/(ER46+$P$13)^2</f>
        <v>-3.085401805424865E-4</v>
      </c>
      <c r="EU44" s="23">
        <f>$S$13/(EXP($N$13-$O$13/(ET46+$P$13))/$R$32)</f>
        <v>1.3439118551778751E-2</v>
      </c>
      <c r="EV44" s="80">
        <f>-1*EU44*$O$13/(ET46+$P$13)^2</f>
        <v>-3.085401805424865E-4</v>
      </c>
    </row>
    <row r="45" spans="1:152" x14ac:dyDescent="0.25">
      <c r="B45" s="83" t="s">
        <v>674</v>
      </c>
      <c r="C45" s="71"/>
      <c r="D45" s="73"/>
      <c r="E45" s="74"/>
      <c r="F45" s="71"/>
      <c r="G45" s="71"/>
      <c r="H45" s="71"/>
      <c r="I45" s="71"/>
      <c r="L45" t="s">
        <v>660</v>
      </c>
      <c r="M45" s="23" t="b">
        <f>IF(M46,IF(ABS(ET46-EV46)&lt;0.001,TRUE,FALSE),FALSE)</f>
        <v>1</v>
      </c>
      <c r="N45" s="53">
        <f>SUM(N35:N44)</f>
        <v>379.34641739678437</v>
      </c>
      <c r="O45" s="53">
        <f>SUM(O35:O44)-1</f>
        <v>9.2243455998720467</v>
      </c>
      <c r="P45" s="54">
        <f>SUM(P35:P44)</f>
        <v>-0.56146696996897227</v>
      </c>
      <c r="Q45" s="53">
        <f>SUM(Q35:Q44)-1</f>
        <v>3.4210622285939927</v>
      </c>
      <c r="R45" s="54">
        <f>SUM(R35:R44)</f>
        <v>-0.20960827745475774</v>
      </c>
      <c r="S45" s="53">
        <f>SUM(S35:S44)-1</f>
        <v>1.1462844203162348</v>
      </c>
      <c r="T45" s="54">
        <f>SUM(T35:T44)</f>
        <v>-8.8735331349077379E-2</v>
      </c>
      <c r="U45" s="53">
        <f>SUM(U35:U44)-1</f>
        <v>0.29215956744001903</v>
      </c>
      <c r="V45" s="54">
        <f>SUM(V35:V44)</f>
        <v>-4.8221886917739272E-2</v>
      </c>
      <c r="W45" s="53">
        <f>SUM(W35:W44)-1</f>
        <v>3.6023239208799351E-2</v>
      </c>
      <c r="X45" s="54">
        <f>SUM(X35:X44)</f>
        <v>-3.6913060560384417E-2</v>
      </c>
      <c r="Y45" s="53">
        <f>SUM(Y35:Y44)-1</f>
        <v>7.4693115551505151E-4</v>
      </c>
      <c r="Z45" s="54">
        <f>SUM(Z35:Z44)</f>
        <v>-3.539462791888022E-2</v>
      </c>
      <c r="AA45" s="53">
        <f>SUM(AA35:AA44)-1</f>
        <v>3.3797562615234256E-7</v>
      </c>
      <c r="AB45" s="54">
        <f>SUM(AB35:AB44)</f>
        <v>-3.5362602402336421E-2</v>
      </c>
      <c r="AC45" s="53">
        <f>SUM(AC35:AC44)-1</f>
        <v>6.9499961341534799E-14</v>
      </c>
      <c r="AD45" s="54">
        <f>SUM(AD35:AD44)</f>
        <v>-3.5362587905744425E-2</v>
      </c>
      <c r="AE45" s="53">
        <f>SUM(AE35:AE44)-1</f>
        <v>-8.8817841970012523E-16</v>
      </c>
      <c r="AF45" s="54">
        <f>SUM(AF35:AF44)</f>
        <v>-3.5362587905741413E-2</v>
      </c>
      <c r="AG45" s="53">
        <f>SUM(AG35:AG44)-1</f>
        <v>-8.8817841970012523E-16</v>
      </c>
      <c r="AH45" s="54">
        <f>SUM(AH35:AH44)</f>
        <v>-3.5362587905741413E-2</v>
      </c>
      <c r="AI45" s="53">
        <f>SUM(AI35:AI44)-1</f>
        <v>-8.8817841970012523E-16</v>
      </c>
      <c r="AJ45" s="54">
        <f>SUM(AJ35:AJ44)</f>
        <v>-3.5362587905741413E-2</v>
      </c>
      <c r="AK45" s="53">
        <f>SUM(AK35:AK44)-1</f>
        <v>-8.8817841970012523E-16</v>
      </c>
      <c r="AL45" s="54">
        <f>SUM(AL35:AL44)</f>
        <v>-3.5362587905741413E-2</v>
      </c>
      <c r="AM45" s="53">
        <f>SUM(AM35:AM44)-1</f>
        <v>-8.8817841970012523E-16</v>
      </c>
      <c r="AN45" s="54">
        <f>SUM(AN35:AN44)</f>
        <v>-3.5362587905741413E-2</v>
      </c>
      <c r="AO45" s="53">
        <f>SUM(AO35:AO44)-1</f>
        <v>-8.8817841970012523E-16</v>
      </c>
      <c r="AP45" s="54">
        <f>SUM(AP35:AP44)</f>
        <v>-3.5362587905741413E-2</v>
      </c>
      <c r="AQ45" s="53">
        <f>SUM(AQ35:AQ44)-1</f>
        <v>-8.8817841970012523E-16</v>
      </c>
      <c r="AR45" s="54">
        <f>SUM(AR35:AR44)</f>
        <v>-3.5362587905741413E-2</v>
      </c>
      <c r="AS45" s="53">
        <f>SUM(AS35:AS44)-1</f>
        <v>-8.8817841970012523E-16</v>
      </c>
      <c r="AT45" s="54">
        <f>SUM(AT35:AT44)</f>
        <v>-3.5362587905741413E-2</v>
      </c>
      <c r="AU45" s="53">
        <f>SUM(AU35:AU44)-1</f>
        <v>-8.8817841970012523E-16</v>
      </c>
      <c r="AV45" s="54">
        <f>SUM(AV35:AV44)</f>
        <v>-3.5362587905741413E-2</v>
      </c>
      <c r="AW45" s="53">
        <f>SUM(AW35:AW44)-1</f>
        <v>-8.8817841970012523E-16</v>
      </c>
      <c r="AX45" s="54">
        <f>SUM(AX35:AX44)</f>
        <v>-3.5362587905741413E-2</v>
      </c>
      <c r="AY45" s="53">
        <f>SUM(AY35:AY44)-1</f>
        <v>-8.8817841970012523E-16</v>
      </c>
      <c r="AZ45" s="54">
        <f>SUM(AZ35:AZ44)</f>
        <v>-3.5362587905741413E-2</v>
      </c>
      <c r="BA45" s="53">
        <f>SUM(BA35:BA44)-1</f>
        <v>-8.8817841970012523E-16</v>
      </c>
      <c r="BB45" s="54">
        <f>SUM(BB35:BB44)</f>
        <v>-3.5362587905741413E-2</v>
      </c>
      <c r="BC45" s="53">
        <f>SUM(BC35:BC44)-1</f>
        <v>-8.8817841970012523E-16</v>
      </c>
      <c r="BD45" s="54">
        <f>SUM(BD35:BD44)</f>
        <v>-3.5362587905741413E-2</v>
      </c>
      <c r="BE45" s="53">
        <f>SUM(BE35:BE44)-1</f>
        <v>-8.8817841970012523E-16</v>
      </c>
      <c r="BF45" s="54">
        <f>SUM(BF35:BF44)</f>
        <v>-3.5362587905741413E-2</v>
      </c>
      <c r="BG45" s="53">
        <f>SUM(BG35:BG44)-1</f>
        <v>-8.8817841970012523E-16</v>
      </c>
      <c r="BH45" s="54">
        <f>SUM(BH35:BH44)</f>
        <v>-3.5362587905741413E-2</v>
      </c>
      <c r="BI45" s="53">
        <f>SUM(BI35:BI44)-1</f>
        <v>-8.8817841970012523E-16</v>
      </c>
      <c r="BJ45" s="54">
        <f>SUM(BJ35:BJ44)</f>
        <v>-3.5362587905741413E-2</v>
      </c>
      <c r="BK45" s="53">
        <f>SUM(BK35:BK44)-1</f>
        <v>-8.8817841970012523E-16</v>
      </c>
      <c r="BL45" s="54">
        <f>SUM(BL35:BL44)</f>
        <v>-3.5362587905741413E-2</v>
      </c>
      <c r="BM45" s="53">
        <f>SUM(BM35:BM44)-1</f>
        <v>-8.8817841970012523E-16</v>
      </c>
      <c r="BN45" s="54">
        <f>SUM(BN35:BN44)</f>
        <v>-3.5362587905741413E-2</v>
      </c>
      <c r="BO45" s="53">
        <f>SUM(BO35:BO44)-1</f>
        <v>-8.8817841970012523E-16</v>
      </c>
      <c r="BP45" s="54">
        <f>SUM(BP35:BP44)</f>
        <v>-3.5362587905741413E-2</v>
      </c>
      <c r="BQ45" s="53">
        <f>SUM(BQ35:BQ44)-1</f>
        <v>-8.8817841970012523E-16</v>
      </c>
      <c r="BR45" s="54">
        <f>SUM(BR35:BR44)</f>
        <v>-3.5362587905741413E-2</v>
      </c>
      <c r="BS45" s="53">
        <f>SUM(BS35:BS44)-1</f>
        <v>-8.8817841970012523E-16</v>
      </c>
      <c r="BT45" s="54">
        <f>SUM(BT35:BT44)</f>
        <v>-3.5362587905741413E-2</v>
      </c>
      <c r="BU45" s="53">
        <f>SUM(BU35:BU44)-1</f>
        <v>-8.8817841970012523E-16</v>
      </c>
      <c r="BV45" s="54">
        <f>SUM(BV35:BV44)</f>
        <v>-3.5362587905741413E-2</v>
      </c>
      <c r="BW45" s="53">
        <f>SUM(BW35:BW44)-1</f>
        <v>-8.8817841970012523E-16</v>
      </c>
      <c r="BX45" s="54">
        <f>SUM(BX35:BX44)</f>
        <v>-3.5362587905741413E-2</v>
      </c>
      <c r="BY45" s="53">
        <f>SUM(BY35:BY44)-1</f>
        <v>-8.8817841970012523E-16</v>
      </c>
      <c r="BZ45" s="54">
        <f>SUM(BZ35:BZ44)</f>
        <v>-3.5362587905741413E-2</v>
      </c>
      <c r="CA45" s="53">
        <f>SUM(CA35:CA44)-1</f>
        <v>-8.8817841970012523E-16</v>
      </c>
      <c r="CB45" s="54">
        <f>SUM(CB35:CB44)</f>
        <v>-3.5362587905741413E-2</v>
      </c>
      <c r="CC45" s="53">
        <f>SUM(CC35:CC44)-1</f>
        <v>-8.8817841970012523E-16</v>
      </c>
      <c r="CD45" s="54">
        <f>SUM(CD35:CD44)</f>
        <v>-3.5362587905741413E-2</v>
      </c>
      <c r="CE45" s="53">
        <f>SUM(CE35:CE44)-1</f>
        <v>-8.8817841970012523E-16</v>
      </c>
      <c r="CF45" s="54">
        <f>SUM(CF35:CF44)</f>
        <v>-3.5362587905741413E-2</v>
      </c>
      <c r="CG45" s="53">
        <f>SUM(CG35:CG44)-1</f>
        <v>-8.8817841970012523E-16</v>
      </c>
      <c r="CH45" s="54">
        <f>SUM(CH35:CH44)</f>
        <v>-3.5362587905741413E-2</v>
      </c>
      <c r="CI45" s="53">
        <f>SUM(CI35:CI44)-1</f>
        <v>-8.8817841970012523E-16</v>
      </c>
      <c r="CJ45" s="54">
        <f>SUM(CJ35:CJ44)</f>
        <v>-3.5362587905741413E-2</v>
      </c>
      <c r="CK45" s="53">
        <f>SUM(CK35:CK44)-1</f>
        <v>-8.8817841970012523E-16</v>
      </c>
      <c r="CL45" s="54">
        <f>SUM(CL35:CL44)</f>
        <v>-3.5362587905741413E-2</v>
      </c>
      <c r="CM45" s="53">
        <f>SUM(CM35:CM44)-1</f>
        <v>-8.8817841970012523E-16</v>
      </c>
      <c r="CN45" s="54">
        <f>SUM(CN35:CN44)</f>
        <v>-3.5362587905741413E-2</v>
      </c>
      <c r="CO45" s="53">
        <f>SUM(CO35:CO44)-1</f>
        <v>-8.8817841970012523E-16</v>
      </c>
      <c r="CP45" s="54">
        <f>SUM(CP35:CP44)</f>
        <v>-3.5362587905741413E-2</v>
      </c>
      <c r="CQ45" s="53">
        <f>SUM(CQ35:CQ44)-1</f>
        <v>-8.8817841970012523E-16</v>
      </c>
      <c r="CR45" s="54">
        <f>SUM(CR35:CR44)</f>
        <v>-3.5362587905741413E-2</v>
      </c>
      <c r="CS45" s="53">
        <f>SUM(CS35:CS44)-1</f>
        <v>-8.8817841970012523E-16</v>
      </c>
      <c r="CT45" s="54">
        <f>SUM(CT35:CT44)</f>
        <v>-3.5362587905741413E-2</v>
      </c>
      <c r="CU45" s="53">
        <f>SUM(CU35:CU44)-1</f>
        <v>-8.8817841970012523E-16</v>
      </c>
      <c r="CV45" s="54">
        <f>SUM(CV35:CV44)</f>
        <v>-3.5362587905741413E-2</v>
      </c>
      <c r="CW45" s="53">
        <f>SUM(CW35:CW44)-1</f>
        <v>-8.8817841970012523E-16</v>
      </c>
      <c r="CX45" s="54">
        <f>SUM(CX35:CX44)</f>
        <v>-3.5362587905741413E-2</v>
      </c>
      <c r="CY45" s="53">
        <f>SUM(CY35:CY44)-1</f>
        <v>-8.8817841970012523E-16</v>
      </c>
      <c r="CZ45" s="54">
        <f>SUM(CZ35:CZ44)</f>
        <v>-3.5362587905741413E-2</v>
      </c>
      <c r="DA45" s="53">
        <f>SUM(DA35:DA44)-1</f>
        <v>-8.8817841970012523E-16</v>
      </c>
      <c r="DB45" s="54">
        <f>SUM(DB35:DB44)</f>
        <v>-3.5362587905741413E-2</v>
      </c>
      <c r="DC45" s="53">
        <f>SUM(DC35:DC44)-1</f>
        <v>-8.8817841970012523E-16</v>
      </c>
      <c r="DD45" s="54">
        <f>SUM(DD35:DD44)</f>
        <v>-3.5362587905741413E-2</v>
      </c>
      <c r="DE45" s="53">
        <f>SUM(DE35:DE44)-1</f>
        <v>-8.8817841970012523E-16</v>
      </c>
      <c r="DF45" s="54">
        <f>SUM(DF35:DF44)</f>
        <v>-3.5362587905741413E-2</v>
      </c>
      <c r="DG45" s="53">
        <f>SUM(DG35:DG44)-1</f>
        <v>-8.8817841970012523E-16</v>
      </c>
      <c r="DH45" s="54">
        <f>SUM(DH35:DH44)</f>
        <v>-3.5362587905741413E-2</v>
      </c>
      <c r="DI45" s="53">
        <f>SUM(DI35:DI44)-1</f>
        <v>-8.8817841970012523E-16</v>
      </c>
      <c r="DJ45" s="54">
        <f>SUM(DJ35:DJ44)</f>
        <v>-3.5362587905741413E-2</v>
      </c>
      <c r="DK45" s="53">
        <f>SUM(DK35:DK44)-1</f>
        <v>-8.8817841970012523E-16</v>
      </c>
      <c r="DL45" s="54">
        <f>SUM(DL35:DL44)</f>
        <v>-3.5362587905741413E-2</v>
      </c>
      <c r="DM45" s="53">
        <f>SUM(DM35:DM44)-1</f>
        <v>-8.8817841970012523E-16</v>
      </c>
      <c r="DN45" s="54">
        <f>SUM(DN35:DN44)</f>
        <v>-3.5362587905741413E-2</v>
      </c>
      <c r="DO45" s="53">
        <f>SUM(DO35:DO44)-1</f>
        <v>-8.8817841970012523E-16</v>
      </c>
      <c r="DP45" s="54">
        <f>SUM(DP35:DP44)</f>
        <v>-3.5362587905741413E-2</v>
      </c>
      <c r="DQ45" s="53">
        <f>SUM(DQ35:DQ44)-1</f>
        <v>-8.8817841970012523E-16</v>
      </c>
      <c r="DR45" s="54">
        <f>SUM(DR35:DR44)</f>
        <v>-3.5362587905741413E-2</v>
      </c>
      <c r="DS45" s="53">
        <f>SUM(DS35:DS44)-1</f>
        <v>-8.8817841970012523E-16</v>
      </c>
      <c r="DT45" s="54">
        <f>SUM(DT35:DT44)</f>
        <v>-3.5362587905741413E-2</v>
      </c>
      <c r="DU45" s="53">
        <f>SUM(DU35:DU44)-1</f>
        <v>-8.8817841970012523E-16</v>
      </c>
      <c r="DV45" s="54">
        <f>SUM(DV35:DV44)</f>
        <v>-3.5362587905741413E-2</v>
      </c>
      <c r="DW45" s="53">
        <f>SUM(DW35:DW44)-1</f>
        <v>-8.8817841970012523E-16</v>
      </c>
      <c r="DX45" s="54">
        <f>SUM(DX35:DX44)</f>
        <v>-3.5362587905741413E-2</v>
      </c>
      <c r="DY45" s="53">
        <f>SUM(DY35:DY44)-1</f>
        <v>-8.8817841970012523E-16</v>
      </c>
      <c r="DZ45" s="54">
        <f>SUM(DZ35:DZ44)</f>
        <v>-3.5362587905741413E-2</v>
      </c>
      <c r="EA45" s="53">
        <f>SUM(EA35:EA44)-1</f>
        <v>-8.8817841970012523E-16</v>
      </c>
      <c r="EB45" s="54">
        <f>SUM(EB35:EB44)</f>
        <v>-3.5362587905741413E-2</v>
      </c>
      <c r="EC45" s="53">
        <f>SUM(EC35:EC44)-1</f>
        <v>-8.8817841970012523E-16</v>
      </c>
      <c r="ED45" s="54">
        <f>SUM(ED35:ED44)</f>
        <v>-3.5362587905741413E-2</v>
      </c>
      <c r="EE45" s="53">
        <f>SUM(EE35:EE44)-1</f>
        <v>-8.8817841970012523E-16</v>
      </c>
      <c r="EF45" s="54">
        <f>SUM(EF35:EF44)</f>
        <v>-3.5362587905741413E-2</v>
      </c>
      <c r="EG45" s="53">
        <f>SUM(EG35:EG44)-1</f>
        <v>-8.8817841970012523E-16</v>
      </c>
      <c r="EH45" s="54">
        <f>SUM(EH35:EH44)</f>
        <v>-3.5362587905741413E-2</v>
      </c>
      <c r="EI45" s="53">
        <f>SUM(EI35:EI44)-1</f>
        <v>-8.8817841970012523E-16</v>
      </c>
      <c r="EJ45" s="54">
        <f>SUM(EJ35:EJ44)</f>
        <v>-3.5362587905741413E-2</v>
      </c>
      <c r="EK45" s="53">
        <f>SUM(EK35:EK44)-1</f>
        <v>-8.8817841970012523E-16</v>
      </c>
      <c r="EL45" s="54">
        <f>SUM(EL35:EL44)</f>
        <v>-3.5362587905741413E-2</v>
      </c>
      <c r="EM45" s="53">
        <f>SUM(EM35:EM44)-1</f>
        <v>-8.8817841970012523E-16</v>
      </c>
      <c r="EN45" s="54">
        <f>SUM(EN35:EN44)</f>
        <v>-3.5362587905741413E-2</v>
      </c>
      <c r="EO45" s="53">
        <f>SUM(EO35:EO44)-1</f>
        <v>-8.8817841970012523E-16</v>
      </c>
      <c r="EP45" s="54">
        <f>SUM(EP35:EP44)</f>
        <v>-3.5362587905741413E-2</v>
      </c>
      <c r="EQ45" s="53">
        <f>SUM(EQ35:EQ44)-1</f>
        <v>-8.8817841970012523E-16</v>
      </c>
      <c r="ER45" s="54">
        <f>SUM(ER35:ER44)</f>
        <v>-3.5362587905741413E-2</v>
      </c>
      <c r="ES45" s="53">
        <f>SUM(ES35:ES44)-1</f>
        <v>-8.8817841970012523E-16</v>
      </c>
      <c r="ET45" s="54">
        <f>SUM(ET35:ET44)</f>
        <v>-3.5362587905741413E-2</v>
      </c>
      <c r="EU45" s="53">
        <f>SUM(EU35:EU44)-1</f>
        <v>-8.8817841970012523E-16</v>
      </c>
      <c r="EV45" s="54">
        <f>SUM(EV35:EV44)</f>
        <v>-3.5362587905741413E-2</v>
      </c>
    </row>
    <row r="46" spans="1:152" x14ac:dyDescent="0.25">
      <c r="B46" s="71" t="s">
        <v>675</v>
      </c>
      <c r="C46" s="71"/>
      <c r="D46" s="75"/>
      <c r="E46" s="76"/>
      <c r="F46" s="71"/>
      <c r="G46" s="71"/>
      <c r="H46" s="71"/>
      <c r="I46" s="71"/>
      <c r="L46" t="s">
        <v>659</v>
      </c>
      <c r="M46" s="23" t="b">
        <f>IF(ISNUMBER(M34),TRUE,FALSE)</f>
        <v>1</v>
      </c>
      <c r="N46" s="81" t="s">
        <v>564</v>
      </c>
      <c r="O46" s="60">
        <f>N45-P46</f>
        <v>-16.429008460429657</v>
      </c>
      <c r="P46" s="60">
        <f>N45-O45/P45</f>
        <v>395.77542585721403</v>
      </c>
      <c r="Q46" s="60">
        <f>P46-R46</f>
        <v>-16.321217225461908</v>
      </c>
      <c r="R46" s="60">
        <f>P46-Q45/R45</f>
        <v>412.09664308267594</v>
      </c>
      <c r="S46" s="60">
        <f>R46-T46</f>
        <v>-12.918015889373862</v>
      </c>
      <c r="T46" s="60">
        <f>R46-S45/T45</f>
        <v>425.0146589720498</v>
      </c>
      <c r="U46" s="60">
        <f>T46-V46</f>
        <v>-6.0586506691122963</v>
      </c>
      <c r="V46" s="60">
        <f>T46-U45/V45</f>
        <v>431.0733096411621</v>
      </c>
      <c r="W46" s="80">
        <f>V46-X46</f>
        <v>-0.97589413237272993</v>
      </c>
      <c r="X46" s="60">
        <f>V46-W45/X45</f>
        <v>432.04920377353483</v>
      </c>
      <c r="Y46" s="80">
        <f>X46-Z46</f>
        <v>-2.1102952607009229E-2</v>
      </c>
      <c r="Z46" s="60">
        <f>X46-Y45/Z45</f>
        <v>432.07030672614184</v>
      </c>
      <c r="AA46" s="80">
        <f>Z46-AB46</f>
        <v>-9.5574308147661213E-6</v>
      </c>
      <c r="AB46" s="60">
        <f>Z46-AA45/AB45</f>
        <v>432.07031628357265</v>
      </c>
      <c r="AC46" s="80">
        <f>AB46-AD46</f>
        <v>-1.9895196601282805E-12</v>
      </c>
      <c r="AD46" s="60">
        <f>AB46-AC45/AD45</f>
        <v>432.07031628357464</v>
      </c>
      <c r="AE46" s="80">
        <f>AD46-AF46</f>
        <v>0</v>
      </c>
      <c r="AF46" s="60">
        <f>AD46-AE45/AF45</f>
        <v>432.07031628357464</v>
      </c>
      <c r="AG46" s="80">
        <f>AF46-AH46</f>
        <v>0</v>
      </c>
      <c r="AH46" s="60">
        <f>AF46-AG45/AH45</f>
        <v>432.07031628357464</v>
      </c>
      <c r="AI46" s="80">
        <f>AH46-AJ46</f>
        <v>0</v>
      </c>
      <c r="AJ46" s="60">
        <f>AH46-AI45/AJ45</f>
        <v>432.07031628357464</v>
      </c>
      <c r="AK46" s="80">
        <f>AJ46-AL46</f>
        <v>0</v>
      </c>
      <c r="AL46" s="60">
        <f>AJ46-AK45/AL45</f>
        <v>432.07031628357464</v>
      </c>
      <c r="AM46" s="80">
        <f>AL46-AN46</f>
        <v>0</v>
      </c>
      <c r="AN46" s="60">
        <f>AL46-AM45/AN45</f>
        <v>432.07031628357464</v>
      </c>
      <c r="AO46" s="80">
        <f>AN46-AP46</f>
        <v>0</v>
      </c>
      <c r="AP46" s="60">
        <f>AN46-AO45/AP45</f>
        <v>432.07031628357464</v>
      </c>
      <c r="AQ46" s="80">
        <f>AP46-AR46</f>
        <v>0</v>
      </c>
      <c r="AR46" s="60">
        <f>AP46-AQ45/AR45</f>
        <v>432.07031628357464</v>
      </c>
      <c r="AS46" s="80">
        <f>AR46-AT46</f>
        <v>0</v>
      </c>
      <c r="AT46" s="60">
        <f>AR46-AS45/AT45</f>
        <v>432.07031628357464</v>
      </c>
      <c r="AU46" s="80">
        <f>AT46-AV46</f>
        <v>0</v>
      </c>
      <c r="AV46" s="60">
        <f>AT46-AU45/AV45</f>
        <v>432.07031628357464</v>
      </c>
      <c r="AW46" s="80">
        <f>AV46-AX46</f>
        <v>0</v>
      </c>
      <c r="AX46" s="60">
        <f>AV46-AW45/AX45</f>
        <v>432.07031628357464</v>
      </c>
      <c r="AY46" s="80">
        <f>AX46-AZ46</f>
        <v>0</v>
      </c>
      <c r="AZ46" s="60">
        <f>AX46-AY45/AZ45</f>
        <v>432.07031628357464</v>
      </c>
      <c r="BA46" s="80">
        <f>AZ46-BB46</f>
        <v>0</v>
      </c>
      <c r="BB46" s="60">
        <f>AZ46-BA45/BB45</f>
        <v>432.07031628357464</v>
      </c>
      <c r="BC46" s="80">
        <f>BB46-BD46</f>
        <v>0</v>
      </c>
      <c r="BD46" s="60">
        <f>BB46-BC45/BD45</f>
        <v>432.07031628357464</v>
      </c>
      <c r="BE46" s="80">
        <f>BD46-BF46</f>
        <v>0</v>
      </c>
      <c r="BF46" s="60">
        <f>BD46-BE45/BF45</f>
        <v>432.07031628357464</v>
      </c>
      <c r="BG46" s="80">
        <f>BF46-BH46</f>
        <v>0</v>
      </c>
      <c r="BH46" s="60">
        <f>BF46-BG45/BH45</f>
        <v>432.07031628357464</v>
      </c>
      <c r="BI46" s="80">
        <f>BH46-BJ46</f>
        <v>0</v>
      </c>
      <c r="BJ46" s="60">
        <f>BH46-BI45/BJ45</f>
        <v>432.07031628357464</v>
      </c>
      <c r="BK46" s="80">
        <f>BJ46-BL46</f>
        <v>0</v>
      </c>
      <c r="BL46" s="60">
        <f>BJ46-BK45/BL45</f>
        <v>432.07031628357464</v>
      </c>
      <c r="BM46" s="80">
        <f>BL46-BN46</f>
        <v>0</v>
      </c>
      <c r="BN46" s="60">
        <f>BL46-BM45/BN45</f>
        <v>432.07031628357464</v>
      </c>
      <c r="BO46" s="80">
        <f>BN46-BP46</f>
        <v>0</v>
      </c>
      <c r="BP46" s="60">
        <f>BN46-BO45/BP45</f>
        <v>432.07031628357464</v>
      </c>
      <c r="BQ46" s="80">
        <f>BP46-BR46</f>
        <v>0</v>
      </c>
      <c r="BR46" s="60">
        <f>BP46-BQ45/BR45</f>
        <v>432.07031628357464</v>
      </c>
      <c r="BS46" s="80">
        <f>BR46-BT46</f>
        <v>0</v>
      </c>
      <c r="BT46" s="60">
        <f>BR46-BS45/BT45</f>
        <v>432.07031628357464</v>
      </c>
      <c r="BU46" s="80">
        <f>BT46-BV46</f>
        <v>0</v>
      </c>
      <c r="BV46" s="60">
        <f>BT46-BU45/BV45</f>
        <v>432.07031628357464</v>
      </c>
      <c r="BW46" s="80">
        <f>BV46-BX46</f>
        <v>0</v>
      </c>
      <c r="BX46" s="60">
        <f>BV46-BW45/BX45</f>
        <v>432.07031628357464</v>
      </c>
      <c r="BY46" s="80">
        <f>BX46-BZ46</f>
        <v>0</v>
      </c>
      <c r="BZ46" s="60">
        <f>BX46-BY45/BZ45</f>
        <v>432.07031628357464</v>
      </c>
      <c r="CA46" s="80">
        <f>BZ46-CB46</f>
        <v>0</v>
      </c>
      <c r="CB46" s="60">
        <f>BZ46-CA45/CB45</f>
        <v>432.07031628357464</v>
      </c>
      <c r="CC46" s="80">
        <f>CB46-CD46</f>
        <v>0</v>
      </c>
      <c r="CD46" s="60">
        <f>CB46-CC45/CD45</f>
        <v>432.07031628357464</v>
      </c>
      <c r="CE46" s="80">
        <f>CD46-CF46</f>
        <v>0</v>
      </c>
      <c r="CF46" s="60">
        <f>CD46-CE45/CF45</f>
        <v>432.07031628357464</v>
      </c>
      <c r="CG46" s="80">
        <f>CF46-CH46</f>
        <v>0</v>
      </c>
      <c r="CH46" s="60">
        <f>CF46-CG45/CH45</f>
        <v>432.07031628357464</v>
      </c>
      <c r="CI46" s="80">
        <f>CH46-CJ46</f>
        <v>0</v>
      </c>
      <c r="CJ46" s="60">
        <f>CH46-CI45/CJ45</f>
        <v>432.07031628357464</v>
      </c>
      <c r="CK46" s="80">
        <f>CJ46-CL46</f>
        <v>0</v>
      </c>
      <c r="CL46" s="60">
        <f>CJ46-CK45/CL45</f>
        <v>432.07031628357464</v>
      </c>
      <c r="CM46" s="80">
        <f>CL46-CN46</f>
        <v>0</v>
      </c>
      <c r="CN46" s="60">
        <f>CL46-CM45/CN45</f>
        <v>432.07031628357464</v>
      </c>
      <c r="CO46" s="80">
        <f>CN46-CP46</f>
        <v>0</v>
      </c>
      <c r="CP46" s="60">
        <f>CN46-CO45/CP45</f>
        <v>432.07031628357464</v>
      </c>
      <c r="CQ46" s="80">
        <f>CP46-CR46</f>
        <v>0</v>
      </c>
      <c r="CR46" s="60">
        <f>CP46-CQ45/CR45</f>
        <v>432.07031628357464</v>
      </c>
      <c r="CS46" s="80">
        <f>CR46-CT46</f>
        <v>0</v>
      </c>
      <c r="CT46" s="60">
        <f>CR46-CS45/CT45</f>
        <v>432.07031628357464</v>
      </c>
      <c r="CU46" s="80">
        <f>CT46-CV46</f>
        <v>0</v>
      </c>
      <c r="CV46" s="60">
        <f>CT46-CU45/CV45</f>
        <v>432.07031628357464</v>
      </c>
      <c r="CW46" s="80">
        <f>CV46-CX46</f>
        <v>0</v>
      </c>
      <c r="CX46" s="60">
        <f>CV46-CW45/CX45</f>
        <v>432.07031628357464</v>
      </c>
      <c r="CY46" s="80">
        <f>CX46-CZ46</f>
        <v>0</v>
      </c>
      <c r="CZ46" s="60">
        <f>CX46-CY45/CZ45</f>
        <v>432.07031628357464</v>
      </c>
      <c r="DA46" s="80">
        <f>CZ46-DB46</f>
        <v>0</v>
      </c>
      <c r="DB46" s="60">
        <f>CZ46-DA45/DB45</f>
        <v>432.07031628357464</v>
      </c>
      <c r="DC46" s="80">
        <f>DB46-DD46</f>
        <v>0</v>
      </c>
      <c r="DD46" s="60">
        <f>DB46-DC45/DD45</f>
        <v>432.07031628357464</v>
      </c>
      <c r="DE46" s="80">
        <f>DD46-DF46</f>
        <v>0</v>
      </c>
      <c r="DF46" s="60">
        <f>DD46-DE45/DF45</f>
        <v>432.07031628357464</v>
      </c>
      <c r="DG46" s="80">
        <f>DF46-DH46</f>
        <v>0</v>
      </c>
      <c r="DH46" s="60">
        <f>DF46-DG45/DH45</f>
        <v>432.07031628357464</v>
      </c>
      <c r="DI46" s="80">
        <f>DH46-DJ46</f>
        <v>0</v>
      </c>
      <c r="DJ46" s="60">
        <f>DH46-DI45/DJ45</f>
        <v>432.07031628357464</v>
      </c>
      <c r="DK46" s="80">
        <f>DJ46-DL46</f>
        <v>0</v>
      </c>
      <c r="DL46" s="60">
        <f>DJ46-DK45/DL45</f>
        <v>432.07031628357464</v>
      </c>
      <c r="DM46" s="80">
        <f>DL46-DN46</f>
        <v>0</v>
      </c>
      <c r="DN46" s="60">
        <f>DL46-DM45/DN45</f>
        <v>432.07031628357464</v>
      </c>
      <c r="DO46" s="80">
        <f>DN46-DP46</f>
        <v>0</v>
      </c>
      <c r="DP46" s="60">
        <f>DN46-DO45/DP45</f>
        <v>432.07031628357464</v>
      </c>
      <c r="DQ46" s="80">
        <f>DP46-DR46</f>
        <v>0</v>
      </c>
      <c r="DR46" s="60">
        <f>DP46-DQ45/DR45</f>
        <v>432.07031628357464</v>
      </c>
      <c r="DS46" s="80">
        <f>DR46-DT46</f>
        <v>0</v>
      </c>
      <c r="DT46" s="60">
        <f>DR46-DS45/DT45</f>
        <v>432.07031628357464</v>
      </c>
      <c r="DU46" s="80">
        <f>DT46-DV46</f>
        <v>0</v>
      </c>
      <c r="DV46" s="60">
        <f>DT46-DU45/DV45</f>
        <v>432.07031628357464</v>
      </c>
      <c r="DW46" s="80">
        <f>DV46-DX46</f>
        <v>0</v>
      </c>
      <c r="DX46" s="60">
        <f>DV46-DW45/DX45</f>
        <v>432.07031628357464</v>
      </c>
      <c r="DY46" s="80">
        <f>DX46-DZ46</f>
        <v>0</v>
      </c>
      <c r="DZ46" s="60">
        <f>DX46-DY45/DZ45</f>
        <v>432.07031628357464</v>
      </c>
      <c r="EA46" s="80">
        <f>DZ46-EB46</f>
        <v>0</v>
      </c>
      <c r="EB46" s="60">
        <f>DZ46-EA45/EB45</f>
        <v>432.07031628357464</v>
      </c>
      <c r="EC46" s="80">
        <f>EB46-ED46</f>
        <v>0</v>
      </c>
      <c r="ED46" s="60">
        <f>EB46-EC45/ED45</f>
        <v>432.07031628357464</v>
      </c>
      <c r="EE46" s="80">
        <f>ED46-EF46</f>
        <v>0</v>
      </c>
      <c r="EF46" s="60">
        <f>ED46-EE45/EF45</f>
        <v>432.07031628357464</v>
      </c>
      <c r="EG46" s="80">
        <f>EF46-EH46</f>
        <v>0</v>
      </c>
      <c r="EH46" s="60">
        <f>EF46-EG45/EH45</f>
        <v>432.07031628357464</v>
      </c>
      <c r="EI46" s="80">
        <f>EH46-EJ46</f>
        <v>0</v>
      </c>
      <c r="EJ46" s="60">
        <f>EH46-EI45/EJ45</f>
        <v>432.07031628357464</v>
      </c>
      <c r="EK46" s="80">
        <f>EJ46-EL46</f>
        <v>0</v>
      </c>
      <c r="EL46" s="60">
        <f>EJ46-EK45/EL45</f>
        <v>432.07031628357464</v>
      </c>
      <c r="EM46" s="80">
        <f>EL46-EN46</f>
        <v>0</v>
      </c>
      <c r="EN46" s="60">
        <f>EL46-EM45/EN45</f>
        <v>432.07031628357464</v>
      </c>
      <c r="EO46" s="80">
        <f>EN46-EP46</f>
        <v>0</v>
      </c>
      <c r="EP46" s="60">
        <f>EN46-EO45/EP45</f>
        <v>432.07031628357464</v>
      </c>
      <c r="EQ46" s="80">
        <f>EP46-ER46</f>
        <v>0</v>
      </c>
      <c r="ER46" s="60">
        <f>EP46-EQ45/ER45</f>
        <v>432.07031628357464</v>
      </c>
      <c r="ES46" s="80">
        <f>ER46-ET46</f>
        <v>0</v>
      </c>
      <c r="ET46" s="60">
        <f>ER46-ES45/ET45</f>
        <v>432.07031628357464</v>
      </c>
      <c r="EU46" s="80">
        <f>ET46-EV46</f>
        <v>0</v>
      </c>
      <c r="EV46" s="60">
        <f>ET46-EU45/EV45</f>
        <v>432.07031628357464</v>
      </c>
    </row>
    <row r="47" spans="1:152" x14ac:dyDescent="0.25">
      <c r="A47" s="14" t="s">
        <v>672</v>
      </c>
      <c r="B47" s="71" t="s">
        <v>676</v>
      </c>
      <c r="C47" s="71"/>
      <c r="D47" s="73"/>
      <c r="E47" s="74"/>
      <c r="F47" s="71"/>
      <c r="G47" s="71"/>
      <c r="H47" s="71"/>
      <c r="I47" s="71"/>
      <c r="M47" s="47" t="s">
        <v>634</v>
      </c>
      <c r="O47" s="47" t="s">
        <v>637</v>
      </c>
      <c r="Q47" s="47" t="s">
        <v>639</v>
      </c>
    </row>
    <row r="48" spans="1:152" x14ac:dyDescent="0.25">
      <c r="B48" s="71"/>
      <c r="C48" s="71"/>
      <c r="D48" s="73"/>
      <c r="E48" s="77"/>
      <c r="F48" s="71"/>
      <c r="G48" s="71"/>
      <c r="H48" s="71"/>
      <c r="I48" s="71"/>
      <c r="M48" s="60">
        <f>M49/51.715075</f>
        <v>17.598769938291014</v>
      </c>
      <c r="O48" s="60">
        <f>O49/51.715075</f>
        <v>0.46163361566060357</v>
      </c>
      <c r="R48" t="s">
        <v>549</v>
      </c>
      <c r="S48" s="50">
        <f>W12</f>
        <v>366.48333333333329</v>
      </c>
      <c r="T48" t="s">
        <v>635</v>
      </c>
    </row>
    <row r="49" spans="2:165" x14ac:dyDescent="0.25">
      <c r="B49" s="71"/>
      <c r="C49" s="71"/>
      <c r="D49" s="73"/>
      <c r="E49" s="77"/>
      <c r="F49" s="71"/>
      <c r="G49" s="71"/>
      <c r="H49" s="71"/>
      <c r="I49" s="71"/>
      <c r="M49" s="39">
        <f>N60</f>
        <v>910.12170726646514</v>
      </c>
      <c r="N49" t="s">
        <v>636</v>
      </c>
      <c r="O49" s="39">
        <f>P60</f>
        <v>23.873417056409288</v>
      </c>
      <c r="P49" t="s">
        <v>636</v>
      </c>
      <c r="R49" t="s">
        <v>640</v>
      </c>
      <c r="S49" s="39">
        <f>(M49-W13)/(M49-O49)</f>
        <v>0.44340955193642667</v>
      </c>
    </row>
    <row r="50" spans="2:165" x14ac:dyDescent="0.25">
      <c r="B50" s="70"/>
      <c r="C50" s="71"/>
      <c r="D50" s="71"/>
      <c r="E50" s="72"/>
      <c r="F50" s="72"/>
      <c r="G50" s="71"/>
      <c r="H50" s="71"/>
      <c r="I50" s="71"/>
      <c r="L50" s="51">
        <v>1</v>
      </c>
      <c r="M50" s="23">
        <f>N50/$M$49</f>
        <v>0.25654980192833932</v>
      </c>
      <c r="N50" s="39">
        <f t="shared" ref="N50:N59" si="19">EXP(N4-O4/($S$48+P4))*S4</f>
        <v>233.49154372989366</v>
      </c>
      <c r="O50" s="23">
        <f>$O$49*P50</f>
        <v>1.0224531764639151E-3</v>
      </c>
      <c r="P50" s="39">
        <f>S4/EXP(N4-O4/($S$48+P4))</f>
        <v>4.282810349469505E-5</v>
      </c>
      <c r="Q50" s="23">
        <f>EXP(N4-O4/(P4+$S$48))/$W$13</f>
        <v>4.5149609418509717</v>
      </c>
      <c r="R50" s="2" t="s">
        <v>662</v>
      </c>
      <c r="S50" s="39" t="str">
        <f>IF(W13&gt;=M49,"Mixture exists as Subcooled Liquid",IF(W13&lt;=O49,"Mixture exists as Superheated Vapor","Mixture exists as Vapor and Liquid"))</f>
        <v>Mixture exists as Vapor and Liquid</v>
      </c>
    </row>
    <row r="51" spans="2:165" x14ac:dyDescent="0.25">
      <c r="B51" s="71"/>
      <c r="C51" s="71"/>
      <c r="D51" s="73"/>
      <c r="E51" s="74"/>
      <c r="F51" s="74"/>
      <c r="G51" s="71"/>
      <c r="H51" s="71"/>
      <c r="I51" s="71"/>
      <c r="L51" s="51">
        <v>2</v>
      </c>
      <c r="M51" s="23">
        <f t="shared" ref="M51:M59" si="20">N51/$M$49</f>
        <v>6.5494818490179546E-2</v>
      </c>
      <c r="N51" s="39">
        <f t="shared" si="19"/>
        <v>59.608256021389458</v>
      </c>
      <c r="O51" s="23">
        <f t="shared" ref="O51:O59" si="21">$O$49*P51</f>
        <v>4.0050520934285846E-3</v>
      </c>
      <c r="P51" s="39">
        <f t="shared" ref="P51:P59" si="22">S5/EXP(N5-O5/($S$48+P5))</f>
        <v>1.6776199586197694E-4</v>
      </c>
      <c r="Q51" s="23">
        <f t="shared" ref="Q51:Q59" si="23">EXP(N5-O5/(P5+$S$48))/$W$13</f>
        <v>1.1526282427587982</v>
      </c>
      <c r="R51" s="2"/>
      <c r="S51" s="39" t="b">
        <f>IF(AND(W13&gt;O49,W13&lt;M49),TRUE,FALSE)</f>
        <v>1</v>
      </c>
    </row>
    <row r="52" spans="2:165" x14ac:dyDescent="0.25">
      <c r="B52" s="71"/>
      <c r="C52" s="71"/>
      <c r="D52" s="73"/>
      <c r="E52" s="74"/>
      <c r="F52" s="74"/>
      <c r="G52" s="71"/>
      <c r="H52" s="71"/>
      <c r="I52" s="71"/>
      <c r="L52" s="51">
        <v>3</v>
      </c>
      <c r="M52" s="23">
        <f t="shared" si="20"/>
        <v>3.1080390151395519E-4</v>
      </c>
      <c r="N52" s="39">
        <f t="shared" si="19"/>
        <v>0.28286937747095919</v>
      </c>
      <c r="O52" s="23">
        <f t="shared" si="21"/>
        <v>0.84397318896281925</v>
      </c>
      <c r="P52" s="39">
        <f t="shared" si="22"/>
        <v>3.5352006248985546E-2</v>
      </c>
      <c r="Q52" s="23">
        <f t="shared" si="23"/>
        <v>5.4697663586673554E-3</v>
      </c>
      <c r="R52" s="2"/>
    </row>
    <row r="53" spans="2:165" x14ac:dyDescent="0.25">
      <c r="B53" s="71"/>
      <c r="C53" s="71"/>
      <c r="D53" s="73"/>
      <c r="E53" s="74"/>
      <c r="F53" s="71"/>
      <c r="G53" s="71"/>
      <c r="H53" s="71"/>
      <c r="I53" s="71"/>
      <c r="L53" s="51">
        <v>4</v>
      </c>
      <c r="M53" s="23">
        <f t="shared" si="20"/>
        <v>0.39276808520401046</v>
      </c>
      <c r="N53" s="39">
        <f t="shared" si="19"/>
        <v>357.46676026565444</v>
      </c>
      <c r="O53" s="23">
        <f t="shared" si="21"/>
        <v>6.6784998523128586E-4</v>
      </c>
      <c r="P53" s="39">
        <f t="shared" si="22"/>
        <v>2.797462900485745E-5</v>
      </c>
      <c r="Q53" s="23">
        <f t="shared" si="23"/>
        <v>6.9122351706084624</v>
      </c>
      <c r="R53" s="2"/>
    </row>
    <row r="54" spans="2:165" x14ac:dyDescent="0.25">
      <c r="B54" s="71"/>
      <c r="C54" s="71"/>
      <c r="D54" s="73"/>
      <c r="E54" s="74"/>
      <c r="F54" s="71"/>
      <c r="G54" s="71"/>
      <c r="H54" s="71"/>
      <c r="I54" s="71"/>
      <c r="L54" s="51">
        <v>5</v>
      </c>
      <c r="M54" s="23">
        <f t="shared" si="20"/>
        <v>2.2504126753094709E-3</v>
      </c>
      <c r="N54" s="39">
        <f t="shared" si="19"/>
        <v>2.048149426106749</v>
      </c>
      <c r="O54" s="23">
        <f t="shared" si="21"/>
        <v>0.11656091470723101</v>
      </c>
      <c r="P54" s="39">
        <f t="shared" si="22"/>
        <v>4.8824562663909877E-3</v>
      </c>
      <c r="Q54" s="23">
        <f t="shared" si="23"/>
        <v>3.9604494938985373E-2</v>
      </c>
      <c r="R54" s="2"/>
    </row>
    <row r="55" spans="2:165" x14ac:dyDescent="0.25">
      <c r="B55" s="71"/>
      <c r="C55" s="71"/>
      <c r="D55" s="71"/>
      <c r="E55" s="71"/>
      <c r="F55" s="71"/>
      <c r="G55" s="71"/>
      <c r="H55" s="71"/>
      <c r="I55" s="71"/>
      <c r="L55" s="51">
        <v>6</v>
      </c>
      <c r="M55" s="23">
        <f t="shared" si="20"/>
        <v>3.9996267713307061E-2</v>
      </c>
      <c r="N55" s="39">
        <f t="shared" si="19"/>
        <v>36.401471455521623</v>
      </c>
      <c r="O55" s="23">
        <f t="shared" si="21"/>
        <v>6.5583659401186123E-3</v>
      </c>
      <c r="P55" s="39">
        <f t="shared" si="22"/>
        <v>2.7471416951424179E-4</v>
      </c>
      <c r="Q55" s="23">
        <f t="shared" si="23"/>
        <v>0.70388511387678787</v>
      </c>
      <c r="R55" s="2"/>
    </row>
    <row r="56" spans="2:165" x14ac:dyDescent="0.25">
      <c r="B56" s="71"/>
      <c r="C56" s="71"/>
      <c r="D56" s="71"/>
      <c r="E56" s="71"/>
      <c r="F56" s="71"/>
      <c r="G56" s="71"/>
      <c r="H56" s="71"/>
      <c r="I56" s="71"/>
      <c r="L56" s="51">
        <v>7</v>
      </c>
      <c r="M56" s="23">
        <f t="shared" si="20"/>
        <v>8.3161507288106146E-2</v>
      </c>
      <c r="N56" s="39">
        <f t="shared" si="19"/>
        <v>75.687092991903754</v>
      </c>
      <c r="O56" s="23">
        <f t="shared" si="21"/>
        <v>3.1542256562770922E-3</v>
      </c>
      <c r="P56" s="39">
        <f t="shared" si="22"/>
        <v>1.3212292353558487E-4</v>
      </c>
      <c r="Q56" s="23">
        <f t="shared" si="23"/>
        <v>1.4635402344848916</v>
      </c>
      <c r="R56" s="2"/>
    </row>
    <row r="57" spans="2:165" x14ac:dyDescent="0.25">
      <c r="B57" s="71"/>
      <c r="C57" s="71"/>
      <c r="D57" s="71"/>
      <c r="E57" s="71"/>
      <c r="F57" s="71"/>
      <c r="G57" s="71"/>
      <c r="H57" s="71"/>
      <c r="I57" s="71"/>
      <c r="L57" s="51">
        <v>8</v>
      </c>
      <c r="M57" s="23">
        <f t="shared" si="20"/>
        <v>1.5820046180222098E-2</v>
      </c>
      <c r="N57" s="39">
        <f t="shared" si="19"/>
        <v>14.398167438578056</v>
      </c>
      <c r="O57" s="23">
        <f t="shared" si="21"/>
        <v>1.6580871946553076E-2</v>
      </c>
      <c r="P57" s="39">
        <f t="shared" si="22"/>
        <v>6.9453283153287086E-4</v>
      </c>
      <c r="Q57" s="23">
        <f t="shared" si="23"/>
        <v>0.27841335313886822</v>
      </c>
      <c r="R57" s="2"/>
    </row>
    <row r="58" spans="2:165" x14ac:dyDescent="0.25">
      <c r="B58" s="71"/>
      <c r="C58" s="71"/>
      <c r="D58" s="71"/>
      <c r="E58" s="71"/>
      <c r="F58" s="71"/>
      <c r="G58" s="71"/>
      <c r="H58" s="71"/>
      <c r="I58" s="71"/>
      <c r="L58" s="51">
        <v>9</v>
      </c>
      <c r="M58" s="23">
        <f t="shared" si="20"/>
        <v>8.2744303163065441E-2</v>
      </c>
      <c r="N58" s="39">
        <f t="shared" si="19"/>
        <v>75.307386461343086</v>
      </c>
      <c r="O58" s="23">
        <f t="shared" si="21"/>
        <v>3.1701295421617151E-3</v>
      </c>
      <c r="P58" s="39">
        <f t="shared" si="22"/>
        <v>1.3278909904984178E-4</v>
      </c>
      <c r="Q58" s="23">
        <f t="shared" si="23"/>
        <v>1.4561979550709938</v>
      </c>
      <c r="R58" s="2"/>
    </row>
    <row r="59" spans="2:165" x14ac:dyDescent="0.25">
      <c r="B59" s="71"/>
      <c r="C59" s="71"/>
      <c r="D59" s="71"/>
      <c r="E59" s="71"/>
      <c r="F59" s="71"/>
      <c r="G59" s="71"/>
      <c r="H59" s="71"/>
      <c r="I59" s="71"/>
      <c r="L59" s="51">
        <v>10</v>
      </c>
      <c r="M59" s="23">
        <f t="shared" si="20"/>
        <v>6.0903953455946541E-2</v>
      </c>
      <c r="N59" s="39">
        <f t="shared" si="19"/>
        <v>55.430010098603397</v>
      </c>
      <c r="O59" s="23">
        <f t="shared" si="21"/>
        <v>4.3069479897155562E-3</v>
      </c>
      <c r="P59" s="39">
        <f t="shared" si="22"/>
        <v>1.8040768858261418E-4</v>
      </c>
      <c r="Q59" s="23">
        <f t="shared" si="23"/>
        <v>1.0718346652035871</v>
      </c>
      <c r="R59" s="2"/>
    </row>
    <row r="60" spans="2:165" x14ac:dyDescent="0.25">
      <c r="M60" s="39"/>
      <c r="N60" s="39">
        <f>SUM(N50:N59)</f>
        <v>910.12170726646514</v>
      </c>
      <c r="O60" s="39"/>
      <c r="P60" s="39">
        <f>1/SUM(P50:P59)</f>
        <v>23.873417056409288</v>
      </c>
      <c r="Q60" s="39"/>
    </row>
    <row r="62" spans="2:165" x14ac:dyDescent="0.25">
      <c r="L62" s="39" t="str">
        <f>IF(AND(M75,M76),"",IF(NOT(M76),"Solution not available, Check Input conditions !!!","Iteration did not converged in Maximum Iterations (70) !!!"))</f>
        <v/>
      </c>
      <c r="M62" s="23">
        <f>EW75</f>
        <v>0.3702370599415431</v>
      </c>
      <c r="N62" t="s">
        <v>560</v>
      </c>
      <c r="P62" t="s">
        <v>561</v>
      </c>
      <c r="R62" t="s">
        <v>565</v>
      </c>
      <c r="T62" t="s">
        <v>566</v>
      </c>
      <c r="V62" t="s">
        <v>567</v>
      </c>
      <c r="X62" t="s">
        <v>568</v>
      </c>
      <c r="Z62" t="s">
        <v>569</v>
      </c>
      <c r="AB62" t="s">
        <v>570</v>
      </c>
      <c r="AD62" t="s">
        <v>571</v>
      </c>
      <c r="AF62" t="s">
        <v>572</v>
      </c>
      <c r="AH62" t="s">
        <v>573</v>
      </c>
      <c r="AJ62" t="s">
        <v>574</v>
      </c>
      <c r="AL62" t="s">
        <v>575</v>
      </c>
      <c r="AN62" t="s">
        <v>576</v>
      </c>
      <c r="AP62" t="s">
        <v>577</v>
      </c>
      <c r="AR62" t="s">
        <v>579</v>
      </c>
      <c r="AT62" t="s">
        <v>580</v>
      </c>
      <c r="AV62" t="s">
        <v>581</v>
      </c>
      <c r="AX62" t="s">
        <v>582</v>
      </c>
      <c r="AZ62" t="s">
        <v>583</v>
      </c>
      <c r="BB62" t="s">
        <v>584</v>
      </c>
      <c r="BD62" t="s">
        <v>585</v>
      </c>
      <c r="BF62" t="s">
        <v>586</v>
      </c>
      <c r="BH62" t="s">
        <v>587</v>
      </c>
      <c r="BJ62" t="s">
        <v>588</v>
      </c>
      <c r="BL62" t="s">
        <v>589</v>
      </c>
      <c r="BN62" t="s">
        <v>590</v>
      </c>
      <c r="BP62" t="s">
        <v>591</v>
      </c>
      <c r="BR62" t="s">
        <v>592</v>
      </c>
      <c r="BT62" t="s">
        <v>593</v>
      </c>
      <c r="BV62" t="s">
        <v>594</v>
      </c>
      <c r="BX62" t="s">
        <v>595</v>
      </c>
      <c r="BZ62" t="s">
        <v>596</v>
      </c>
      <c r="CB62" t="s">
        <v>597</v>
      </c>
      <c r="CD62" t="s">
        <v>598</v>
      </c>
      <c r="CF62" t="s">
        <v>599</v>
      </c>
      <c r="CH62" t="s">
        <v>600</v>
      </c>
      <c r="CJ62" t="s">
        <v>601</v>
      </c>
      <c r="CL62" t="s">
        <v>602</v>
      </c>
      <c r="CN62" t="s">
        <v>603</v>
      </c>
      <c r="CP62" t="s">
        <v>604</v>
      </c>
      <c r="CR62" t="s">
        <v>605</v>
      </c>
      <c r="CT62" t="s">
        <v>606</v>
      </c>
      <c r="CV62" t="s">
        <v>607</v>
      </c>
      <c r="CX62" t="s">
        <v>608</v>
      </c>
      <c r="CZ62" t="s">
        <v>609</v>
      </c>
      <c r="DB62" t="s">
        <v>610</v>
      </c>
      <c r="DD62" t="s">
        <v>611</v>
      </c>
      <c r="DF62" t="s">
        <v>612</v>
      </c>
      <c r="DH62" t="s">
        <v>613</v>
      </c>
      <c r="DJ62" t="s">
        <v>614</v>
      </c>
      <c r="DL62" t="s">
        <v>615</v>
      </c>
      <c r="DN62" t="s">
        <v>616</v>
      </c>
      <c r="DP62" t="s">
        <v>617</v>
      </c>
      <c r="DR62" t="s">
        <v>618</v>
      </c>
      <c r="DT62" t="s">
        <v>619</v>
      </c>
      <c r="DV62" t="s">
        <v>620</v>
      </c>
      <c r="DX62" t="s">
        <v>621</v>
      </c>
      <c r="DZ62" t="s">
        <v>622</v>
      </c>
      <c r="EB62" t="s">
        <v>623</v>
      </c>
      <c r="ED62" t="s">
        <v>624</v>
      </c>
      <c r="EF62" t="s">
        <v>625</v>
      </c>
      <c r="EH62" t="s">
        <v>626</v>
      </c>
      <c r="EJ62" t="s">
        <v>627</v>
      </c>
      <c r="EL62" t="s">
        <v>628</v>
      </c>
      <c r="EN62" t="s">
        <v>629</v>
      </c>
      <c r="EP62" t="s">
        <v>630</v>
      </c>
      <c r="ER62" t="s">
        <v>631</v>
      </c>
      <c r="ET62" t="s">
        <v>632</v>
      </c>
      <c r="EV62" t="s">
        <v>633</v>
      </c>
    </row>
    <row r="63" spans="2:165" x14ac:dyDescent="0.25">
      <c r="L63" t="s">
        <v>544</v>
      </c>
      <c r="M63" t="s">
        <v>642</v>
      </c>
      <c r="N63" t="s">
        <v>562</v>
      </c>
      <c r="O63" t="s">
        <v>563</v>
      </c>
      <c r="P63" t="s">
        <v>562</v>
      </c>
      <c r="Q63" t="s">
        <v>563</v>
      </c>
      <c r="R63" t="s">
        <v>562</v>
      </c>
      <c r="S63" t="s">
        <v>563</v>
      </c>
      <c r="T63" t="s">
        <v>562</v>
      </c>
      <c r="U63" t="s">
        <v>563</v>
      </c>
      <c r="V63" t="s">
        <v>562</v>
      </c>
      <c r="W63" t="s">
        <v>563</v>
      </c>
      <c r="X63" t="s">
        <v>562</v>
      </c>
      <c r="Y63" t="s">
        <v>563</v>
      </c>
      <c r="Z63" t="s">
        <v>562</v>
      </c>
      <c r="AA63" t="s">
        <v>563</v>
      </c>
      <c r="AB63" t="s">
        <v>562</v>
      </c>
      <c r="AC63" t="s">
        <v>563</v>
      </c>
      <c r="AD63" t="s">
        <v>562</v>
      </c>
      <c r="AE63" t="s">
        <v>563</v>
      </c>
      <c r="AF63" t="s">
        <v>562</v>
      </c>
      <c r="AG63" t="s">
        <v>563</v>
      </c>
      <c r="AH63" t="s">
        <v>562</v>
      </c>
      <c r="AI63" t="s">
        <v>563</v>
      </c>
      <c r="AJ63" t="s">
        <v>562</v>
      </c>
      <c r="AK63" t="s">
        <v>563</v>
      </c>
      <c r="AL63" t="s">
        <v>562</v>
      </c>
      <c r="AM63" t="s">
        <v>563</v>
      </c>
      <c r="AN63" t="s">
        <v>562</v>
      </c>
      <c r="AO63" t="s">
        <v>563</v>
      </c>
      <c r="AP63" t="s">
        <v>562</v>
      </c>
      <c r="AQ63" t="s">
        <v>563</v>
      </c>
      <c r="AR63" t="s">
        <v>562</v>
      </c>
      <c r="AS63" t="s">
        <v>563</v>
      </c>
      <c r="AT63" t="s">
        <v>562</v>
      </c>
      <c r="AU63" t="s">
        <v>563</v>
      </c>
      <c r="AV63" t="s">
        <v>562</v>
      </c>
      <c r="AW63" t="s">
        <v>563</v>
      </c>
      <c r="AX63" t="s">
        <v>562</v>
      </c>
      <c r="AY63" t="s">
        <v>563</v>
      </c>
      <c r="AZ63" t="s">
        <v>562</v>
      </c>
      <c r="BA63" t="s">
        <v>563</v>
      </c>
      <c r="BB63" t="s">
        <v>562</v>
      </c>
      <c r="BC63" t="s">
        <v>563</v>
      </c>
      <c r="BD63" t="s">
        <v>562</v>
      </c>
      <c r="BE63" t="s">
        <v>563</v>
      </c>
      <c r="BF63" t="s">
        <v>562</v>
      </c>
      <c r="BG63" t="s">
        <v>563</v>
      </c>
      <c r="BH63" t="s">
        <v>562</v>
      </c>
      <c r="BI63" t="s">
        <v>563</v>
      </c>
      <c r="BJ63" t="s">
        <v>562</v>
      </c>
      <c r="BK63" t="s">
        <v>563</v>
      </c>
      <c r="BL63" t="s">
        <v>562</v>
      </c>
      <c r="BM63" t="s">
        <v>563</v>
      </c>
      <c r="BN63" t="s">
        <v>562</v>
      </c>
      <c r="BO63" t="s">
        <v>563</v>
      </c>
      <c r="BP63" t="s">
        <v>562</v>
      </c>
      <c r="BQ63" t="s">
        <v>563</v>
      </c>
      <c r="BR63" t="s">
        <v>562</v>
      </c>
      <c r="BS63" t="s">
        <v>563</v>
      </c>
      <c r="BT63" t="s">
        <v>562</v>
      </c>
      <c r="BU63" t="s">
        <v>563</v>
      </c>
      <c r="BV63" t="s">
        <v>562</v>
      </c>
      <c r="BW63" t="s">
        <v>563</v>
      </c>
      <c r="BX63" t="s">
        <v>562</v>
      </c>
      <c r="BY63" t="s">
        <v>563</v>
      </c>
      <c r="BZ63" t="s">
        <v>562</v>
      </c>
      <c r="CA63" t="s">
        <v>563</v>
      </c>
      <c r="CB63" t="s">
        <v>562</v>
      </c>
      <c r="CC63" t="s">
        <v>563</v>
      </c>
      <c r="CD63" t="s">
        <v>562</v>
      </c>
      <c r="CE63" t="s">
        <v>563</v>
      </c>
      <c r="CF63" t="s">
        <v>562</v>
      </c>
      <c r="CG63" t="s">
        <v>563</v>
      </c>
      <c r="CH63" t="s">
        <v>562</v>
      </c>
      <c r="CI63" t="s">
        <v>563</v>
      </c>
      <c r="CJ63" t="s">
        <v>562</v>
      </c>
      <c r="CK63" t="s">
        <v>563</v>
      </c>
      <c r="CL63" t="s">
        <v>562</v>
      </c>
      <c r="CM63" t="s">
        <v>563</v>
      </c>
      <c r="CN63" t="s">
        <v>562</v>
      </c>
      <c r="CO63" t="s">
        <v>563</v>
      </c>
      <c r="CP63" t="s">
        <v>562</v>
      </c>
      <c r="CQ63" t="s">
        <v>563</v>
      </c>
      <c r="CR63" t="s">
        <v>562</v>
      </c>
      <c r="CS63" t="s">
        <v>563</v>
      </c>
      <c r="CT63" t="s">
        <v>562</v>
      </c>
      <c r="CU63" t="s">
        <v>563</v>
      </c>
      <c r="CV63" t="s">
        <v>562</v>
      </c>
      <c r="CW63" t="s">
        <v>563</v>
      </c>
      <c r="CX63" t="s">
        <v>562</v>
      </c>
      <c r="CY63" t="s">
        <v>563</v>
      </c>
      <c r="CZ63" t="s">
        <v>562</v>
      </c>
      <c r="DA63" t="s">
        <v>563</v>
      </c>
      <c r="DB63" t="s">
        <v>562</v>
      </c>
      <c r="DC63" t="s">
        <v>563</v>
      </c>
      <c r="DD63" t="s">
        <v>562</v>
      </c>
      <c r="DE63" t="s">
        <v>563</v>
      </c>
      <c r="DF63" t="s">
        <v>562</v>
      </c>
      <c r="DG63" t="s">
        <v>563</v>
      </c>
      <c r="DH63" t="s">
        <v>562</v>
      </c>
      <c r="DI63" t="s">
        <v>563</v>
      </c>
      <c r="DJ63" t="s">
        <v>562</v>
      </c>
      <c r="DK63" t="s">
        <v>563</v>
      </c>
      <c r="DL63" t="s">
        <v>562</v>
      </c>
      <c r="DM63" t="s">
        <v>563</v>
      </c>
      <c r="DN63" t="s">
        <v>562</v>
      </c>
      <c r="DO63" t="s">
        <v>563</v>
      </c>
      <c r="DP63" t="s">
        <v>562</v>
      </c>
      <c r="DQ63" t="s">
        <v>563</v>
      </c>
      <c r="DR63" t="s">
        <v>562</v>
      </c>
      <c r="DS63" t="s">
        <v>563</v>
      </c>
      <c r="DT63" t="s">
        <v>562</v>
      </c>
      <c r="DU63" t="s">
        <v>563</v>
      </c>
      <c r="DV63" t="s">
        <v>562</v>
      </c>
      <c r="DW63" t="s">
        <v>563</v>
      </c>
      <c r="DX63" t="s">
        <v>562</v>
      </c>
      <c r="DY63" t="s">
        <v>563</v>
      </c>
      <c r="DZ63" t="s">
        <v>562</v>
      </c>
      <c r="EA63" t="s">
        <v>563</v>
      </c>
      <c r="EB63" t="s">
        <v>562</v>
      </c>
      <c r="EC63" t="s">
        <v>563</v>
      </c>
      <c r="ED63" t="s">
        <v>562</v>
      </c>
      <c r="EE63" t="s">
        <v>563</v>
      </c>
      <c r="EF63" t="s">
        <v>562</v>
      </c>
      <c r="EG63" t="s">
        <v>563</v>
      </c>
      <c r="EH63" t="s">
        <v>562</v>
      </c>
      <c r="EI63" t="s">
        <v>563</v>
      </c>
      <c r="EJ63" t="s">
        <v>562</v>
      </c>
      <c r="EK63" t="s">
        <v>563</v>
      </c>
      <c r="EL63" t="s">
        <v>562</v>
      </c>
      <c r="EM63" t="s">
        <v>563</v>
      </c>
      <c r="EN63" t="s">
        <v>562</v>
      </c>
      <c r="EO63" t="s">
        <v>563</v>
      </c>
      <c r="EP63" t="s">
        <v>562</v>
      </c>
      <c r="EQ63" t="s">
        <v>563</v>
      </c>
      <c r="ER63" t="s">
        <v>562</v>
      </c>
      <c r="ES63" t="s">
        <v>563</v>
      </c>
      <c r="ET63" t="s">
        <v>562</v>
      </c>
      <c r="EU63" t="s">
        <v>563</v>
      </c>
      <c r="EV63" t="s">
        <v>562</v>
      </c>
      <c r="EW63" t="s">
        <v>563</v>
      </c>
    </row>
    <row r="64" spans="2:165" x14ac:dyDescent="0.25">
      <c r="H64" s="21"/>
      <c r="I64" s="21"/>
      <c r="J64" s="2"/>
      <c r="L64" s="82">
        <f>S4/($M$62*(Q50-1)+1)</f>
        <v>4.3452400930351902E-2</v>
      </c>
      <c r="M64" s="22">
        <f>L64*Q50</f>
        <v>0.19618589303018766</v>
      </c>
      <c r="N64" s="22">
        <f>(S4*(Q50-1))/($S$49*(Q50-1)+1)</f>
        <v>0.1373800486657438</v>
      </c>
      <c r="O64" s="22">
        <f>IF(N64=0,0,-1*N64^2/$S$4)</f>
        <v>-0.18873277771402133</v>
      </c>
      <c r="P64" s="22">
        <f>$S$4*($Q$50-1)/(O75*($Q$50-1)+1)</f>
        <v>0.15248998640390146</v>
      </c>
      <c r="Q64" s="22">
        <f>IF(P64=0,0,-1*P64^2/$S$4)</f>
        <v>-0.23253195953462052</v>
      </c>
      <c r="R64" s="22">
        <f>$S$4*($Q$50-1)/(Q75*($Q$50-1)+1)</f>
        <v>0.15273353066903866</v>
      </c>
      <c r="S64" s="22">
        <f>IF(R64=0,0,-1*R64^2/$S$4)</f>
        <v>-0.23327531390630171</v>
      </c>
      <c r="T64" s="22">
        <f>$S$4*($Q$50-1)/(S75*($Q$50-1)+1)</f>
        <v>0.15273349209983678</v>
      </c>
      <c r="U64" s="22">
        <f>IF(T64=0,0,-1*T64^2/$S$4)</f>
        <v>-0.23327519609010902</v>
      </c>
      <c r="V64" s="22">
        <f>$S$4*($Q$50-1)/(U75*($Q$50-1)+1)</f>
        <v>0.1527334920998358</v>
      </c>
      <c r="W64" s="22">
        <f>IF(V64=0,0,-1*V64^2/$S$4)</f>
        <v>-0.23327519609010605</v>
      </c>
      <c r="X64" s="22">
        <f>$S$4*($Q$50-1)/(W75*($Q$50-1)+1)</f>
        <v>0.15273349209983578</v>
      </c>
      <c r="Y64" s="22">
        <f>IF(X64=0,0,-1*X64^2/$S$4)</f>
        <v>-0.23327519609010597</v>
      </c>
      <c r="Z64" s="22">
        <f>$S$4*($Q$50-1)/(Y75*($Q$50-1)+1)</f>
        <v>0.15273349209983578</v>
      </c>
      <c r="AA64" s="22">
        <f>IF(Z64=0,0,-1*Z64^2/$S$4)</f>
        <v>-0.23327519609010597</v>
      </c>
      <c r="AB64" s="22">
        <f>$S$4*($Q$50-1)/(AA75*($Q$50-1)+1)</f>
        <v>0.15273349209983578</v>
      </c>
      <c r="AC64" s="22">
        <f>IF(AB64=0,0,-1*AB64^2/$S$4)</f>
        <v>-0.23327519609010597</v>
      </c>
      <c r="AD64" s="22">
        <f>$S$4*($Q$50-1)/(AC75*($Q$50-1)+1)</f>
        <v>0.15273349209983578</v>
      </c>
      <c r="AE64" s="22">
        <f>IF(AD64=0,0,-1*AD64^2/$S$4)</f>
        <v>-0.23327519609010597</v>
      </c>
      <c r="AF64" s="22">
        <f>$S$4*($Q$50-1)/(AE75*($Q$50-1)+1)</f>
        <v>0.15273349209983578</v>
      </c>
      <c r="AG64" s="22">
        <f>IF(AF64=0,0,-1*AF64^2/$S$4)</f>
        <v>-0.23327519609010597</v>
      </c>
      <c r="AH64" s="22">
        <f>$S$4*($Q$50-1)/(AG75*($Q$50-1)+1)</f>
        <v>0.15273349209983578</v>
      </c>
      <c r="AI64" s="22">
        <f>IF(AH64=0,0,-1*AH64^2/$S$4)</f>
        <v>-0.23327519609010597</v>
      </c>
      <c r="AJ64" s="22">
        <f>$S$4*($Q$50-1)/(AI75*($Q$50-1)+1)</f>
        <v>0.15273349209983578</v>
      </c>
      <c r="AK64" s="22">
        <f>IF(AJ64=0,0,-1*AJ64^2/$S$4)</f>
        <v>-0.23327519609010597</v>
      </c>
      <c r="AL64" s="22">
        <f>$S$4*($Q$50-1)/(AK75*($Q$50-1)+1)</f>
        <v>0.15273349209983578</v>
      </c>
      <c r="AM64" s="22">
        <f>IF(AL64=0,0,-1*AL64^2/$S$4)</f>
        <v>-0.23327519609010597</v>
      </c>
      <c r="AN64" s="22">
        <f>$S$4*($Q$50-1)/(AM75*($Q$50-1)+1)</f>
        <v>0.15273349209983578</v>
      </c>
      <c r="AO64" s="22">
        <f>IF(AN64=0,0,-1*AN64^2/$S$4)</f>
        <v>-0.23327519609010597</v>
      </c>
      <c r="AP64" s="22">
        <f>$S$4*($Q$50-1)/(AO75*($Q$50-1)+1)</f>
        <v>0.15273349209983578</v>
      </c>
      <c r="AQ64" s="22">
        <f>IF(AP64=0,0,-1*AP64^2/$S$4)</f>
        <v>-0.23327519609010597</v>
      </c>
      <c r="AR64" s="22">
        <f>$S$4*($Q$50-1)/(AQ75*($Q$50-1)+1)</f>
        <v>0.15273349209983578</v>
      </c>
      <c r="AS64" s="22">
        <f>IF(AR64=0,0,-1*AR64^2/$S$4)</f>
        <v>-0.23327519609010597</v>
      </c>
      <c r="AT64" s="22">
        <f>$S$4*($Q$50-1)/(AS75*($Q$50-1)+1)</f>
        <v>0.15273349209983578</v>
      </c>
      <c r="AU64" s="22">
        <f>IF(AT64=0,0,-1*AT64^2/$S$4)</f>
        <v>-0.23327519609010597</v>
      </c>
      <c r="AV64" s="22">
        <f>$S$4*($Q$50-1)/(AU75*($Q$50-1)+1)</f>
        <v>0.15273349209983578</v>
      </c>
      <c r="AW64" s="22">
        <f>IF(AV64=0,0,-1*AV64^2/$S$4)</f>
        <v>-0.23327519609010597</v>
      </c>
      <c r="AX64" s="22">
        <f>$S$4*($Q$50-1)/(AW75*($Q$50-1)+1)</f>
        <v>0.15273349209983578</v>
      </c>
      <c r="AY64" s="22">
        <f>IF(AX64=0,0,-1*AX64^2/$S$4)</f>
        <v>-0.23327519609010597</v>
      </c>
      <c r="AZ64" s="22">
        <f>$S$4*($Q$50-1)/(AY75*($Q$50-1)+1)</f>
        <v>0.15273349209983578</v>
      </c>
      <c r="BA64" s="22">
        <f>IF(AZ64=0,0,-1*AZ64^2/$S$4)</f>
        <v>-0.23327519609010597</v>
      </c>
      <c r="BB64" s="22">
        <f>$S$4*($Q$50-1)/(BA75*($Q$50-1)+1)</f>
        <v>0.15273349209983578</v>
      </c>
      <c r="BC64" s="22">
        <f>IF(BB64=0,0,-1*BB64^2/$S$4)</f>
        <v>-0.23327519609010597</v>
      </c>
      <c r="BD64" s="22">
        <f>$S$4*($Q$50-1)/(BC75*($Q$50-1)+1)</f>
        <v>0.15273349209983578</v>
      </c>
      <c r="BE64" s="22">
        <f>IF(BD64=0,0,-1*BD64^2/$S$4)</f>
        <v>-0.23327519609010597</v>
      </c>
      <c r="BF64" s="22">
        <f>$S$4*($Q$50-1)/(BE75*($Q$50-1)+1)</f>
        <v>0.15273349209983578</v>
      </c>
      <c r="BG64" s="22">
        <f>IF(BF64=0,0,-1*BF64^2/$S$4)</f>
        <v>-0.23327519609010597</v>
      </c>
      <c r="BH64" s="22">
        <f>$S$4*($Q$50-1)/(BG75*($Q$50-1)+1)</f>
        <v>0.15273349209983578</v>
      </c>
      <c r="BI64" s="22">
        <f>IF(BH64=0,0,-1*BH64^2/$S$4)</f>
        <v>-0.23327519609010597</v>
      </c>
      <c r="BJ64" s="22">
        <f>$S$4*($Q$50-1)/(BI75*($Q$50-1)+1)</f>
        <v>0.15273349209983578</v>
      </c>
      <c r="BK64" s="22">
        <f>IF(BJ64=0,0,-1*BJ64^2/$S$4)</f>
        <v>-0.23327519609010597</v>
      </c>
      <c r="BL64" s="22">
        <f>$S$4*($Q$50-1)/(BK75*($Q$50-1)+1)</f>
        <v>0.15273349209983578</v>
      </c>
      <c r="BM64" s="22">
        <f>IF(BL64=0,0,-1*BL64^2/$S$4)</f>
        <v>-0.23327519609010597</v>
      </c>
      <c r="BN64" s="22">
        <f>$S$4*($Q$50-1)/(BM75*($Q$50-1)+1)</f>
        <v>0.15273349209983578</v>
      </c>
      <c r="BO64" s="22">
        <f>IF(BN64=0,0,-1*BN64^2/$S$4)</f>
        <v>-0.23327519609010597</v>
      </c>
      <c r="BP64" s="22">
        <f>$S$4*($Q$50-1)/(BO75*($Q$50-1)+1)</f>
        <v>0.15273349209983578</v>
      </c>
      <c r="BQ64" s="22">
        <f>IF(BP64=0,0,-1*BP64^2/$S$4)</f>
        <v>-0.23327519609010597</v>
      </c>
      <c r="BR64" s="22">
        <f>$S$4*($Q$50-1)/(BQ75*($Q$50-1)+1)</f>
        <v>0.15273349209983578</v>
      </c>
      <c r="BS64" s="22">
        <f>IF(BR64=0,0,-1*BR64^2/$S$4)</f>
        <v>-0.23327519609010597</v>
      </c>
      <c r="BT64" s="22">
        <f>$S$4*($Q$50-1)/(BS75*($Q$50-1)+1)</f>
        <v>0.15273349209983578</v>
      </c>
      <c r="BU64" s="22">
        <f>IF(BT64=0,0,-1*BT64^2/$S$4)</f>
        <v>-0.23327519609010597</v>
      </c>
      <c r="BV64" s="22">
        <f>$S$4*($Q$50-1)/(BU75*($Q$50-1)+1)</f>
        <v>0.15273349209983578</v>
      </c>
      <c r="BW64" s="22">
        <f>IF(BV64=0,0,-1*BV64^2/$S$4)</f>
        <v>-0.23327519609010597</v>
      </c>
      <c r="BX64" s="22">
        <f>$S$4*($Q$50-1)/(BW75*($Q$50-1)+1)</f>
        <v>0.15273349209983578</v>
      </c>
      <c r="BY64" s="22">
        <f>IF(BX64=0,0,-1*BX64^2/$S$4)</f>
        <v>-0.23327519609010597</v>
      </c>
      <c r="BZ64" s="22">
        <f>$S$4*($Q$50-1)/(BY75*($Q$50-1)+1)</f>
        <v>0.15273349209983578</v>
      </c>
      <c r="CA64" s="22">
        <f>IF(BZ64=0,0,-1*BZ64^2/$S$4)</f>
        <v>-0.23327519609010597</v>
      </c>
      <c r="CB64" s="22">
        <f>$S$4*($Q$50-1)/(CA75*($Q$50-1)+1)</f>
        <v>0.15273349209983578</v>
      </c>
      <c r="CC64" s="22">
        <f>IF(CB64=0,0,-1*CB64^2/$S$4)</f>
        <v>-0.23327519609010597</v>
      </c>
      <c r="CD64" s="22">
        <f>$S$4*($Q$50-1)/(CC75*($Q$50-1)+1)</f>
        <v>0.15273349209983578</v>
      </c>
      <c r="CE64" s="22">
        <f>IF(CD64=0,0,-1*CD64^2/$S$4)</f>
        <v>-0.23327519609010597</v>
      </c>
      <c r="CF64" s="22">
        <f>$S$4*($Q$50-1)/(CE75*($Q$50-1)+1)</f>
        <v>0.15273349209983578</v>
      </c>
      <c r="CG64" s="22">
        <f>IF(CF64=0,0,-1*CF64^2/$S$4)</f>
        <v>-0.23327519609010597</v>
      </c>
      <c r="CH64" s="22">
        <f>$S$4*($Q$50-1)/(CG75*($Q$50-1)+1)</f>
        <v>0.15273349209983578</v>
      </c>
      <c r="CI64" s="22">
        <f>IF(CH64=0,0,-1*CH64^2/$S$4)</f>
        <v>-0.23327519609010597</v>
      </c>
      <c r="CJ64" s="22">
        <f>$S$4*($Q$50-1)/(CI75*($Q$50-1)+1)</f>
        <v>0.15273349209983578</v>
      </c>
      <c r="CK64" s="22">
        <f>IF(CJ64=0,0,-1*CJ64^2/$S$4)</f>
        <v>-0.23327519609010597</v>
      </c>
      <c r="CL64" s="22">
        <f>$S$4*($Q$50-1)/(CK75*($Q$50-1)+1)</f>
        <v>0.15273349209983578</v>
      </c>
      <c r="CM64" s="22">
        <f>IF(CL64=0,0,-1*CL64^2/$S$4)</f>
        <v>-0.23327519609010597</v>
      </c>
      <c r="CN64" s="22">
        <f>$S$4*($Q$50-1)/(CM75*($Q$50-1)+1)</f>
        <v>0.15273349209983578</v>
      </c>
      <c r="CO64" s="22">
        <f>IF(CN64=0,0,-1*CN64^2/$S$4)</f>
        <v>-0.23327519609010597</v>
      </c>
      <c r="CP64" s="22">
        <f>$S$4*($Q$50-1)/(CO75*($Q$50-1)+1)</f>
        <v>0.15273349209983578</v>
      </c>
      <c r="CQ64" s="22">
        <f>IF(CP64=0,0,-1*CP64^2/$S$4)</f>
        <v>-0.23327519609010597</v>
      </c>
      <c r="CR64" s="22">
        <f>$S$4*($Q$50-1)/(CQ75*($Q$50-1)+1)</f>
        <v>0.15273349209983578</v>
      </c>
      <c r="CS64" s="22">
        <f>IF(CR64=0,0,-1*CR64^2/$S$4)</f>
        <v>-0.23327519609010597</v>
      </c>
      <c r="CT64" s="22">
        <f>$S$4*($Q$50-1)/(CS75*($Q$50-1)+1)</f>
        <v>0.15273349209983578</v>
      </c>
      <c r="CU64" s="22">
        <f>IF(CT64=0,0,-1*CT64^2/$S$4)</f>
        <v>-0.23327519609010597</v>
      </c>
      <c r="CV64" s="22">
        <f>$S$4*($Q$50-1)/(CU75*($Q$50-1)+1)</f>
        <v>0.15273349209983578</v>
      </c>
      <c r="CW64" s="22">
        <f>IF(CV64=0,0,-1*CV64^2/$S$4)</f>
        <v>-0.23327519609010597</v>
      </c>
      <c r="CX64" s="22">
        <f>$S$4*($Q$50-1)/(CW75*($Q$50-1)+1)</f>
        <v>0.15273349209983578</v>
      </c>
      <c r="CY64" s="22">
        <f>IF(CX64=0,0,-1*CX64^2/$S$4)</f>
        <v>-0.23327519609010597</v>
      </c>
      <c r="CZ64" s="22">
        <f>$S$4*($Q$50-1)/(CY75*($Q$50-1)+1)</f>
        <v>0.15273349209983578</v>
      </c>
      <c r="DA64" s="22">
        <f>IF(CZ64=0,0,-1*CZ64^2/$S$4)</f>
        <v>-0.23327519609010597</v>
      </c>
      <c r="DB64" s="22">
        <f>$S$4*($Q$50-1)/(DA75*($Q$50-1)+1)</f>
        <v>0.15273349209983578</v>
      </c>
      <c r="DC64" s="22">
        <f>IF(DB64=0,0,-1*DB64^2/$S$4)</f>
        <v>-0.23327519609010597</v>
      </c>
      <c r="DD64" s="22">
        <f>$S$4*($Q$50-1)/(DC75*($Q$50-1)+1)</f>
        <v>0.15273349209983578</v>
      </c>
      <c r="DE64" s="22">
        <f>IF(DD64=0,0,-1*DD64^2/$S$4)</f>
        <v>-0.23327519609010597</v>
      </c>
      <c r="DF64" s="22">
        <f>$S$4*($Q$50-1)/(DE75*($Q$50-1)+1)</f>
        <v>0.15273349209983578</v>
      </c>
      <c r="DG64" s="22">
        <f>IF(DF64=0,0,-1*DF64^2/$S$4)</f>
        <v>-0.23327519609010597</v>
      </c>
      <c r="DH64" s="22">
        <f>$S$4*($Q$50-1)/(DG75*($Q$50-1)+1)</f>
        <v>0.15273349209983578</v>
      </c>
      <c r="DI64" s="22">
        <f>IF(DH64=0,0,-1*DH64^2/$S$4)</f>
        <v>-0.23327519609010597</v>
      </c>
      <c r="DJ64" s="22">
        <f>$S$4*($Q$50-1)/(DI75*($Q$50-1)+1)</f>
        <v>0.15273349209983578</v>
      </c>
      <c r="DK64" s="22">
        <f>IF(DJ64=0,0,-1*DJ64^2/$S$4)</f>
        <v>-0.23327519609010597</v>
      </c>
      <c r="DL64" s="22">
        <f>$S$4*($Q$50-1)/(DK75*($Q$50-1)+1)</f>
        <v>0.15273349209983578</v>
      </c>
      <c r="DM64" s="22">
        <f>IF(DL64=0,0,-1*DL64^2/$S$4)</f>
        <v>-0.23327519609010597</v>
      </c>
      <c r="DN64" s="22">
        <f>$S$4*($Q$50-1)/(DM75*($Q$50-1)+1)</f>
        <v>0.15273349209983578</v>
      </c>
      <c r="DO64" s="22">
        <f>IF(DN64=0,0,-1*DN64^2/$S$4)</f>
        <v>-0.23327519609010597</v>
      </c>
      <c r="DP64" s="22">
        <f>$S$4*($Q$50-1)/(DO75*($Q$50-1)+1)</f>
        <v>0.15273349209983578</v>
      </c>
      <c r="DQ64" s="22">
        <f>IF(DP64=0,0,-1*DP64^2/$S$4)</f>
        <v>-0.23327519609010597</v>
      </c>
      <c r="DR64" s="22">
        <f>$S$4*($Q$50-1)/(DQ75*($Q$50-1)+1)</f>
        <v>0.15273349209983578</v>
      </c>
      <c r="DS64" s="22">
        <f>IF(DR64=0,0,-1*DR64^2/$S$4)</f>
        <v>-0.23327519609010597</v>
      </c>
      <c r="DT64" s="22">
        <f>$S$4*($Q$50-1)/(DS75*($Q$50-1)+1)</f>
        <v>0.15273349209983578</v>
      </c>
      <c r="DU64" s="22">
        <f>IF(DT64=0,0,-1*DT64^2/$S$4)</f>
        <v>-0.23327519609010597</v>
      </c>
      <c r="DV64" s="22">
        <f>$S$4*($Q$50-1)/(DU75*($Q$50-1)+1)</f>
        <v>0.15273349209983578</v>
      </c>
      <c r="DW64" s="22">
        <f>IF(DV64=0,0,-1*DV64^2/$S$4)</f>
        <v>-0.23327519609010597</v>
      </c>
      <c r="DX64" s="22">
        <f>$S$4*($Q$50-1)/(DW75*($Q$50-1)+1)</f>
        <v>0.15273349209983578</v>
      </c>
      <c r="DY64" s="22">
        <f>IF(DX64=0,0,-1*DX64^2/$S$4)</f>
        <v>-0.23327519609010597</v>
      </c>
      <c r="DZ64" s="22">
        <f>$S$4*($Q$50-1)/(DY75*($Q$50-1)+1)</f>
        <v>0.15273349209983578</v>
      </c>
      <c r="EA64" s="22">
        <f>IF(DZ64=0,0,-1*DZ64^2/$S$4)</f>
        <v>-0.23327519609010597</v>
      </c>
      <c r="EB64" s="22">
        <f>$S$4*($Q$50-1)/(EA75*($Q$50-1)+1)</f>
        <v>0.15273349209983578</v>
      </c>
      <c r="EC64" s="22">
        <f>IF(EB64=0,0,-1*EB64^2/$S$4)</f>
        <v>-0.23327519609010597</v>
      </c>
      <c r="ED64" s="22">
        <f>$S$4*($Q$50-1)/(EC75*($Q$50-1)+1)</f>
        <v>0.15273349209983578</v>
      </c>
      <c r="EE64" s="22">
        <f>IF(ED64=0,0,-1*ED64^2/$S$4)</f>
        <v>-0.23327519609010597</v>
      </c>
      <c r="EF64" s="22">
        <f>$S$4*($Q$50-1)/(EE75*($Q$50-1)+1)</f>
        <v>0.15273349209983578</v>
      </c>
      <c r="EG64" s="22">
        <f>IF(EF64=0,0,-1*EF64^2/$S$4)</f>
        <v>-0.23327519609010597</v>
      </c>
      <c r="EH64" s="22">
        <f>$S$4*($Q$50-1)/(EG75*($Q$50-1)+1)</f>
        <v>0.15273349209983578</v>
      </c>
      <c r="EI64" s="22">
        <f>IF(EH64=0,0,-1*EH64^2/$S$4)</f>
        <v>-0.23327519609010597</v>
      </c>
      <c r="EJ64" s="22">
        <f>$S$4*($Q$50-1)/(EI75*($Q$50-1)+1)</f>
        <v>0.15273349209983578</v>
      </c>
      <c r="EK64" s="22">
        <f>IF(EJ64=0,0,-1*EJ64^2/$S$4)</f>
        <v>-0.23327519609010597</v>
      </c>
      <c r="EL64" s="22">
        <f>$S$4*($Q$50-1)/(EK75*($Q$50-1)+1)</f>
        <v>0.15273349209983578</v>
      </c>
      <c r="EM64" s="22">
        <f>IF(EL64=0,0,-1*EL64^2/$S$4)</f>
        <v>-0.23327519609010597</v>
      </c>
      <c r="EN64" s="22">
        <f>$S$4*($Q$50-1)/(EM75*($Q$50-1)+1)</f>
        <v>0.15273349209983578</v>
      </c>
      <c r="EO64" s="22">
        <f>IF(EN64=0,0,-1*EN64^2/$S$4)</f>
        <v>-0.23327519609010597</v>
      </c>
      <c r="EP64" s="22">
        <f>$S$4*($Q$50-1)/(EO75*($Q$50-1)+1)</f>
        <v>0.15273349209983578</v>
      </c>
      <c r="EQ64" s="22">
        <f>IF(EP64=0,0,-1*EP64^2/$S$4)</f>
        <v>-0.23327519609010597</v>
      </c>
      <c r="ER64" s="22">
        <f>$S$4*($Q$50-1)/(EQ75*($Q$50-1)+1)</f>
        <v>0.15273349209983578</v>
      </c>
      <c r="ES64" s="22">
        <f>IF(ER64=0,0,-1*ER64^2/$S$4)</f>
        <v>-0.23327519609010597</v>
      </c>
      <c r="ET64" s="22">
        <f>$S$4*($Q$50-1)/(ES75*($Q$50-1)+1)</f>
        <v>0.15273349209983578</v>
      </c>
      <c r="EU64" s="22">
        <f>IF(ET64=0,0,-1*ET64^2/$S$4)</f>
        <v>-0.23327519609010597</v>
      </c>
      <c r="EV64" s="22">
        <f>$S$4*($Q$50-1)/(EU75*($Q$50-1)+1)</f>
        <v>0.15273349209983578</v>
      </c>
      <c r="EW64" s="22">
        <f>IF(EV64=0,0,-1*EV64^2/$S$4)</f>
        <v>-0.23327519609010597</v>
      </c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</row>
    <row r="65" spans="8:165" x14ac:dyDescent="0.25">
      <c r="H65" s="21"/>
      <c r="I65" s="21"/>
      <c r="J65" s="2"/>
      <c r="L65" s="82">
        <f t="shared" ref="L65:L73" si="24">S5/($M$62*(Q51-1)+1)</f>
        <v>9.465138001159408E-2</v>
      </c>
      <c r="M65" s="22">
        <f t="shared" ref="M65:M73" si="25">L65*Q51</f>
        <v>0.10909785381745891</v>
      </c>
      <c r="N65" s="22">
        <f>(S5*(Q51-1))/($S$49*(Q51-1)+1)</f>
        <v>1.4295359775048359E-2</v>
      </c>
      <c r="O65" s="22">
        <f>IF(N65=0,0,-1*N65^2/$S$5)</f>
        <v>-2.0435731109807067E-3</v>
      </c>
      <c r="P65" s="22">
        <f>$S$5*($Q$51-1)/(O75*($Q$51-1)+1)</f>
        <v>1.444429212292965E-2</v>
      </c>
      <c r="Q65" s="22">
        <f>IF(P65=0,0,-1*P65^2/$S$5)</f>
        <v>-2.0863757493252751E-3</v>
      </c>
      <c r="R65" s="22">
        <f>$S$5*($Q$51-1)/(Q75*($Q$51-1)+1)</f>
        <v>1.4446474150925705E-2</v>
      </c>
      <c r="S65" s="22">
        <f>IF(R65=0,0,-1*R65^2/$S$5)</f>
        <v>-2.0870061539336455E-3</v>
      </c>
      <c r="T65" s="22">
        <f>$S$5*($Q$51-1)/(S75*($Q$51-1)+1)</f>
        <v>1.4446473805864847E-2</v>
      </c>
      <c r="U65" s="22">
        <f>IF(T65=0,0,-1*T65^2/$S$5)</f>
        <v>-2.0870060542353915E-3</v>
      </c>
      <c r="V65" s="22">
        <f>$S$5*($Q$51-1)/(U75*($Q$51-1)+1)</f>
        <v>1.444647380586484E-2</v>
      </c>
      <c r="W65" s="22">
        <f>IF(V65=0,0,-1*V65^2/$S$5)</f>
        <v>-2.0870060542353894E-3</v>
      </c>
      <c r="X65" s="22">
        <f>$S$5*($Q$51-1)/(W75*($Q$51-1)+1)</f>
        <v>1.4446473805864838E-2</v>
      </c>
      <c r="Y65" s="22">
        <f>IF(X65=0,0,-1*X65^2/$S$5)</f>
        <v>-2.0870060542353889E-3</v>
      </c>
      <c r="Z65" s="22">
        <f>$S$5*($Q$51-1)/(Y75*($Q$51-1)+1)</f>
        <v>1.4446473805864838E-2</v>
      </c>
      <c r="AA65" s="22">
        <f>IF(Z65=0,0,-1*Z65^2/$S$5)</f>
        <v>-2.0870060542353889E-3</v>
      </c>
      <c r="AB65" s="22">
        <f>$S$5*($Q$51-1)/(AA75*($Q$51-1)+1)</f>
        <v>1.4446473805864838E-2</v>
      </c>
      <c r="AC65" s="22">
        <f>IF(AB65=0,0,-1*AB65^2/$S$5)</f>
        <v>-2.0870060542353889E-3</v>
      </c>
      <c r="AD65" s="22">
        <f>$S$5*($Q$51-1)/(AC75*($Q$51-1)+1)</f>
        <v>1.4446473805864838E-2</v>
      </c>
      <c r="AE65" s="22">
        <f>IF(AD65=0,0,-1*AD65^2/$S$5)</f>
        <v>-2.0870060542353889E-3</v>
      </c>
      <c r="AF65" s="22">
        <f>$S$5*($Q$51-1)/(AE75*($Q$51-1)+1)</f>
        <v>1.4446473805864838E-2</v>
      </c>
      <c r="AG65" s="22">
        <f>IF(AF65=0,0,-1*AF65^2/$S$5)</f>
        <v>-2.0870060542353889E-3</v>
      </c>
      <c r="AH65" s="22">
        <f>$S$5*($Q$51-1)/(AG75*($Q$51-1)+1)</f>
        <v>1.4446473805864838E-2</v>
      </c>
      <c r="AI65" s="22">
        <f>IF(AH65=0,0,-1*AH65^2/$S$5)</f>
        <v>-2.0870060542353889E-3</v>
      </c>
      <c r="AJ65" s="22">
        <f>$S$5*($Q$51-1)/(AI75*($Q$51-1)+1)</f>
        <v>1.4446473805864838E-2</v>
      </c>
      <c r="AK65" s="22">
        <f>IF(AJ65=0,0,-1*AJ65^2/$S$5)</f>
        <v>-2.0870060542353889E-3</v>
      </c>
      <c r="AL65" s="22">
        <f>$S$5*($Q$51-1)/(AK75*($Q$51-1)+1)</f>
        <v>1.4446473805864838E-2</v>
      </c>
      <c r="AM65" s="22">
        <f>IF(AL65=0,0,-1*AL65^2/$S$5)</f>
        <v>-2.0870060542353889E-3</v>
      </c>
      <c r="AN65" s="22">
        <f>$S$5*($Q$51-1)/(AM75*($Q$51-1)+1)</f>
        <v>1.4446473805864838E-2</v>
      </c>
      <c r="AO65" s="22">
        <f>IF(AN65=0,0,-1*AN65^2/$S$5)</f>
        <v>-2.0870060542353889E-3</v>
      </c>
      <c r="AP65" s="22">
        <f>$S$5*($Q$51-1)/(AO75*($Q$51-1)+1)</f>
        <v>1.4446473805864838E-2</v>
      </c>
      <c r="AQ65" s="22">
        <f>IF(AP65=0,0,-1*AP65^2/$S$5)</f>
        <v>-2.0870060542353889E-3</v>
      </c>
      <c r="AR65" s="22">
        <f>$S$5*($Q$51-1)/(AQ75*($Q$51-1)+1)</f>
        <v>1.4446473805864838E-2</v>
      </c>
      <c r="AS65" s="22">
        <f>IF(AR65=0,0,-1*AR65^2/$S$5)</f>
        <v>-2.0870060542353889E-3</v>
      </c>
      <c r="AT65" s="22">
        <f>$S$5*($Q$51-1)/(AS75*($Q$51-1)+1)</f>
        <v>1.4446473805864838E-2</v>
      </c>
      <c r="AU65" s="22">
        <f>IF(AT65=0,0,-1*AT65^2/$S$5)</f>
        <v>-2.0870060542353889E-3</v>
      </c>
      <c r="AV65" s="22">
        <f>$S$5*($Q$51-1)/(AU75*($Q$51-1)+1)</f>
        <v>1.4446473805864838E-2</v>
      </c>
      <c r="AW65" s="22">
        <f>IF(AV65=0,0,-1*AV65^2/$S$5)</f>
        <v>-2.0870060542353889E-3</v>
      </c>
      <c r="AX65" s="22">
        <f>$S$5*($Q$51-1)/(AW75*($Q$51-1)+1)</f>
        <v>1.4446473805864838E-2</v>
      </c>
      <c r="AY65" s="22">
        <f>IF(AX65=0,0,-1*AX65^2/$S$5)</f>
        <v>-2.0870060542353889E-3</v>
      </c>
      <c r="AZ65" s="22">
        <f>$S$5*($Q$51-1)/(AY75*($Q$51-1)+1)</f>
        <v>1.4446473805864838E-2</v>
      </c>
      <c r="BA65" s="22">
        <f>IF(AZ65=0,0,-1*AZ65^2/$S$5)</f>
        <v>-2.0870060542353889E-3</v>
      </c>
      <c r="BB65" s="22">
        <f>$S$5*($Q$51-1)/(BA75*($Q$51-1)+1)</f>
        <v>1.4446473805864838E-2</v>
      </c>
      <c r="BC65" s="22">
        <f>IF(BB65=0,0,-1*BB65^2/$S$5)</f>
        <v>-2.0870060542353889E-3</v>
      </c>
      <c r="BD65" s="22">
        <f>$S$5*($Q$51-1)/(BC75*($Q$51-1)+1)</f>
        <v>1.4446473805864838E-2</v>
      </c>
      <c r="BE65" s="22">
        <f>IF(BD65=0,0,-1*BD65^2/$S$5)</f>
        <v>-2.0870060542353889E-3</v>
      </c>
      <c r="BF65" s="22">
        <f>$S$5*($Q$51-1)/(BE75*($Q$51-1)+1)</f>
        <v>1.4446473805864838E-2</v>
      </c>
      <c r="BG65" s="22">
        <f>IF(BF65=0,0,-1*BF65^2/$S$5)</f>
        <v>-2.0870060542353889E-3</v>
      </c>
      <c r="BH65" s="22">
        <f>$S$5*($Q$51-1)/(BG75*($Q$51-1)+1)</f>
        <v>1.4446473805864838E-2</v>
      </c>
      <c r="BI65" s="22">
        <f>IF(BH65=0,0,-1*BH65^2/$S$5)</f>
        <v>-2.0870060542353889E-3</v>
      </c>
      <c r="BJ65" s="22">
        <f>$S$5*($Q$51-1)/(BI75*($Q$51-1)+1)</f>
        <v>1.4446473805864838E-2</v>
      </c>
      <c r="BK65" s="22">
        <f>IF(BJ65=0,0,-1*BJ65^2/$S$5)</f>
        <v>-2.0870060542353889E-3</v>
      </c>
      <c r="BL65" s="22">
        <f>$S$5*($Q$51-1)/(BK75*($Q$51-1)+1)</f>
        <v>1.4446473805864838E-2</v>
      </c>
      <c r="BM65" s="22">
        <f>IF(BL65=0,0,-1*BL65^2/$S$5)</f>
        <v>-2.0870060542353889E-3</v>
      </c>
      <c r="BN65" s="22">
        <f>$S$5*($Q$51-1)/(BM75*($Q$51-1)+1)</f>
        <v>1.4446473805864838E-2</v>
      </c>
      <c r="BO65" s="22">
        <f>IF(BN65=0,0,-1*BN65^2/$S$5)</f>
        <v>-2.0870060542353889E-3</v>
      </c>
      <c r="BP65" s="22">
        <f>$S$5*($Q$51-1)/(BO75*($Q$51-1)+1)</f>
        <v>1.4446473805864838E-2</v>
      </c>
      <c r="BQ65" s="22">
        <f>IF(BP65=0,0,-1*BP65^2/$S$5)</f>
        <v>-2.0870060542353889E-3</v>
      </c>
      <c r="BR65" s="22">
        <f>$S$5*($Q$51-1)/(BQ75*($Q$51-1)+1)</f>
        <v>1.4446473805864838E-2</v>
      </c>
      <c r="BS65" s="22">
        <f>IF(BR65=0,0,-1*BR65^2/$S$5)</f>
        <v>-2.0870060542353889E-3</v>
      </c>
      <c r="BT65" s="22">
        <f>$S$5*($Q$51-1)/(BS75*($Q$51-1)+1)</f>
        <v>1.4446473805864838E-2</v>
      </c>
      <c r="BU65" s="22">
        <f>IF(BT65=0,0,-1*BT65^2/$S$5)</f>
        <v>-2.0870060542353889E-3</v>
      </c>
      <c r="BV65" s="22">
        <f>$S$5*($Q$51-1)/(BU75*($Q$51-1)+1)</f>
        <v>1.4446473805864838E-2</v>
      </c>
      <c r="BW65" s="22">
        <f>IF(BV65=0,0,-1*BV65^2/$S$5)</f>
        <v>-2.0870060542353889E-3</v>
      </c>
      <c r="BX65" s="22">
        <f>$S$5*($Q$51-1)/(BW75*($Q$51-1)+1)</f>
        <v>1.4446473805864838E-2</v>
      </c>
      <c r="BY65" s="22">
        <f>IF(BX65=0,0,-1*BX65^2/$S$5)</f>
        <v>-2.0870060542353889E-3</v>
      </c>
      <c r="BZ65" s="22">
        <f>$S$5*($Q$51-1)/(BY75*($Q$51-1)+1)</f>
        <v>1.4446473805864838E-2</v>
      </c>
      <c r="CA65" s="22">
        <f>IF(BZ65=0,0,-1*BZ65^2/$S$5)</f>
        <v>-2.0870060542353889E-3</v>
      </c>
      <c r="CB65" s="22">
        <f>$S$5*($Q$51-1)/(CA75*($Q$51-1)+1)</f>
        <v>1.4446473805864838E-2</v>
      </c>
      <c r="CC65" s="22">
        <f>IF(CB65=0,0,-1*CB65^2/$S$5)</f>
        <v>-2.0870060542353889E-3</v>
      </c>
      <c r="CD65" s="22">
        <f>$S$5*($Q$51-1)/(CC75*($Q$51-1)+1)</f>
        <v>1.4446473805864838E-2</v>
      </c>
      <c r="CE65" s="22">
        <f>IF(CD65=0,0,-1*CD65^2/$S$5)</f>
        <v>-2.0870060542353889E-3</v>
      </c>
      <c r="CF65" s="22">
        <f>$S$5*($Q$51-1)/(CE75*($Q$51-1)+1)</f>
        <v>1.4446473805864838E-2</v>
      </c>
      <c r="CG65" s="22">
        <f>IF(CF65=0,0,-1*CF65^2/$S$5)</f>
        <v>-2.0870060542353889E-3</v>
      </c>
      <c r="CH65" s="22">
        <f>$S$5*($Q$51-1)/(CG75*($Q$51-1)+1)</f>
        <v>1.4446473805864838E-2</v>
      </c>
      <c r="CI65" s="22">
        <f>IF(CH65=0,0,-1*CH65^2/$S$5)</f>
        <v>-2.0870060542353889E-3</v>
      </c>
      <c r="CJ65" s="22">
        <f>$S$5*($Q$51-1)/(CI75*($Q$51-1)+1)</f>
        <v>1.4446473805864838E-2</v>
      </c>
      <c r="CK65" s="22">
        <f>IF(CJ65=0,0,-1*CJ65^2/$S$5)</f>
        <v>-2.0870060542353889E-3</v>
      </c>
      <c r="CL65" s="22">
        <f>$S$5*($Q$51-1)/(CK75*($Q$51-1)+1)</f>
        <v>1.4446473805864838E-2</v>
      </c>
      <c r="CM65" s="22">
        <f>IF(CL65=0,0,-1*CL65^2/$S$5)</f>
        <v>-2.0870060542353889E-3</v>
      </c>
      <c r="CN65" s="22">
        <f>$S$5*($Q$51-1)/(CM75*($Q$51-1)+1)</f>
        <v>1.4446473805864838E-2</v>
      </c>
      <c r="CO65" s="22">
        <f>IF(CN65=0,0,-1*CN65^2/$S$5)</f>
        <v>-2.0870060542353889E-3</v>
      </c>
      <c r="CP65" s="22">
        <f>$S$5*($Q$51-1)/(CO75*($Q$51-1)+1)</f>
        <v>1.4446473805864838E-2</v>
      </c>
      <c r="CQ65" s="22">
        <f>IF(CP65=0,0,-1*CP65^2/$S$5)</f>
        <v>-2.0870060542353889E-3</v>
      </c>
      <c r="CR65" s="22">
        <f>$S$5*($Q$51-1)/(CQ75*($Q$51-1)+1)</f>
        <v>1.4446473805864838E-2</v>
      </c>
      <c r="CS65" s="22">
        <f>IF(CR65=0,0,-1*CR65^2/$S$5)</f>
        <v>-2.0870060542353889E-3</v>
      </c>
      <c r="CT65" s="22">
        <f>$S$5*($Q$51-1)/(CS75*($Q$51-1)+1)</f>
        <v>1.4446473805864838E-2</v>
      </c>
      <c r="CU65" s="22">
        <f>IF(CT65=0,0,-1*CT65^2/$S$5)</f>
        <v>-2.0870060542353889E-3</v>
      </c>
      <c r="CV65" s="22">
        <f>$S$5*($Q$51-1)/(CU75*($Q$51-1)+1)</f>
        <v>1.4446473805864838E-2</v>
      </c>
      <c r="CW65" s="22">
        <f>IF(CV65=0,0,-1*CV65^2/$S$5)</f>
        <v>-2.0870060542353889E-3</v>
      </c>
      <c r="CX65" s="22">
        <f>$S$5*($Q$51-1)/(CW75*($Q$51-1)+1)</f>
        <v>1.4446473805864838E-2</v>
      </c>
      <c r="CY65" s="22">
        <f>IF(CX65=0,0,-1*CX65^2/$S$5)</f>
        <v>-2.0870060542353889E-3</v>
      </c>
      <c r="CZ65" s="22">
        <f>$S$5*($Q$51-1)/(CY75*($Q$51-1)+1)</f>
        <v>1.4446473805864838E-2</v>
      </c>
      <c r="DA65" s="22">
        <f>IF(CZ65=0,0,-1*CZ65^2/$S$5)</f>
        <v>-2.0870060542353889E-3</v>
      </c>
      <c r="DB65" s="22">
        <f>$S$5*($Q$51-1)/(DA75*($Q$51-1)+1)</f>
        <v>1.4446473805864838E-2</v>
      </c>
      <c r="DC65" s="22">
        <f>IF(DB65=0,0,-1*DB65^2/$S$5)</f>
        <v>-2.0870060542353889E-3</v>
      </c>
      <c r="DD65" s="22">
        <f>$S$5*($Q$51-1)/(DC75*($Q$51-1)+1)</f>
        <v>1.4446473805864838E-2</v>
      </c>
      <c r="DE65" s="22">
        <f>IF(DD65=0,0,-1*DD65^2/$S$5)</f>
        <v>-2.0870060542353889E-3</v>
      </c>
      <c r="DF65" s="22">
        <f>$S$5*($Q$51-1)/(DE75*($Q$51-1)+1)</f>
        <v>1.4446473805864838E-2</v>
      </c>
      <c r="DG65" s="22">
        <f>IF(DF65=0,0,-1*DF65^2/$S$5)</f>
        <v>-2.0870060542353889E-3</v>
      </c>
      <c r="DH65" s="22">
        <f>$S$5*($Q$51-1)/(DG75*($Q$51-1)+1)</f>
        <v>1.4446473805864838E-2</v>
      </c>
      <c r="DI65" s="22">
        <f>IF(DH65=0,0,-1*DH65^2/$S$5)</f>
        <v>-2.0870060542353889E-3</v>
      </c>
      <c r="DJ65" s="22">
        <f>$S$5*($Q$51-1)/(DI75*($Q$51-1)+1)</f>
        <v>1.4446473805864838E-2</v>
      </c>
      <c r="DK65" s="22">
        <f>IF(DJ65=0,0,-1*DJ65^2/$S$5)</f>
        <v>-2.0870060542353889E-3</v>
      </c>
      <c r="DL65" s="22">
        <f>$S$5*($Q$51-1)/(DK75*($Q$51-1)+1)</f>
        <v>1.4446473805864838E-2</v>
      </c>
      <c r="DM65" s="22">
        <f>IF(DL65=0,0,-1*DL65^2/$S$5)</f>
        <v>-2.0870060542353889E-3</v>
      </c>
      <c r="DN65" s="22">
        <f>$S$5*($Q$51-1)/(DM75*($Q$51-1)+1)</f>
        <v>1.4446473805864838E-2</v>
      </c>
      <c r="DO65" s="22">
        <f>IF(DN65=0,0,-1*DN65^2/$S$5)</f>
        <v>-2.0870060542353889E-3</v>
      </c>
      <c r="DP65" s="22">
        <f>$S$5*($Q$51-1)/(DO75*($Q$51-1)+1)</f>
        <v>1.4446473805864838E-2</v>
      </c>
      <c r="DQ65" s="22">
        <f>IF(DP65=0,0,-1*DP65^2/$S$5)</f>
        <v>-2.0870060542353889E-3</v>
      </c>
      <c r="DR65" s="22">
        <f>$S$5*($Q$51-1)/(DQ75*($Q$51-1)+1)</f>
        <v>1.4446473805864838E-2</v>
      </c>
      <c r="DS65" s="22">
        <f>IF(DR65=0,0,-1*DR65^2/$S$5)</f>
        <v>-2.0870060542353889E-3</v>
      </c>
      <c r="DT65" s="22">
        <f>$S$5*($Q$51-1)/(DS75*($Q$51-1)+1)</f>
        <v>1.4446473805864838E-2</v>
      </c>
      <c r="DU65" s="22">
        <f>IF(DT65=0,0,-1*DT65^2/$S$5)</f>
        <v>-2.0870060542353889E-3</v>
      </c>
      <c r="DV65" s="22">
        <f>$S$5*($Q$51-1)/(DU75*($Q$51-1)+1)</f>
        <v>1.4446473805864838E-2</v>
      </c>
      <c r="DW65" s="22">
        <f>IF(DV65=0,0,-1*DV65^2/$S$5)</f>
        <v>-2.0870060542353889E-3</v>
      </c>
      <c r="DX65" s="22">
        <f>$S$5*($Q$51-1)/(DW75*($Q$51-1)+1)</f>
        <v>1.4446473805864838E-2</v>
      </c>
      <c r="DY65" s="22">
        <f>IF(DX65=0,0,-1*DX65^2/$S$5)</f>
        <v>-2.0870060542353889E-3</v>
      </c>
      <c r="DZ65" s="22">
        <f>$S$5*($Q$51-1)/(DY75*($Q$51-1)+1)</f>
        <v>1.4446473805864838E-2</v>
      </c>
      <c r="EA65" s="22">
        <f>IF(DZ65=0,0,-1*DZ65^2/$S$5)</f>
        <v>-2.0870060542353889E-3</v>
      </c>
      <c r="EB65" s="22">
        <f>$S$5*($Q$51-1)/(EA75*($Q$51-1)+1)</f>
        <v>1.4446473805864838E-2</v>
      </c>
      <c r="EC65" s="22">
        <f>IF(EB65=0,0,-1*EB65^2/$S$5)</f>
        <v>-2.0870060542353889E-3</v>
      </c>
      <c r="ED65" s="22">
        <f>$S$5*($Q$51-1)/(EC75*($Q$51-1)+1)</f>
        <v>1.4446473805864838E-2</v>
      </c>
      <c r="EE65" s="22">
        <f>IF(ED65=0,0,-1*ED65^2/$S$5)</f>
        <v>-2.0870060542353889E-3</v>
      </c>
      <c r="EF65" s="22">
        <f>$S$5*($Q$51-1)/(EE75*($Q$51-1)+1)</f>
        <v>1.4446473805864838E-2</v>
      </c>
      <c r="EG65" s="22">
        <f>IF(EF65=0,0,-1*EF65^2/$S$5)</f>
        <v>-2.0870060542353889E-3</v>
      </c>
      <c r="EH65" s="22">
        <f>$S$5*($Q$51-1)/(EG75*($Q$51-1)+1)</f>
        <v>1.4446473805864838E-2</v>
      </c>
      <c r="EI65" s="22">
        <f>IF(EH65=0,0,-1*EH65^2/$S$5)</f>
        <v>-2.0870060542353889E-3</v>
      </c>
      <c r="EJ65" s="22">
        <f>$S$5*($Q$51-1)/(EI75*($Q$51-1)+1)</f>
        <v>1.4446473805864838E-2</v>
      </c>
      <c r="EK65" s="22">
        <f>IF(EJ65=0,0,-1*EJ65^2/$S$5)</f>
        <v>-2.0870060542353889E-3</v>
      </c>
      <c r="EL65" s="22">
        <f>$S$5*($Q$51-1)/(EK75*($Q$51-1)+1)</f>
        <v>1.4446473805864838E-2</v>
      </c>
      <c r="EM65" s="22">
        <f>IF(EL65=0,0,-1*EL65^2/$S$5)</f>
        <v>-2.0870060542353889E-3</v>
      </c>
      <c r="EN65" s="22">
        <f>$S$5*($Q$51-1)/(EM75*($Q$51-1)+1)</f>
        <v>1.4446473805864838E-2</v>
      </c>
      <c r="EO65" s="22">
        <f>IF(EN65=0,0,-1*EN65^2/$S$5)</f>
        <v>-2.0870060542353889E-3</v>
      </c>
      <c r="EP65" s="22">
        <f>$S$5*($Q$51-1)/(EO75*($Q$51-1)+1)</f>
        <v>1.4446473805864838E-2</v>
      </c>
      <c r="EQ65" s="22">
        <f>IF(EP65=0,0,-1*EP65^2/$S$5)</f>
        <v>-2.0870060542353889E-3</v>
      </c>
      <c r="ER65" s="22">
        <f>$S$5*($Q$51-1)/(EQ75*($Q$51-1)+1)</f>
        <v>1.4446473805864838E-2</v>
      </c>
      <c r="ES65" s="22">
        <f>IF(ER65=0,0,-1*ER65^2/$S$5)</f>
        <v>-2.0870060542353889E-3</v>
      </c>
      <c r="ET65" s="22">
        <f>$S$5*($Q$51-1)/(ES75*($Q$51-1)+1)</f>
        <v>1.4446473805864838E-2</v>
      </c>
      <c r="EU65" s="22">
        <f>IF(ET65=0,0,-1*ET65^2/$S$5)</f>
        <v>-2.0870060542353889E-3</v>
      </c>
      <c r="EV65" s="22">
        <f>$S$5*($Q$51-1)/(EU75*($Q$51-1)+1)</f>
        <v>1.4446473805864838E-2</v>
      </c>
      <c r="EW65" s="22">
        <f>IF(EV65=0,0,-1*EV65^2/$S$5)</f>
        <v>-2.0870060542353889E-3</v>
      </c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</row>
    <row r="66" spans="8:165" x14ac:dyDescent="0.25">
      <c r="H66" s="21"/>
      <c r="I66" s="21"/>
      <c r="J66" s="2"/>
      <c r="L66" s="82">
        <f t="shared" si="24"/>
        <v>0.15828092974643207</v>
      </c>
      <c r="M66" s="22">
        <f t="shared" si="25"/>
        <v>8.6575970474562526E-4</v>
      </c>
      <c r="N66" s="22">
        <f t="shared" ref="N66:N73" si="26">(S6*(Q52-1))/($S$49*(Q52-1)+1)</f>
        <v>-0.17790735844062947</v>
      </c>
      <c r="O66" s="22">
        <f>IF(N66=0,0,-1*N66^2/$S$6)</f>
        <v>-0.31651028187322611</v>
      </c>
      <c r="P66" s="22">
        <f>$S$6*($Q$52-1)/(O75*($Q$52-1)+1)</f>
        <v>-0.15767467283590142</v>
      </c>
      <c r="Q66" s="22">
        <f>IF(P66=0,0,-1*P66^2/$S$6)</f>
        <v>-0.24861302453908546</v>
      </c>
      <c r="R66" s="22">
        <f>$S$6*($Q$52-1)/(Q75*($Q$52-1)+1)</f>
        <v>-0.15741512907177332</v>
      </c>
      <c r="S66" s="22">
        <f>IF(R66=0,0,-1*R66^2/$S$6)</f>
        <v>-0.24779522860683054</v>
      </c>
      <c r="T66" s="22">
        <f>$S$6*($Q$52-1)/(S75*($Q$52-1)+1)</f>
        <v>-0.15741517004168537</v>
      </c>
      <c r="U66" s="22">
        <f>IF(T66=0,0,-1*T66^2/$S$6)</f>
        <v>-0.24779535759252716</v>
      </c>
      <c r="V66" s="22">
        <f>$S$6*($Q$52-1)/(U75*($Q$52-1)+1)</f>
        <v>-0.15741517004168643</v>
      </c>
      <c r="W66" s="22">
        <f>IF(V66=0,0,-1*V66^2/$S$6)</f>
        <v>-0.24779535759253049</v>
      </c>
      <c r="X66" s="22">
        <f>$S$6*($Q$52-1)/(W75*($Q$52-1)+1)</f>
        <v>-0.15741517004168645</v>
      </c>
      <c r="Y66" s="22">
        <f>IF(X66=0,0,-1*X66^2/$S$6)</f>
        <v>-0.2477953575925306</v>
      </c>
      <c r="Z66" s="22">
        <f>$S$6*($Q$52-1)/(Y75*($Q$52-1)+1)</f>
        <v>-0.15741517004168645</v>
      </c>
      <c r="AA66" s="22">
        <f>IF(Z66=0,0,-1*Z66^2/$S$6)</f>
        <v>-0.2477953575925306</v>
      </c>
      <c r="AB66" s="22">
        <f>$S$6*($Q$52-1)/(AA75*($Q$52-1)+1)</f>
        <v>-0.15741517004168645</v>
      </c>
      <c r="AC66" s="22">
        <f>IF(AB66=0,0,-1*AB66^2/$S$6)</f>
        <v>-0.2477953575925306</v>
      </c>
      <c r="AD66" s="22">
        <f>$S$6*($Q$52-1)/(AC75*($Q$52-1)+1)</f>
        <v>-0.15741517004168645</v>
      </c>
      <c r="AE66" s="22">
        <f>IF(AD66=0,0,-1*AD66^2/$S$6)</f>
        <v>-0.2477953575925306</v>
      </c>
      <c r="AF66" s="22">
        <f>$S$6*($Q$52-1)/(AE75*($Q$52-1)+1)</f>
        <v>-0.15741517004168645</v>
      </c>
      <c r="AG66" s="22">
        <f>IF(AF66=0,0,-1*AF66^2/$S$6)</f>
        <v>-0.2477953575925306</v>
      </c>
      <c r="AH66" s="22">
        <f>$S$6*($Q$52-1)/(AG75*($Q$52-1)+1)</f>
        <v>-0.15741517004168645</v>
      </c>
      <c r="AI66" s="22">
        <f>IF(AH66=0,0,-1*AH66^2/$S$6)</f>
        <v>-0.2477953575925306</v>
      </c>
      <c r="AJ66" s="22">
        <f>$S$6*($Q$52-1)/(AI75*($Q$52-1)+1)</f>
        <v>-0.15741517004168645</v>
      </c>
      <c r="AK66" s="22">
        <f>IF(AJ66=0,0,-1*AJ66^2/$S$6)</f>
        <v>-0.2477953575925306</v>
      </c>
      <c r="AL66" s="22">
        <f>$S$6*($Q$52-1)/(AK75*($Q$52-1)+1)</f>
        <v>-0.15741517004168645</v>
      </c>
      <c r="AM66" s="22">
        <f>IF(AL66=0,0,-1*AL66^2/$S$6)</f>
        <v>-0.2477953575925306</v>
      </c>
      <c r="AN66" s="22">
        <f>$S$6*($Q$52-1)/(AM75*($Q$52-1)+1)</f>
        <v>-0.15741517004168645</v>
      </c>
      <c r="AO66" s="22">
        <f>IF(AN66=0,0,-1*AN66^2/$S$6)</f>
        <v>-0.2477953575925306</v>
      </c>
      <c r="AP66" s="22">
        <f>$S$6*($Q$52-1)/(AO75*($Q$52-1)+1)</f>
        <v>-0.15741517004168645</v>
      </c>
      <c r="AQ66" s="22">
        <f>IF(AP66=0,0,-1*AP66^2/$S$6)</f>
        <v>-0.2477953575925306</v>
      </c>
      <c r="AR66" s="22">
        <f>$S$6*($Q$52-1)/(AQ75*($Q$52-1)+1)</f>
        <v>-0.15741517004168645</v>
      </c>
      <c r="AS66" s="22">
        <f>IF(AR66=0,0,-1*AR66^2/$S$6)</f>
        <v>-0.2477953575925306</v>
      </c>
      <c r="AT66" s="22">
        <f>$S$6*($Q$52-1)/(AS75*($Q$52-1)+1)</f>
        <v>-0.15741517004168645</v>
      </c>
      <c r="AU66" s="22">
        <f>IF(AT66=0,0,-1*AT66^2/$S$6)</f>
        <v>-0.2477953575925306</v>
      </c>
      <c r="AV66" s="22">
        <f>$S$6*($Q$52-1)/(AU75*($Q$52-1)+1)</f>
        <v>-0.15741517004168645</v>
      </c>
      <c r="AW66" s="22">
        <f>IF(AV66=0,0,-1*AV66^2/$S$6)</f>
        <v>-0.2477953575925306</v>
      </c>
      <c r="AX66" s="22">
        <f>$S$6*($Q$52-1)/(AW75*($Q$52-1)+1)</f>
        <v>-0.15741517004168645</v>
      </c>
      <c r="AY66" s="22">
        <f>IF(AX66=0,0,-1*AX66^2/$S$6)</f>
        <v>-0.2477953575925306</v>
      </c>
      <c r="AZ66" s="22">
        <f>$S$6*($Q$52-1)/(AY75*($Q$52-1)+1)</f>
        <v>-0.15741517004168645</v>
      </c>
      <c r="BA66" s="22">
        <f>IF(AZ66=0,0,-1*AZ66^2/$S$6)</f>
        <v>-0.2477953575925306</v>
      </c>
      <c r="BB66" s="22">
        <f>$S$6*($Q$52-1)/(BA75*($Q$52-1)+1)</f>
        <v>-0.15741517004168645</v>
      </c>
      <c r="BC66" s="22">
        <f>IF(BB66=0,0,-1*BB66^2/$S$6)</f>
        <v>-0.2477953575925306</v>
      </c>
      <c r="BD66" s="22">
        <f>$S$6*($Q$52-1)/(BC75*($Q$52-1)+1)</f>
        <v>-0.15741517004168645</v>
      </c>
      <c r="BE66" s="22">
        <f>IF(BD66=0,0,-1*BD66^2/$S$6)</f>
        <v>-0.2477953575925306</v>
      </c>
      <c r="BF66" s="22">
        <f>$S$6*($Q$52-1)/(BE75*($Q$52-1)+1)</f>
        <v>-0.15741517004168645</v>
      </c>
      <c r="BG66" s="22">
        <f>IF(BF66=0,0,-1*BF66^2/$S$6)</f>
        <v>-0.2477953575925306</v>
      </c>
      <c r="BH66" s="22">
        <f>$S$6*($Q$52-1)/(BG75*($Q$52-1)+1)</f>
        <v>-0.15741517004168645</v>
      </c>
      <c r="BI66" s="22">
        <f>IF(BH66=0,0,-1*BH66^2/$S$6)</f>
        <v>-0.2477953575925306</v>
      </c>
      <c r="BJ66" s="22">
        <f>$S$6*($Q$52-1)/(BI75*($Q$52-1)+1)</f>
        <v>-0.15741517004168645</v>
      </c>
      <c r="BK66" s="22">
        <f>IF(BJ66=0,0,-1*BJ66^2/$S$6)</f>
        <v>-0.2477953575925306</v>
      </c>
      <c r="BL66" s="22">
        <f>$S$6*($Q$52-1)/(BK75*($Q$52-1)+1)</f>
        <v>-0.15741517004168645</v>
      </c>
      <c r="BM66" s="22">
        <f>IF(BL66=0,0,-1*BL66^2/$S$6)</f>
        <v>-0.2477953575925306</v>
      </c>
      <c r="BN66" s="22">
        <f>$S$6*($Q$52-1)/(BM75*($Q$52-1)+1)</f>
        <v>-0.15741517004168645</v>
      </c>
      <c r="BO66" s="22">
        <f>IF(BN66=0,0,-1*BN66^2/$S$6)</f>
        <v>-0.2477953575925306</v>
      </c>
      <c r="BP66" s="22">
        <f>$S$6*($Q$52-1)/(BO75*($Q$52-1)+1)</f>
        <v>-0.15741517004168645</v>
      </c>
      <c r="BQ66" s="22">
        <f>IF(BP66=0,0,-1*BP66^2/$S$6)</f>
        <v>-0.2477953575925306</v>
      </c>
      <c r="BR66" s="22">
        <f>$S$6*($Q$52-1)/(BQ75*($Q$52-1)+1)</f>
        <v>-0.15741517004168645</v>
      </c>
      <c r="BS66" s="22">
        <f>IF(BR66=0,0,-1*BR66^2/$S$6)</f>
        <v>-0.2477953575925306</v>
      </c>
      <c r="BT66" s="22">
        <f>$S$6*($Q$52-1)/(BS75*($Q$52-1)+1)</f>
        <v>-0.15741517004168645</v>
      </c>
      <c r="BU66" s="22">
        <f>IF(BT66=0,0,-1*BT66^2/$S$6)</f>
        <v>-0.2477953575925306</v>
      </c>
      <c r="BV66" s="22">
        <f>$S$6*($Q$52-1)/(BU75*($Q$52-1)+1)</f>
        <v>-0.15741517004168645</v>
      </c>
      <c r="BW66" s="22">
        <f>IF(BV66=0,0,-1*BV66^2/$S$6)</f>
        <v>-0.2477953575925306</v>
      </c>
      <c r="BX66" s="22">
        <f>$S$6*($Q$52-1)/(BW75*($Q$52-1)+1)</f>
        <v>-0.15741517004168645</v>
      </c>
      <c r="BY66" s="22">
        <f>IF(BX66=0,0,-1*BX66^2/$S$6)</f>
        <v>-0.2477953575925306</v>
      </c>
      <c r="BZ66" s="22">
        <f>$S$6*($Q$52-1)/(BY75*($Q$52-1)+1)</f>
        <v>-0.15741517004168645</v>
      </c>
      <c r="CA66" s="22">
        <f>IF(BZ66=0,0,-1*BZ66^2/$S$6)</f>
        <v>-0.2477953575925306</v>
      </c>
      <c r="CB66" s="22">
        <f>$S$6*($Q$52-1)/(CA75*($Q$52-1)+1)</f>
        <v>-0.15741517004168645</v>
      </c>
      <c r="CC66" s="22">
        <f>IF(CB66=0,0,-1*CB66^2/$S$6)</f>
        <v>-0.2477953575925306</v>
      </c>
      <c r="CD66" s="22">
        <f>$S$6*($Q$52-1)/(CC75*($Q$52-1)+1)</f>
        <v>-0.15741517004168645</v>
      </c>
      <c r="CE66" s="22">
        <f>IF(CD66=0,0,-1*CD66^2/$S$6)</f>
        <v>-0.2477953575925306</v>
      </c>
      <c r="CF66" s="22">
        <f>$S$6*($Q$52-1)/(CE75*($Q$52-1)+1)</f>
        <v>-0.15741517004168645</v>
      </c>
      <c r="CG66" s="22">
        <f>IF(CF66=0,0,-1*CF66^2/$S$6)</f>
        <v>-0.2477953575925306</v>
      </c>
      <c r="CH66" s="22">
        <f>$S$6*($Q$52-1)/(CG75*($Q$52-1)+1)</f>
        <v>-0.15741517004168645</v>
      </c>
      <c r="CI66" s="22">
        <f>IF(CH66=0,0,-1*CH66^2/$S$6)</f>
        <v>-0.2477953575925306</v>
      </c>
      <c r="CJ66" s="22">
        <f>$S$6*($Q$52-1)/(CI75*($Q$52-1)+1)</f>
        <v>-0.15741517004168645</v>
      </c>
      <c r="CK66" s="22">
        <f>IF(CJ66=0,0,-1*CJ66^2/$S$6)</f>
        <v>-0.2477953575925306</v>
      </c>
      <c r="CL66" s="22">
        <f>$S$6*($Q$52-1)/(CK75*($Q$52-1)+1)</f>
        <v>-0.15741517004168645</v>
      </c>
      <c r="CM66" s="22">
        <f>IF(CL66=0,0,-1*CL66^2/$S$6)</f>
        <v>-0.2477953575925306</v>
      </c>
      <c r="CN66" s="22">
        <f>$S$6*($Q$52-1)/(CM75*($Q$52-1)+1)</f>
        <v>-0.15741517004168645</v>
      </c>
      <c r="CO66" s="22">
        <f>IF(CN66=0,0,-1*CN66^2/$S$6)</f>
        <v>-0.2477953575925306</v>
      </c>
      <c r="CP66" s="22">
        <f>$S$6*($Q$52-1)/(CO75*($Q$52-1)+1)</f>
        <v>-0.15741517004168645</v>
      </c>
      <c r="CQ66" s="22">
        <f>IF(CP66=0,0,-1*CP66^2/$S$6)</f>
        <v>-0.2477953575925306</v>
      </c>
      <c r="CR66" s="22">
        <f>$S$6*($Q$52-1)/(CQ75*($Q$52-1)+1)</f>
        <v>-0.15741517004168645</v>
      </c>
      <c r="CS66" s="22">
        <f>IF(CR66=0,0,-1*CR66^2/$S$6)</f>
        <v>-0.2477953575925306</v>
      </c>
      <c r="CT66" s="22">
        <f>$S$6*($Q$52-1)/(CS75*($Q$52-1)+1)</f>
        <v>-0.15741517004168645</v>
      </c>
      <c r="CU66" s="22">
        <f>IF(CT66=0,0,-1*CT66^2/$S$6)</f>
        <v>-0.2477953575925306</v>
      </c>
      <c r="CV66" s="22">
        <f>$S$6*($Q$52-1)/(CU75*($Q$52-1)+1)</f>
        <v>-0.15741517004168645</v>
      </c>
      <c r="CW66" s="22">
        <f>IF(CV66=0,0,-1*CV66^2/$S$6)</f>
        <v>-0.2477953575925306</v>
      </c>
      <c r="CX66" s="22">
        <f>$S$6*($Q$52-1)/(CW75*($Q$52-1)+1)</f>
        <v>-0.15741517004168645</v>
      </c>
      <c r="CY66" s="22">
        <f>IF(CX66=0,0,-1*CX66^2/$S$6)</f>
        <v>-0.2477953575925306</v>
      </c>
      <c r="CZ66" s="22">
        <f>$S$6*($Q$52-1)/(CY75*($Q$52-1)+1)</f>
        <v>-0.15741517004168645</v>
      </c>
      <c r="DA66" s="22">
        <f>IF(CZ66=0,0,-1*CZ66^2/$S$6)</f>
        <v>-0.2477953575925306</v>
      </c>
      <c r="DB66" s="22">
        <f>$S$6*($Q$52-1)/(DA75*($Q$52-1)+1)</f>
        <v>-0.15741517004168645</v>
      </c>
      <c r="DC66" s="22">
        <f>IF(DB66=0,0,-1*DB66^2/$S$6)</f>
        <v>-0.2477953575925306</v>
      </c>
      <c r="DD66" s="22">
        <f>$S$6*($Q$52-1)/(DC75*($Q$52-1)+1)</f>
        <v>-0.15741517004168645</v>
      </c>
      <c r="DE66" s="22">
        <f>IF(DD66=0,0,-1*DD66^2/$S$6)</f>
        <v>-0.2477953575925306</v>
      </c>
      <c r="DF66" s="22">
        <f>$S$6*($Q$52-1)/(DE75*($Q$52-1)+1)</f>
        <v>-0.15741517004168645</v>
      </c>
      <c r="DG66" s="22">
        <f>IF(DF66=0,0,-1*DF66^2/$S$6)</f>
        <v>-0.2477953575925306</v>
      </c>
      <c r="DH66" s="22">
        <f>$S$6*($Q$52-1)/(DG75*($Q$52-1)+1)</f>
        <v>-0.15741517004168645</v>
      </c>
      <c r="DI66" s="22">
        <f>IF(DH66=0,0,-1*DH66^2/$S$6)</f>
        <v>-0.2477953575925306</v>
      </c>
      <c r="DJ66" s="22">
        <f>$S$6*($Q$52-1)/(DI75*($Q$52-1)+1)</f>
        <v>-0.15741517004168645</v>
      </c>
      <c r="DK66" s="22">
        <f>IF(DJ66=0,0,-1*DJ66^2/$S$6)</f>
        <v>-0.2477953575925306</v>
      </c>
      <c r="DL66" s="22">
        <f>$S$6*($Q$52-1)/(DK75*($Q$52-1)+1)</f>
        <v>-0.15741517004168645</v>
      </c>
      <c r="DM66" s="22">
        <f>IF(DL66=0,0,-1*DL66^2/$S$6)</f>
        <v>-0.2477953575925306</v>
      </c>
      <c r="DN66" s="22">
        <f>$S$6*($Q$52-1)/(DM75*($Q$52-1)+1)</f>
        <v>-0.15741517004168645</v>
      </c>
      <c r="DO66" s="22">
        <f>IF(DN66=0,0,-1*DN66^2/$S$6)</f>
        <v>-0.2477953575925306</v>
      </c>
      <c r="DP66" s="22">
        <f>$S$6*($Q$52-1)/(DO75*($Q$52-1)+1)</f>
        <v>-0.15741517004168645</v>
      </c>
      <c r="DQ66" s="22">
        <f>IF(DP66=0,0,-1*DP66^2/$S$6)</f>
        <v>-0.2477953575925306</v>
      </c>
      <c r="DR66" s="22">
        <f>$S$6*($Q$52-1)/(DQ75*($Q$52-1)+1)</f>
        <v>-0.15741517004168645</v>
      </c>
      <c r="DS66" s="22">
        <f>IF(DR66=0,0,-1*DR66^2/$S$6)</f>
        <v>-0.2477953575925306</v>
      </c>
      <c r="DT66" s="22">
        <f>$S$6*($Q$52-1)/(DS75*($Q$52-1)+1)</f>
        <v>-0.15741517004168645</v>
      </c>
      <c r="DU66" s="22">
        <f>IF(DT66=0,0,-1*DT66^2/$S$6)</f>
        <v>-0.2477953575925306</v>
      </c>
      <c r="DV66" s="22">
        <f>$S$6*($Q$52-1)/(DU75*($Q$52-1)+1)</f>
        <v>-0.15741517004168645</v>
      </c>
      <c r="DW66" s="22">
        <f>IF(DV66=0,0,-1*DV66^2/$S$6)</f>
        <v>-0.2477953575925306</v>
      </c>
      <c r="DX66" s="22">
        <f>$S$6*($Q$52-1)/(DW75*($Q$52-1)+1)</f>
        <v>-0.15741517004168645</v>
      </c>
      <c r="DY66" s="22">
        <f>IF(DX66=0,0,-1*DX66^2/$S$6)</f>
        <v>-0.2477953575925306</v>
      </c>
      <c r="DZ66" s="22">
        <f>$S$6*($Q$52-1)/(DY75*($Q$52-1)+1)</f>
        <v>-0.15741517004168645</v>
      </c>
      <c r="EA66" s="22">
        <f>IF(DZ66=0,0,-1*DZ66^2/$S$6)</f>
        <v>-0.2477953575925306</v>
      </c>
      <c r="EB66" s="22">
        <f>$S$6*($Q$52-1)/(EA75*($Q$52-1)+1)</f>
        <v>-0.15741517004168645</v>
      </c>
      <c r="EC66" s="22">
        <f>IF(EB66=0,0,-1*EB66^2/$S$6)</f>
        <v>-0.2477953575925306</v>
      </c>
      <c r="ED66" s="22">
        <f>$S$6*($Q$52-1)/(EC75*($Q$52-1)+1)</f>
        <v>-0.15741517004168645</v>
      </c>
      <c r="EE66" s="22">
        <f>IF(ED66=0,0,-1*ED66^2/$S$6)</f>
        <v>-0.2477953575925306</v>
      </c>
      <c r="EF66" s="22">
        <f>$S$6*($Q$52-1)/(EE75*($Q$52-1)+1)</f>
        <v>-0.15741517004168645</v>
      </c>
      <c r="EG66" s="22">
        <f>IF(EF66=0,0,-1*EF66^2/$S$6)</f>
        <v>-0.2477953575925306</v>
      </c>
      <c r="EH66" s="22">
        <f>$S$6*($Q$52-1)/(EG75*($Q$52-1)+1)</f>
        <v>-0.15741517004168645</v>
      </c>
      <c r="EI66" s="22">
        <f>IF(EH66=0,0,-1*EH66^2/$S$6)</f>
        <v>-0.2477953575925306</v>
      </c>
      <c r="EJ66" s="22">
        <f>$S$6*($Q$52-1)/(EI75*($Q$52-1)+1)</f>
        <v>-0.15741517004168645</v>
      </c>
      <c r="EK66" s="22">
        <f>IF(EJ66=0,0,-1*EJ66^2/$S$6)</f>
        <v>-0.2477953575925306</v>
      </c>
      <c r="EL66" s="22">
        <f>$S$6*($Q$52-1)/(EK75*($Q$52-1)+1)</f>
        <v>-0.15741517004168645</v>
      </c>
      <c r="EM66" s="22">
        <f>IF(EL66=0,0,-1*EL66^2/$S$6)</f>
        <v>-0.2477953575925306</v>
      </c>
      <c r="EN66" s="22">
        <f>$S$6*($Q$52-1)/(EM75*($Q$52-1)+1)</f>
        <v>-0.15741517004168645</v>
      </c>
      <c r="EO66" s="22">
        <f>IF(EN66=0,0,-1*EN66^2/$S$6)</f>
        <v>-0.2477953575925306</v>
      </c>
      <c r="EP66" s="22">
        <f>$S$6*($Q$52-1)/(EO75*($Q$52-1)+1)</f>
        <v>-0.15741517004168645</v>
      </c>
      <c r="EQ66" s="22">
        <f>IF(EP66=0,0,-1*EP66^2/$S$6)</f>
        <v>-0.2477953575925306</v>
      </c>
      <c r="ER66" s="22">
        <f>$S$6*($Q$52-1)/(EQ75*($Q$52-1)+1)</f>
        <v>-0.15741517004168645</v>
      </c>
      <c r="ES66" s="22">
        <f>IF(ER66=0,0,-1*ER66^2/$S$6)</f>
        <v>-0.2477953575925306</v>
      </c>
      <c r="ET66" s="22">
        <f>$S$6*($Q$52-1)/(ES75*($Q$52-1)+1)</f>
        <v>-0.15741517004168645</v>
      </c>
      <c r="EU66" s="22">
        <f>IF(ET66=0,0,-1*ET66^2/$S$6)</f>
        <v>-0.2477953575925306</v>
      </c>
      <c r="EV66" s="22">
        <f>$S$6*($Q$52-1)/(EU75*($Q$52-1)+1)</f>
        <v>-0.15741517004168645</v>
      </c>
      <c r="EW66" s="22">
        <f>IF(EV66=0,0,-1*EV66^2/$S$6)</f>
        <v>-0.2477953575925306</v>
      </c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</row>
    <row r="67" spans="8:165" x14ac:dyDescent="0.25">
      <c r="H67" s="21"/>
      <c r="I67" s="21"/>
      <c r="J67" s="2"/>
      <c r="L67" s="82">
        <f t="shared" si="24"/>
        <v>3.1358494833349376E-2</v>
      </c>
      <c r="M67" s="22">
        <f t="shared" si="25"/>
        <v>0.21675729088442131</v>
      </c>
      <c r="N67" s="22">
        <f t="shared" si="26"/>
        <v>0.16325189404406329</v>
      </c>
      <c r="O67" s="22">
        <f>IF(N67=0,0,-1*N67^2/$S$7)</f>
        <v>-0.26651180908974065</v>
      </c>
      <c r="P67" s="22">
        <f>$S$7*($Q$53-1)/(O75*($Q$53-1)+1)</f>
        <v>0.18504011674531942</v>
      </c>
      <c r="Q67" s="22">
        <f>IF(P67=0,0,-1*P67^2/$S$7)</f>
        <v>-0.34239844805121439</v>
      </c>
      <c r="R67" s="22">
        <f>$S$7*($Q$53-1)/(Q75*($Q$53-1)+1)</f>
        <v>0.18539885288215627</v>
      </c>
      <c r="S67" s="22">
        <f>IF(R67=0,0,-1*R67^2/$S$7)</f>
        <v>-0.34372734650019421</v>
      </c>
      <c r="T67" s="22">
        <f>$S$7*($Q$53-1)/(S75*($Q$53-1)+1)</f>
        <v>0.1853987960510734</v>
      </c>
      <c r="U67" s="22">
        <f>IF(T67=0,0,-1*T67^2/$S$7)</f>
        <v>-0.34372713577187508</v>
      </c>
      <c r="V67" s="22">
        <f>$S$7*($Q$53-1)/(U75*($Q$53-1)+1)</f>
        <v>0.18539879605107193</v>
      </c>
      <c r="W67" s="22">
        <f>IF(V67=0,0,-1*V67^2/$S$7)</f>
        <v>-0.34372713577186964</v>
      </c>
      <c r="X67" s="22">
        <f>$S$7*($Q$53-1)/(W75*($Q$53-1)+1)</f>
        <v>0.18539879605107193</v>
      </c>
      <c r="Y67" s="22">
        <f>IF(X67=0,0,-1*X67^2/$S$7)</f>
        <v>-0.34372713577186964</v>
      </c>
      <c r="Z67" s="22">
        <f>$S$7*($Q$53-1)/(Y75*($Q$53-1)+1)</f>
        <v>0.18539879605107193</v>
      </c>
      <c r="AA67" s="22">
        <f>IF(Z67=0,0,-1*Z67^2/$S$7)</f>
        <v>-0.34372713577186964</v>
      </c>
      <c r="AB67" s="22">
        <f>$S$7*($Q$53-1)/(AA75*($Q$53-1)+1)</f>
        <v>0.18539879605107193</v>
      </c>
      <c r="AC67" s="22">
        <f>IF(AB67=0,0,-1*AB67^2/$S$7)</f>
        <v>-0.34372713577186964</v>
      </c>
      <c r="AD67" s="22">
        <f>$S$7*($Q$53-1)/(AC75*($Q$53-1)+1)</f>
        <v>0.18539879605107193</v>
      </c>
      <c r="AE67" s="22">
        <f>IF(AD67=0,0,-1*AD67^2/$S$7)</f>
        <v>-0.34372713577186964</v>
      </c>
      <c r="AF67" s="22">
        <f>$S$7*($Q$53-1)/(AE75*($Q$53-1)+1)</f>
        <v>0.18539879605107193</v>
      </c>
      <c r="AG67" s="22">
        <f>IF(AF67=0,0,-1*AF67^2/$S$7)</f>
        <v>-0.34372713577186964</v>
      </c>
      <c r="AH67" s="22">
        <f>$S$7*($Q$53-1)/(AG75*($Q$53-1)+1)</f>
        <v>0.18539879605107193</v>
      </c>
      <c r="AI67" s="22">
        <f>IF(AH67=0,0,-1*AH67^2/$S$7)</f>
        <v>-0.34372713577186964</v>
      </c>
      <c r="AJ67" s="22">
        <f>$S$7*($Q$53-1)/(AI75*($Q$53-1)+1)</f>
        <v>0.18539879605107193</v>
      </c>
      <c r="AK67" s="22">
        <f>IF(AJ67=0,0,-1*AJ67^2/$S$7)</f>
        <v>-0.34372713577186964</v>
      </c>
      <c r="AL67" s="22">
        <f>$S$7*($Q$53-1)/(AK75*($Q$53-1)+1)</f>
        <v>0.18539879605107193</v>
      </c>
      <c r="AM67" s="22">
        <f>IF(AL67=0,0,-1*AL67^2/$S$7)</f>
        <v>-0.34372713577186964</v>
      </c>
      <c r="AN67" s="22">
        <f>$S$7*($Q$53-1)/(AM75*($Q$53-1)+1)</f>
        <v>0.18539879605107193</v>
      </c>
      <c r="AO67" s="22">
        <f>IF(AN67=0,0,-1*AN67^2/$S$7)</f>
        <v>-0.34372713577186964</v>
      </c>
      <c r="AP67" s="22">
        <f>$S$7*($Q$53-1)/(AO75*($Q$53-1)+1)</f>
        <v>0.18539879605107193</v>
      </c>
      <c r="AQ67" s="22">
        <f>IF(AP67=0,0,-1*AP67^2/$S$7)</f>
        <v>-0.34372713577186964</v>
      </c>
      <c r="AR67" s="22">
        <f>$S$7*($Q$53-1)/(AQ75*($Q$53-1)+1)</f>
        <v>0.18539879605107193</v>
      </c>
      <c r="AS67" s="22">
        <f>IF(AR67=0,0,-1*AR67^2/$S$7)</f>
        <v>-0.34372713577186964</v>
      </c>
      <c r="AT67" s="22">
        <f>$S$7*($Q$53-1)/(AS75*($Q$53-1)+1)</f>
        <v>0.18539879605107193</v>
      </c>
      <c r="AU67" s="22">
        <f>IF(AT67=0,0,-1*AT67^2/$S$7)</f>
        <v>-0.34372713577186964</v>
      </c>
      <c r="AV67" s="22">
        <f>$S$7*($Q$53-1)/(AU75*($Q$53-1)+1)</f>
        <v>0.18539879605107193</v>
      </c>
      <c r="AW67" s="22">
        <f>IF(AV67=0,0,-1*AV67^2/$S$7)</f>
        <v>-0.34372713577186964</v>
      </c>
      <c r="AX67" s="22">
        <f>$S$7*($Q$53-1)/(AW75*($Q$53-1)+1)</f>
        <v>0.18539879605107193</v>
      </c>
      <c r="AY67" s="22">
        <f>IF(AX67=0,0,-1*AX67^2/$S$7)</f>
        <v>-0.34372713577186964</v>
      </c>
      <c r="AZ67" s="22">
        <f>$S$7*($Q$53-1)/(AY75*($Q$53-1)+1)</f>
        <v>0.18539879605107193</v>
      </c>
      <c r="BA67" s="22">
        <f>IF(AZ67=0,0,-1*AZ67^2/$S$7)</f>
        <v>-0.34372713577186964</v>
      </c>
      <c r="BB67" s="22">
        <f>$S$7*($Q$53-1)/(BA75*($Q$53-1)+1)</f>
        <v>0.18539879605107193</v>
      </c>
      <c r="BC67" s="22">
        <f>IF(BB67=0,0,-1*BB67^2/$S$7)</f>
        <v>-0.34372713577186964</v>
      </c>
      <c r="BD67" s="22">
        <f>$S$7*($Q$53-1)/(BC75*($Q$53-1)+1)</f>
        <v>0.18539879605107193</v>
      </c>
      <c r="BE67" s="22">
        <f>IF(BD67=0,0,-1*BD67^2/$S$7)</f>
        <v>-0.34372713577186964</v>
      </c>
      <c r="BF67" s="22">
        <f>$S$7*($Q$53-1)/(BE75*($Q$53-1)+1)</f>
        <v>0.18539879605107193</v>
      </c>
      <c r="BG67" s="22">
        <f>IF(BF67=0,0,-1*BF67^2/$S$7)</f>
        <v>-0.34372713577186964</v>
      </c>
      <c r="BH67" s="22">
        <f>$S$7*($Q$53-1)/(BG75*($Q$53-1)+1)</f>
        <v>0.18539879605107193</v>
      </c>
      <c r="BI67" s="22">
        <f>IF(BH67=0,0,-1*BH67^2/$S$7)</f>
        <v>-0.34372713577186964</v>
      </c>
      <c r="BJ67" s="22">
        <f>$S$7*($Q$53-1)/(BI75*($Q$53-1)+1)</f>
        <v>0.18539879605107193</v>
      </c>
      <c r="BK67" s="22">
        <f>IF(BJ67=0,0,-1*BJ67^2/$S$7)</f>
        <v>-0.34372713577186964</v>
      </c>
      <c r="BL67" s="22">
        <f>$S$7*($Q$53-1)/(BK75*($Q$53-1)+1)</f>
        <v>0.18539879605107193</v>
      </c>
      <c r="BM67" s="22">
        <f>IF(BL67=0,0,-1*BL67^2/$S$7)</f>
        <v>-0.34372713577186964</v>
      </c>
      <c r="BN67" s="22">
        <f>$S$7*($Q$53-1)/(BM75*($Q$53-1)+1)</f>
        <v>0.18539879605107193</v>
      </c>
      <c r="BO67" s="22">
        <f>IF(BN67=0,0,-1*BN67^2/$S$7)</f>
        <v>-0.34372713577186964</v>
      </c>
      <c r="BP67" s="22">
        <f>$S$7*($Q$53-1)/(BO75*($Q$53-1)+1)</f>
        <v>0.18539879605107193</v>
      </c>
      <c r="BQ67" s="22">
        <f>IF(BP67=0,0,-1*BP67^2/$S$7)</f>
        <v>-0.34372713577186964</v>
      </c>
      <c r="BR67" s="22">
        <f>$S$7*($Q$53-1)/(BQ75*($Q$53-1)+1)</f>
        <v>0.18539879605107193</v>
      </c>
      <c r="BS67" s="22">
        <f>IF(BR67=0,0,-1*BR67^2/$S$7)</f>
        <v>-0.34372713577186964</v>
      </c>
      <c r="BT67" s="22">
        <f>$S$7*($Q$53-1)/(BS75*($Q$53-1)+1)</f>
        <v>0.18539879605107193</v>
      </c>
      <c r="BU67" s="22">
        <f>IF(BT67=0,0,-1*BT67^2/$S$7)</f>
        <v>-0.34372713577186964</v>
      </c>
      <c r="BV67" s="22">
        <f>$S$7*($Q$53-1)/(BU75*($Q$53-1)+1)</f>
        <v>0.18539879605107193</v>
      </c>
      <c r="BW67" s="22">
        <f>IF(BV67=0,0,-1*BV67^2/$S$7)</f>
        <v>-0.34372713577186964</v>
      </c>
      <c r="BX67" s="22">
        <f>$S$7*($Q$53-1)/(BW75*($Q$53-1)+1)</f>
        <v>0.18539879605107193</v>
      </c>
      <c r="BY67" s="22">
        <f>IF(BX67=0,0,-1*BX67^2/$S$7)</f>
        <v>-0.34372713577186964</v>
      </c>
      <c r="BZ67" s="22">
        <f>$S$7*($Q$53-1)/(BY75*($Q$53-1)+1)</f>
        <v>0.18539879605107193</v>
      </c>
      <c r="CA67" s="22">
        <f>IF(BZ67=0,0,-1*BZ67^2/$S$7)</f>
        <v>-0.34372713577186964</v>
      </c>
      <c r="CB67" s="22">
        <f>$S$7*($Q$53-1)/(CA75*($Q$53-1)+1)</f>
        <v>0.18539879605107193</v>
      </c>
      <c r="CC67" s="22">
        <f>IF(CB67=0,0,-1*CB67^2/$S$7)</f>
        <v>-0.34372713577186964</v>
      </c>
      <c r="CD67" s="22">
        <f>$S$7*($Q$53-1)/(CC75*($Q$53-1)+1)</f>
        <v>0.18539879605107193</v>
      </c>
      <c r="CE67" s="22">
        <f>IF(CD67=0,0,-1*CD67^2/$S$7)</f>
        <v>-0.34372713577186964</v>
      </c>
      <c r="CF67" s="22">
        <f>$S$7*($Q$53-1)/(CE75*($Q$53-1)+1)</f>
        <v>0.18539879605107193</v>
      </c>
      <c r="CG67" s="22">
        <f>IF(CF67=0,0,-1*CF67^2/$S$7)</f>
        <v>-0.34372713577186964</v>
      </c>
      <c r="CH67" s="22">
        <f>$S$7*($Q$53-1)/(CG75*($Q$53-1)+1)</f>
        <v>0.18539879605107193</v>
      </c>
      <c r="CI67" s="22">
        <f>IF(CH67=0,0,-1*CH67^2/$S$7)</f>
        <v>-0.34372713577186964</v>
      </c>
      <c r="CJ67" s="22">
        <f>$S$7*($Q$53-1)/(CI75*($Q$53-1)+1)</f>
        <v>0.18539879605107193</v>
      </c>
      <c r="CK67" s="22">
        <f>IF(CJ67=0,0,-1*CJ67^2/$S$7)</f>
        <v>-0.34372713577186964</v>
      </c>
      <c r="CL67" s="22">
        <f>$S$7*($Q$53-1)/(CK75*($Q$53-1)+1)</f>
        <v>0.18539879605107193</v>
      </c>
      <c r="CM67" s="22">
        <f>IF(CL67=0,0,-1*CL67^2/$S$7)</f>
        <v>-0.34372713577186964</v>
      </c>
      <c r="CN67" s="22">
        <f>$S$7*($Q$53-1)/(CM75*($Q$53-1)+1)</f>
        <v>0.18539879605107193</v>
      </c>
      <c r="CO67" s="22">
        <f>IF(CN67=0,0,-1*CN67^2/$S$7)</f>
        <v>-0.34372713577186964</v>
      </c>
      <c r="CP67" s="22">
        <f>$S$7*($Q$53-1)/(CO75*($Q$53-1)+1)</f>
        <v>0.18539879605107193</v>
      </c>
      <c r="CQ67" s="22">
        <f>IF(CP67=0,0,-1*CP67^2/$S$7)</f>
        <v>-0.34372713577186964</v>
      </c>
      <c r="CR67" s="22">
        <f>$S$7*($Q$53-1)/(CQ75*($Q$53-1)+1)</f>
        <v>0.18539879605107193</v>
      </c>
      <c r="CS67" s="22">
        <f>IF(CR67=0,0,-1*CR67^2/$S$7)</f>
        <v>-0.34372713577186964</v>
      </c>
      <c r="CT67" s="22">
        <f>$S$7*($Q$53-1)/(CS75*($Q$53-1)+1)</f>
        <v>0.18539879605107193</v>
      </c>
      <c r="CU67" s="22">
        <f>IF(CT67=0,0,-1*CT67^2/$S$7)</f>
        <v>-0.34372713577186964</v>
      </c>
      <c r="CV67" s="22">
        <f>$S$7*($Q$53-1)/(CU75*($Q$53-1)+1)</f>
        <v>0.18539879605107193</v>
      </c>
      <c r="CW67" s="22">
        <f>IF(CV67=0,0,-1*CV67^2/$S$7)</f>
        <v>-0.34372713577186964</v>
      </c>
      <c r="CX67" s="22">
        <f>$S$7*($Q$53-1)/(CW75*($Q$53-1)+1)</f>
        <v>0.18539879605107193</v>
      </c>
      <c r="CY67" s="22">
        <f>IF(CX67=0,0,-1*CX67^2/$S$7)</f>
        <v>-0.34372713577186964</v>
      </c>
      <c r="CZ67" s="22">
        <f>$S$7*($Q$53-1)/(CY75*($Q$53-1)+1)</f>
        <v>0.18539879605107193</v>
      </c>
      <c r="DA67" s="22">
        <f>IF(CZ67=0,0,-1*CZ67^2/$S$7)</f>
        <v>-0.34372713577186964</v>
      </c>
      <c r="DB67" s="22">
        <f>$S$7*($Q$53-1)/(DA75*($Q$53-1)+1)</f>
        <v>0.18539879605107193</v>
      </c>
      <c r="DC67" s="22">
        <f>IF(DB67=0,0,-1*DB67^2/$S$7)</f>
        <v>-0.34372713577186964</v>
      </c>
      <c r="DD67" s="22">
        <f>$S$7*($Q$53-1)/(DC75*($Q$53-1)+1)</f>
        <v>0.18539879605107193</v>
      </c>
      <c r="DE67" s="22">
        <f>IF(DD67=0,0,-1*DD67^2/$S$7)</f>
        <v>-0.34372713577186964</v>
      </c>
      <c r="DF67" s="22">
        <f>$S$7*($Q$53-1)/(DE75*($Q$53-1)+1)</f>
        <v>0.18539879605107193</v>
      </c>
      <c r="DG67" s="22">
        <f>IF(DF67=0,0,-1*DF67^2/$S$7)</f>
        <v>-0.34372713577186964</v>
      </c>
      <c r="DH67" s="22">
        <f>$S$7*($Q$53-1)/(DG75*($Q$53-1)+1)</f>
        <v>0.18539879605107193</v>
      </c>
      <c r="DI67" s="22">
        <f>IF(DH67=0,0,-1*DH67^2/$S$7)</f>
        <v>-0.34372713577186964</v>
      </c>
      <c r="DJ67" s="22">
        <f>$S$7*($Q$53-1)/(DI75*($Q$53-1)+1)</f>
        <v>0.18539879605107193</v>
      </c>
      <c r="DK67" s="22">
        <f>IF(DJ67=0,0,-1*DJ67^2/$S$7)</f>
        <v>-0.34372713577186964</v>
      </c>
      <c r="DL67" s="22">
        <f>$S$7*($Q$53-1)/(DK75*($Q$53-1)+1)</f>
        <v>0.18539879605107193</v>
      </c>
      <c r="DM67" s="22">
        <f>IF(DL67=0,0,-1*DL67^2/$S$7)</f>
        <v>-0.34372713577186964</v>
      </c>
      <c r="DN67" s="22">
        <f>$S$7*($Q$53-1)/(DM75*($Q$53-1)+1)</f>
        <v>0.18539879605107193</v>
      </c>
      <c r="DO67" s="22">
        <f>IF(DN67=0,0,-1*DN67^2/$S$7)</f>
        <v>-0.34372713577186964</v>
      </c>
      <c r="DP67" s="22">
        <f>$S$7*($Q$53-1)/(DO75*($Q$53-1)+1)</f>
        <v>0.18539879605107193</v>
      </c>
      <c r="DQ67" s="22">
        <f>IF(DP67=0,0,-1*DP67^2/$S$7)</f>
        <v>-0.34372713577186964</v>
      </c>
      <c r="DR67" s="22">
        <f>$S$7*($Q$53-1)/(DQ75*($Q$53-1)+1)</f>
        <v>0.18539879605107193</v>
      </c>
      <c r="DS67" s="22">
        <f>IF(DR67=0,0,-1*DR67^2/$S$7)</f>
        <v>-0.34372713577186964</v>
      </c>
      <c r="DT67" s="22">
        <f>$S$7*($Q$53-1)/(DS75*($Q$53-1)+1)</f>
        <v>0.18539879605107193</v>
      </c>
      <c r="DU67" s="22">
        <f>IF(DT67=0,0,-1*DT67^2/$S$7)</f>
        <v>-0.34372713577186964</v>
      </c>
      <c r="DV67" s="22">
        <f>$S$7*($Q$53-1)/(DU75*($Q$53-1)+1)</f>
        <v>0.18539879605107193</v>
      </c>
      <c r="DW67" s="22">
        <f>IF(DV67=0,0,-1*DV67^2/$S$7)</f>
        <v>-0.34372713577186964</v>
      </c>
      <c r="DX67" s="22">
        <f>$S$7*($Q$53-1)/(DW75*($Q$53-1)+1)</f>
        <v>0.18539879605107193</v>
      </c>
      <c r="DY67" s="22">
        <f>IF(DX67=0,0,-1*DX67^2/$S$7)</f>
        <v>-0.34372713577186964</v>
      </c>
      <c r="DZ67" s="22">
        <f>$S$7*($Q$53-1)/(DY75*($Q$53-1)+1)</f>
        <v>0.18539879605107193</v>
      </c>
      <c r="EA67" s="22">
        <f>IF(DZ67=0,0,-1*DZ67^2/$S$7)</f>
        <v>-0.34372713577186964</v>
      </c>
      <c r="EB67" s="22">
        <f>$S$7*($Q$53-1)/(EA75*($Q$53-1)+1)</f>
        <v>0.18539879605107193</v>
      </c>
      <c r="EC67" s="22">
        <f>IF(EB67=0,0,-1*EB67^2/$S$7)</f>
        <v>-0.34372713577186964</v>
      </c>
      <c r="ED67" s="22">
        <f>$S$7*($Q$53-1)/(EC75*($Q$53-1)+1)</f>
        <v>0.18539879605107193</v>
      </c>
      <c r="EE67" s="22">
        <f>IF(ED67=0,0,-1*ED67^2/$S$7)</f>
        <v>-0.34372713577186964</v>
      </c>
      <c r="EF67" s="22">
        <f>$S$7*($Q$53-1)/(EE75*($Q$53-1)+1)</f>
        <v>0.18539879605107193</v>
      </c>
      <c r="EG67" s="22">
        <f>IF(EF67=0,0,-1*EF67^2/$S$7)</f>
        <v>-0.34372713577186964</v>
      </c>
      <c r="EH67" s="22">
        <f>$S$7*($Q$53-1)/(EG75*($Q$53-1)+1)</f>
        <v>0.18539879605107193</v>
      </c>
      <c r="EI67" s="22">
        <f>IF(EH67=0,0,-1*EH67^2/$S$7)</f>
        <v>-0.34372713577186964</v>
      </c>
      <c r="EJ67" s="22">
        <f>$S$7*($Q$53-1)/(EI75*($Q$53-1)+1)</f>
        <v>0.18539879605107193</v>
      </c>
      <c r="EK67" s="22">
        <f>IF(EJ67=0,0,-1*EJ67^2/$S$7)</f>
        <v>-0.34372713577186964</v>
      </c>
      <c r="EL67" s="22">
        <f>$S$7*($Q$53-1)/(EK75*($Q$53-1)+1)</f>
        <v>0.18539879605107193</v>
      </c>
      <c r="EM67" s="22">
        <f>IF(EL67=0,0,-1*EL67^2/$S$7)</f>
        <v>-0.34372713577186964</v>
      </c>
      <c r="EN67" s="22">
        <f>$S$7*($Q$53-1)/(EM75*($Q$53-1)+1)</f>
        <v>0.18539879605107193</v>
      </c>
      <c r="EO67" s="22">
        <f>IF(EN67=0,0,-1*EN67^2/$S$7)</f>
        <v>-0.34372713577186964</v>
      </c>
      <c r="EP67" s="22">
        <f>$S$7*($Q$53-1)/(EO75*($Q$53-1)+1)</f>
        <v>0.18539879605107193</v>
      </c>
      <c r="EQ67" s="22">
        <f>IF(EP67=0,0,-1*EP67^2/$S$7)</f>
        <v>-0.34372713577186964</v>
      </c>
      <c r="ER67" s="22">
        <f>$S$7*($Q$53-1)/(EQ75*($Q$53-1)+1)</f>
        <v>0.18539879605107193</v>
      </c>
      <c r="ES67" s="22">
        <f>IF(ER67=0,0,-1*ER67^2/$S$7)</f>
        <v>-0.34372713577186964</v>
      </c>
      <c r="ET67" s="22">
        <f>$S$7*($Q$53-1)/(ES75*($Q$53-1)+1)</f>
        <v>0.18539879605107193</v>
      </c>
      <c r="EU67" s="22">
        <f>IF(ET67=0,0,-1*ET67^2/$S$7)</f>
        <v>-0.34372713577186964</v>
      </c>
      <c r="EV67" s="22">
        <f>$S$7*($Q$53-1)/(EU75*($Q$53-1)+1)</f>
        <v>0.18539879605107193</v>
      </c>
      <c r="EW67" s="22">
        <f>IF(EV67=0,0,-1*EV67^2/$S$7)</f>
        <v>-0.34372713577186964</v>
      </c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</row>
    <row r="68" spans="8:165" x14ac:dyDescent="0.25">
      <c r="H68" s="21"/>
      <c r="I68" s="21"/>
      <c r="J68" s="2"/>
      <c r="L68" s="82">
        <f t="shared" si="24"/>
        <v>0.15517685703020925</v>
      </c>
      <c r="M68" s="22">
        <f t="shared" si="25"/>
        <v>6.1457010489005788E-3</v>
      </c>
      <c r="N68" s="22">
        <f t="shared" si="26"/>
        <v>-0.1672721525488477</v>
      </c>
      <c r="O68" s="22">
        <f>IF(N68=0,0,-1*N68^2/$S$8)</f>
        <v>-0.27979973018324972</v>
      </c>
      <c r="P68" s="22">
        <f>$S$8*($Q$54-1)/(O75*($Q$54-1)+1)</f>
        <v>-0.14926373197391807</v>
      </c>
      <c r="Q68" s="22">
        <f>IF(P68=0,0,-1*P68^2/$S$8)</f>
        <v>-0.22279661682781648</v>
      </c>
      <c r="R68" s="22">
        <f>$S$8*($Q$54-1)/(Q75*($Q$54-1)+1)</f>
        <v>-0.14903111925933427</v>
      </c>
      <c r="S68" s="22">
        <f>IF(R68=0,0,-1*R68^2/$S$8)</f>
        <v>-0.22210274507689912</v>
      </c>
      <c r="T68" s="22">
        <f>$S$8*($Q$54-1)/(S75*($Q$54-1)+1)</f>
        <v>-0.1490311559813077</v>
      </c>
      <c r="U68" s="22">
        <f>IF(T68=0,0,-1*T68^2/$S$8)</f>
        <v>-0.22210285453124867</v>
      </c>
      <c r="V68" s="22">
        <f>$S$8*($Q$54-1)/(U75*($Q$54-1)+1)</f>
        <v>-0.14903115598130864</v>
      </c>
      <c r="W68" s="22">
        <f>IF(V68=0,0,-1*V68^2/$S$8)</f>
        <v>-0.22210285453125148</v>
      </c>
      <c r="X68" s="22">
        <f>$S$8*($Q$54-1)/(W75*($Q$54-1)+1)</f>
        <v>-0.14903115598130867</v>
      </c>
      <c r="Y68" s="22">
        <f>IF(X68=0,0,-1*X68^2/$S$8)</f>
        <v>-0.22210285453125153</v>
      </c>
      <c r="Z68" s="22">
        <f>$S$8*($Q$54-1)/(Y75*($Q$54-1)+1)</f>
        <v>-0.14903115598130867</v>
      </c>
      <c r="AA68" s="22">
        <f>IF(Z68=0,0,-1*Z68^2/$S$8)</f>
        <v>-0.22210285453125153</v>
      </c>
      <c r="AB68" s="22">
        <f>$S$8*($Q$54-1)/(AA75*($Q$54-1)+1)</f>
        <v>-0.14903115598130867</v>
      </c>
      <c r="AC68" s="22">
        <f>IF(AB68=0,0,-1*AB68^2/$S$8)</f>
        <v>-0.22210285453125153</v>
      </c>
      <c r="AD68" s="22">
        <f>$S$8*($Q$54-1)/(AC75*($Q$54-1)+1)</f>
        <v>-0.14903115598130867</v>
      </c>
      <c r="AE68" s="22">
        <f>IF(AD68=0,0,-1*AD68^2/$S$8)</f>
        <v>-0.22210285453125153</v>
      </c>
      <c r="AF68" s="22">
        <f>$S$8*($Q$54-1)/(AE75*($Q$54-1)+1)</f>
        <v>-0.14903115598130867</v>
      </c>
      <c r="AG68" s="22">
        <f>IF(AF68=0,0,-1*AF68^2/$S$8)</f>
        <v>-0.22210285453125153</v>
      </c>
      <c r="AH68" s="22">
        <f>$S$8*($Q$54-1)/(AG75*($Q$54-1)+1)</f>
        <v>-0.14903115598130867</v>
      </c>
      <c r="AI68" s="22">
        <f>IF(AH68=0,0,-1*AH68^2/$S$8)</f>
        <v>-0.22210285453125153</v>
      </c>
      <c r="AJ68" s="22">
        <f>$S$8*($Q$54-1)/(AI75*($Q$54-1)+1)</f>
        <v>-0.14903115598130867</v>
      </c>
      <c r="AK68" s="22">
        <f>IF(AJ68=0,0,-1*AJ68^2/$S$8)</f>
        <v>-0.22210285453125153</v>
      </c>
      <c r="AL68" s="22">
        <f>$S$8*($Q$54-1)/(AK75*($Q$54-1)+1)</f>
        <v>-0.14903115598130867</v>
      </c>
      <c r="AM68" s="22">
        <f>IF(AL68=0,0,-1*AL68^2/$S$8)</f>
        <v>-0.22210285453125153</v>
      </c>
      <c r="AN68" s="22">
        <f>$S$8*($Q$54-1)/(AM75*($Q$54-1)+1)</f>
        <v>-0.14903115598130867</v>
      </c>
      <c r="AO68" s="22">
        <f>IF(AN68=0,0,-1*AN68^2/$S$8)</f>
        <v>-0.22210285453125153</v>
      </c>
      <c r="AP68" s="22">
        <f>$S$8*($Q$54-1)/(AO75*($Q$54-1)+1)</f>
        <v>-0.14903115598130867</v>
      </c>
      <c r="AQ68" s="22">
        <f>IF(AP68=0,0,-1*AP68^2/$S$8)</f>
        <v>-0.22210285453125153</v>
      </c>
      <c r="AR68" s="22">
        <f>$S$8*($Q$54-1)/(AQ75*($Q$54-1)+1)</f>
        <v>-0.14903115598130867</v>
      </c>
      <c r="AS68" s="22">
        <f>IF(AR68=0,0,-1*AR68^2/$S$8)</f>
        <v>-0.22210285453125153</v>
      </c>
      <c r="AT68" s="22">
        <f>$S$8*($Q$54-1)/(AS75*($Q$54-1)+1)</f>
        <v>-0.14903115598130867</v>
      </c>
      <c r="AU68" s="22">
        <f>IF(AT68=0,0,-1*AT68^2/$S$8)</f>
        <v>-0.22210285453125153</v>
      </c>
      <c r="AV68" s="22">
        <f>$S$8*($Q$54-1)/(AU75*($Q$54-1)+1)</f>
        <v>-0.14903115598130867</v>
      </c>
      <c r="AW68" s="22">
        <f>IF(AV68=0,0,-1*AV68^2/$S$8)</f>
        <v>-0.22210285453125153</v>
      </c>
      <c r="AX68" s="22">
        <f>$S$8*($Q$54-1)/(AW75*($Q$54-1)+1)</f>
        <v>-0.14903115598130867</v>
      </c>
      <c r="AY68" s="22">
        <f>IF(AX68=0,0,-1*AX68^2/$S$8)</f>
        <v>-0.22210285453125153</v>
      </c>
      <c r="AZ68" s="22">
        <f>$S$8*($Q$54-1)/(AY75*($Q$54-1)+1)</f>
        <v>-0.14903115598130867</v>
      </c>
      <c r="BA68" s="22">
        <f>IF(AZ68=0,0,-1*AZ68^2/$S$8)</f>
        <v>-0.22210285453125153</v>
      </c>
      <c r="BB68" s="22">
        <f>$S$8*($Q$54-1)/(BA75*($Q$54-1)+1)</f>
        <v>-0.14903115598130867</v>
      </c>
      <c r="BC68" s="22">
        <f>IF(BB68=0,0,-1*BB68^2/$S$8)</f>
        <v>-0.22210285453125153</v>
      </c>
      <c r="BD68" s="22">
        <f>$S$8*($Q$54-1)/(BC75*($Q$54-1)+1)</f>
        <v>-0.14903115598130867</v>
      </c>
      <c r="BE68" s="22">
        <f>IF(BD68=0,0,-1*BD68^2/$S$8)</f>
        <v>-0.22210285453125153</v>
      </c>
      <c r="BF68" s="22">
        <f>$S$8*($Q$54-1)/(BE75*($Q$54-1)+1)</f>
        <v>-0.14903115598130867</v>
      </c>
      <c r="BG68" s="22">
        <f>IF(BF68=0,0,-1*BF68^2/$S$8)</f>
        <v>-0.22210285453125153</v>
      </c>
      <c r="BH68" s="22">
        <f>$S$8*($Q$54-1)/(BG75*($Q$54-1)+1)</f>
        <v>-0.14903115598130867</v>
      </c>
      <c r="BI68" s="22">
        <f>IF(BH68=0,0,-1*BH68^2/$S$8)</f>
        <v>-0.22210285453125153</v>
      </c>
      <c r="BJ68" s="22">
        <f>$S$8*($Q$54-1)/(BI75*($Q$54-1)+1)</f>
        <v>-0.14903115598130867</v>
      </c>
      <c r="BK68" s="22">
        <f>IF(BJ68=0,0,-1*BJ68^2/$S$8)</f>
        <v>-0.22210285453125153</v>
      </c>
      <c r="BL68" s="22">
        <f>$S$8*($Q$54-1)/(BK75*($Q$54-1)+1)</f>
        <v>-0.14903115598130867</v>
      </c>
      <c r="BM68" s="22">
        <f>IF(BL68=0,0,-1*BL68^2/$S$8)</f>
        <v>-0.22210285453125153</v>
      </c>
      <c r="BN68" s="22">
        <f>$S$8*($Q$54-1)/(BM75*($Q$54-1)+1)</f>
        <v>-0.14903115598130867</v>
      </c>
      <c r="BO68" s="22">
        <f>IF(BN68=0,0,-1*BN68^2/$S$8)</f>
        <v>-0.22210285453125153</v>
      </c>
      <c r="BP68" s="22">
        <f>$S$8*($Q$54-1)/(BO75*($Q$54-1)+1)</f>
        <v>-0.14903115598130867</v>
      </c>
      <c r="BQ68" s="22">
        <f>IF(BP68=0,0,-1*BP68^2/$S$8)</f>
        <v>-0.22210285453125153</v>
      </c>
      <c r="BR68" s="22">
        <f>$S$8*($Q$54-1)/(BQ75*($Q$54-1)+1)</f>
        <v>-0.14903115598130867</v>
      </c>
      <c r="BS68" s="22">
        <f>IF(BR68=0,0,-1*BR68^2/$S$8)</f>
        <v>-0.22210285453125153</v>
      </c>
      <c r="BT68" s="22">
        <f>$S$8*($Q$54-1)/(BS75*($Q$54-1)+1)</f>
        <v>-0.14903115598130867</v>
      </c>
      <c r="BU68" s="22">
        <f>IF(BT68=0,0,-1*BT68^2/$S$8)</f>
        <v>-0.22210285453125153</v>
      </c>
      <c r="BV68" s="22">
        <f>$S$8*($Q$54-1)/(BU75*($Q$54-1)+1)</f>
        <v>-0.14903115598130867</v>
      </c>
      <c r="BW68" s="22">
        <f>IF(BV68=0,0,-1*BV68^2/$S$8)</f>
        <v>-0.22210285453125153</v>
      </c>
      <c r="BX68" s="22">
        <f>$S$8*($Q$54-1)/(BW75*($Q$54-1)+1)</f>
        <v>-0.14903115598130867</v>
      </c>
      <c r="BY68" s="22">
        <f>IF(BX68=0,0,-1*BX68^2/$S$8)</f>
        <v>-0.22210285453125153</v>
      </c>
      <c r="BZ68" s="22">
        <f>$S$8*($Q$54-1)/(BY75*($Q$54-1)+1)</f>
        <v>-0.14903115598130867</v>
      </c>
      <c r="CA68" s="22">
        <f>IF(BZ68=0,0,-1*BZ68^2/$S$8)</f>
        <v>-0.22210285453125153</v>
      </c>
      <c r="CB68" s="22">
        <f>$S$8*($Q$54-1)/(CA75*($Q$54-1)+1)</f>
        <v>-0.14903115598130867</v>
      </c>
      <c r="CC68" s="22">
        <f>IF(CB68=0,0,-1*CB68^2/$S$8)</f>
        <v>-0.22210285453125153</v>
      </c>
      <c r="CD68" s="22">
        <f>$S$8*($Q$54-1)/(CC75*($Q$54-1)+1)</f>
        <v>-0.14903115598130867</v>
      </c>
      <c r="CE68" s="22">
        <f>IF(CD68=0,0,-1*CD68^2/$S$8)</f>
        <v>-0.22210285453125153</v>
      </c>
      <c r="CF68" s="22">
        <f>$S$8*($Q$54-1)/(CE75*($Q$54-1)+1)</f>
        <v>-0.14903115598130867</v>
      </c>
      <c r="CG68" s="22">
        <f>IF(CF68=0,0,-1*CF68^2/$S$8)</f>
        <v>-0.22210285453125153</v>
      </c>
      <c r="CH68" s="22">
        <f>$S$8*($Q$54-1)/(CG75*($Q$54-1)+1)</f>
        <v>-0.14903115598130867</v>
      </c>
      <c r="CI68" s="22">
        <f>IF(CH68=0,0,-1*CH68^2/$S$8)</f>
        <v>-0.22210285453125153</v>
      </c>
      <c r="CJ68" s="22">
        <f>$S$8*($Q$54-1)/(CI75*($Q$54-1)+1)</f>
        <v>-0.14903115598130867</v>
      </c>
      <c r="CK68" s="22">
        <f>IF(CJ68=0,0,-1*CJ68^2/$S$8)</f>
        <v>-0.22210285453125153</v>
      </c>
      <c r="CL68" s="22">
        <f>$S$8*($Q$54-1)/(CK75*($Q$54-1)+1)</f>
        <v>-0.14903115598130867</v>
      </c>
      <c r="CM68" s="22">
        <f>IF(CL68=0,0,-1*CL68^2/$S$8)</f>
        <v>-0.22210285453125153</v>
      </c>
      <c r="CN68" s="22">
        <f>$S$8*($Q$54-1)/(CM75*($Q$54-1)+1)</f>
        <v>-0.14903115598130867</v>
      </c>
      <c r="CO68" s="22">
        <f>IF(CN68=0,0,-1*CN68^2/$S$8)</f>
        <v>-0.22210285453125153</v>
      </c>
      <c r="CP68" s="22">
        <f>$S$8*($Q$54-1)/(CO75*($Q$54-1)+1)</f>
        <v>-0.14903115598130867</v>
      </c>
      <c r="CQ68" s="22">
        <f>IF(CP68=0,0,-1*CP68^2/$S$8)</f>
        <v>-0.22210285453125153</v>
      </c>
      <c r="CR68" s="22">
        <f>$S$8*($Q$54-1)/(CQ75*($Q$54-1)+1)</f>
        <v>-0.14903115598130867</v>
      </c>
      <c r="CS68" s="22">
        <f>IF(CR68=0,0,-1*CR68^2/$S$8)</f>
        <v>-0.22210285453125153</v>
      </c>
      <c r="CT68" s="22">
        <f>$S$8*($Q$54-1)/(CS75*($Q$54-1)+1)</f>
        <v>-0.14903115598130867</v>
      </c>
      <c r="CU68" s="22">
        <f>IF(CT68=0,0,-1*CT68^2/$S$8)</f>
        <v>-0.22210285453125153</v>
      </c>
      <c r="CV68" s="22">
        <f>$S$8*($Q$54-1)/(CU75*($Q$54-1)+1)</f>
        <v>-0.14903115598130867</v>
      </c>
      <c r="CW68" s="22">
        <f>IF(CV68=0,0,-1*CV68^2/$S$8)</f>
        <v>-0.22210285453125153</v>
      </c>
      <c r="CX68" s="22">
        <f>$S$8*($Q$54-1)/(CW75*($Q$54-1)+1)</f>
        <v>-0.14903115598130867</v>
      </c>
      <c r="CY68" s="22">
        <f>IF(CX68=0,0,-1*CX68^2/$S$8)</f>
        <v>-0.22210285453125153</v>
      </c>
      <c r="CZ68" s="22">
        <f>$S$8*($Q$54-1)/(CY75*($Q$54-1)+1)</f>
        <v>-0.14903115598130867</v>
      </c>
      <c r="DA68" s="22">
        <f>IF(CZ68=0,0,-1*CZ68^2/$S$8)</f>
        <v>-0.22210285453125153</v>
      </c>
      <c r="DB68" s="22">
        <f>$S$8*($Q$54-1)/(DA75*($Q$54-1)+1)</f>
        <v>-0.14903115598130867</v>
      </c>
      <c r="DC68" s="22">
        <f>IF(DB68=0,0,-1*DB68^2/$S$8)</f>
        <v>-0.22210285453125153</v>
      </c>
      <c r="DD68" s="22">
        <f>$S$8*($Q$54-1)/(DC75*($Q$54-1)+1)</f>
        <v>-0.14903115598130867</v>
      </c>
      <c r="DE68" s="22">
        <f>IF(DD68=0,0,-1*DD68^2/$S$8)</f>
        <v>-0.22210285453125153</v>
      </c>
      <c r="DF68" s="22">
        <f>$S$8*($Q$54-1)/(DE75*($Q$54-1)+1)</f>
        <v>-0.14903115598130867</v>
      </c>
      <c r="DG68" s="22">
        <f>IF(DF68=0,0,-1*DF68^2/$S$8)</f>
        <v>-0.22210285453125153</v>
      </c>
      <c r="DH68" s="22">
        <f>$S$8*($Q$54-1)/(DG75*($Q$54-1)+1)</f>
        <v>-0.14903115598130867</v>
      </c>
      <c r="DI68" s="22">
        <f>IF(DH68=0,0,-1*DH68^2/$S$8)</f>
        <v>-0.22210285453125153</v>
      </c>
      <c r="DJ68" s="22">
        <f>$S$8*($Q$54-1)/(DI75*($Q$54-1)+1)</f>
        <v>-0.14903115598130867</v>
      </c>
      <c r="DK68" s="22">
        <f>IF(DJ68=0,0,-1*DJ68^2/$S$8)</f>
        <v>-0.22210285453125153</v>
      </c>
      <c r="DL68" s="22">
        <f>$S$8*($Q$54-1)/(DK75*($Q$54-1)+1)</f>
        <v>-0.14903115598130867</v>
      </c>
      <c r="DM68" s="22">
        <f>IF(DL68=0,0,-1*DL68^2/$S$8)</f>
        <v>-0.22210285453125153</v>
      </c>
      <c r="DN68" s="22">
        <f>$S$8*($Q$54-1)/(DM75*($Q$54-1)+1)</f>
        <v>-0.14903115598130867</v>
      </c>
      <c r="DO68" s="22">
        <f>IF(DN68=0,0,-1*DN68^2/$S$8)</f>
        <v>-0.22210285453125153</v>
      </c>
      <c r="DP68" s="22">
        <f>$S$8*($Q$54-1)/(DO75*($Q$54-1)+1)</f>
        <v>-0.14903115598130867</v>
      </c>
      <c r="DQ68" s="22">
        <f>IF(DP68=0,0,-1*DP68^2/$S$8)</f>
        <v>-0.22210285453125153</v>
      </c>
      <c r="DR68" s="22">
        <f>$S$8*($Q$54-1)/(DQ75*($Q$54-1)+1)</f>
        <v>-0.14903115598130867</v>
      </c>
      <c r="DS68" s="22">
        <f>IF(DR68=0,0,-1*DR68^2/$S$8)</f>
        <v>-0.22210285453125153</v>
      </c>
      <c r="DT68" s="22">
        <f>$S$8*($Q$54-1)/(DS75*($Q$54-1)+1)</f>
        <v>-0.14903115598130867</v>
      </c>
      <c r="DU68" s="22">
        <f>IF(DT68=0,0,-1*DT68^2/$S$8)</f>
        <v>-0.22210285453125153</v>
      </c>
      <c r="DV68" s="22">
        <f>$S$8*($Q$54-1)/(DU75*($Q$54-1)+1)</f>
        <v>-0.14903115598130867</v>
      </c>
      <c r="DW68" s="22">
        <f>IF(DV68=0,0,-1*DV68^2/$S$8)</f>
        <v>-0.22210285453125153</v>
      </c>
      <c r="DX68" s="22">
        <f>$S$8*($Q$54-1)/(DW75*($Q$54-1)+1)</f>
        <v>-0.14903115598130867</v>
      </c>
      <c r="DY68" s="22">
        <f>IF(DX68=0,0,-1*DX68^2/$S$8)</f>
        <v>-0.22210285453125153</v>
      </c>
      <c r="DZ68" s="22">
        <f>$S$8*($Q$54-1)/(DY75*($Q$54-1)+1)</f>
        <v>-0.14903115598130867</v>
      </c>
      <c r="EA68" s="22">
        <f>IF(DZ68=0,0,-1*DZ68^2/$S$8)</f>
        <v>-0.22210285453125153</v>
      </c>
      <c r="EB68" s="22">
        <f>$S$8*($Q$54-1)/(EA75*($Q$54-1)+1)</f>
        <v>-0.14903115598130867</v>
      </c>
      <c r="EC68" s="22">
        <f>IF(EB68=0,0,-1*EB68^2/$S$8)</f>
        <v>-0.22210285453125153</v>
      </c>
      <c r="ED68" s="22">
        <f>$S$8*($Q$54-1)/(EC75*($Q$54-1)+1)</f>
        <v>-0.14903115598130867</v>
      </c>
      <c r="EE68" s="22">
        <f>IF(ED68=0,0,-1*ED68^2/$S$8)</f>
        <v>-0.22210285453125153</v>
      </c>
      <c r="EF68" s="22">
        <f>$S$8*($Q$54-1)/(EE75*($Q$54-1)+1)</f>
        <v>-0.14903115598130867</v>
      </c>
      <c r="EG68" s="22">
        <f>IF(EF68=0,0,-1*EF68^2/$S$8)</f>
        <v>-0.22210285453125153</v>
      </c>
      <c r="EH68" s="22">
        <f>$S$8*($Q$54-1)/(EG75*($Q$54-1)+1)</f>
        <v>-0.14903115598130867</v>
      </c>
      <c r="EI68" s="22">
        <f>IF(EH68=0,0,-1*EH68^2/$S$8)</f>
        <v>-0.22210285453125153</v>
      </c>
      <c r="EJ68" s="22">
        <f>$S$8*($Q$54-1)/(EI75*($Q$54-1)+1)</f>
        <v>-0.14903115598130867</v>
      </c>
      <c r="EK68" s="22">
        <f>IF(EJ68=0,0,-1*EJ68^2/$S$8)</f>
        <v>-0.22210285453125153</v>
      </c>
      <c r="EL68" s="22">
        <f>$S$8*($Q$54-1)/(EK75*($Q$54-1)+1)</f>
        <v>-0.14903115598130867</v>
      </c>
      <c r="EM68" s="22">
        <f>IF(EL68=0,0,-1*EL68^2/$S$8)</f>
        <v>-0.22210285453125153</v>
      </c>
      <c r="EN68" s="22">
        <f>$S$8*($Q$54-1)/(EM75*($Q$54-1)+1)</f>
        <v>-0.14903115598130867</v>
      </c>
      <c r="EO68" s="22">
        <f>IF(EN68=0,0,-1*EN68^2/$S$8)</f>
        <v>-0.22210285453125153</v>
      </c>
      <c r="EP68" s="22">
        <f>$S$8*($Q$54-1)/(EO75*($Q$54-1)+1)</f>
        <v>-0.14903115598130867</v>
      </c>
      <c r="EQ68" s="22">
        <f>IF(EP68=0,0,-1*EP68^2/$S$8)</f>
        <v>-0.22210285453125153</v>
      </c>
      <c r="ER68" s="22">
        <f>$S$8*($Q$54-1)/(EQ75*($Q$54-1)+1)</f>
        <v>-0.14903115598130867</v>
      </c>
      <c r="ES68" s="22">
        <f>IF(ER68=0,0,-1*ER68^2/$S$8)</f>
        <v>-0.22210285453125153</v>
      </c>
      <c r="ET68" s="22">
        <f>$S$8*($Q$54-1)/(ES75*($Q$54-1)+1)</f>
        <v>-0.14903115598130867</v>
      </c>
      <c r="EU68" s="22">
        <f>IF(ET68=0,0,-1*ET68^2/$S$8)</f>
        <v>-0.22210285453125153</v>
      </c>
      <c r="EV68" s="22">
        <f>$S$8*($Q$54-1)/(EU75*($Q$54-1)+1)</f>
        <v>-0.14903115598130867</v>
      </c>
      <c r="EW68" s="22">
        <f>IF(EV68=0,0,-1*EV68^2/$S$8)</f>
        <v>-0.22210285453125153</v>
      </c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</row>
    <row r="69" spans="8:165" x14ac:dyDescent="0.25">
      <c r="H69" s="21"/>
      <c r="I69" s="21"/>
      <c r="J69" s="2"/>
      <c r="L69" s="82">
        <f t="shared" si="24"/>
        <v>0.1123131998939689</v>
      </c>
      <c r="M69" s="22">
        <f t="shared" si="25"/>
        <v>7.9055589497232737E-2</v>
      </c>
      <c r="N69" s="22">
        <f t="shared" si="26"/>
        <v>-3.4087135227677562E-2</v>
      </c>
      <c r="O69" s="22">
        <f>IF(N69=0,0,-1*N69^2/$S$9)</f>
        <v>-1.1619327880299766E-2</v>
      </c>
      <c r="P69" s="22">
        <f>$S$9*($Q$55-1)/(O75*($Q$55-1)+1)</f>
        <v>-3.3269178619345537E-2</v>
      </c>
      <c r="Q69" s="22">
        <f>IF(P69=0,0,-1*P69^2/$S$9)</f>
        <v>-1.1068382460059182E-2</v>
      </c>
      <c r="R69" s="22">
        <f>$S$9*($Q$55-1)/(Q75*($Q$55-1)+1)</f>
        <v>-3.325760856798738E-2</v>
      </c>
      <c r="S69" s="22">
        <f>IF(R69=0,0,-1*R69^2/$S$9)</f>
        <v>-1.1060685276614676E-2</v>
      </c>
      <c r="T69" s="22">
        <f>$S$9*($Q$55-1)/(S75*($Q$55-1)+1)</f>
        <v>-3.3257610396736116E-2</v>
      </c>
      <c r="U69" s="22">
        <f>IF(T69=0,0,-1*T69^2/$S$9)</f>
        <v>-1.1060686493010903E-2</v>
      </c>
      <c r="V69" s="22">
        <f>$S$9*($Q$55-1)/(U75*($Q$55-1)+1)</f>
        <v>-3.3257610396736158E-2</v>
      </c>
      <c r="W69" s="22">
        <f>IF(V69=0,0,-1*V69^2/$S$9)</f>
        <v>-1.1060686493010929E-2</v>
      </c>
      <c r="X69" s="22">
        <f>$S$9*($Q$55-1)/(W75*($Q$55-1)+1)</f>
        <v>-3.3257610396736158E-2</v>
      </c>
      <c r="Y69" s="22">
        <f>IF(X69=0,0,-1*X69^2/$S$9)</f>
        <v>-1.1060686493010929E-2</v>
      </c>
      <c r="Z69" s="22">
        <f>$S$9*($Q$55-1)/(Y75*($Q$55-1)+1)</f>
        <v>-3.3257610396736158E-2</v>
      </c>
      <c r="AA69" s="22">
        <f>IF(Z69=0,0,-1*Z69^2/$S$9)</f>
        <v>-1.1060686493010929E-2</v>
      </c>
      <c r="AB69" s="22">
        <f>$S$9*($Q$55-1)/(AA75*($Q$55-1)+1)</f>
        <v>-3.3257610396736158E-2</v>
      </c>
      <c r="AC69" s="22">
        <f>IF(AB69=0,0,-1*AB69^2/$S$9)</f>
        <v>-1.1060686493010929E-2</v>
      </c>
      <c r="AD69" s="22">
        <f>$S$9*($Q$55-1)/(AC75*($Q$55-1)+1)</f>
        <v>-3.3257610396736158E-2</v>
      </c>
      <c r="AE69" s="22">
        <f>IF(AD69=0,0,-1*AD69^2/$S$9)</f>
        <v>-1.1060686493010929E-2</v>
      </c>
      <c r="AF69" s="22">
        <f>$S$9*($Q$55-1)/(AE75*($Q$55-1)+1)</f>
        <v>-3.3257610396736158E-2</v>
      </c>
      <c r="AG69" s="22">
        <f>IF(AF69=0,0,-1*AF69^2/$S$9)</f>
        <v>-1.1060686493010929E-2</v>
      </c>
      <c r="AH69" s="22">
        <f>$S$9*($Q$55-1)/(AG75*($Q$55-1)+1)</f>
        <v>-3.3257610396736158E-2</v>
      </c>
      <c r="AI69" s="22">
        <f>IF(AH69=0,0,-1*AH69^2/$S$9)</f>
        <v>-1.1060686493010929E-2</v>
      </c>
      <c r="AJ69" s="22">
        <f>$S$9*($Q$55-1)/(AI75*($Q$55-1)+1)</f>
        <v>-3.3257610396736158E-2</v>
      </c>
      <c r="AK69" s="22">
        <f>IF(AJ69=0,0,-1*AJ69^2/$S$9)</f>
        <v>-1.1060686493010929E-2</v>
      </c>
      <c r="AL69" s="22">
        <f>$S$9*($Q$55-1)/(AK75*($Q$55-1)+1)</f>
        <v>-3.3257610396736158E-2</v>
      </c>
      <c r="AM69" s="22">
        <f>IF(AL69=0,0,-1*AL69^2/$S$9)</f>
        <v>-1.1060686493010929E-2</v>
      </c>
      <c r="AN69" s="22">
        <f>$S$9*($Q$55-1)/(AM75*($Q$55-1)+1)</f>
        <v>-3.3257610396736158E-2</v>
      </c>
      <c r="AO69" s="22">
        <f>IF(AN69=0,0,-1*AN69^2/$S$9)</f>
        <v>-1.1060686493010929E-2</v>
      </c>
      <c r="AP69" s="22">
        <f>$S$9*($Q$55-1)/(AO75*($Q$55-1)+1)</f>
        <v>-3.3257610396736158E-2</v>
      </c>
      <c r="AQ69" s="22">
        <f>IF(AP69=0,0,-1*AP69^2/$S$9)</f>
        <v>-1.1060686493010929E-2</v>
      </c>
      <c r="AR69" s="22">
        <f>$S$9*($Q$55-1)/(AQ75*($Q$55-1)+1)</f>
        <v>-3.3257610396736158E-2</v>
      </c>
      <c r="AS69" s="22">
        <f>IF(AR69=0,0,-1*AR69^2/$S$9)</f>
        <v>-1.1060686493010929E-2</v>
      </c>
      <c r="AT69" s="22">
        <f>$S$9*($Q$55-1)/(AS75*($Q$55-1)+1)</f>
        <v>-3.3257610396736158E-2</v>
      </c>
      <c r="AU69" s="22">
        <f>IF(AT69=0,0,-1*AT69^2/$S$9)</f>
        <v>-1.1060686493010929E-2</v>
      </c>
      <c r="AV69" s="22">
        <f>$S$9*($Q$55-1)/(AU75*($Q$55-1)+1)</f>
        <v>-3.3257610396736158E-2</v>
      </c>
      <c r="AW69" s="22">
        <f>IF(AV69=0,0,-1*AV69^2/$S$9)</f>
        <v>-1.1060686493010929E-2</v>
      </c>
      <c r="AX69" s="22">
        <f>$S$9*($Q$55-1)/(AW75*($Q$55-1)+1)</f>
        <v>-3.3257610396736158E-2</v>
      </c>
      <c r="AY69" s="22">
        <f>IF(AX69=0,0,-1*AX69^2/$S$9)</f>
        <v>-1.1060686493010929E-2</v>
      </c>
      <c r="AZ69" s="22">
        <f>$S$9*($Q$55-1)/(AY75*($Q$55-1)+1)</f>
        <v>-3.3257610396736158E-2</v>
      </c>
      <c r="BA69" s="22">
        <f>IF(AZ69=0,0,-1*AZ69^2/$S$9)</f>
        <v>-1.1060686493010929E-2</v>
      </c>
      <c r="BB69" s="22">
        <f>$S$9*($Q$55-1)/(BA75*($Q$55-1)+1)</f>
        <v>-3.3257610396736158E-2</v>
      </c>
      <c r="BC69" s="22">
        <f>IF(BB69=0,0,-1*BB69^2/$S$9)</f>
        <v>-1.1060686493010929E-2</v>
      </c>
      <c r="BD69" s="22">
        <f>$S$9*($Q$55-1)/(BC75*($Q$55-1)+1)</f>
        <v>-3.3257610396736158E-2</v>
      </c>
      <c r="BE69" s="22">
        <f>IF(BD69=0,0,-1*BD69^2/$S$9)</f>
        <v>-1.1060686493010929E-2</v>
      </c>
      <c r="BF69" s="22">
        <f>$S$9*($Q$55-1)/(BE75*($Q$55-1)+1)</f>
        <v>-3.3257610396736158E-2</v>
      </c>
      <c r="BG69" s="22">
        <f>IF(BF69=0,0,-1*BF69^2/$S$9)</f>
        <v>-1.1060686493010929E-2</v>
      </c>
      <c r="BH69" s="22">
        <f>$S$9*($Q$55-1)/(BG75*($Q$55-1)+1)</f>
        <v>-3.3257610396736158E-2</v>
      </c>
      <c r="BI69" s="22">
        <f>IF(BH69=0,0,-1*BH69^2/$S$9)</f>
        <v>-1.1060686493010929E-2</v>
      </c>
      <c r="BJ69" s="22">
        <f>$S$9*($Q$55-1)/(BI75*($Q$55-1)+1)</f>
        <v>-3.3257610396736158E-2</v>
      </c>
      <c r="BK69" s="22">
        <f>IF(BJ69=0,0,-1*BJ69^2/$S$9)</f>
        <v>-1.1060686493010929E-2</v>
      </c>
      <c r="BL69" s="22">
        <f>$S$9*($Q$55-1)/(BK75*($Q$55-1)+1)</f>
        <v>-3.3257610396736158E-2</v>
      </c>
      <c r="BM69" s="22">
        <f>IF(BL69=0,0,-1*BL69^2/$S$9)</f>
        <v>-1.1060686493010929E-2</v>
      </c>
      <c r="BN69" s="22">
        <f>$S$9*($Q$55-1)/(BM75*($Q$55-1)+1)</f>
        <v>-3.3257610396736158E-2</v>
      </c>
      <c r="BO69" s="22">
        <f>IF(BN69=0,0,-1*BN69^2/$S$9)</f>
        <v>-1.1060686493010929E-2</v>
      </c>
      <c r="BP69" s="22">
        <f>$S$9*($Q$55-1)/(BO75*($Q$55-1)+1)</f>
        <v>-3.3257610396736158E-2</v>
      </c>
      <c r="BQ69" s="22">
        <f>IF(BP69=0,0,-1*BP69^2/$S$9)</f>
        <v>-1.1060686493010929E-2</v>
      </c>
      <c r="BR69" s="22">
        <f>$S$9*($Q$55-1)/(BQ75*($Q$55-1)+1)</f>
        <v>-3.3257610396736158E-2</v>
      </c>
      <c r="BS69" s="22">
        <f>IF(BR69=0,0,-1*BR69^2/$S$9)</f>
        <v>-1.1060686493010929E-2</v>
      </c>
      <c r="BT69" s="22">
        <f>$S$9*($Q$55-1)/(BS75*($Q$55-1)+1)</f>
        <v>-3.3257610396736158E-2</v>
      </c>
      <c r="BU69" s="22">
        <f>IF(BT69=0,0,-1*BT69^2/$S$9)</f>
        <v>-1.1060686493010929E-2</v>
      </c>
      <c r="BV69" s="22">
        <f>$S$9*($Q$55-1)/(BU75*($Q$55-1)+1)</f>
        <v>-3.3257610396736158E-2</v>
      </c>
      <c r="BW69" s="22">
        <f>IF(BV69=0,0,-1*BV69^2/$S$9)</f>
        <v>-1.1060686493010929E-2</v>
      </c>
      <c r="BX69" s="22">
        <f>$S$9*($Q$55-1)/(BW75*($Q$55-1)+1)</f>
        <v>-3.3257610396736158E-2</v>
      </c>
      <c r="BY69" s="22">
        <f>IF(BX69=0,0,-1*BX69^2/$S$9)</f>
        <v>-1.1060686493010929E-2</v>
      </c>
      <c r="BZ69" s="22">
        <f>$S$9*($Q$55-1)/(BY75*($Q$55-1)+1)</f>
        <v>-3.3257610396736158E-2</v>
      </c>
      <c r="CA69" s="22">
        <f>IF(BZ69=0,0,-1*BZ69^2/$S$9)</f>
        <v>-1.1060686493010929E-2</v>
      </c>
      <c r="CB69" s="22">
        <f>$S$9*($Q$55-1)/(CA75*($Q$55-1)+1)</f>
        <v>-3.3257610396736158E-2</v>
      </c>
      <c r="CC69" s="22">
        <f>IF(CB69=0,0,-1*CB69^2/$S$9)</f>
        <v>-1.1060686493010929E-2</v>
      </c>
      <c r="CD69" s="22">
        <f>$S$9*($Q$55-1)/(CC75*($Q$55-1)+1)</f>
        <v>-3.3257610396736158E-2</v>
      </c>
      <c r="CE69" s="22">
        <f>IF(CD69=0,0,-1*CD69^2/$S$9)</f>
        <v>-1.1060686493010929E-2</v>
      </c>
      <c r="CF69" s="22">
        <f>$S$9*($Q$55-1)/(CE75*($Q$55-1)+1)</f>
        <v>-3.3257610396736158E-2</v>
      </c>
      <c r="CG69" s="22">
        <f>IF(CF69=0,0,-1*CF69^2/$S$9)</f>
        <v>-1.1060686493010929E-2</v>
      </c>
      <c r="CH69" s="22">
        <f>$S$9*($Q$55-1)/(CG75*($Q$55-1)+1)</f>
        <v>-3.3257610396736158E-2</v>
      </c>
      <c r="CI69" s="22">
        <f>IF(CH69=0,0,-1*CH69^2/$S$9)</f>
        <v>-1.1060686493010929E-2</v>
      </c>
      <c r="CJ69" s="22">
        <f>$S$9*($Q$55-1)/(CI75*($Q$55-1)+1)</f>
        <v>-3.3257610396736158E-2</v>
      </c>
      <c r="CK69" s="22">
        <f>IF(CJ69=0,0,-1*CJ69^2/$S$9)</f>
        <v>-1.1060686493010929E-2</v>
      </c>
      <c r="CL69" s="22">
        <f>$S$9*($Q$55-1)/(CK75*($Q$55-1)+1)</f>
        <v>-3.3257610396736158E-2</v>
      </c>
      <c r="CM69" s="22">
        <f>IF(CL69=0,0,-1*CL69^2/$S$9)</f>
        <v>-1.1060686493010929E-2</v>
      </c>
      <c r="CN69" s="22">
        <f>$S$9*($Q$55-1)/(CM75*($Q$55-1)+1)</f>
        <v>-3.3257610396736158E-2</v>
      </c>
      <c r="CO69" s="22">
        <f>IF(CN69=0,0,-1*CN69^2/$S$9)</f>
        <v>-1.1060686493010929E-2</v>
      </c>
      <c r="CP69" s="22">
        <f>$S$9*($Q$55-1)/(CO75*($Q$55-1)+1)</f>
        <v>-3.3257610396736158E-2</v>
      </c>
      <c r="CQ69" s="22">
        <f>IF(CP69=0,0,-1*CP69^2/$S$9)</f>
        <v>-1.1060686493010929E-2</v>
      </c>
      <c r="CR69" s="22">
        <f>$S$9*($Q$55-1)/(CQ75*($Q$55-1)+1)</f>
        <v>-3.3257610396736158E-2</v>
      </c>
      <c r="CS69" s="22">
        <f>IF(CR69=0,0,-1*CR69^2/$S$9)</f>
        <v>-1.1060686493010929E-2</v>
      </c>
      <c r="CT69" s="22">
        <f>$S$9*($Q$55-1)/(CS75*($Q$55-1)+1)</f>
        <v>-3.3257610396736158E-2</v>
      </c>
      <c r="CU69" s="22">
        <f>IF(CT69=0,0,-1*CT69^2/$S$9)</f>
        <v>-1.1060686493010929E-2</v>
      </c>
      <c r="CV69" s="22">
        <f>$S$9*($Q$55-1)/(CU75*($Q$55-1)+1)</f>
        <v>-3.3257610396736158E-2</v>
      </c>
      <c r="CW69" s="22">
        <f>IF(CV69=0,0,-1*CV69^2/$S$9)</f>
        <v>-1.1060686493010929E-2</v>
      </c>
      <c r="CX69" s="22">
        <f>$S$9*($Q$55-1)/(CW75*($Q$55-1)+1)</f>
        <v>-3.3257610396736158E-2</v>
      </c>
      <c r="CY69" s="22">
        <f>IF(CX69=0,0,-1*CX69^2/$S$9)</f>
        <v>-1.1060686493010929E-2</v>
      </c>
      <c r="CZ69" s="22">
        <f>$S$9*($Q$55-1)/(CY75*($Q$55-1)+1)</f>
        <v>-3.3257610396736158E-2</v>
      </c>
      <c r="DA69" s="22">
        <f>IF(CZ69=0,0,-1*CZ69^2/$S$9)</f>
        <v>-1.1060686493010929E-2</v>
      </c>
      <c r="DB69" s="22">
        <f>$S$9*($Q$55-1)/(DA75*($Q$55-1)+1)</f>
        <v>-3.3257610396736158E-2</v>
      </c>
      <c r="DC69" s="22">
        <f>IF(DB69=0,0,-1*DB69^2/$S$9)</f>
        <v>-1.1060686493010929E-2</v>
      </c>
      <c r="DD69" s="22">
        <f>$S$9*($Q$55-1)/(DC75*($Q$55-1)+1)</f>
        <v>-3.3257610396736158E-2</v>
      </c>
      <c r="DE69" s="22">
        <f>IF(DD69=0,0,-1*DD69^2/$S$9)</f>
        <v>-1.1060686493010929E-2</v>
      </c>
      <c r="DF69" s="22">
        <f>$S$9*($Q$55-1)/(DE75*($Q$55-1)+1)</f>
        <v>-3.3257610396736158E-2</v>
      </c>
      <c r="DG69" s="22">
        <f>IF(DF69=0,0,-1*DF69^2/$S$9)</f>
        <v>-1.1060686493010929E-2</v>
      </c>
      <c r="DH69" s="22">
        <f>$S$9*($Q$55-1)/(DG75*($Q$55-1)+1)</f>
        <v>-3.3257610396736158E-2</v>
      </c>
      <c r="DI69" s="22">
        <f>IF(DH69=0,0,-1*DH69^2/$S$9)</f>
        <v>-1.1060686493010929E-2</v>
      </c>
      <c r="DJ69" s="22">
        <f>$S$9*($Q$55-1)/(DI75*($Q$55-1)+1)</f>
        <v>-3.3257610396736158E-2</v>
      </c>
      <c r="DK69" s="22">
        <f>IF(DJ69=0,0,-1*DJ69^2/$S$9)</f>
        <v>-1.1060686493010929E-2</v>
      </c>
      <c r="DL69" s="22">
        <f>$S$9*($Q$55-1)/(DK75*($Q$55-1)+1)</f>
        <v>-3.3257610396736158E-2</v>
      </c>
      <c r="DM69" s="22">
        <f>IF(DL69=0,0,-1*DL69^2/$S$9)</f>
        <v>-1.1060686493010929E-2</v>
      </c>
      <c r="DN69" s="22">
        <f>$S$9*($Q$55-1)/(DM75*($Q$55-1)+1)</f>
        <v>-3.3257610396736158E-2</v>
      </c>
      <c r="DO69" s="22">
        <f>IF(DN69=0,0,-1*DN69^2/$S$9)</f>
        <v>-1.1060686493010929E-2</v>
      </c>
      <c r="DP69" s="22">
        <f>$S$9*($Q$55-1)/(DO75*($Q$55-1)+1)</f>
        <v>-3.3257610396736158E-2</v>
      </c>
      <c r="DQ69" s="22">
        <f>IF(DP69=0,0,-1*DP69^2/$S$9)</f>
        <v>-1.1060686493010929E-2</v>
      </c>
      <c r="DR69" s="22">
        <f>$S$9*($Q$55-1)/(DQ75*($Q$55-1)+1)</f>
        <v>-3.3257610396736158E-2</v>
      </c>
      <c r="DS69" s="22">
        <f>IF(DR69=0,0,-1*DR69^2/$S$9)</f>
        <v>-1.1060686493010929E-2</v>
      </c>
      <c r="DT69" s="22">
        <f>$S$9*($Q$55-1)/(DS75*($Q$55-1)+1)</f>
        <v>-3.3257610396736158E-2</v>
      </c>
      <c r="DU69" s="22">
        <f>IF(DT69=0,0,-1*DT69^2/$S$9)</f>
        <v>-1.1060686493010929E-2</v>
      </c>
      <c r="DV69" s="22">
        <f>$S$9*($Q$55-1)/(DU75*($Q$55-1)+1)</f>
        <v>-3.3257610396736158E-2</v>
      </c>
      <c r="DW69" s="22">
        <f>IF(DV69=0,0,-1*DV69^2/$S$9)</f>
        <v>-1.1060686493010929E-2</v>
      </c>
      <c r="DX69" s="22">
        <f>$S$9*($Q$55-1)/(DW75*($Q$55-1)+1)</f>
        <v>-3.3257610396736158E-2</v>
      </c>
      <c r="DY69" s="22">
        <f>IF(DX69=0,0,-1*DX69^2/$S$9)</f>
        <v>-1.1060686493010929E-2</v>
      </c>
      <c r="DZ69" s="22">
        <f>$S$9*($Q$55-1)/(DY75*($Q$55-1)+1)</f>
        <v>-3.3257610396736158E-2</v>
      </c>
      <c r="EA69" s="22">
        <f>IF(DZ69=0,0,-1*DZ69^2/$S$9)</f>
        <v>-1.1060686493010929E-2</v>
      </c>
      <c r="EB69" s="22">
        <f>$S$9*($Q$55-1)/(EA75*($Q$55-1)+1)</f>
        <v>-3.3257610396736158E-2</v>
      </c>
      <c r="EC69" s="22">
        <f>IF(EB69=0,0,-1*EB69^2/$S$9)</f>
        <v>-1.1060686493010929E-2</v>
      </c>
      <c r="ED69" s="22">
        <f>$S$9*($Q$55-1)/(EC75*($Q$55-1)+1)</f>
        <v>-3.3257610396736158E-2</v>
      </c>
      <c r="EE69" s="22">
        <f>IF(ED69=0,0,-1*ED69^2/$S$9)</f>
        <v>-1.1060686493010929E-2</v>
      </c>
      <c r="EF69" s="22">
        <f>$S$9*($Q$55-1)/(EE75*($Q$55-1)+1)</f>
        <v>-3.3257610396736158E-2</v>
      </c>
      <c r="EG69" s="22">
        <f>IF(EF69=0,0,-1*EF69^2/$S$9)</f>
        <v>-1.1060686493010929E-2</v>
      </c>
      <c r="EH69" s="22">
        <f>$S$9*($Q$55-1)/(EG75*($Q$55-1)+1)</f>
        <v>-3.3257610396736158E-2</v>
      </c>
      <c r="EI69" s="22">
        <f>IF(EH69=0,0,-1*EH69^2/$S$9)</f>
        <v>-1.1060686493010929E-2</v>
      </c>
      <c r="EJ69" s="22">
        <f>$S$9*($Q$55-1)/(EI75*($Q$55-1)+1)</f>
        <v>-3.3257610396736158E-2</v>
      </c>
      <c r="EK69" s="22">
        <f>IF(EJ69=0,0,-1*EJ69^2/$S$9)</f>
        <v>-1.1060686493010929E-2</v>
      </c>
      <c r="EL69" s="22">
        <f>$S$9*($Q$55-1)/(EK75*($Q$55-1)+1)</f>
        <v>-3.3257610396736158E-2</v>
      </c>
      <c r="EM69" s="22">
        <f>IF(EL69=0,0,-1*EL69^2/$S$9)</f>
        <v>-1.1060686493010929E-2</v>
      </c>
      <c r="EN69" s="22">
        <f>$S$9*($Q$55-1)/(EM75*($Q$55-1)+1)</f>
        <v>-3.3257610396736158E-2</v>
      </c>
      <c r="EO69" s="22">
        <f>IF(EN69=0,0,-1*EN69^2/$S$9)</f>
        <v>-1.1060686493010929E-2</v>
      </c>
      <c r="EP69" s="22">
        <f>$S$9*($Q$55-1)/(EO75*($Q$55-1)+1)</f>
        <v>-3.3257610396736158E-2</v>
      </c>
      <c r="EQ69" s="22">
        <f>IF(EP69=0,0,-1*EP69^2/$S$9)</f>
        <v>-1.1060686493010929E-2</v>
      </c>
      <c r="ER69" s="22">
        <f>$S$9*($Q$55-1)/(EQ75*($Q$55-1)+1)</f>
        <v>-3.3257610396736158E-2</v>
      </c>
      <c r="ES69" s="22">
        <f>IF(ER69=0,0,-1*ER69^2/$S$9)</f>
        <v>-1.1060686493010929E-2</v>
      </c>
      <c r="ET69" s="22">
        <f>$S$9*($Q$55-1)/(ES75*($Q$55-1)+1)</f>
        <v>-3.3257610396736158E-2</v>
      </c>
      <c r="EU69" s="22">
        <f>IF(ET69=0,0,-1*ET69^2/$S$9)</f>
        <v>-1.1060686493010929E-2</v>
      </c>
      <c r="EV69" s="22">
        <f>$S$9*($Q$55-1)/(EU75*($Q$55-1)+1)</f>
        <v>-3.3257610396736158E-2</v>
      </c>
      <c r="EW69" s="22">
        <f>IF(EV69=0,0,-1*EV69^2/$S$9)</f>
        <v>-1.1060686493010929E-2</v>
      </c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</row>
    <row r="70" spans="8:165" x14ac:dyDescent="0.25">
      <c r="H70" s="21"/>
      <c r="I70" s="21"/>
      <c r="J70" s="2"/>
      <c r="L70" s="82">
        <f t="shared" si="24"/>
        <v>8.5351922402619185E-2</v>
      </c>
      <c r="M70" s="22">
        <f t="shared" si="25"/>
        <v>0.12491597252686555</v>
      </c>
      <c r="N70" s="22">
        <f t="shared" si="26"/>
        <v>3.8450896613081285E-2</v>
      </c>
      <c r="O70" s="22">
        <f>IF(N70=0,0,-1*N70^2/$S$10)</f>
        <v>-1.4784714503498657E-2</v>
      </c>
      <c r="P70" s="22">
        <f>$S$10*($Q$56-1)/(O75*($Q$56-1)+1)</f>
        <v>3.9547691175389629E-2</v>
      </c>
      <c r="Q70" s="22">
        <f>IF(P70=0,0,-1*P70^2/$S$10)</f>
        <v>-1.5640198773039907E-2</v>
      </c>
      <c r="R70" s="22">
        <f>$S$10*($Q$56-1)/(Q75*($Q$56-1)+1)</f>
        <v>3.9564052712301387E-2</v>
      </c>
      <c r="S70" s="22">
        <f>IF(R70=0,0,-1*R70^2/$S$10)</f>
        <v>-1.5653142670217626E-2</v>
      </c>
      <c r="T70" s="22">
        <f>$S$10*($Q$56-1)/(S75*($Q$56-1)+1)</f>
        <v>3.9564050124246429E-2</v>
      </c>
      <c r="U70" s="22">
        <f>IF(T70=0,0,-1*T70^2/$S$10)</f>
        <v>-1.5653140622338836E-2</v>
      </c>
      <c r="V70" s="22">
        <f>$S$10*($Q$56-1)/(U75*($Q$56-1)+1)</f>
        <v>3.9564050124246367E-2</v>
      </c>
      <c r="W70" s="22">
        <f>IF(V70=0,0,-1*V70^2/$S$10)</f>
        <v>-1.5653140622338788E-2</v>
      </c>
      <c r="X70" s="22">
        <f>$S$10*($Q$56-1)/(W75*($Q$56-1)+1)</f>
        <v>3.9564050124246367E-2</v>
      </c>
      <c r="Y70" s="22">
        <f>IF(X70=0,0,-1*X70^2/$S$10)</f>
        <v>-1.5653140622338788E-2</v>
      </c>
      <c r="Z70" s="22">
        <f>$S$10*($Q$56-1)/(Y75*($Q$56-1)+1)</f>
        <v>3.9564050124246367E-2</v>
      </c>
      <c r="AA70" s="22">
        <f>IF(Z70=0,0,-1*Z70^2/$S$10)</f>
        <v>-1.5653140622338788E-2</v>
      </c>
      <c r="AB70" s="22">
        <f>$S$10*($Q$56-1)/(AA75*($Q$56-1)+1)</f>
        <v>3.9564050124246367E-2</v>
      </c>
      <c r="AC70" s="22">
        <f>IF(AB70=0,0,-1*AB70^2/$S$10)</f>
        <v>-1.5653140622338788E-2</v>
      </c>
      <c r="AD70" s="22">
        <f>$S$10*($Q$56-1)/(AC75*($Q$56-1)+1)</f>
        <v>3.9564050124246367E-2</v>
      </c>
      <c r="AE70" s="22">
        <f>IF(AD70=0,0,-1*AD70^2/$S$10)</f>
        <v>-1.5653140622338788E-2</v>
      </c>
      <c r="AF70" s="22">
        <f>$S$10*($Q$56-1)/(AE75*($Q$56-1)+1)</f>
        <v>3.9564050124246367E-2</v>
      </c>
      <c r="AG70" s="22">
        <f>IF(AF70=0,0,-1*AF70^2/$S$10)</f>
        <v>-1.5653140622338788E-2</v>
      </c>
      <c r="AH70" s="22">
        <f>$S$10*($Q$56-1)/(AG75*($Q$56-1)+1)</f>
        <v>3.9564050124246367E-2</v>
      </c>
      <c r="AI70" s="22">
        <f>IF(AH70=0,0,-1*AH70^2/$S$10)</f>
        <v>-1.5653140622338788E-2</v>
      </c>
      <c r="AJ70" s="22">
        <f>$S$10*($Q$56-1)/(AI75*($Q$56-1)+1)</f>
        <v>3.9564050124246367E-2</v>
      </c>
      <c r="AK70" s="22">
        <f>IF(AJ70=0,0,-1*AJ70^2/$S$10)</f>
        <v>-1.5653140622338788E-2</v>
      </c>
      <c r="AL70" s="22">
        <f>$S$10*($Q$56-1)/(AK75*($Q$56-1)+1)</f>
        <v>3.9564050124246367E-2</v>
      </c>
      <c r="AM70" s="22">
        <f>IF(AL70=0,0,-1*AL70^2/$S$10)</f>
        <v>-1.5653140622338788E-2</v>
      </c>
      <c r="AN70" s="22">
        <f>$S$10*($Q$56-1)/(AM75*($Q$56-1)+1)</f>
        <v>3.9564050124246367E-2</v>
      </c>
      <c r="AO70" s="22">
        <f>IF(AN70=0,0,-1*AN70^2/$S$10)</f>
        <v>-1.5653140622338788E-2</v>
      </c>
      <c r="AP70" s="22">
        <f>$S$10*($Q$56-1)/(AO75*($Q$56-1)+1)</f>
        <v>3.9564050124246367E-2</v>
      </c>
      <c r="AQ70" s="22">
        <f>IF(AP70=0,0,-1*AP70^2/$S$10)</f>
        <v>-1.5653140622338788E-2</v>
      </c>
      <c r="AR70" s="22">
        <f>$S$10*($Q$56-1)/(AQ75*($Q$56-1)+1)</f>
        <v>3.9564050124246367E-2</v>
      </c>
      <c r="AS70" s="22">
        <f>IF(AR70=0,0,-1*AR70^2/$S$10)</f>
        <v>-1.5653140622338788E-2</v>
      </c>
      <c r="AT70" s="22">
        <f>$S$10*($Q$56-1)/(AS75*($Q$56-1)+1)</f>
        <v>3.9564050124246367E-2</v>
      </c>
      <c r="AU70" s="22">
        <f>IF(AT70=0,0,-1*AT70^2/$S$10)</f>
        <v>-1.5653140622338788E-2</v>
      </c>
      <c r="AV70" s="22">
        <f>$S$10*($Q$56-1)/(AU75*($Q$56-1)+1)</f>
        <v>3.9564050124246367E-2</v>
      </c>
      <c r="AW70" s="22">
        <f>IF(AV70=0,0,-1*AV70^2/$S$10)</f>
        <v>-1.5653140622338788E-2</v>
      </c>
      <c r="AX70" s="22">
        <f>$S$10*($Q$56-1)/(AW75*($Q$56-1)+1)</f>
        <v>3.9564050124246367E-2</v>
      </c>
      <c r="AY70" s="22">
        <f>IF(AX70=0,0,-1*AX70^2/$S$10)</f>
        <v>-1.5653140622338788E-2</v>
      </c>
      <c r="AZ70" s="22">
        <f>$S$10*($Q$56-1)/(AY75*($Q$56-1)+1)</f>
        <v>3.9564050124246367E-2</v>
      </c>
      <c r="BA70" s="22">
        <f>IF(AZ70=0,0,-1*AZ70^2/$S$10)</f>
        <v>-1.5653140622338788E-2</v>
      </c>
      <c r="BB70" s="22">
        <f>$S$10*($Q$56-1)/(BA75*($Q$56-1)+1)</f>
        <v>3.9564050124246367E-2</v>
      </c>
      <c r="BC70" s="22">
        <f>IF(BB70=0,0,-1*BB70^2/$S$10)</f>
        <v>-1.5653140622338788E-2</v>
      </c>
      <c r="BD70" s="22">
        <f>$S$10*($Q$56-1)/(BC75*($Q$56-1)+1)</f>
        <v>3.9564050124246367E-2</v>
      </c>
      <c r="BE70" s="22">
        <f>IF(BD70=0,0,-1*BD70^2/$S$10)</f>
        <v>-1.5653140622338788E-2</v>
      </c>
      <c r="BF70" s="22">
        <f>$S$10*($Q$56-1)/(BE75*($Q$56-1)+1)</f>
        <v>3.9564050124246367E-2</v>
      </c>
      <c r="BG70" s="22">
        <f>IF(BF70=0,0,-1*BF70^2/$S$10)</f>
        <v>-1.5653140622338788E-2</v>
      </c>
      <c r="BH70" s="22">
        <f>$S$10*($Q$56-1)/(BG75*($Q$56-1)+1)</f>
        <v>3.9564050124246367E-2</v>
      </c>
      <c r="BI70" s="22">
        <f>IF(BH70=0,0,-1*BH70^2/$S$10)</f>
        <v>-1.5653140622338788E-2</v>
      </c>
      <c r="BJ70" s="22">
        <f>$S$10*($Q$56-1)/(BI75*($Q$56-1)+1)</f>
        <v>3.9564050124246367E-2</v>
      </c>
      <c r="BK70" s="22">
        <f>IF(BJ70=0,0,-1*BJ70^2/$S$10)</f>
        <v>-1.5653140622338788E-2</v>
      </c>
      <c r="BL70" s="22">
        <f>$S$10*($Q$56-1)/(BK75*($Q$56-1)+1)</f>
        <v>3.9564050124246367E-2</v>
      </c>
      <c r="BM70" s="22">
        <f>IF(BL70=0,0,-1*BL70^2/$S$10)</f>
        <v>-1.5653140622338788E-2</v>
      </c>
      <c r="BN70" s="22">
        <f>$S$10*($Q$56-1)/(BM75*($Q$56-1)+1)</f>
        <v>3.9564050124246367E-2</v>
      </c>
      <c r="BO70" s="22">
        <f>IF(BN70=0,0,-1*BN70^2/$S$10)</f>
        <v>-1.5653140622338788E-2</v>
      </c>
      <c r="BP70" s="22">
        <f>$S$10*($Q$56-1)/(BO75*($Q$56-1)+1)</f>
        <v>3.9564050124246367E-2</v>
      </c>
      <c r="BQ70" s="22">
        <f>IF(BP70=0,0,-1*BP70^2/$S$10)</f>
        <v>-1.5653140622338788E-2</v>
      </c>
      <c r="BR70" s="22">
        <f>$S$10*($Q$56-1)/(BQ75*($Q$56-1)+1)</f>
        <v>3.9564050124246367E-2</v>
      </c>
      <c r="BS70" s="22">
        <f>IF(BR70=0,0,-1*BR70^2/$S$10)</f>
        <v>-1.5653140622338788E-2</v>
      </c>
      <c r="BT70" s="22">
        <f>$S$10*($Q$56-1)/(BS75*($Q$56-1)+1)</f>
        <v>3.9564050124246367E-2</v>
      </c>
      <c r="BU70" s="22">
        <f>IF(BT70=0,0,-1*BT70^2/$S$10)</f>
        <v>-1.5653140622338788E-2</v>
      </c>
      <c r="BV70" s="22">
        <f>$S$10*($Q$56-1)/(BU75*($Q$56-1)+1)</f>
        <v>3.9564050124246367E-2</v>
      </c>
      <c r="BW70" s="22">
        <f>IF(BV70=0,0,-1*BV70^2/$S$10)</f>
        <v>-1.5653140622338788E-2</v>
      </c>
      <c r="BX70" s="22">
        <f>$S$10*($Q$56-1)/(BW75*($Q$56-1)+1)</f>
        <v>3.9564050124246367E-2</v>
      </c>
      <c r="BY70" s="22">
        <f>IF(BX70=0,0,-1*BX70^2/$S$10)</f>
        <v>-1.5653140622338788E-2</v>
      </c>
      <c r="BZ70" s="22">
        <f>$S$10*($Q$56-1)/(BY75*($Q$56-1)+1)</f>
        <v>3.9564050124246367E-2</v>
      </c>
      <c r="CA70" s="22">
        <f>IF(BZ70=0,0,-1*BZ70^2/$S$10)</f>
        <v>-1.5653140622338788E-2</v>
      </c>
      <c r="CB70" s="22">
        <f>$S$10*($Q$56-1)/(CA75*($Q$56-1)+1)</f>
        <v>3.9564050124246367E-2</v>
      </c>
      <c r="CC70" s="22">
        <f>IF(CB70=0,0,-1*CB70^2/$S$10)</f>
        <v>-1.5653140622338788E-2</v>
      </c>
      <c r="CD70" s="22">
        <f>$S$10*($Q$56-1)/(CC75*($Q$56-1)+1)</f>
        <v>3.9564050124246367E-2</v>
      </c>
      <c r="CE70" s="22">
        <f>IF(CD70=0,0,-1*CD70^2/$S$10)</f>
        <v>-1.5653140622338788E-2</v>
      </c>
      <c r="CF70" s="22">
        <f>$S$10*($Q$56-1)/(CE75*($Q$56-1)+1)</f>
        <v>3.9564050124246367E-2</v>
      </c>
      <c r="CG70" s="22">
        <f>IF(CF70=0,0,-1*CF70^2/$S$10)</f>
        <v>-1.5653140622338788E-2</v>
      </c>
      <c r="CH70" s="22">
        <f>$S$10*($Q$56-1)/(CG75*($Q$56-1)+1)</f>
        <v>3.9564050124246367E-2</v>
      </c>
      <c r="CI70" s="22">
        <f>IF(CH70=0,0,-1*CH70^2/$S$10)</f>
        <v>-1.5653140622338788E-2</v>
      </c>
      <c r="CJ70" s="22">
        <f>$S$10*($Q$56-1)/(CI75*($Q$56-1)+1)</f>
        <v>3.9564050124246367E-2</v>
      </c>
      <c r="CK70" s="22">
        <f>IF(CJ70=0,0,-1*CJ70^2/$S$10)</f>
        <v>-1.5653140622338788E-2</v>
      </c>
      <c r="CL70" s="22">
        <f>$S$10*($Q$56-1)/(CK75*($Q$56-1)+1)</f>
        <v>3.9564050124246367E-2</v>
      </c>
      <c r="CM70" s="22">
        <f>IF(CL70=0,0,-1*CL70^2/$S$10)</f>
        <v>-1.5653140622338788E-2</v>
      </c>
      <c r="CN70" s="22">
        <f>$S$10*($Q$56-1)/(CM75*($Q$56-1)+1)</f>
        <v>3.9564050124246367E-2</v>
      </c>
      <c r="CO70" s="22">
        <f>IF(CN70=0,0,-1*CN70^2/$S$10)</f>
        <v>-1.5653140622338788E-2</v>
      </c>
      <c r="CP70" s="22">
        <f>$S$10*($Q$56-1)/(CO75*($Q$56-1)+1)</f>
        <v>3.9564050124246367E-2</v>
      </c>
      <c r="CQ70" s="22">
        <f>IF(CP70=0,0,-1*CP70^2/$S$10)</f>
        <v>-1.5653140622338788E-2</v>
      </c>
      <c r="CR70" s="22">
        <f>$S$10*($Q$56-1)/(CQ75*($Q$56-1)+1)</f>
        <v>3.9564050124246367E-2</v>
      </c>
      <c r="CS70" s="22">
        <f>IF(CR70=0,0,-1*CR70^2/$S$10)</f>
        <v>-1.5653140622338788E-2</v>
      </c>
      <c r="CT70" s="22">
        <f>$S$10*($Q$56-1)/(CS75*($Q$56-1)+1)</f>
        <v>3.9564050124246367E-2</v>
      </c>
      <c r="CU70" s="22">
        <f>IF(CT70=0,0,-1*CT70^2/$S$10)</f>
        <v>-1.5653140622338788E-2</v>
      </c>
      <c r="CV70" s="22">
        <f>$S$10*($Q$56-1)/(CU75*($Q$56-1)+1)</f>
        <v>3.9564050124246367E-2</v>
      </c>
      <c r="CW70" s="22">
        <f>IF(CV70=0,0,-1*CV70^2/$S$10)</f>
        <v>-1.5653140622338788E-2</v>
      </c>
      <c r="CX70" s="22">
        <f>$S$10*($Q$56-1)/(CW75*($Q$56-1)+1)</f>
        <v>3.9564050124246367E-2</v>
      </c>
      <c r="CY70" s="22">
        <f>IF(CX70=0,0,-1*CX70^2/$S$10)</f>
        <v>-1.5653140622338788E-2</v>
      </c>
      <c r="CZ70" s="22">
        <f>$S$10*($Q$56-1)/(CY75*($Q$56-1)+1)</f>
        <v>3.9564050124246367E-2</v>
      </c>
      <c r="DA70" s="22">
        <f>IF(CZ70=0,0,-1*CZ70^2/$S$10)</f>
        <v>-1.5653140622338788E-2</v>
      </c>
      <c r="DB70" s="22">
        <f>$S$10*($Q$56-1)/(DA75*($Q$56-1)+1)</f>
        <v>3.9564050124246367E-2</v>
      </c>
      <c r="DC70" s="22">
        <f>IF(DB70=0,0,-1*DB70^2/$S$10)</f>
        <v>-1.5653140622338788E-2</v>
      </c>
      <c r="DD70" s="22">
        <f>$S$10*($Q$56-1)/(DC75*($Q$56-1)+1)</f>
        <v>3.9564050124246367E-2</v>
      </c>
      <c r="DE70" s="22">
        <f>IF(DD70=0,0,-1*DD70^2/$S$10)</f>
        <v>-1.5653140622338788E-2</v>
      </c>
      <c r="DF70" s="22">
        <f>$S$10*($Q$56-1)/(DE75*($Q$56-1)+1)</f>
        <v>3.9564050124246367E-2</v>
      </c>
      <c r="DG70" s="22">
        <f>IF(DF70=0,0,-1*DF70^2/$S$10)</f>
        <v>-1.5653140622338788E-2</v>
      </c>
      <c r="DH70" s="22">
        <f>$S$10*($Q$56-1)/(DG75*($Q$56-1)+1)</f>
        <v>3.9564050124246367E-2</v>
      </c>
      <c r="DI70" s="22">
        <f>IF(DH70=0,0,-1*DH70^2/$S$10)</f>
        <v>-1.5653140622338788E-2</v>
      </c>
      <c r="DJ70" s="22">
        <f>$S$10*($Q$56-1)/(DI75*($Q$56-1)+1)</f>
        <v>3.9564050124246367E-2</v>
      </c>
      <c r="DK70" s="22">
        <f>IF(DJ70=0,0,-1*DJ70^2/$S$10)</f>
        <v>-1.5653140622338788E-2</v>
      </c>
      <c r="DL70" s="22">
        <f>$S$10*($Q$56-1)/(DK75*($Q$56-1)+1)</f>
        <v>3.9564050124246367E-2</v>
      </c>
      <c r="DM70" s="22">
        <f>IF(DL70=0,0,-1*DL70^2/$S$10)</f>
        <v>-1.5653140622338788E-2</v>
      </c>
      <c r="DN70" s="22">
        <f>$S$10*($Q$56-1)/(DM75*($Q$56-1)+1)</f>
        <v>3.9564050124246367E-2</v>
      </c>
      <c r="DO70" s="22">
        <f>IF(DN70=0,0,-1*DN70^2/$S$10)</f>
        <v>-1.5653140622338788E-2</v>
      </c>
      <c r="DP70" s="22">
        <f>$S$10*($Q$56-1)/(DO75*($Q$56-1)+1)</f>
        <v>3.9564050124246367E-2</v>
      </c>
      <c r="DQ70" s="22">
        <f>IF(DP70=0,0,-1*DP70^2/$S$10)</f>
        <v>-1.5653140622338788E-2</v>
      </c>
      <c r="DR70" s="22">
        <f>$S$10*($Q$56-1)/(DQ75*($Q$56-1)+1)</f>
        <v>3.9564050124246367E-2</v>
      </c>
      <c r="DS70" s="22">
        <f>IF(DR70=0,0,-1*DR70^2/$S$10)</f>
        <v>-1.5653140622338788E-2</v>
      </c>
      <c r="DT70" s="22">
        <f>$S$10*($Q$56-1)/(DS75*($Q$56-1)+1)</f>
        <v>3.9564050124246367E-2</v>
      </c>
      <c r="DU70" s="22">
        <f>IF(DT70=0,0,-1*DT70^2/$S$10)</f>
        <v>-1.5653140622338788E-2</v>
      </c>
      <c r="DV70" s="22">
        <f>$S$10*($Q$56-1)/(DU75*($Q$56-1)+1)</f>
        <v>3.9564050124246367E-2</v>
      </c>
      <c r="DW70" s="22">
        <f>IF(DV70=0,0,-1*DV70^2/$S$10)</f>
        <v>-1.5653140622338788E-2</v>
      </c>
      <c r="DX70" s="22">
        <f>$S$10*($Q$56-1)/(DW75*($Q$56-1)+1)</f>
        <v>3.9564050124246367E-2</v>
      </c>
      <c r="DY70" s="22">
        <f>IF(DX70=0,0,-1*DX70^2/$S$10)</f>
        <v>-1.5653140622338788E-2</v>
      </c>
      <c r="DZ70" s="22">
        <f>$S$10*($Q$56-1)/(DY75*($Q$56-1)+1)</f>
        <v>3.9564050124246367E-2</v>
      </c>
      <c r="EA70" s="22">
        <f>IF(DZ70=0,0,-1*DZ70^2/$S$10)</f>
        <v>-1.5653140622338788E-2</v>
      </c>
      <c r="EB70" s="22">
        <f>$S$10*($Q$56-1)/(EA75*($Q$56-1)+1)</f>
        <v>3.9564050124246367E-2</v>
      </c>
      <c r="EC70" s="22">
        <f>IF(EB70=0,0,-1*EB70^2/$S$10)</f>
        <v>-1.5653140622338788E-2</v>
      </c>
      <c r="ED70" s="22">
        <f>$S$10*($Q$56-1)/(EC75*($Q$56-1)+1)</f>
        <v>3.9564050124246367E-2</v>
      </c>
      <c r="EE70" s="22">
        <f>IF(ED70=0,0,-1*ED70^2/$S$10)</f>
        <v>-1.5653140622338788E-2</v>
      </c>
      <c r="EF70" s="22">
        <f>$S$10*($Q$56-1)/(EE75*($Q$56-1)+1)</f>
        <v>3.9564050124246367E-2</v>
      </c>
      <c r="EG70" s="22">
        <f>IF(EF70=0,0,-1*EF70^2/$S$10)</f>
        <v>-1.5653140622338788E-2</v>
      </c>
      <c r="EH70" s="22">
        <f>$S$10*($Q$56-1)/(EG75*($Q$56-1)+1)</f>
        <v>3.9564050124246367E-2</v>
      </c>
      <c r="EI70" s="22">
        <f>IF(EH70=0,0,-1*EH70^2/$S$10)</f>
        <v>-1.5653140622338788E-2</v>
      </c>
      <c r="EJ70" s="22">
        <f>$S$10*($Q$56-1)/(EI75*($Q$56-1)+1)</f>
        <v>3.9564050124246367E-2</v>
      </c>
      <c r="EK70" s="22">
        <f>IF(EJ70=0,0,-1*EJ70^2/$S$10)</f>
        <v>-1.5653140622338788E-2</v>
      </c>
      <c r="EL70" s="22">
        <f>$S$10*($Q$56-1)/(EK75*($Q$56-1)+1)</f>
        <v>3.9564050124246367E-2</v>
      </c>
      <c r="EM70" s="22">
        <f>IF(EL70=0,0,-1*EL70^2/$S$10)</f>
        <v>-1.5653140622338788E-2</v>
      </c>
      <c r="EN70" s="22">
        <f>$S$10*($Q$56-1)/(EM75*($Q$56-1)+1)</f>
        <v>3.9564050124246367E-2</v>
      </c>
      <c r="EO70" s="22">
        <f>IF(EN70=0,0,-1*EN70^2/$S$10)</f>
        <v>-1.5653140622338788E-2</v>
      </c>
      <c r="EP70" s="22">
        <f>$S$10*($Q$56-1)/(EO75*($Q$56-1)+1)</f>
        <v>3.9564050124246367E-2</v>
      </c>
      <c r="EQ70" s="22">
        <f>IF(EP70=0,0,-1*EP70^2/$S$10)</f>
        <v>-1.5653140622338788E-2</v>
      </c>
      <c r="ER70" s="22">
        <f>$S$10*($Q$56-1)/(EQ75*($Q$56-1)+1)</f>
        <v>3.9564050124246367E-2</v>
      </c>
      <c r="ES70" s="22">
        <f>IF(ER70=0,0,-1*ER70^2/$S$10)</f>
        <v>-1.5653140622338788E-2</v>
      </c>
      <c r="ET70" s="22">
        <f>$S$10*($Q$56-1)/(ES75*($Q$56-1)+1)</f>
        <v>3.9564050124246367E-2</v>
      </c>
      <c r="EU70" s="22">
        <f>IF(ET70=0,0,-1*ET70^2/$S$10)</f>
        <v>-1.5653140622338788E-2</v>
      </c>
      <c r="EV70" s="22">
        <f>$S$10*($Q$56-1)/(EU75*($Q$56-1)+1)</f>
        <v>3.9564050124246367E-2</v>
      </c>
      <c r="EW70" s="22">
        <f>IF(EV70=0,0,-1*EV70^2/$S$10)</f>
        <v>-1.5653140622338788E-2</v>
      </c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</row>
    <row r="71" spans="8:165" x14ac:dyDescent="0.25">
      <c r="H71" s="21"/>
      <c r="I71" s="21"/>
      <c r="J71" s="2"/>
      <c r="L71" s="82">
        <f t="shared" si="24"/>
        <v>0.13645508334299788</v>
      </c>
      <c r="M71" s="22">
        <f t="shared" si="25"/>
        <v>3.7990917306367764E-2</v>
      </c>
      <c r="N71" s="22">
        <f t="shared" si="26"/>
        <v>-0.10610919381227046</v>
      </c>
      <c r="O71" s="22">
        <f>IF(N71=0,0,-1*N71^2/$S$11)</f>
        <v>-0.11259161011489975</v>
      </c>
      <c r="P71" s="22">
        <f>$S$11*($Q$57-1)/(O75*($Q$57-1)+1)</f>
        <v>-9.856563594129597E-2</v>
      </c>
      <c r="Q71" s="22">
        <f>IF(P71=0,0,-1*P71^2/$S$11)</f>
        <v>-9.7151845885120963E-2</v>
      </c>
      <c r="R71" s="22">
        <f>$S$11*($Q$57-1)/(Q75*($Q$57-1)+1)</f>
        <v>-9.8464150006821655E-2</v>
      </c>
      <c r="S71" s="22">
        <f>IF(R71=0,0,-1*R71^2/$S$11)</f>
        <v>-9.6951888365658753E-2</v>
      </c>
      <c r="T71" s="22">
        <f>$S$11*($Q$57-1)/(S75*($Q$57-1)+1)</f>
        <v>-9.8464166036629719E-2</v>
      </c>
      <c r="U71" s="22">
        <f>IF(T71=0,0,-1*T71^2/$S$11)</f>
        <v>-9.6951919932889846E-2</v>
      </c>
      <c r="V71" s="22">
        <f>$S$11*($Q$57-1)/(U75*($Q$57-1)+1)</f>
        <v>-9.8464166036630135E-2</v>
      </c>
      <c r="W71" s="22">
        <f>IF(V71=0,0,-1*V71^2/$S$11)</f>
        <v>-9.6951919932890679E-2</v>
      </c>
      <c r="X71" s="22">
        <f>$S$11*($Q$57-1)/(W75*($Q$57-1)+1)</f>
        <v>-9.8464166036630135E-2</v>
      </c>
      <c r="Y71" s="22">
        <f>IF(X71=0,0,-1*X71^2/$S$11)</f>
        <v>-9.6951919932890679E-2</v>
      </c>
      <c r="Z71" s="22">
        <f>$S$11*($Q$57-1)/(Y75*($Q$57-1)+1)</f>
        <v>-9.8464166036630135E-2</v>
      </c>
      <c r="AA71" s="22">
        <f>IF(Z71=0,0,-1*Z71^2/$S$11)</f>
        <v>-9.6951919932890679E-2</v>
      </c>
      <c r="AB71" s="22">
        <f>$S$11*($Q$57-1)/(AA75*($Q$57-1)+1)</f>
        <v>-9.8464166036630135E-2</v>
      </c>
      <c r="AC71" s="22">
        <f>IF(AB71=0,0,-1*AB71^2/$S$11)</f>
        <v>-9.6951919932890679E-2</v>
      </c>
      <c r="AD71" s="22">
        <f>$S$11*($Q$57-1)/(AC75*($Q$57-1)+1)</f>
        <v>-9.8464166036630135E-2</v>
      </c>
      <c r="AE71" s="22">
        <f>IF(AD71=0,0,-1*AD71^2/$S$11)</f>
        <v>-9.6951919932890679E-2</v>
      </c>
      <c r="AF71" s="22">
        <f>$S$11*($Q$57-1)/(AE75*($Q$57-1)+1)</f>
        <v>-9.8464166036630135E-2</v>
      </c>
      <c r="AG71" s="22">
        <f>IF(AF71=0,0,-1*AF71^2/$S$11)</f>
        <v>-9.6951919932890679E-2</v>
      </c>
      <c r="AH71" s="22">
        <f>$S$11*($Q$57-1)/(AG75*($Q$57-1)+1)</f>
        <v>-9.8464166036630135E-2</v>
      </c>
      <c r="AI71" s="22">
        <f>IF(AH71=0,0,-1*AH71^2/$S$11)</f>
        <v>-9.6951919932890679E-2</v>
      </c>
      <c r="AJ71" s="22">
        <f>$S$11*($Q$57-1)/(AI75*($Q$57-1)+1)</f>
        <v>-9.8464166036630135E-2</v>
      </c>
      <c r="AK71" s="22">
        <f>IF(AJ71=0,0,-1*AJ71^2/$S$11)</f>
        <v>-9.6951919932890679E-2</v>
      </c>
      <c r="AL71" s="22">
        <f>$S$11*($Q$57-1)/(AK75*($Q$57-1)+1)</f>
        <v>-9.8464166036630135E-2</v>
      </c>
      <c r="AM71" s="22">
        <f>IF(AL71=0,0,-1*AL71^2/$S$11)</f>
        <v>-9.6951919932890679E-2</v>
      </c>
      <c r="AN71" s="22">
        <f>$S$11*($Q$57-1)/(AM75*($Q$57-1)+1)</f>
        <v>-9.8464166036630135E-2</v>
      </c>
      <c r="AO71" s="22">
        <f>IF(AN71=0,0,-1*AN71^2/$S$11)</f>
        <v>-9.6951919932890679E-2</v>
      </c>
      <c r="AP71" s="22">
        <f>$S$11*($Q$57-1)/(AO75*($Q$57-1)+1)</f>
        <v>-9.8464166036630135E-2</v>
      </c>
      <c r="AQ71" s="22">
        <f>IF(AP71=0,0,-1*AP71^2/$S$11)</f>
        <v>-9.6951919932890679E-2</v>
      </c>
      <c r="AR71" s="22">
        <f>$S$11*($Q$57-1)/(AQ75*($Q$57-1)+1)</f>
        <v>-9.8464166036630135E-2</v>
      </c>
      <c r="AS71" s="22">
        <f>IF(AR71=0,0,-1*AR71^2/$S$11)</f>
        <v>-9.6951919932890679E-2</v>
      </c>
      <c r="AT71" s="22">
        <f>$S$11*($Q$57-1)/(AS75*($Q$57-1)+1)</f>
        <v>-9.8464166036630135E-2</v>
      </c>
      <c r="AU71" s="22">
        <f>IF(AT71=0,0,-1*AT71^2/$S$11)</f>
        <v>-9.6951919932890679E-2</v>
      </c>
      <c r="AV71" s="22">
        <f>$S$11*($Q$57-1)/(AU75*($Q$57-1)+1)</f>
        <v>-9.8464166036630135E-2</v>
      </c>
      <c r="AW71" s="22">
        <f>IF(AV71=0,0,-1*AV71^2/$S$11)</f>
        <v>-9.6951919932890679E-2</v>
      </c>
      <c r="AX71" s="22">
        <f>$S$11*($Q$57-1)/(AW75*($Q$57-1)+1)</f>
        <v>-9.8464166036630135E-2</v>
      </c>
      <c r="AY71" s="22">
        <f>IF(AX71=0,0,-1*AX71^2/$S$11)</f>
        <v>-9.6951919932890679E-2</v>
      </c>
      <c r="AZ71" s="22">
        <f>$S$11*($Q$57-1)/(AY75*($Q$57-1)+1)</f>
        <v>-9.8464166036630135E-2</v>
      </c>
      <c r="BA71" s="22">
        <f>IF(AZ71=0,0,-1*AZ71^2/$S$11)</f>
        <v>-9.6951919932890679E-2</v>
      </c>
      <c r="BB71" s="22">
        <f>$S$11*($Q$57-1)/(BA75*($Q$57-1)+1)</f>
        <v>-9.8464166036630135E-2</v>
      </c>
      <c r="BC71" s="22">
        <f>IF(BB71=0,0,-1*BB71^2/$S$11)</f>
        <v>-9.6951919932890679E-2</v>
      </c>
      <c r="BD71" s="22">
        <f>$S$11*($Q$57-1)/(BC75*($Q$57-1)+1)</f>
        <v>-9.8464166036630135E-2</v>
      </c>
      <c r="BE71" s="22">
        <f>IF(BD71=0,0,-1*BD71^2/$S$11)</f>
        <v>-9.6951919932890679E-2</v>
      </c>
      <c r="BF71" s="22">
        <f>$S$11*($Q$57-1)/(BE75*($Q$57-1)+1)</f>
        <v>-9.8464166036630135E-2</v>
      </c>
      <c r="BG71" s="22">
        <f>IF(BF71=0,0,-1*BF71^2/$S$11)</f>
        <v>-9.6951919932890679E-2</v>
      </c>
      <c r="BH71" s="22">
        <f>$S$11*($Q$57-1)/(BG75*($Q$57-1)+1)</f>
        <v>-9.8464166036630135E-2</v>
      </c>
      <c r="BI71" s="22">
        <f>IF(BH71=0,0,-1*BH71^2/$S$11)</f>
        <v>-9.6951919932890679E-2</v>
      </c>
      <c r="BJ71" s="22">
        <f>$S$11*($Q$57-1)/(BI75*($Q$57-1)+1)</f>
        <v>-9.8464166036630135E-2</v>
      </c>
      <c r="BK71" s="22">
        <f>IF(BJ71=0,0,-1*BJ71^2/$S$11)</f>
        <v>-9.6951919932890679E-2</v>
      </c>
      <c r="BL71" s="22">
        <f>$S$11*($Q$57-1)/(BK75*($Q$57-1)+1)</f>
        <v>-9.8464166036630135E-2</v>
      </c>
      <c r="BM71" s="22">
        <f>IF(BL71=0,0,-1*BL71^2/$S$11)</f>
        <v>-9.6951919932890679E-2</v>
      </c>
      <c r="BN71" s="22">
        <f>$S$11*($Q$57-1)/(BM75*($Q$57-1)+1)</f>
        <v>-9.8464166036630135E-2</v>
      </c>
      <c r="BO71" s="22">
        <f>IF(BN71=0,0,-1*BN71^2/$S$11)</f>
        <v>-9.6951919932890679E-2</v>
      </c>
      <c r="BP71" s="22">
        <f>$S$11*($Q$57-1)/(BO75*($Q$57-1)+1)</f>
        <v>-9.8464166036630135E-2</v>
      </c>
      <c r="BQ71" s="22">
        <f>IF(BP71=0,0,-1*BP71^2/$S$11)</f>
        <v>-9.6951919932890679E-2</v>
      </c>
      <c r="BR71" s="22">
        <f>$S$11*($Q$57-1)/(BQ75*($Q$57-1)+1)</f>
        <v>-9.8464166036630135E-2</v>
      </c>
      <c r="BS71" s="22">
        <f>IF(BR71=0,0,-1*BR71^2/$S$11)</f>
        <v>-9.6951919932890679E-2</v>
      </c>
      <c r="BT71" s="22">
        <f>$S$11*($Q$57-1)/(BS75*($Q$57-1)+1)</f>
        <v>-9.8464166036630135E-2</v>
      </c>
      <c r="BU71" s="22">
        <f>IF(BT71=0,0,-1*BT71^2/$S$11)</f>
        <v>-9.6951919932890679E-2</v>
      </c>
      <c r="BV71" s="22">
        <f>$S$11*($Q$57-1)/(BU75*($Q$57-1)+1)</f>
        <v>-9.8464166036630135E-2</v>
      </c>
      <c r="BW71" s="22">
        <f>IF(BV71=0,0,-1*BV71^2/$S$11)</f>
        <v>-9.6951919932890679E-2</v>
      </c>
      <c r="BX71" s="22">
        <f>$S$11*($Q$57-1)/(BW75*($Q$57-1)+1)</f>
        <v>-9.8464166036630135E-2</v>
      </c>
      <c r="BY71" s="22">
        <f>IF(BX71=0,0,-1*BX71^2/$S$11)</f>
        <v>-9.6951919932890679E-2</v>
      </c>
      <c r="BZ71" s="22">
        <f>$S$11*($Q$57-1)/(BY75*($Q$57-1)+1)</f>
        <v>-9.8464166036630135E-2</v>
      </c>
      <c r="CA71" s="22">
        <f>IF(BZ71=0,0,-1*BZ71^2/$S$11)</f>
        <v>-9.6951919932890679E-2</v>
      </c>
      <c r="CB71" s="22">
        <f>$S$11*($Q$57-1)/(CA75*($Q$57-1)+1)</f>
        <v>-9.8464166036630135E-2</v>
      </c>
      <c r="CC71" s="22">
        <f>IF(CB71=0,0,-1*CB71^2/$S$11)</f>
        <v>-9.6951919932890679E-2</v>
      </c>
      <c r="CD71" s="22">
        <f>$S$11*($Q$57-1)/(CC75*($Q$57-1)+1)</f>
        <v>-9.8464166036630135E-2</v>
      </c>
      <c r="CE71" s="22">
        <f>IF(CD71=0,0,-1*CD71^2/$S$11)</f>
        <v>-9.6951919932890679E-2</v>
      </c>
      <c r="CF71" s="22">
        <f>$S$11*($Q$57-1)/(CE75*($Q$57-1)+1)</f>
        <v>-9.8464166036630135E-2</v>
      </c>
      <c r="CG71" s="22">
        <f>IF(CF71=0,0,-1*CF71^2/$S$11)</f>
        <v>-9.6951919932890679E-2</v>
      </c>
      <c r="CH71" s="22">
        <f>$S$11*($Q$57-1)/(CG75*($Q$57-1)+1)</f>
        <v>-9.8464166036630135E-2</v>
      </c>
      <c r="CI71" s="22">
        <f>IF(CH71=0,0,-1*CH71^2/$S$11)</f>
        <v>-9.6951919932890679E-2</v>
      </c>
      <c r="CJ71" s="22">
        <f>$S$11*($Q$57-1)/(CI75*($Q$57-1)+1)</f>
        <v>-9.8464166036630135E-2</v>
      </c>
      <c r="CK71" s="22">
        <f>IF(CJ71=0,0,-1*CJ71^2/$S$11)</f>
        <v>-9.6951919932890679E-2</v>
      </c>
      <c r="CL71" s="22">
        <f>$S$11*($Q$57-1)/(CK75*($Q$57-1)+1)</f>
        <v>-9.8464166036630135E-2</v>
      </c>
      <c r="CM71" s="22">
        <f>IF(CL71=0,0,-1*CL71^2/$S$11)</f>
        <v>-9.6951919932890679E-2</v>
      </c>
      <c r="CN71" s="22">
        <f>$S$11*($Q$57-1)/(CM75*($Q$57-1)+1)</f>
        <v>-9.8464166036630135E-2</v>
      </c>
      <c r="CO71" s="22">
        <f>IF(CN71=0,0,-1*CN71^2/$S$11)</f>
        <v>-9.6951919932890679E-2</v>
      </c>
      <c r="CP71" s="22">
        <f>$S$11*($Q$57-1)/(CO75*($Q$57-1)+1)</f>
        <v>-9.8464166036630135E-2</v>
      </c>
      <c r="CQ71" s="22">
        <f>IF(CP71=0,0,-1*CP71^2/$S$11)</f>
        <v>-9.6951919932890679E-2</v>
      </c>
      <c r="CR71" s="22">
        <f>$S$11*($Q$57-1)/(CQ75*($Q$57-1)+1)</f>
        <v>-9.8464166036630135E-2</v>
      </c>
      <c r="CS71" s="22">
        <f>IF(CR71=0,0,-1*CR71^2/$S$11)</f>
        <v>-9.6951919932890679E-2</v>
      </c>
      <c r="CT71" s="22">
        <f>$S$11*($Q$57-1)/(CS75*($Q$57-1)+1)</f>
        <v>-9.8464166036630135E-2</v>
      </c>
      <c r="CU71" s="22">
        <f>IF(CT71=0,0,-1*CT71^2/$S$11)</f>
        <v>-9.6951919932890679E-2</v>
      </c>
      <c r="CV71" s="22">
        <f>$S$11*($Q$57-1)/(CU75*($Q$57-1)+1)</f>
        <v>-9.8464166036630135E-2</v>
      </c>
      <c r="CW71" s="22">
        <f>IF(CV71=0,0,-1*CV71^2/$S$11)</f>
        <v>-9.6951919932890679E-2</v>
      </c>
      <c r="CX71" s="22">
        <f>$S$11*($Q$57-1)/(CW75*($Q$57-1)+1)</f>
        <v>-9.8464166036630135E-2</v>
      </c>
      <c r="CY71" s="22">
        <f>IF(CX71=0,0,-1*CX71^2/$S$11)</f>
        <v>-9.6951919932890679E-2</v>
      </c>
      <c r="CZ71" s="22">
        <f>$S$11*($Q$57-1)/(CY75*($Q$57-1)+1)</f>
        <v>-9.8464166036630135E-2</v>
      </c>
      <c r="DA71" s="22">
        <f>IF(CZ71=0,0,-1*CZ71^2/$S$11)</f>
        <v>-9.6951919932890679E-2</v>
      </c>
      <c r="DB71" s="22">
        <f>$S$11*($Q$57-1)/(DA75*($Q$57-1)+1)</f>
        <v>-9.8464166036630135E-2</v>
      </c>
      <c r="DC71" s="22">
        <f>IF(DB71=0,0,-1*DB71^2/$S$11)</f>
        <v>-9.6951919932890679E-2</v>
      </c>
      <c r="DD71" s="22">
        <f>$S$11*($Q$57-1)/(DC75*($Q$57-1)+1)</f>
        <v>-9.8464166036630135E-2</v>
      </c>
      <c r="DE71" s="22">
        <f>IF(DD71=0,0,-1*DD71^2/$S$11)</f>
        <v>-9.6951919932890679E-2</v>
      </c>
      <c r="DF71" s="22">
        <f>$S$11*($Q$57-1)/(DE75*($Q$57-1)+1)</f>
        <v>-9.8464166036630135E-2</v>
      </c>
      <c r="DG71" s="22">
        <f>IF(DF71=0,0,-1*DF71^2/$S$11)</f>
        <v>-9.6951919932890679E-2</v>
      </c>
      <c r="DH71" s="22">
        <f>$S$11*($Q$57-1)/(DG75*($Q$57-1)+1)</f>
        <v>-9.8464166036630135E-2</v>
      </c>
      <c r="DI71" s="22">
        <f>IF(DH71=0,0,-1*DH71^2/$S$11)</f>
        <v>-9.6951919932890679E-2</v>
      </c>
      <c r="DJ71" s="22">
        <f>$S$11*($Q$57-1)/(DI75*($Q$57-1)+1)</f>
        <v>-9.8464166036630135E-2</v>
      </c>
      <c r="DK71" s="22">
        <f>IF(DJ71=0,0,-1*DJ71^2/$S$11)</f>
        <v>-9.6951919932890679E-2</v>
      </c>
      <c r="DL71" s="22">
        <f>$S$11*($Q$57-1)/(DK75*($Q$57-1)+1)</f>
        <v>-9.8464166036630135E-2</v>
      </c>
      <c r="DM71" s="22">
        <f>IF(DL71=0,0,-1*DL71^2/$S$11)</f>
        <v>-9.6951919932890679E-2</v>
      </c>
      <c r="DN71" s="22">
        <f>$S$11*($Q$57-1)/(DM75*($Q$57-1)+1)</f>
        <v>-9.8464166036630135E-2</v>
      </c>
      <c r="DO71" s="22">
        <f>IF(DN71=0,0,-1*DN71^2/$S$11)</f>
        <v>-9.6951919932890679E-2</v>
      </c>
      <c r="DP71" s="22">
        <f>$S$11*($Q$57-1)/(DO75*($Q$57-1)+1)</f>
        <v>-9.8464166036630135E-2</v>
      </c>
      <c r="DQ71" s="22">
        <f>IF(DP71=0,0,-1*DP71^2/$S$11)</f>
        <v>-9.6951919932890679E-2</v>
      </c>
      <c r="DR71" s="22">
        <f>$S$11*($Q$57-1)/(DQ75*($Q$57-1)+1)</f>
        <v>-9.8464166036630135E-2</v>
      </c>
      <c r="DS71" s="22">
        <f>IF(DR71=0,0,-1*DR71^2/$S$11)</f>
        <v>-9.6951919932890679E-2</v>
      </c>
      <c r="DT71" s="22">
        <f>$S$11*($Q$57-1)/(DS75*($Q$57-1)+1)</f>
        <v>-9.8464166036630135E-2</v>
      </c>
      <c r="DU71" s="22">
        <f>IF(DT71=0,0,-1*DT71^2/$S$11)</f>
        <v>-9.6951919932890679E-2</v>
      </c>
      <c r="DV71" s="22">
        <f>$S$11*($Q$57-1)/(DU75*($Q$57-1)+1)</f>
        <v>-9.8464166036630135E-2</v>
      </c>
      <c r="DW71" s="22">
        <f>IF(DV71=0,0,-1*DV71^2/$S$11)</f>
        <v>-9.6951919932890679E-2</v>
      </c>
      <c r="DX71" s="22">
        <f>$S$11*($Q$57-1)/(DW75*($Q$57-1)+1)</f>
        <v>-9.8464166036630135E-2</v>
      </c>
      <c r="DY71" s="22">
        <f>IF(DX71=0,0,-1*DX71^2/$S$11)</f>
        <v>-9.6951919932890679E-2</v>
      </c>
      <c r="DZ71" s="22">
        <f>$S$11*($Q$57-1)/(DY75*($Q$57-1)+1)</f>
        <v>-9.8464166036630135E-2</v>
      </c>
      <c r="EA71" s="22">
        <f>IF(DZ71=0,0,-1*DZ71^2/$S$11)</f>
        <v>-9.6951919932890679E-2</v>
      </c>
      <c r="EB71" s="22">
        <f>$S$11*($Q$57-1)/(EA75*($Q$57-1)+1)</f>
        <v>-9.8464166036630135E-2</v>
      </c>
      <c r="EC71" s="22">
        <f>IF(EB71=0,0,-1*EB71^2/$S$11)</f>
        <v>-9.6951919932890679E-2</v>
      </c>
      <c r="ED71" s="22">
        <f>$S$11*($Q$57-1)/(EC75*($Q$57-1)+1)</f>
        <v>-9.8464166036630135E-2</v>
      </c>
      <c r="EE71" s="22">
        <f>IF(ED71=0,0,-1*ED71^2/$S$11)</f>
        <v>-9.6951919932890679E-2</v>
      </c>
      <c r="EF71" s="22">
        <f>$S$11*($Q$57-1)/(EE75*($Q$57-1)+1)</f>
        <v>-9.8464166036630135E-2</v>
      </c>
      <c r="EG71" s="22">
        <f>IF(EF71=0,0,-1*EF71^2/$S$11)</f>
        <v>-9.6951919932890679E-2</v>
      </c>
      <c r="EH71" s="22">
        <f>$S$11*($Q$57-1)/(EG75*($Q$57-1)+1)</f>
        <v>-9.8464166036630135E-2</v>
      </c>
      <c r="EI71" s="22">
        <f>IF(EH71=0,0,-1*EH71^2/$S$11)</f>
        <v>-9.6951919932890679E-2</v>
      </c>
      <c r="EJ71" s="22">
        <f>$S$11*($Q$57-1)/(EI75*($Q$57-1)+1)</f>
        <v>-9.8464166036630135E-2</v>
      </c>
      <c r="EK71" s="22">
        <f>IF(EJ71=0,0,-1*EJ71^2/$S$11)</f>
        <v>-9.6951919932890679E-2</v>
      </c>
      <c r="EL71" s="22">
        <f>$S$11*($Q$57-1)/(EK75*($Q$57-1)+1)</f>
        <v>-9.8464166036630135E-2</v>
      </c>
      <c r="EM71" s="22">
        <f>IF(EL71=0,0,-1*EL71^2/$S$11)</f>
        <v>-9.6951919932890679E-2</v>
      </c>
      <c r="EN71" s="22">
        <f>$S$11*($Q$57-1)/(EM75*($Q$57-1)+1)</f>
        <v>-9.8464166036630135E-2</v>
      </c>
      <c r="EO71" s="22">
        <f>IF(EN71=0,0,-1*EN71^2/$S$11)</f>
        <v>-9.6951919932890679E-2</v>
      </c>
      <c r="EP71" s="22">
        <f>$S$11*($Q$57-1)/(EO75*($Q$57-1)+1)</f>
        <v>-9.8464166036630135E-2</v>
      </c>
      <c r="EQ71" s="22">
        <f>IF(EP71=0,0,-1*EP71^2/$S$11)</f>
        <v>-9.6951919932890679E-2</v>
      </c>
      <c r="ER71" s="22">
        <f>$S$11*($Q$57-1)/(EQ75*($Q$57-1)+1)</f>
        <v>-9.8464166036630135E-2</v>
      </c>
      <c r="ES71" s="22">
        <f>IF(ER71=0,0,-1*ER71^2/$S$11)</f>
        <v>-9.6951919932890679E-2</v>
      </c>
      <c r="ET71" s="22">
        <f>$S$11*($Q$57-1)/(ES75*($Q$57-1)+1)</f>
        <v>-9.8464166036630135E-2</v>
      </c>
      <c r="EU71" s="22">
        <f>IF(ET71=0,0,-1*ET71^2/$S$11)</f>
        <v>-9.6951919932890679E-2</v>
      </c>
      <c r="EV71" s="22">
        <f>$S$11*($Q$57-1)/(EU75*($Q$57-1)+1)</f>
        <v>-9.8464166036630135E-2</v>
      </c>
      <c r="EW71" s="22">
        <f>IF(EV71=0,0,-1*EV71^2/$S$11)</f>
        <v>-9.6951919932890679E-2</v>
      </c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</row>
    <row r="72" spans="8:165" x14ac:dyDescent="0.25">
      <c r="H72" s="21"/>
      <c r="I72" s="21"/>
      <c r="J72" s="2"/>
      <c r="L72" s="82">
        <f t="shared" si="24"/>
        <v>8.5550415874746655E-2</v>
      </c>
      <c r="M72" s="22">
        <f t="shared" si="25"/>
        <v>0.12457834065227917</v>
      </c>
      <c r="N72" s="22">
        <f t="shared" si="26"/>
        <v>3.7944322017851979E-2</v>
      </c>
      <c r="O72" s="22">
        <f>IF(N72=0,0,-1*N72^2/$S$12)</f>
        <v>-1.4397715733944464E-2</v>
      </c>
      <c r="P72" s="22">
        <f>$S$12*($Q$58-1)/(O75*($Q$58-1)+1)</f>
        <v>3.90120060899391E-2</v>
      </c>
      <c r="Q72" s="22">
        <f>IF(P72=0,0,-1*P72^2/$S$12)</f>
        <v>-1.5219366191614453E-2</v>
      </c>
      <c r="R72" s="22">
        <f>$S$12*($Q$58-1)/(Q75*($Q$58-1)+1)</f>
        <v>3.9027927295922221E-2</v>
      </c>
      <c r="S72" s="22">
        <f>IF(R72=0,0,-1*R72^2/$S$12)</f>
        <v>-1.5231791090157907E-2</v>
      </c>
      <c r="T72" s="22">
        <f>$S$12*($Q$58-1)/(S75*($Q$58-1)+1)</f>
        <v>3.9027924777532579E-2</v>
      </c>
      <c r="U72" s="22">
        <f>IF(T72=0,0,-1*T72^2/$S$12)</f>
        <v>-1.5231789124407412E-2</v>
      </c>
      <c r="V72" s="22">
        <f>$S$12*($Q$58-1)/(U75*($Q$58-1)+1)</f>
        <v>3.9027924777532509E-2</v>
      </c>
      <c r="W72" s="22">
        <f>IF(V72=0,0,-1*V72^2/$S$12)</f>
        <v>-1.5231789124407358E-2</v>
      </c>
      <c r="X72" s="22">
        <f>$S$12*($Q$58-1)/(W75*($Q$58-1)+1)</f>
        <v>3.9027924777532509E-2</v>
      </c>
      <c r="Y72" s="22">
        <f>IF(X72=0,0,-1*X72^2/$S$12)</f>
        <v>-1.5231789124407358E-2</v>
      </c>
      <c r="Z72" s="22">
        <f>$S$12*($Q$58-1)/(Y75*($Q$58-1)+1)</f>
        <v>3.9027924777532509E-2</v>
      </c>
      <c r="AA72" s="22">
        <f>IF(Z72=0,0,-1*Z72^2/$S$12)</f>
        <v>-1.5231789124407358E-2</v>
      </c>
      <c r="AB72" s="22">
        <f>$S$12*($Q$58-1)/(AA75*($Q$58-1)+1)</f>
        <v>3.9027924777532509E-2</v>
      </c>
      <c r="AC72" s="22">
        <f>IF(AB72=0,0,-1*AB72^2/$S$12)</f>
        <v>-1.5231789124407358E-2</v>
      </c>
      <c r="AD72" s="22">
        <f>$S$12*($Q$58-1)/(AC75*($Q$58-1)+1)</f>
        <v>3.9027924777532509E-2</v>
      </c>
      <c r="AE72" s="22">
        <f>IF(AD72=0,0,-1*AD72^2/$S$12)</f>
        <v>-1.5231789124407358E-2</v>
      </c>
      <c r="AF72" s="22">
        <f>$S$12*($Q$58-1)/(AE75*($Q$58-1)+1)</f>
        <v>3.9027924777532509E-2</v>
      </c>
      <c r="AG72" s="22">
        <f>IF(AF72=0,0,-1*AF72^2/$S$12)</f>
        <v>-1.5231789124407358E-2</v>
      </c>
      <c r="AH72" s="22">
        <f>$S$12*($Q$58-1)/(AG75*($Q$58-1)+1)</f>
        <v>3.9027924777532509E-2</v>
      </c>
      <c r="AI72" s="22">
        <f>IF(AH72=0,0,-1*AH72^2/$S$12)</f>
        <v>-1.5231789124407358E-2</v>
      </c>
      <c r="AJ72" s="22">
        <f>$S$12*($Q$58-1)/(AI75*($Q$58-1)+1)</f>
        <v>3.9027924777532509E-2</v>
      </c>
      <c r="AK72" s="22">
        <f>IF(AJ72=0,0,-1*AJ72^2/$S$12)</f>
        <v>-1.5231789124407358E-2</v>
      </c>
      <c r="AL72" s="22">
        <f>$S$12*($Q$58-1)/(AK75*($Q$58-1)+1)</f>
        <v>3.9027924777532509E-2</v>
      </c>
      <c r="AM72" s="22">
        <f>IF(AL72=0,0,-1*AL72^2/$S$12)</f>
        <v>-1.5231789124407358E-2</v>
      </c>
      <c r="AN72" s="22">
        <f>$S$12*($Q$58-1)/(AM75*($Q$58-1)+1)</f>
        <v>3.9027924777532509E-2</v>
      </c>
      <c r="AO72" s="22">
        <f>IF(AN72=0,0,-1*AN72^2/$S$12)</f>
        <v>-1.5231789124407358E-2</v>
      </c>
      <c r="AP72" s="22">
        <f>$S$12*($Q$58-1)/(AO75*($Q$58-1)+1)</f>
        <v>3.9027924777532509E-2</v>
      </c>
      <c r="AQ72" s="22">
        <f>IF(AP72=0,0,-1*AP72^2/$S$12)</f>
        <v>-1.5231789124407358E-2</v>
      </c>
      <c r="AR72" s="22">
        <f>$S$12*($Q$58-1)/(AQ75*($Q$58-1)+1)</f>
        <v>3.9027924777532509E-2</v>
      </c>
      <c r="AS72" s="22">
        <f>IF(AR72=0,0,-1*AR72^2/$S$12)</f>
        <v>-1.5231789124407358E-2</v>
      </c>
      <c r="AT72" s="22">
        <f>$S$12*($Q$58-1)/(AS75*($Q$58-1)+1)</f>
        <v>3.9027924777532509E-2</v>
      </c>
      <c r="AU72" s="22">
        <f>IF(AT72=0,0,-1*AT72^2/$S$12)</f>
        <v>-1.5231789124407358E-2</v>
      </c>
      <c r="AV72" s="22">
        <f>$S$12*($Q$58-1)/(AU75*($Q$58-1)+1)</f>
        <v>3.9027924777532509E-2</v>
      </c>
      <c r="AW72" s="22">
        <f>IF(AV72=0,0,-1*AV72^2/$S$12)</f>
        <v>-1.5231789124407358E-2</v>
      </c>
      <c r="AX72" s="22">
        <f>$S$12*($Q$58-1)/(AW75*($Q$58-1)+1)</f>
        <v>3.9027924777532509E-2</v>
      </c>
      <c r="AY72" s="22">
        <f>IF(AX72=0,0,-1*AX72^2/$S$12)</f>
        <v>-1.5231789124407358E-2</v>
      </c>
      <c r="AZ72" s="22">
        <f>$S$12*($Q$58-1)/(AY75*($Q$58-1)+1)</f>
        <v>3.9027924777532509E-2</v>
      </c>
      <c r="BA72" s="22">
        <f>IF(AZ72=0,0,-1*AZ72^2/$S$12)</f>
        <v>-1.5231789124407358E-2</v>
      </c>
      <c r="BB72" s="22">
        <f>$S$12*($Q$58-1)/(BA75*($Q$58-1)+1)</f>
        <v>3.9027924777532509E-2</v>
      </c>
      <c r="BC72" s="22">
        <f>IF(BB72=0,0,-1*BB72^2/$S$12)</f>
        <v>-1.5231789124407358E-2</v>
      </c>
      <c r="BD72" s="22">
        <f>$S$12*($Q$58-1)/(BC75*($Q$58-1)+1)</f>
        <v>3.9027924777532509E-2</v>
      </c>
      <c r="BE72" s="22">
        <f>IF(BD72=0,0,-1*BD72^2/$S$12)</f>
        <v>-1.5231789124407358E-2</v>
      </c>
      <c r="BF72" s="22">
        <f>$S$12*($Q$58-1)/(BE75*($Q$58-1)+1)</f>
        <v>3.9027924777532509E-2</v>
      </c>
      <c r="BG72" s="22">
        <f>IF(BF72=0,0,-1*BF72^2/$S$12)</f>
        <v>-1.5231789124407358E-2</v>
      </c>
      <c r="BH72" s="22">
        <f>$S$12*($Q$58-1)/(BG75*($Q$58-1)+1)</f>
        <v>3.9027924777532509E-2</v>
      </c>
      <c r="BI72" s="22">
        <f>IF(BH72=0,0,-1*BH72^2/$S$12)</f>
        <v>-1.5231789124407358E-2</v>
      </c>
      <c r="BJ72" s="22">
        <f>$S$12*($Q$58-1)/(BI75*($Q$58-1)+1)</f>
        <v>3.9027924777532509E-2</v>
      </c>
      <c r="BK72" s="22">
        <f>IF(BJ72=0,0,-1*BJ72^2/$S$12)</f>
        <v>-1.5231789124407358E-2</v>
      </c>
      <c r="BL72" s="22">
        <f>$S$12*($Q$58-1)/(BK75*($Q$58-1)+1)</f>
        <v>3.9027924777532509E-2</v>
      </c>
      <c r="BM72" s="22">
        <f>IF(BL72=0,0,-1*BL72^2/$S$12)</f>
        <v>-1.5231789124407358E-2</v>
      </c>
      <c r="BN72" s="22">
        <f>$S$12*($Q$58-1)/(BM75*($Q$58-1)+1)</f>
        <v>3.9027924777532509E-2</v>
      </c>
      <c r="BO72" s="22">
        <f>IF(BN72=0,0,-1*BN72^2/$S$12)</f>
        <v>-1.5231789124407358E-2</v>
      </c>
      <c r="BP72" s="22">
        <f>$S$12*($Q$58-1)/(BO75*($Q$58-1)+1)</f>
        <v>3.9027924777532509E-2</v>
      </c>
      <c r="BQ72" s="22">
        <f>IF(BP72=0,0,-1*BP72^2/$S$12)</f>
        <v>-1.5231789124407358E-2</v>
      </c>
      <c r="BR72" s="22">
        <f>$S$12*($Q$58-1)/(BQ75*($Q$58-1)+1)</f>
        <v>3.9027924777532509E-2</v>
      </c>
      <c r="BS72" s="22">
        <f>IF(BR72=0,0,-1*BR72^2/$S$12)</f>
        <v>-1.5231789124407358E-2</v>
      </c>
      <c r="BT72" s="22">
        <f>$S$12*($Q$58-1)/(BS75*($Q$58-1)+1)</f>
        <v>3.9027924777532509E-2</v>
      </c>
      <c r="BU72" s="22">
        <f>IF(BT72=0,0,-1*BT72^2/$S$12)</f>
        <v>-1.5231789124407358E-2</v>
      </c>
      <c r="BV72" s="22">
        <f>$S$12*($Q$58-1)/(BU75*($Q$58-1)+1)</f>
        <v>3.9027924777532509E-2</v>
      </c>
      <c r="BW72" s="22">
        <f>IF(BV72=0,0,-1*BV72^2/$S$12)</f>
        <v>-1.5231789124407358E-2</v>
      </c>
      <c r="BX72" s="22">
        <f>$S$12*($Q$58-1)/(BW75*($Q$58-1)+1)</f>
        <v>3.9027924777532509E-2</v>
      </c>
      <c r="BY72" s="22">
        <f>IF(BX72=0,0,-1*BX72^2/$S$12)</f>
        <v>-1.5231789124407358E-2</v>
      </c>
      <c r="BZ72" s="22">
        <f>$S$12*($Q$58-1)/(BY75*($Q$58-1)+1)</f>
        <v>3.9027924777532509E-2</v>
      </c>
      <c r="CA72" s="22">
        <f>IF(BZ72=0,0,-1*BZ72^2/$S$12)</f>
        <v>-1.5231789124407358E-2</v>
      </c>
      <c r="CB72" s="22">
        <f>$S$12*($Q$58-1)/(CA75*($Q$58-1)+1)</f>
        <v>3.9027924777532509E-2</v>
      </c>
      <c r="CC72" s="22">
        <f>IF(CB72=0,0,-1*CB72^2/$S$12)</f>
        <v>-1.5231789124407358E-2</v>
      </c>
      <c r="CD72" s="22">
        <f>$S$12*($Q$58-1)/(CC75*($Q$58-1)+1)</f>
        <v>3.9027924777532509E-2</v>
      </c>
      <c r="CE72" s="22">
        <f>IF(CD72=0,0,-1*CD72^2/$S$12)</f>
        <v>-1.5231789124407358E-2</v>
      </c>
      <c r="CF72" s="22">
        <f>$S$12*($Q$58-1)/(CE75*($Q$58-1)+1)</f>
        <v>3.9027924777532509E-2</v>
      </c>
      <c r="CG72" s="22">
        <f>IF(CF72=0,0,-1*CF72^2/$S$12)</f>
        <v>-1.5231789124407358E-2</v>
      </c>
      <c r="CH72" s="22">
        <f>$S$12*($Q$58-1)/(CG75*($Q$58-1)+1)</f>
        <v>3.9027924777532509E-2</v>
      </c>
      <c r="CI72" s="22">
        <f>IF(CH72=0,0,-1*CH72^2/$S$12)</f>
        <v>-1.5231789124407358E-2</v>
      </c>
      <c r="CJ72" s="22">
        <f>$S$12*($Q$58-1)/(CI75*($Q$58-1)+1)</f>
        <v>3.9027924777532509E-2</v>
      </c>
      <c r="CK72" s="22">
        <f>IF(CJ72=0,0,-1*CJ72^2/$S$12)</f>
        <v>-1.5231789124407358E-2</v>
      </c>
      <c r="CL72" s="22">
        <f>$S$12*($Q$58-1)/(CK75*($Q$58-1)+1)</f>
        <v>3.9027924777532509E-2</v>
      </c>
      <c r="CM72" s="22">
        <f>IF(CL72=0,0,-1*CL72^2/$S$12)</f>
        <v>-1.5231789124407358E-2</v>
      </c>
      <c r="CN72" s="22">
        <f>$S$12*($Q$58-1)/(CM75*($Q$58-1)+1)</f>
        <v>3.9027924777532509E-2</v>
      </c>
      <c r="CO72" s="22">
        <f>IF(CN72=0,0,-1*CN72^2/$S$12)</f>
        <v>-1.5231789124407358E-2</v>
      </c>
      <c r="CP72" s="22">
        <f>$S$12*($Q$58-1)/(CO75*($Q$58-1)+1)</f>
        <v>3.9027924777532509E-2</v>
      </c>
      <c r="CQ72" s="22">
        <f>IF(CP72=0,0,-1*CP72^2/$S$12)</f>
        <v>-1.5231789124407358E-2</v>
      </c>
      <c r="CR72" s="22">
        <f>$S$12*($Q$58-1)/(CQ75*($Q$58-1)+1)</f>
        <v>3.9027924777532509E-2</v>
      </c>
      <c r="CS72" s="22">
        <f>IF(CR72=0,0,-1*CR72^2/$S$12)</f>
        <v>-1.5231789124407358E-2</v>
      </c>
      <c r="CT72" s="22">
        <f>$S$12*($Q$58-1)/(CS75*($Q$58-1)+1)</f>
        <v>3.9027924777532509E-2</v>
      </c>
      <c r="CU72" s="22">
        <f>IF(CT72=0,0,-1*CT72^2/$S$12)</f>
        <v>-1.5231789124407358E-2</v>
      </c>
      <c r="CV72" s="22">
        <f>$S$12*($Q$58-1)/(CU75*($Q$58-1)+1)</f>
        <v>3.9027924777532509E-2</v>
      </c>
      <c r="CW72" s="22">
        <f>IF(CV72=0,0,-1*CV72^2/$S$12)</f>
        <v>-1.5231789124407358E-2</v>
      </c>
      <c r="CX72" s="22">
        <f>$S$12*($Q$58-1)/(CW75*($Q$58-1)+1)</f>
        <v>3.9027924777532509E-2</v>
      </c>
      <c r="CY72" s="22">
        <f>IF(CX72=0,0,-1*CX72^2/$S$12)</f>
        <v>-1.5231789124407358E-2</v>
      </c>
      <c r="CZ72" s="22">
        <f>$S$12*($Q$58-1)/(CY75*($Q$58-1)+1)</f>
        <v>3.9027924777532509E-2</v>
      </c>
      <c r="DA72" s="22">
        <f>IF(CZ72=0,0,-1*CZ72^2/$S$12)</f>
        <v>-1.5231789124407358E-2</v>
      </c>
      <c r="DB72" s="22">
        <f>$S$12*($Q$58-1)/(DA75*($Q$58-1)+1)</f>
        <v>3.9027924777532509E-2</v>
      </c>
      <c r="DC72" s="22">
        <f>IF(DB72=0,0,-1*DB72^2/$S$12)</f>
        <v>-1.5231789124407358E-2</v>
      </c>
      <c r="DD72" s="22">
        <f>$S$12*($Q$58-1)/(DC75*($Q$58-1)+1)</f>
        <v>3.9027924777532509E-2</v>
      </c>
      <c r="DE72" s="22">
        <f>IF(DD72=0,0,-1*DD72^2/$S$12)</f>
        <v>-1.5231789124407358E-2</v>
      </c>
      <c r="DF72" s="22">
        <f>$S$12*($Q$58-1)/(DE75*($Q$58-1)+1)</f>
        <v>3.9027924777532509E-2</v>
      </c>
      <c r="DG72" s="22">
        <f>IF(DF72=0,0,-1*DF72^2/$S$12)</f>
        <v>-1.5231789124407358E-2</v>
      </c>
      <c r="DH72" s="22">
        <f>$S$12*($Q$58-1)/(DG75*($Q$58-1)+1)</f>
        <v>3.9027924777532509E-2</v>
      </c>
      <c r="DI72" s="22">
        <f>IF(DH72=0,0,-1*DH72^2/$S$12)</f>
        <v>-1.5231789124407358E-2</v>
      </c>
      <c r="DJ72" s="22">
        <f>$S$12*($Q$58-1)/(DI75*($Q$58-1)+1)</f>
        <v>3.9027924777532509E-2</v>
      </c>
      <c r="DK72" s="22">
        <f>IF(DJ72=0,0,-1*DJ72^2/$S$12)</f>
        <v>-1.5231789124407358E-2</v>
      </c>
      <c r="DL72" s="22">
        <f>$S$12*($Q$58-1)/(DK75*($Q$58-1)+1)</f>
        <v>3.9027924777532509E-2</v>
      </c>
      <c r="DM72" s="22">
        <f>IF(DL72=0,0,-1*DL72^2/$S$12)</f>
        <v>-1.5231789124407358E-2</v>
      </c>
      <c r="DN72" s="22">
        <f>$S$12*($Q$58-1)/(DM75*($Q$58-1)+1)</f>
        <v>3.9027924777532509E-2</v>
      </c>
      <c r="DO72" s="22">
        <f>IF(DN72=0,0,-1*DN72^2/$S$12)</f>
        <v>-1.5231789124407358E-2</v>
      </c>
      <c r="DP72" s="22">
        <f>$S$12*($Q$58-1)/(DO75*($Q$58-1)+1)</f>
        <v>3.9027924777532509E-2</v>
      </c>
      <c r="DQ72" s="22">
        <f>IF(DP72=0,0,-1*DP72^2/$S$12)</f>
        <v>-1.5231789124407358E-2</v>
      </c>
      <c r="DR72" s="22">
        <f>$S$12*($Q$58-1)/(DQ75*($Q$58-1)+1)</f>
        <v>3.9027924777532509E-2</v>
      </c>
      <c r="DS72" s="22">
        <f>IF(DR72=0,0,-1*DR72^2/$S$12)</f>
        <v>-1.5231789124407358E-2</v>
      </c>
      <c r="DT72" s="22">
        <f>$S$12*($Q$58-1)/(DS75*($Q$58-1)+1)</f>
        <v>3.9027924777532509E-2</v>
      </c>
      <c r="DU72" s="22">
        <f>IF(DT72=0,0,-1*DT72^2/$S$12)</f>
        <v>-1.5231789124407358E-2</v>
      </c>
      <c r="DV72" s="22">
        <f>$S$12*($Q$58-1)/(DU75*($Q$58-1)+1)</f>
        <v>3.9027924777532509E-2</v>
      </c>
      <c r="DW72" s="22">
        <f>IF(DV72=0,0,-1*DV72^2/$S$12)</f>
        <v>-1.5231789124407358E-2</v>
      </c>
      <c r="DX72" s="22">
        <f>$S$12*($Q$58-1)/(DW75*($Q$58-1)+1)</f>
        <v>3.9027924777532509E-2</v>
      </c>
      <c r="DY72" s="22">
        <f>IF(DX72=0,0,-1*DX72^2/$S$12)</f>
        <v>-1.5231789124407358E-2</v>
      </c>
      <c r="DZ72" s="22">
        <f>$S$12*($Q$58-1)/(DY75*($Q$58-1)+1)</f>
        <v>3.9027924777532509E-2</v>
      </c>
      <c r="EA72" s="22">
        <f>IF(DZ72=0,0,-1*DZ72^2/$S$12)</f>
        <v>-1.5231789124407358E-2</v>
      </c>
      <c r="EB72" s="22">
        <f>$S$12*($Q$58-1)/(EA75*($Q$58-1)+1)</f>
        <v>3.9027924777532509E-2</v>
      </c>
      <c r="EC72" s="22">
        <f>IF(EB72=0,0,-1*EB72^2/$S$12)</f>
        <v>-1.5231789124407358E-2</v>
      </c>
      <c r="ED72" s="22">
        <f>$S$12*($Q$58-1)/(EC75*($Q$58-1)+1)</f>
        <v>3.9027924777532509E-2</v>
      </c>
      <c r="EE72" s="22">
        <f>IF(ED72=0,0,-1*ED72^2/$S$12)</f>
        <v>-1.5231789124407358E-2</v>
      </c>
      <c r="EF72" s="22">
        <f>$S$12*($Q$58-1)/(EE75*($Q$58-1)+1)</f>
        <v>3.9027924777532509E-2</v>
      </c>
      <c r="EG72" s="22">
        <f>IF(EF72=0,0,-1*EF72^2/$S$12)</f>
        <v>-1.5231789124407358E-2</v>
      </c>
      <c r="EH72" s="22">
        <f>$S$12*($Q$58-1)/(EG75*($Q$58-1)+1)</f>
        <v>3.9027924777532509E-2</v>
      </c>
      <c r="EI72" s="22">
        <f>IF(EH72=0,0,-1*EH72^2/$S$12)</f>
        <v>-1.5231789124407358E-2</v>
      </c>
      <c r="EJ72" s="22">
        <f>$S$12*($Q$58-1)/(EI75*($Q$58-1)+1)</f>
        <v>3.9027924777532509E-2</v>
      </c>
      <c r="EK72" s="22">
        <f>IF(EJ72=0,0,-1*EJ72^2/$S$12)</f>
        <v>-1.5231789124407358E-2</v>
      </c>
      <c r="EL72" s="22">
        <f>$S$12*($Q$58-1)/(EK75*($Q$58-1)+1)</f>
        <v>3.9027924777532509E-2</v>
      </c>
      <c r="EM72" s="22">
        <f>IF(EL72=0,0,-1*EL72^2/$S$12)</f>
        <v>-1.5231789124407358E-2</v>
      </c>
      <c r="EN72" s="22">
        <f>$S$12*($Q$58-1)/(EM75*($Q$58-1)+1)</f>
        <v>3.9027924777532509E-2</v>
      </c>
      <c r="EO72" s="22">
        <f>IF(EN72=0,0,-1*EN72^2/$S$12)</f>
        <v>-1.5231789124407358E-2</v>
      </c>
      <c r="EP72" s="22">
        <f>$S$12*($Q$58-1)/(EO75*($Q$58-1)+1)</f>
        <v>3.9027924777532509E-2</v>
      </c>
      <c r="EQ72" s="22">
        <f>IF(EP72=0,0,-1*EP72^2/$S$12)</f>
        <v>-1.5231789124407358E-2</v>
      </c>
      <c r="ER72" s="22">
        <f>$S$12*($Q$58-1)/(EQ75*($Q$58-1)+1)</f>
        <v>3.9027924777532509E-2</v>
      </c>
      <c r="ES72" s="22">
        <f>IF(ER72=0,0,-1*ER72^2/$S$12)</f>
        <v>-1.5231789124407358E-2</v>
      </c>
      <c r="ET72" s="22">
        <f>$S$12*($Q$58-1)/(ES75*($Q$58-1)+1)</f>
        <v>3.9027924777532509E-2</v>
      </c>
      <c r="EU72" s="22">
        <f>IF(ET72=0,0,-1*ET72^2/$S$12)</f>
        <v>-1.5231789124407358E-2</v>
      </c>
      <c r="EV72" s="22">
        <f>$S$12*($Q$58-1)/(EU75*($Q$58-1)+1)</f>
        <v>3.9027924777532509E-2</v>
      </c>
      <c r="EW72" s="22">
        <f>IF(EV72=0,0,-1*EV72^2/$S$12)</f>
        <v>-1.5231789124407358E-2</v>
      </c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</row>
    <row r="73" spans="8:165" x14ac:dyDescent="0.25">
      <c r="H73" s="21"/>
      <c r="I73" s="21"/>
      <c r="J73" s="2"/>
      <c r="L73" s="82">
        <f t="shared" si="24"/>
        <v>9.7409315933730742E-2</v>
      </c>
      <c r="M73" s="22">
        <f t="shared" si="25"/>
        <v>0.10440668153154073</v>
      </c>
      <c r="N73" s="22">
        <f t="shared" si="26"/>
        <v>6.9617205666540737E-3</v>
      </c>
      <c r="O73" s="22">
        <f>IF(N73=0,0,-1*N73^2/$S$13)</f>
        <v>-4.8465553248174312E-4</v>
      </c>
      <c r="P73" s="22">
        <f>$S$13*($Q$59-1)/(O75*($Q$59-1)+1)</f>
        <v>6.9968537146094488E-3</v>
      </c>
      <c r="Q73" s="22">
        <f>IF(P73=0,0,-1*P73^2/$S$13)</f>
        <v>-4.8955961903644036E-4</v>
      </c>
      <c r="R73" s="22">
        <f>$S$13*($Q$59-1)/(Q75*($Q$59-1)+1)</f>
        <v>6.9973656787645109E-3</v>
      </c>
      <c r="S73" s="22">
        <f>IF(R73=0,0,-1*R73^2/$S$13)</f>
        <v>-4.8963126442351523E-4</v>
      </c>
      <c r="T73" s="22">
        <f>$S$13*($Q$59-1)/(S75*($Q$59-1)+1)</f>
        <v>6.9973655978099883E-3</v>
      </c>
      <c r="U73" s="22">
        <f>IF(T73=0,0,-1*T73^2/$S$13)</f>
        <v>-4.8963125309414734E-4</v>
      </c>
      <c r="V73" s="22">
        <f>$S$13*($Q$59-1)/(U75*($Q$59-1)+1)</f>
        <v>6.9973655978099866E-3</v>
      </c>
      <c r="W73" s="22">
        <f>IF(V73=0,0,-1*V73^2/$S$13)</f>
        <v>-4.8963125309414712E-4</v>
      </c>
      <c r="X73" s="22">
        <f>$S$13*($Q$59-1)/(W75*($Q$59-1)+1)</f>
        <v>6.9973655978099866E-3</v>
      </c>
      <c r="Y73" s="22">
        <f>IF(X73=0,0,-1*X73^2/$S$13)</f>
        <v>-4.8963125309414712E-4</v>
      </c>
      <c r="Z73" s="22">
        <f>$S$13*($Q$59-1)/(Y75*($Q$59-1)+1)</f>
        <v>6.9973655978099866E-3</v>
      </c>
      <c r="AA73" s="22">
        <f>IF(Z73=0,0,-1*Z73^2/$S$13)</f>
        <v>-4.8963125309414712E-4</v>
      </c>
      <c r="AB73" s="22">
        <f>$S$13*($Q$59-1)/(AA75*($Q$59-1)+1)</f>
        <v>6.9973655978099866E-3</v>
      </c>
      <c r="AC73" s="22">
        <f>IF(AB73=0,0,-1*AB73^2/$S$13)</f>
        <v>-4.8963125309414712E-4</v>
      </c>
      <c r="AD73" s="22">
        <f>$S$13*($Q$59-1)/(AC75*($Q$59-1)+1)</f>
        <v>6.9973655978099866E-3</v>
      </c>
      <c r="AE73" s="22">
        <f>IF(AD73=0,0,-1*AD73^2/$S$13)</f>
        <v>-4.8963125309414712E-4</v>
      </c>
      <c r="AF73" s="22">
        <f>$S$13*($Q$59-1)/(AE75*($Q$59-1)+1)</f>
        <v>6.9973655978099866E-3</v>
      </c>
      <c r="AG73" s="22">
        <f>IF(AF73=0,0,-1*AF73^2/$S$13)</f>
        <v>-4.8963125309414712E-4</v>
      </c>
      <c r="AH73" s="22">
        <f>$S$13*($Q$59-1)/(AG75*($Q$59-1)+1)</f>
        <v>6.9973655978099866E-3</v>
      </c>
      <c r="AI73" s="22">
        <f>IF(AH73=0,0,-1*AH73^2/$S$13)</f>
        <v>-4.8963125309414712E-4</v>
      </c>
      <c r="AJ73" s="22">
        <f>$S$13*($Q$59-1)/(AI75*($Q$59-1)+1)</f>
        <v>6.9973655978099866E-3</v>
      </c>
      <c r="AK73" s="22">
        <f>IF(AJ73=0,0,-1*AJ73^2/$S$13)</f>
        <v>-4.8963125309414712E-4</v>
      </c>
      <c r="AL73" s="22">
        <f>$S$13*($Q$59-1)/(AK75*($Q$59-1)+1)</f>
        <v>6.9973655978099866E-3</v>
      </c>
      <c r="AM73" s="22">
        <f>IF(AL73=0,0,-1*AL73^2/$S$13)</f>
        <v>-4.8963125309414712E-4</v>
      </c>
      <c r="AN73" s="22">
        <f>$S$13*($Q$59-1)/(AM75*($Q$59-1)+1)</f>
        <v>6.9973655978099866E-3</v>
      </c>
      <c r="AO73" s="22">
        <f>IF(AN73=0,0,-1*AN73^2/$S$13)</f>
        <v>-4.8963125309414712E-4</v>
      </c>
      <c r="AP73" s="22">
        <f>$S$13*($Q$59-1)/(AO75*($Q$59-1)+1)</f>
        <v>6.9973655978099866E-3</v>
      </c>
      <c r="AQ73" s="22">
        <f>IF(AP73=0,0,-1*AP73^2/$S$13)</f>
        <v>-4.8963125309414712E-4</v>
      </c>
      <c r="AR73" s="22">
        <f>$S$13*($Q$59-1)/(AQ75*($Q$59-1)+1)</f>
        <v>6.9973655978099866E-3</v>
      </c>
      <c r="AS73" s="22">
        <f>IF(AR73=0,0,-1*AR73^2/$S$13)</f>
        <v>-4.8963125309414712E-4</v>
      </c>
      <c r="AT73" s="22">
        <f>$S$13*($Q$59-1)/(AS75*($Q$59-1)+1)</f>
        <v>6.9973655978099866E-3</v>
      </c>
      <c r="AU73" s="22">
        <f>IF(AT73=0,0,-1*AT73^2/$S$13)</f>
        <v>-4.8963125309414712E-4</v>
      </c>
      <c r="AV73" s="22">
        <f>$S$13*($Q$59-1)/(AU75*($Q$59-1)+1)</f>
        <v>6.9973655978099866E-3</v>
      </c>
      <c r="AW73" s="22">
        <f>IF(AV73=0,0,-1*AV73^2/$S$13)</f>
        <v>-4.8963125309414712E-4</v>
      </c>
      <c r="AX73" s="22">
        <f>$S$13*($Q$59-1)/(AW75*($Q$59-1)+1)</f>
        <v>6.9973655978099866E-3</v>
      </c>
      <c r="AY73" s="22">
        <f>IF(AX73=0,0,-1*AX73^2/$S$13)</f>
        <v>-4.8963125309414712E-4</v>
      </c>
      <c r="AZ73" s="22">
        <f>$S$13*($Q$59-1)/(AY75*($Q$59-1)+1)</f>
        <v>6.9973655978099866E-3</v>
      </c>
      <c r="BA73" s="22">
        <f>IF(AZ73=0,0,-1*AZ73^2/$S$13)</f>
        <v>-4.8963125309414712E-4</v>
      </c>
      <c r="BB73" s="22">
        <f>$S$13*($Q$59-1)/(BA75*($Q$59-1)+1)</f>
        <v>6.9973655978099866E-3</v>
      </c>
      <c r="BC73" s="22">
        <f>IF(BB73=0,0,-1*BB73^2/$S$13)</f>
        <v>-4.8963125309414712E-4</v>
      </c>
      <c r="BD73" s="22">
        <f>$S$13*($Q$59-1)/(BC75*($Q$59-1)+1)</f>
        <v>6.9973655978099866E-3</v>
      </c>
      <c r="BE73" s="22">
        <f>IF(BD73=0,0,-1*BD73^2/$S$13)</f>
        <v>-4.8963125309414712E-4</v>
      </c>
      <c r="BF73" s="22">
        <f>$S$13*($Q$59-1)/(BE75*($Q$59-1)+1)</f>
        <v>6.9973655978099866E-3</v>
      </c>
      <c r="BG73" s="22">
        <f>IF(BF73=0,0,-1*BF73^2/$S$13)</f>
        <v>-4.8963125309414712E-4</v>
      </c>
      <c r="BH73" s="22">
        <f>$S$13*($Q$59-1)/(BG75*($Q$59-1)+1)</f>
        <v>6.9973655978099866E-3</v>
      </c>
      <c r="BI73" s="22">
        <f>IF(BH73=0,0,-1*BH73^2/$S$13)</f>
        <v>-4.8963125309414712E-4</v>
      </c>
      <c r="BJ73" s="22">
        <f>$S$13*($Q$59-1)/(BI75*($Q$59-1)+1)</f>
        <v>6.9973655978099866E-3</v>
      </c>
      <c r="BK73" s="22">
        <f>IF(BJ73=0,0,-1*BJ73^2/$S$13)</f>
        <v>-4.8963125309414712E-4</v>
      </c>
      <c r="BL73" s="22">
        <f>$S$13*($Q$59-1)/(BK75*($Q$59-1)+1)</f>
        <v>6.9973655978099866E-3</v>
      </c>
      <c r="BM73" s="22">
        <f>IF(BL73=0,0,-1*BL73^2/$S$13)</f>
        <v>-4.8963125309414712E-4</v>
      </c>
      <c r="BN73" s="22">
        <f>$S$13*($Q$59-1)/(BM75*($Q$59-1)+1)</f>
        <v>6.9973655978099866E-3</v>
      </c>
      <c r="BO73" s="22">
        <f>IF(BN73=0,0,-1*BN73^2/$S$13)</f>
        <v>-4.8963125309414712E-4</v>
      </c>
      <c r="BP73" s="22">
        <f>$S$13*($Q$59-1)/(BO75*($Q$59-1)+1)</f>
        <v>6.9973655978099866E-3</v>
      </c>
      <c r="BQ73" s="22">
        <f>IF(BP73=0,0,-1*BP73^2/$S$13)</f>
        <v>-4.8963125309414712E-4</v>
      </c>
      <c r="BR73" s="22">
        <f>$S$13*($Q$59-1)/(BQ75*($Q$59-1)+1)</f>
        <v>6.9973655978099866E-3</v>
      </c>
      <c r="BS73" s="22">
        <f>IF(BR73=0,0,-1*BR73^2/$S$13)</f>
        <v>-4.8963125309414712E-4</v>
      </c>
      <c r="BT73" s="22">
        <f>$S$13*($Q$59-1)/(BS75*($Q$59-1)+1)</f>
        <v>6.9973655978099866E-3</v>
      </c>
      <c r="BU73" s="22">
        <f>IF(BT73=0,0,-1*BT73^2/$S$13)</f>
        <v>-4.8963125309414712E-4</v>
      </c>
      <c r="BV73" s="22">
        <f>$S$13*($Q$59-1)/(BU75*($Q$59-1)+1)</f>
        <v>6.9973655978099866E-3</v>
      </c>
      <c r="BW73" s="22">
        <f>IF(BV73=0,0,-1*BV73^2/$S$13)</f>
        <v>-4.8963125309414712E-4</v>
      </c>
      <c r="BX73" s="22">
        <f>$S$13*($Q$59-1)/(BW75*($Q$59-1)+1)</f>
        <v>6.9973655978099866E-3</v>
      </c>
      <c r="BY73" s="22">
        <f>IF(BX73=0,0,-1*BX73^2/$S$13)</f>
        <v>-4.8963125309414712E-4</v>
      </c>
      <c r="BZ73" s="22">
        <f>$S$13*($Q$59-1)/(BY75*($Q$59-1)+1)</f>
        <v>6.9973655978099866E-3</v>
      </c>
      <c r="CA73" s="22">
        <f>IF(BZ73=0,0,-1*BZ73^2/$S$13)</f>
        <v>-4.8963125309414712E-4</v>
      </c>
      <c r="CB73" s="22">
        <f>$S$13*($Q$59-1)/(CA75*($Q$59-1)+1)</f>
        <v>6.9973655978099866E-3</v>
      </c>
      <c r="CC73" s="22">
        <f>IF(CB73=0,0,-1*CB73^2/$S$13)</f>
        <v>-4.8963125309414712E-4</v>
      </c>
      <c r="CD73" s="22">
        <f>$S$13*($Q$59-1)/(CC75*($Q$59-1)+1)</f>
        <v>6.9973655978099866E-3</v>
      </c>
      <c r="CE73" s="22">
        <f>IF(CD73=0,0,-1*CD73^2/$S$13)</f>
        <v>-4.8963125309414712E-4</v>
      </c>
      <c r="CF73" s="22">
        <f>$S$13*($Q$59-1)/(CE75*($Q$59-1)+1)</f>
        <v>6.9973655978099866E-3</v>
      </c>
      <c r="CG73" s="22">
        <f>IF(CF73=0,0,-1*CF73^2/$S$13)</f>
        <v>-4.8963125309414712E-4</v>
      </c>
      <c r="CH73" s="22">
        <f>$S$13*($Q$59-1)/(CG75*($Q$59-1)+1)</f>
        <v>6.9973655978099866E-3</v>
      </c>
      <c r="CI73" s="22">
        <f>IF(CH73=0,0,-1*CH73^2/$S$13)</f>
        <v>-4.8963125309414712E-4</v>
      </c>
      <c r="CJ73" s="22">
        <f>$S$13*($Q$59-1)/(CI75*($Q$59-1)+1)</f>
        <v>6.9973655978099866E-3</v>
      </c>
      <c r="CK73" s="22">
        <f>IF(CJ73=0,0,-1*CJ73^2/$S$13)</f>
        <v>-4.8963125309414712E-4</v>
      </c>
      <c r="CL73" s="22">
        <f>$S$13*($Q$59-1)/(CK75*($Q$59-1)+1)</f>
        <v>6.9973655978099866E-3</v>
      </c>
      <c r="CM73" s="22">
        <f>IF(CL73=0,0,-1*CL73^2/$S$13)</f>
        <v>-4.8963125309414712E-4</v>
      </c>
      <c r="CN73" s="22">
        <f>$S$13*($Q$59-1)/(CM75*($Q$59-1)+1)</f>
        <v>6.9973655978099866E-3</v>
      </c>
      <c r="CO73" s="22">
        <f>IF(CN73=0,0,-1*CN73^2/$S$13)</f>
        <v>-4.8963125309414712E-4</v>
      </c>
      <c r="CP73" s="22">
        <f>$S$13*($Q$59-1)/(CO75*($Q$59-1)+1)</f>
        <v>6.9973655978099866E-3</v>
      </c>
      <c r="CQ73" s="22">
        <f>IF(CP73=0,0,-1*CP73^2/$S$13)</f>
        <v>-4.8963125309414712E-4</v>
      </c>
      <c r="CR73" s="22">
        <f>$S$13*($Q$59-1)/(CQ75*($Q$59-1)+1)</f>
        <v>6.9973655978099866E-3</v>
      </c>
      <c r="CS73" s="22">
        <f>IF(CR73=0,0,-1*CR73^2/$S$13)</f>
        <v>-4.8963125309414712E-4</v>
      </c>
      <c r="CT73" s="22">
        <f>$S$13*($Q$59-1)/(CS75*($Q$59-1)+1)</f>
        <v>6.9973655978099866E-3</v>
      </c>
      <c r="CU73" s="22">
        <f>IF(CT73=0,0,-1*CT73^2/$S$13)</f>
        <v>-4.8963125309414712E-4</v>
      </c>
      <c r="CV73" s="22">
        <f>$S$13*($Q$59-1)/(CU75*($Q$59-1)+1)</f>
        <v>6.9973655978099866E-3</v>
      </c>
      <c r="CW73" s="22">
        <f>IF(CV73=0,0,-1*CV73^2/$S$13)</f>
        <v>-4.8963125309414712E-4</v>
      </c>
      <c r="CX73" s="22">
        <f>$S$13*($Q$59-1)/(CW75*($Q$59-1)+1)</f>
        <v>6.9973655978099866E-3</v>
      </c>
      <c r="CY73" s="22">
        <f>IF(CX73=0,0,-1*CX73^2/$S$13)</f>
        <v>-4.8963125309414712E-4</v>
      </c>
      <c r="CZ73" s="22">
        <f>$S$13*($Q$59-1)/(CY75*($Q$59-1)+1)</f>
        <v>6.9973655978099866E-3</v>
      </c>
      <c r="DA73" s="22">
        <f>IF(CZ73=0,0,-1*CZ73^2/$S$13)</f>
        <v>-4.8963125309414712E-4</v>
      </c>
      <c r="DB73" s="22">
        <f>$S$13*($Q$59-1)/(DA75*($Q$59-1)+1)</f>
        <v>6.9973655978099866E-3</v>
      </c>
      <c r="DC73" s="22">
        <f>IF(DB73=0,0,-1*DB73^2/$S$13)</f>
        <v>-4.8963125309414712E-4</v>
      </c>
      <c r="DD73" s="22">
        <f>$S$13*($Q$59-1)/(DC75*($Q$59-1)+1)</f>
        <v>6.9973655978099866E-3</v>
      </c>
      <c r="DE73" s="22">
        <f>IF(DD73=0,0,-1*DD73^2/$S$13)</f>
        <v>-4.8963125309414712E-4</v>
      </c>
      <c r="DF73" s="22">
        <f>$S$13*($Q$59-1)/(DE75*($Q$59-1)+1)</f>
        <v>6.9973655978099866E-3</v>
      </c>
      <c r="DG73" s="22">
        <f>IF(DF73=0,0,-1*DF73^2/$S$13)</f>
        <v>-4.8963125309414712E-4</v>
      </c>
      <c r="DH73" s="22">
        <f>$S$13*($Q$59-1)/(DG75*($Q$59-1)+1)</f>
        <v>6.9973655978099866E-3</v>
      </c>
      <c r="DI73" s="22">
        <f>IF(DH73=0,0,-1*DH73^2/$S$13)</f>
        <v>-4.8963125309414712E-4</v>
      </c>
      <c r="DJ73" s="22">
        <f>$S$13*($Q$59-1)/(DI75*($Q$59-1)+1)</f>
        <v>6.9973655978099866E-3</v>
      </c>
      <c r="DK73" s="22">
        <f>IF(DJ73=0,0,-1*DJ73^2/$S$13)</f>
        <v>-4.8963125309414712E-4</v>
      </c>
      <c r="DL73" s="22">
        <f>$S$13*($Q$59-1)/(DK75*($Q$59-1)+1)</f>
        <v>6.9973655978099866E-3</v>
      </c>
      <c r="DM73" s="22">
        <f>IF(DL73=0,0,-1*DL73^2/$S$13)</f>
        <v>-4.8963125309414712E-4</v>
      </c>
      <c r="DN73" s="22">
        <f>$S$13*($Q$59-1)/(DM75*($Q$59-1)+1)</f>
        <v>6.9973655978099866E-3</v>
      </c>
      <c r="DO73" s="22">
        <f>IF(DN73=0,0,-1*DN73^2/$S$13)</f>
        <v>-4.8963125309414712E-4</v>
      </c>
      <c r="DP73" s="22">
        <f>$S$13*($Q$59-1)/(DO75*($Q$59-1)+1)</f>
        <v>6.9973655978099866E-3</v>
      </c>
      <c r="DQ73" s="22">
        <f>IF(DP73=0,0,-1*DP73^2/$S$13)</f>
        <v>-4.8963125309414712E-4</v>
      </c>
      <c r="DR73" s="22">
        <f>$S$13*($Q$59-1)/(DQ75*($Q$59-1)+1)</f>
        <v>6.9973655978099866E-3</v>
      </c>
      <c r="DS73" s="22">
        <f>IF(DR73=0,0,-1*DR73^2/$S$13)</f>
        <v>-4.8963125309414712E-4</v>
      </c>
      <c r="DT73" s="22">
        <f>$S$13*($Q$59-1)/(DS75*($Q$59-1)+1)</f>
        <v>6.9973655978099866E-3</v>
      </c>
      <c r="DU73" s="22">
        <f>IF(DT73=0,0,-1*DT73^2/$S$13)</f>
        <v>-4.8963125309414712E-4</v>
      </c>
      <c r="DV73" s="22">
        <f>$S$13*($Q$59-1)/(DU75*($Q$59-1)+1)</f>
        <v>6.9973655978099866E-3</v>
      </c>
      <c r="DW73" s="22">
        <f>IF(DV73=0,0,-1*DV73^2/$S$13)</f>
        <v>-4.8963125309414712E-4</v>
      </c>
      <c r="DX73" s="22">
        <f>$S$13*($Q$59-1)/(DW75*($Q$59-1)+1)</f>
        <v>6.9973655978099866E-3</v>
      </c>
      <c r="DY73" s="22">
        <f>IF(DX73=0,0,-1*DX73^2/$S$13)</f>
        <v>-4.8963125309414712E-4</v>
      </c>
      <c r="DZ73" s="22">
        <f>$S$13*($Q$59-1)/(DY75*($Q$59-1)+1)</f>
        <v>6.9973655978099866E-3</v>
      </c>
      <c r="EA73" s="22">
        <f>IF(DZ73=0,0,-1*DZ73^2/$S$13)</f>
        <v>-4.8963125309414712E-4</v>
      </c>
      <c r="EB73" s="22">
        <f>$S$13*($Q$59-1)/(EA75*($Q$59-1)+1)</f>
        <v>6.9973655978099866E-3</v>
      </c>
      <c r="EC73" s="22">
        <f>IF(EB73=0,0,-1*EB73^2/$S$13)</f>
        <v>-4.8963125309414712E-4</v>
      </c>
      <c r="ED73" s="22">
        <f>$S$13*($Q$59-1)/(EC75*($Q$59-1)+1)</f>
        <v>6.9973655978099866E-3</v>
      </c>
      <c r="EE73" s="22">
        <f>IF(ED73=0,0,-1*ED73^2/$S$13)</f>
        <v>-4.8963125309414712E-4</v>
      </c>
      <c r="EF73" s="22">
        <f>$S$13*($Q$59-1)/(EE75*($Q$59-1)+1)</f>
        <v>6.9973655978099866E-3</v>
      </c>
      <c r="EG73" s="22">
        <f>IF(EF73=0,0,-1*EF73^2/$S$13)</f>
        <v>-4.8963125309414712E-4</v>
      </c>
      <c r="EH73" s="22">
        <f>$S$13*($Q$59-1)/(EG75*($Q$59-1)+1)</f>
        <v>6.9973655978099866E-3</v>
      </c>
      <c r="EI73" s="22">
        <f>IF(EH73=0,0,-1*EH73^2/$S$13)</f>
        <v>-4.8963125309414712E-4</v>
      </c>
      <c r="EJ73" s="22">
        <f>$S$13*($Q$59-1)/(EI75*($Q$59-1)+1)</f>
        <v>6.9973655978099866E-3</v>
      </c>
      <c r="EK73" s="22">
        <f>IF(EJ73=0,0,-1*EJ73^2/$S$13)</f>
        <v>-4.8963125309414712E-4</v>
      </c>
      <c r="EL73" s="22">
        <f>$S$13*($Q$59-1)/(EK75*($Q$59-1)+1)</f>
        <v>6.9973655978099866E-3</v>
      </c>
      <c r="EM73" s="22">
        <f>IF(EL73=0,0,-1*EL73^2/$S$13)</f>
        <v>-4.8963125309414712E-4</v>
      </c>
      <c r="EN73" s="22">
        <f>$S$13*($Q$59-1)/(EM75*($Q$59-1)+1)</f>
        <v>6.9973655978099866E-3</v>
      </c>
      <c r="EO73" s="22">
        <f>IF(EN73=0,0,-1*EN73^2/$S$13)</f>
        <v>-4.8963125309414712E-4</v>
      </c>
      <c r="EP73" s="22">
        <f>$S$13*($Q$59-1)/(EO75*($Q$59-1)+1)</f>
        <v>6.9973655978099866E-3</v>
      </c>
      <c r="EQ73" s="22">
        <f>IF(EP73=0,0,-1*EP73^2/$S$13)</f>
        <v>-4.8963125309414712E-4</v>
      </c>
      <c r="ER73" s="22">
        <f>$S$13*($Q$59-1)/(EQ75*($Q$59-1)+1)</f>
        <v>6.9973655978099866E-3</v>
      </c>
      <c r="ES73" s="22">
        <f>IF(ER73=0,0,-1*ER73^2/$S$13)</f>
        <v>-4.8963125309414712E-4</v>
      </c>
      <c r="ET73" s="22">
        <f>$S$13*($Q$59-1)/(ES75*($Q$59-1)+1)</f>
        <v>6.9973655978099866E-3</v>
      </c>
      <c r="EU73" s="22">
        <f>IF(ET73=0,0,-1*ET73^2/$S$13)</f>
        <v>-4.8963125309414712E-4</v>
      </c>
      <c r="EV73" s="22">
        <f>$S$13*($Q$59-1)/(EU75*($Q$59-1)+1)</f>
        <v>6.9973655978099866E-3</v>
      </c>
      <c r="EW73" s="22">
        <f>IF(EV73=0,0,-1*EV73^2/$S$13)</f>
        <v>-4.8963125309414712E-4</v>
      </c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</row>
    <row r="74" spans="8:165" x14ac:dyDescent="0.25">
      <c r="L74" s="39"/>
      <c r="M74" s="22"/>
      <c r="N74" s="22">
        <f t="shared" ref="N74:Q74" si="27">SUM(N64:N73)</f>
        <v>-8.7091598346982393E-2</v>
      </c>
      <c r="O74" s="22">
        <f t="shared" si="27"/>
        <v>-1.2074761957363433</v>
      </c>
      <c r="P74" s="22">
        <f t="shared" si="27"/>
        <v>-1.2422731183722689E-3</v>
      </c>
      <c r="Q74" s="22">
        <f t="shared" si="27"/>
        <v>-1.1879957776309331</v>
      </c>
      <c r="R74" s="22">
        <f t="shared" ref="R74:CC74" si="28">SUM(R64:R73)</f>
        <v>1.9648319212871995E-7</v>
      </c>
      <c r="S74" s="22">
        <f t="shared" si="28"/>
        <v>-1.1883747789112316</v>
      </c>
      <c r="T74" s="22">
        <f t="shared" si="28"/>
        <v>5.1009543811098013E-15</v>
      </c>
      <c r="U74" s="22">
        <f t="shared" si="28"/>
        <v>-1.1883747174657364</v>
      </c>
      <c r="V74" s="22">
        <f t="shared" si="28"/>
        <v>6.852157730108388E-17</v>
      </c>
      <c r="W74" s="22">
        <f t="shared" si="28"/>
        <v>-1.1883747174657351</v>
      </c>
      <c r="X74" s="22">
        <f t="shared" si="28"/>
        <v>-1.474514954580286E-17</v>
      </c>
      <c r="Y74" s="22">
        <f t="shared" si="28"/>
        <v>-1.1883747174657353</v>
      </c>
      <c r="Z74" s="22">
        <f t="shared" si="28"/>
        <v>-1.474514954580286E-17</v>
      </c>
      <c r="AA74" s="22">
        <f t="shared" si="28"/>
        <v>-1.1883747174657353</v>
      </c>
      <c r="AB74" s="22">
        <f t="shared" si="28"/>
        <v>-1.474514954580286E-17</v>
      </c>
      <c r="AC74" s="22">
        <f t="shared" si="28"/>
        <v>-1.1883747174657353</v>
      </c>
      <c r="AD74" s="22">
        <f t="shared" si="28"/>
        <v>-1.474514954580286E-17</v>
      </c>
      <c r="AE74" s="22">
        <f t="shared" si="28"/>
        <v>-1.1883747174657353</v>
      </c>
      <c r="AF74" s="22">
        <f t="shared" si="28"/>
        <v>-1.474514954580286E-17</v>
      </c>
      <c r="AG74" s="22">
        <f t="shared" si="28"/>
        <v>-1.1883747174657353</v>
      </c>
      <c r="AH74" s="22">
        <f t="shared" si="28"/>
        <v>-1.474514954580286E-17</v>
      </c>
      <c r="AI74" s="22">
        <f t="shared" si="28"/>
        <v>-1.1883747174657353</v>
      </c>
      <c r="AJ74" s="22">
        <f t="shared" si="28"/>
        <v>-1.474514954580286E-17</v>
      </c>
      <c r="AK74" s="22">
        <f t="shared" si="28"/>
        <v>-1.1883747174657353</v>
      </c>
      <c r="AL74" s="22">
        <f t="shared" si="28"/>
        <v>-1.474514954580286E-17</v>
      </c>
      <c r="AM74" s="22">
        <f t="shared" si="28"/>
        <v>-1.1883747174657353</v>
      </c>
      <c r="AN74" s="22">
        <f t="shared" si="28"/>
        <v>-1.474514954580286E-17</v>
      </c>
      <c r="AO74" s="22">
        <f t="shared" si="28"/>
        <v>-1.1883747174657353</v>
      </c>
      <c r="AP74" s="22">
        <f t="shared" si="28"/>
        <v>-1.474514954580286E-17</v>
      </c>
      <c r="AQ74" s="22">
        <f t="shared" si="28"/>
        <v>-1.1883747174657353</v>
      </c>
      <c r="AR74" s="22">
        <f t="shared" si="28"/>
        <v>-1.474514954580286E-17</v>
      </c>
      <c r="AS74" s="22">
        <f t="shared" si="28"/>
        <v>-1.1883747174657353</v>
      </c>
      <c r="AT74" s="22">
        <f t="shared" si="28"/>
        <v>-1.474514954580286E-17</v>
      </c>
      <c r="AU74" s="22">
        <f t="shared" si="28"/>
        <v>-1.1883747174657353</v>
      </c>
      <c r="AV74" s="22">
        <f t="shared" si="28"/>
        <v>-1.474514954580286E-17</v>
      </c>
      <c r="AW74" s="22">
        <f t="shared" si="28"/>
        <v>-1.1883747174657353</v>
      </c>
      <c r="AX74" s="22">
        <f t="shared" si="28"/>
        <v>-1.474514954580286E-17</v>
      </c>
      <c r="AY74" s="22">
        <f t="shared" si="28"/>
        <v>-1.1883747174657353</v>
      </c>
      <c r="AZ74" s="22">
        <f t="shared" si="28"/>
        <v>-1.474514954580286E-17</v>
      </c>
      <c r="BA74" s="22">
        <f t="shared" si="28"/>
        <v>-1.1883747174657353</v>
      </c>
      <c r="BB74" s="22">
        <f t="shared" si="28"/>
        <v>-1.474514954580286E-17</v>
      </c>
      <c r="BC74" s="22">
        <f t="shared" si="28"/>
        <v>-1.1883747174657353</v>
      </c>
      <c r="BD74" s="22">
        <f t="shared" si="28"/>
        <v>-1.474514954580286E-17</v>
      </c>
      <c r="BE74" s="22">
        <f t="shared" si="28"/>
        <v>-1.1883747174657353</v>
      </c>
      <c r="BF74" s="22">
        <f t="shared" si="28"/>
        <v>-1.474514954580286E-17</v>
      </c>
      <c r="BG74" s="22">
        <f t="shared" si="28"/>
        <v>-1.1883747174657353</v>
      </c>
      <c r="BH74" s="22">
        <f t="shared" si="28"/>
        <v>-1.474514954580286E-17</v>
      </c>
      <c r="BI74" s="22">
        <f t="shared" si="28"/>
        <v>-1.1883747174657353</v>
      </c>
      <c r="BJ74" s="22">
        <f t="shared" si="28"/>
        <v>-1.474514954580286E-17</v>
      </c>
      <c r="BK74" s="22">
        <f t="shared" si="28"/>
        <v>-1.1883747174657353</v>
      </c>
      <c r="BL74" s="22">
        <f t="shared" si="28"/>
        <v>-1.474514954580286E-17</v>
      </c>
      <c r="BM74" s="22">
        <f t="shared" si="28"/>
        <v>-1.1883747174657353</v>
      </c>
      <c r="BN74" s="22">
        <f t="shared" si="28"/>
        <v>-1.474514954580286E-17</v>
      </c>
      <c r="BO74" s="22">
        <f t="shared" si="28"/>
        <v>-1.1883747174657353</v>
      </c>
      <c r="BP74" s="22">
        <f t="shared" si="28"/>
        <v>-1.474514954580286E-17</v>
      </c>
      <c r="BQ74" s="22">
        <f t="shared" si="28"/>
        <v>-1.1883747174657353</v>
      </c>
      <c r="BR74" s="22">
        <f t="shared" si="28"/>
        <v>-1.474514954580286E-17</v>
      </c>
      <c r="BS74" s="22">
        <f t="shared" si="28"/>
        <v>-1.1883747174657353</v>
      </c>
      <c r="BT74" s="22">
        <f t="shared" si="28"/>
        <v>-1.474514954580286E-17</v>
      </c>
      <c r="BU74" s="22">
        <f t="shared" si="28"/>
        <v>-1.1883747174657353</v>
      </c>
      <c r="BV74" s="22">
        <f t="shared" si="28"/>
        <v>-1.474514954580286E-17</v>
      </c>
      <c r="BW74" s="22">
        <f t="shared" si="28"/>
        <v>-1.1883747174657353</v>
      </c>
      <c r="BX74" s="22">
        <f t="shared" si="28"/>
        <v>-1.474514954580286E-17</v>
      </c>
      <c r="BY74" s="22">
        <f t="shared" si="28"/>
        <v>-1.1883747174657353</v>
      </c>
      <c r="BZ74" s="22">
        <f t="shared" si="28"/>
        <v>-1.474514954580286E-17</v>
      </c>
      <c r="CA74" s="22">
        <f t="shared" si="28"/>
        <v>-1.1883747174657353</v>
      </c>
      <c r="CB74" s="22">
        <f t="shared" si="28"/>
        <v>-1.474514954580286E-17</v>
      </c>
      <c r="CC74" s="22">
        <f t="shared" si="28"/>
        <v>-1.1883747174657353</v>
      </c>
      <c r="CD74" s="22">
        <f t="shared" ref="CD74:EO74" si="29">SUM(CD64:CD73)</f>
        <v>-1.474514954580286E-17</v>
      </c>
      <c r="CE74" s="22">
        <f t="shared" si="29"/>
        <v>-1.1883747174657353</v>
      </c>
      <c r="CF74" s="22">
        <f t="shared" si="29"/>
        <v>-1.474514954580286E-17</v>
      </c>
      <c r="CG74" s="22">
        <f t="shared" si="29"/>
        <v>-1.1883747174657353</v>
      </c>
      <c r="CH74" s="22">
        <f t="shared" si="29"/>
        <v>-1.474514954580286E-17</v>
      </c>
      <c r="CI74" s="22">
        <f t="shared" si="29"/>
        <v>-1.1883747174657353</v>
      </c>
      <c r="CJ74" s="22">
        <f t="shared" si="29"/>
        <v>-1.474514954580286E-17</v>
      </c>
      <c r="CK74" s="22">
        <f t="shared" si="29"/>
        <v>-1.1883747174657353</v>
      </c>
      <c r="CL74" s="22">
        <f t="shared" si="29"/>
        <v>-1.474514954580286E-17</v>
      </c>
      <c r="CM74" s="22">
        <f t="shared" si="29"/>
        <v>-1.1883747174657353</v>
      </c>
      <c r="CN74" s="22">
        <f t="shared" si="29"/>
        <v>-1.474514954580286E-17</v>
      </c>
      <c r="CO74" s="22">
        <f t="shared" si="29"/>
        <v>-1.1883747174657353</v>
      </c>
      <c r="CP74" s="22">
        <f t="shared" si="29"/>
        <v>-1.474514954580286E-17</v>
      </c>
      <c r="CQ74" s="22">
        <f t="shared" si="29"/>
        <v>-1.1883747174657353</v>
      </c>
      <c r="CR74" s="22">
        <f t="shared" si="29"/>
        <v>-1.474514954580286E-17</v>
      </c>
      <c r="CS74" s="22">
        <f t="shared" si="29"/>
        <v>-1.1883747174657353</v>
      </c>
      <c r="CT74" s="22">
        <f t="shared" si="29"/>
        <v>-1.474514954580286E-17</v>
      </c>
      <c r="CU74" s="22">
        <f t="shared" si="29"/>
        <v>-1.1883747174657353</v>
      </c>
      <c r="CV74" s="22">
        <f t="shared" si="29"/>
        <v>-1.474514954580286E-17</v>
      </c>
      <c r="CW74" s="22">
        <f t="shared" si="29"/>
        <v>-1.1883747174657353</v>
      </c>
      <c r="CX74" s="22">
        <f t="shared" si="29"/>
        <v>-1.474514954580286E-17</v>
      </c>
      <c r="CY74" s="22">
        <f t="shared" si="29"/>
        <v>-1.1883747174657353</v>
      </c>
      <c r="CZ74" s="22">
        <f t="shared" si="29"/>
        <v>-1.474514954580286E-17</v>
      </c>
      <c r="DA74" s="22">
        <f t="shared" si="29"/>
        <v>-1.1883747174657353</v>
      </c>
      <c r="DB74" s="22">
        <f t="shared" si="29"/>
        <v>-1.474514954580286E-17</v>
      </c>
      <c r="DC74" s="22">
        <f t="shared" si="29"/>
        <v>-1.1883747174657353</v>
      </c>
      <c r="DD74" s="22">
        <f t="shared" si="29"/>
        <v>-1.474514954580286E-17</v>
      </c>
      <c r="DE74" s="22">
        <f t="shared" si="29"/>
        <v>-1.1883747174657353</v>
      </c>
      <c r="DF74" s="22">
        <f t="shared" si="29"/>
        <v>-1.474514954580286E-17</v>
      </c>
      <c r="DG74" s="22">
        <f t="shared" si="29"/>
        <v>-1.1883747174657353</v>
      </c>
      <c r="DH74" s="22">
        <f t="shared" si="29"/>
        <v>-1.474514954580286E-17</v>
      </c>
      <c r="DI74" s="22">
        <f t="shared" si="29"/>
        <v>-1.1883747174657353</v>
      </c>
      <c r="DJ74" s="22">
        <f t="shared" si="29"/>
        <v>-1.474514954580286E-17</v>
      </c>
      <c r="DK74" s="22">
        <f t="shared" si="29"/>
        <v>-1.1883747174657353</v>
      </c>
      <c r="DL74" s="22">
        <f t="shared" si="29"/>
        <v>-1.474514954580286E-17</v>
      </c>
      <c r="DM74" s="22">
        <f t="shared" si="29"/>
        <v>-1.1883747174657353</v>
      </c>
      <c r="DN74" s="22">
        <f t="shared" si="29"/>
        <v>-1.474514954580286E-17</v>
      </c>
      <c r="DO74" s="22">
        <f t="shared" si="29"/>
        <v>-1.1883747174657353</v>
      </c>
      <c r="DP74" s="22">
        <f t="shared" si="29"/>
        <v>-1.474514954580286E-17</v>
      </c>
      <c r="DQ74" s="22">
        <f t="shared" si="29"/>
        <v>-1.1883747174657353</v>
      </c>
      <c r="DR74" s="22">
        <f t="shared" si="29"/>
        <v>-1.474514954580286E-17</v>
      </c>
      <c r="DS74" s="22">
        <f t="shared" si="29"/>
        <v>-1.1883747174657353</v>
      </c>
      <c r="DT74" s="22">
        <f t="shared" si="29"/>
        <v>-1.474514954580286E-17</v>
      </c>
      <c r="DU74" s="22">
        <f t="shared" si="29"/>
        <v>-1.1883747174657353</v>
      </c>
      <c r="DV74" s="22">
        <f t="shared" si="29"/>
        <v>-1.474514954580286E-17</v>
      </c>
      <c r="DW74" s="22">
        <f t="shared" si="29"/>
        <v>-1.1883747174657353</v>
      </c>
      <c r="DX74" s="22">
        <f t="shared" si="29"/>
        <v>-1.474514954580286E-17</v>
      </c>
      <c r="DY74" s="22">
        <f t="shared" si="29"/>
        <v>-1.1883747174657353</v>
      </c>
      <c r="DZ74" s="22">
        <f t="shared" si="29"/>
        <v>-1.474514954580286E-17</v>
      </c>
      <c r="EA74" s="22">
        <f t="shared" si="29"/>
        <v>-1.1883747174657353</v>
      </c>
      <c r="EB74" s="22">
        <f t="shared" si="29"/>
        <v>-1.474514954580286E-17</v>
      </c>
      <c r="EC74" s="22">
        <f t="shared" si="29"/>
        <v>-1.1883747174657353</v>
      </c>
      <c r="ED74" s="22">
        <f t="shared" si="29"/>
        <v>-1.474514954580286E-17</v>
      </c>
      <c r="EE74" s="22">
        <f t="shared" si="29"/>
        <v>-1.1883747174657353</v>
      </c>
      <c r="EF74" s="22">
        <f t="shared" si="29"/>
        <v>-1.474514954580286E-17</v>
      </c>
      <c r="EG74" s="22">
        <f t="shared" si="29"/>
        <v>-1.1883747174657353</v>
      </c>
      <c r="EH74" s="22">
        <f t="shared" si="29"/>
        <v>-1.474514954580286E-17</v>
      </c>
      <c r="EI74" s="22">
        <f t="shared" si="29"/>
        <v>-1.1883747174657353</v>
      </c>
      <c r="EJ74" s="22">
        <f t="shared" si="29"/>
        <v>-1.474514954580286E-17</v>
      </c>
      <c r="EK74" s="22">
        <f t="shared" si="29"/>
        <v>-1.1883747174657353</v>
      </c>
      <c r="EL74" s="22">
        <f t="shared" si="29"/>
        <v>-1.474514954580286E-17</v>
      </c>
      <c r="EM74" s="22">
        <f t="shared" si="29"/>
        <v>-1.1883747174657353</v>
      </c>
      <c r="EN74" s="22">
        <f t="shared" si="29"/>
        <v>-1.474514954580286E-17</v>
      </c>
      <c r="EO74" s="22">
        <f t="shared" si="29"/>
        <v>-1.1883747174657353</v>
      </c>
      <c r="EP74" s="22">
        <f t="shared" ref="EP74:EW74" si="30">SUM(EP64:EP73)</f>
        <v>-1.474514954580286E-17</v>
      </c>
      <c r="EQ74" s="22">
        <f t="shared" si="30"/>
        <v>-1.1883747174657353</v>
      </c>
      <c r="ER74" s="22">
        <f t="shared" si="30"/>
        <v>-1.474514954580286E-17</v>
      </c>
      <c r="ES74" s="22">
        <f t="shared" si="30"/>
        <v>-1.1883747174657353</v>
      </c>
      <c r="ET74" s="22">
        <f t="shared" si="30"/>
        <v>-1.474514954580286E-17</v>
      </c>
      <c r="EU74" s="22">
        <f t="shared" si="30"/>
        <v>-1.1883747174657353</v>
      </c>
      <c r="EV74" s="22">
        <f t="shared" si="30"/>
        <v>-1.474514954580286E-17</v>
      </c>
      <c r="EW74" s="22">
        <f t="shared" si="30"/>
        <v>-1.1883747174657353</v>
      </c>
      <c r="EX74" s="21"/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/>
    </row>
    <row r="75" spans="8:165" x14ac:dyDescent="0.25">
      <c r="L75" s="39" t="s">
        <v>660</v>
      </c>
      <c r="M75" s="23" t="b">
        <f>IF(M76,IF(ABS(EU75-EW75)&lt;0.001,TRUE,FALSE),FALSE)</f>
        <v>1</v>
      </c>
      <c r="N75" s="22" t="s">
        <v>641</v>
      </c>
      <c r="O75" s="22">
        <f>S49-N74/O74</f>
        <v>0.37128258276344667</v>
      </c>
      <c r="P75" s="80">
        <f>O75-Q75</f>
        <v>1.0456881596410672E-3</v>
      </c>
      <c r="Q75" s="22">
        <f>O75-P74/Q74</f>
        <v>0.3702368946038056</v>
      </c>
      <c r="R75" s="80">
        <f>Q75-S75</f>
        <v>-1.6533773317117806E-7</v>
      </c>
      <c r="S75" s="22">
        <f>Q75-R74/S74</f>
        <v>0.37023705994153877</v>
      </c>
      <c r="T75" s="80">
        <f>S75-U75</f>
        <v>-4.2743586448068527E-15</v>
      </c>
      <c r="U75" s="22">
        <f>S75-T74/U74</f>
        <v>0.37023705994154305</v>
      </c>
      <c r="V75" s="80">
        <f>U75-W75</f>
        <v>0</v>
      </c>
      <c r="W75" s="22">
        <f>U75-V74/W74</f>
        <v>0.3702370599415431</v>
      </c>
      <c r="X75" s="80">
        <f>W75-Y75</f>
        <v>0</v>
      </c>
      <c r="Y75" s="22">
        <f>W75-X74/Y74</f>
        <v>0.3702370599415431</v>
      </c>
      <c r="Z75" s="80">
        <f>Y75-AA75</f>
        <v>0</v>
      </c>
      <c r="AA75" s="22">
        <f>Y75-Z74/AA74</f>
        <v>0.3702370599415431</v>
      </c>
      <c r="AB75" s="80">
        <f>AA75-AC75</f>
        <v>0</v>
      </c>
      <c r="AC75" s="22">
        <f>AA75-AB74/AC74</f>
        <v>0.3702370599415431</v>
      </c>
      <c r="AD75" s="80">
        <f>AC75-AE75</f>
        <v>0</v>
      </c>
      <c r="AE75" s="22">
        <f>AC75-AD74/AE74</f>
        <v>0.3702370599415431</v>
      </c>
      <c r="AF75" s="80">
        <f>AE75-AG75</f>
        <v>0</v>
      </c>
      <c r="AG75" s="22">
        <f>AE75-AF74/AG74</f>
        <v>0.3702370599415431</v>
      </c>
      <c r="AH75" s="80">
        <f>AG75-AI75</f>
        <v>0</v>
      </c>
      <c r="AI75" s="22">
        <f>AG75-AH74/AI74</f>
        <v>0.3702370599415431</v>
      </c>
      <c r="AJ75" s="80">
        <f>AI75-AK75</f>
        <v>0</v>
      </c>
      <c r="AK75" s="22">
        <f>AI75-AJ74/AK74</f>
        <v>0.3702370599415431</v>
      </c>
      <c r="AL75" s="80">
        <f>AK75-AM75</f>
        <v>0</v>
      </c>
      <c r="AM75" s="22">
        <f>AK75-AL74/AM74</f>
        <v>0.3702370599415431</v>
      </c>
      <c r="AN75" s="80">
        <f>AM75-AO75</f>
        <v>0</v>
      </c>
      <c r="AO75" s="22">
        <f>AM75-AN74/AO74</f>
        <v>0.3702370599415431</v>
      </c>
      <c r="AP75" s="80">
        <f>AO75-AQ75</f>
        <v>0</v>
      </c>
      <c r="AQ75" s="22">
        <f>AO75-AP74/AQ74</f>
        <v>0.3702370599415431</v>
      </c>
      <c r="AR75" s="80">
        <f>AQ75-AS75</f>
        <v>0</v>
      </c>
      <c r="AS75" s="22">
        <f>AQ75-AR74/AS74</f>
        <v>0.3702370599415431</v>
      </c>
      <c r="AT75" s="80">
        <f>AS75-AU75</f>
        <v>0</v>
      </c>
      <c r="AU75" s="22">
        <f>AS75-AT74/AU74</f>
        <v>0.3702370599415431</v>
      </c>
      <c r="AV75" s="80">
        <f>AU75-AW75</f>
        <v>0</v>
      </c>
      <c r="AW75" s="22">
        <f>AU75-AV74/AW74</f>
        <v>0.3702370599415431</v>
      </c>
      <c r="AX75" s="80">
        <f>AW75-AY75</f>
        <v>0</v>
      </c>
      <c r="AY75" s="22">
        <f>AW75-AX74/AY74</f>
        <v>0.3702370599415431</v>
      </c>
      <c r="AZ75" s="80">
        <f>AY75-BA75</f>
        <v>0</v>
      </c>
      <c r="BA75" s="22">
        <f>AY75-AZ74/BA74</f>
        <v>0.3702370599415431</v>
      </c>
      <c r="BB75" s="80">
        <f>BA75-BC75</f>
        <v>0</v>
      </c>
      <c r="BC75" s="22">
        <f>BA75-BB74/BC74</f>
        <v>0.3702370599415431</v>
      </c>
      <c r="BD75" s="80">
        <f>BC75-BE75</f>
        <v>0</v>
      </c>
      <c r="BE75" s="22">
        <f>BC75-BD74/BE74</f>
        <v>0.3702370599415431</v>
      </c>
      <c r="BF75" s="80">
        <f>BE75-BG75</f>
        <v>0</v>
      </c>
      <c r="BG75" s="22">
        <f>BE75-BF74/BG74</f>
        <v>0.3702370599415431</v>
      </c>
      <c r="BH75" s="80">
        <f>BG75-BI75</f>
        <v>0</v>
      </c>
      <c r="BI75" s="22">
        <f>BG75-BH74/BI74</f>
        <v>0.3702370599415431</v>
      </c>
      <c r="BJ75" s="80">
        <f>BI75-BK75</f>
        <v>0</v>
      </c>
      <c r="BK75" s="22">
        <f>BI75-BJ74/BK74</f>
        <v>0.3702370599415431</v>
      </c>
      <c r="BL75" s="80">
        <f>BK75-BM75</f>
        <v>0</v>
      </c>
      <c r="BM75" s="22">
        <f>BK75-BL74/BM74</f>
        <v>0.3702370599415431</v>
      </c>
      <c r="BN75" s="80">
        <f>BM75-BO75</f>
        <v>0</v>
      </c>
      <c r="BO75" s="22">
        <f>BM75-BN74/BO74</f>
        <v>0.3702370599415431</v>
      </c>
      <c r="BP75" s="80">
        <f>BO75-BQ75</f>
        <v>0</v>
      </c>
      <c r="BQ75" s="22">
        <f>BO75-BP74/BQ74</f>
        <v>0.3702370599415431</v>
      </c>
      <c r="BR75" s="80">
        <f>BQ75-BS75</f>
        <v>0</v>
      </c>
      <c r="BS75" s="22">
        <f>BQ75-BR74/BS74</f>
        <v>0.3702370599415431</v>
      </c>
      <c r="BT75" s="80">
        <f>BS75-BU75</f>
        <v>0</v>
      </c>
      <c r="BU75" s="22">
        <f>BS75-BT74/BU74</f>
        <v>0.3702370599415431</v>
      </c>
      <c r="BV75" s="80">
        <f>BU75-BW75</f>
        <v>0</v>
      </c>
      <c r="BW75" s="22">
        <f>BU75-BV74/BW74</f>
        <v>0.3702370599415431</v>
      </c>
      <c r="BX75" s="80">
        <f>BW75-BY75</f>
        <v>0</v>
      </c>
      <c r="BY75" s="22">
        <f>BW75-BX74/BY74</f>
        <v>0.3702370599415431</v>
      </c>
      <c r="BZ75" s="80">
        <f>BY75-CA75</f>
        <v>0</v>
      </c>
      <c r="CA75" s="22">
        <f>BY75-BZ74/CA74</f>
        <v>0.3702370599415431</v>
      </c>
      <c r="CB75" s="80">
        <f>CA75-CC75</f>
        <v>0</v>
      </c>
      <c r="CC75" s="22">
        <f>CA75-CB74/CC74</f>
        <v>0.3702370599415431</v>
      </c>
      <c r="CD75" s="80">
        <f>CC75-CE75</f>
        <v>0</v>
      </c>
      <c r="CE75" s="22">
        <f>CC75-CD74/CE74</f>
        <v>0.3702370599415431</v>
      </c>
      <c r="CF75" s="80">
        <f>CE75-CG75</f>
        <v>0</v>
      </c>
      <c r="CG75" s="22">
        <f>CE75-CF74/CG74</f>
        <v>0.3702370599415431</v>
      </c>
      <c r="CH75" s="80">
        <f>CG75-CI75</f>
        <v>0</v>
      </c>
      <c r="CI75" s="22">
        <f>CG75-CH74/CI74</f>
        <v>0.3702370599415431</v>
      </c>
      <c r="CJ75" s="80">
        <f>CI75-CK75</f>
        <v>0</v>
      </c>
      <c r="CK75" s="22">
        <f>CI75-CJ74/CK74</f>
        <v>0.3702370599415431</v>
      </c>
      <c r="CL75" s="80">
        <f>CK75-CM75</f>
        <v>0</v>
      </c>
      <c r="CM75" s="22">
        <f>CK75-CL74/CM74</f>
        <v>0.3702370599415431</v>
      </c>
      <c r="CN75" s="80">
        <f>CM75-CO75</f>
        <v>0</v>
      </c>
      <c r="CO75" s="22">
        <f>CM75-CN74/CO74</f>
        <v>0.3702370599415431</v>
      </c>
      <c r="CP75" s="80">
        <f>CO75-CQ75</f>
        <v>0</v>
      </c>
      <c r="CQ75" s="22">
        <f>CO75-CP74/CQ74</f>
        <v>0.3702370599415431</v>
      </c>
      <c r="CR75" s="80">
        <f>CQ75-CS75</f>
        <v>0</v>
      </c>
      <c r="CS75" s="22">
        <f>CQ75-CR74/CS74</f>
        <v>0.3702370599415431</v>
      </c>
      <c r="CT75" s="80">
        <f>CS75-CU75</f>
        <v>0</v>
      </c>
      <c r="CU75" s="22">
        <f>CS75-CT74/CU74</f>
        <v>0.3702370599415431</v>
      </c>
      <c r="CV75" s="80">
        <f>CU75-CW75</f>
        <v>0</v>
      </c>
      <c r="CW75" s="22">
        <f>CU75-CV74/CW74</f>
        <v>0.3702370599415431</v>
      </c>
      <c r="CX75" s="80">
        <f>CW75-CY75</f>
        <v>0</v>
      </c>
      <c r="CY75" s="22">
        <f>CW75-CX74/CY74</f>
        <v>0.3702370599415431</v>
      </c>
      <c r="CZ75" s="80">
        <f>CY75-DA75</f>
        <v>0</v>
      </c>
      <c r="DA75" s="22">
        <f>CY75-CZ74/DA74</f>
        <v>0.3702370599415431</v>
      </c>
      <c r="DB75" s="80">
        <f>DA75-DC75</f>
        <v>0</v>
      </c>
      <c r="DC75" s="22">
        <f>DA75-DB74/DC74</f>
        <v>0.3702370599415431</v>
      </c>
      <c r="DD75" s="80">
        <f>DC75-DE75</f>
        <v>0</v>
      </c>
      <c r="DE75" s="22">
        <f>DC75-DD74/DE74</f>
        <v>0.3702370599415431</v>
      </c>
      <c r="DF75" s="80">
        <f>DE75-DG75</f>
        <v>0</v>
      </c>
      <c r="DG75" s="22">
        <f>DE75-DF74/DG74</f>
        <v>0.3702370599415431</v>
      </c>
      <c r="DH75" s="80">
        <f>DG75-DI75</f>
        <v>0</v>
      </c>
      <c r="DI75" s="22">
        <f>DG75-DH74/DI74</f>
        <v>0.3702370599415431</v>
      </c>
      <c r="DJ75" s="80">
        <f>DI75-DK75</f>
        <v>0</v>
      </c>
      <c r="DK75" s="22">
        <f>DI75-DJ74/DK74</f>
        <v>0.3702370599415431</v>
      </c>
      <c r="DL75" s="80">
        <f>DK75-DM75</f>
        <v>0</v>
      </c>
      <c r="DM75" s="22">
        <f>DK75-DL74/DM74</f>
        <v>0.3702370599415431</v>
      </c>
      <c r="DN75" s="80">
        <f>DM75-DO75</f>
        <v>0</v>
      </c>
      <c r="DO75" s="22">
        <f>DM75-DN74/DO74</f>
        <v>0.3702370599415431</v>
      </c>
      <c r="DP75" s="80">
        <f>DO75-DQ75</f>
        <v>0</v>
      </c>
      <c r="DQ75" s="22">
        <f>DO75-DP74/DQ74</f>
        <v>0.3702370599415431</v>
      </c>
      <c r="DR75" s="80">
        <f>DQ75-DS75</f>
        <v>0</v>
      </c>
      <c r="DS75" s="22">
        <f>DQ75-DR74/DS74</f>
        <v>0.3702370599415431</v>
      </c>
      <c r="DT75" s="80">
        <f>DS75-DU75</f>
        <v>0</v>
      </c>
      <c r="DU75" s="22">
        <f>DS75-DT74/DU74</f>
        <v>0.3702370599415431</v>
      </c>
      <c r="DV75" s="80">
        <f>DU75-DW75</f>
        <v>0</v>
      </c>
      <c r="DW75" s="22">
        <f>DU75-DV74/DW74</f>
        <v>0.3702370599415431</v>
      </c>
      <c r="DX75" s="80">
        <f>DW75-DY75</f>
        <v>0</v>
      </c>
      <c r="DY75" s="22">
        <f>DW75-DX74/DY74</f>
        <v>0.3702370599415431</v>
      </c>
      <c r="DZ75" s="80">
        <f>DY75-EA75</f>
        <v>0</v>
      </c>
      <c r="EA75" s="22">
        <f>DY75-DZ74/EA74</f>
        <v>0.3702370599415431</v>
      </c>
      <c r="EB75" s="80">
        <f>EA75-EC75</f>
        <v>0</v>
      </c>
      <c r="EC75" s="22">
        <f>EA75-EB74/EC74</f>
        <v>0.3702370599415431</v>
      </c>
      <c r="ED75" s="80">
        <f>EC75-EE75</f>
        <v>0</v>
      </c>
      <c r="EE75" s="22">
        <f>EC75-ED74/EE74</f>
        <v>0.3702370599415431</v>
      </c>
      <c r="EF75" s="80">
        <f>EE75-EG75</f>
        <v>0</v>
      </c>
      <c r="EG75" s="22">
        <f>EE75-EF74/EG74</f>
        <v>0.3702370599415431</v>
      </c>
      <c r="EH75" s="80">
        <f>EG75-EI75</f>
        <v>0</v>
      </c>
      <c r="EI75" s="22">
        <f>EG75-EH74/EI74</f>
        <v>0.3702370599415431</v>
      </c>
      <c r="EJ75" s="80">
        <f>EI75-EK75</f>
        <v>0</v>
      </c>
      <c r="EK75" s="22">
        <f>EI75-EJ74/EK74</f>
        <v>0.3702370599415431</v>
      </c>
      <c r="EL75" s="80">
        <f>EK75-EM75</f>
        <v>0</v>
      </c>
      <c r="EM75" s="22">
        <f>EK75-EL74/EM74</f>
        <v>0.3702370599415431</v>
      </c>
      <c r="EN75" s="80">
        <f>EM75-EO75</f>
        <v>0</v>
      </c>
      <c r="EO75" s="22">
        <f>EM75-EN74/EO74</f>
        <v>0.3702370599415431</v>
      </c>
      <c r="EP75" s="80">
        <f>EO75-EQ75</f>
        <v>0</v>
      </c>
      <c r="EQ75" s="22">
        <f>EO75-EP74/EQ74</f>
        <v>0.3702370599415431</v>
      </c>
      <c r="ER75" s="80">
        <f>EQ75-ES75</f>
        <v>0</v>
      </c>
      <c r="ES75" s="22">
        <f>EQ75-ER74/ES74</f>
        <v>0.3702370599415431</v>
      </c>
      <c r="ET75" s="80">
        <f>ES75-EU75</f>
        <v>0</v>
      </c>
      <c r="EU75" s="22">
        <f>ES75-ET74/EU74</f>
        <v>0.3702370599415431</v>
      </c>
      <c r="EV75" s="80">
        <f>EU75-EW75</f>
        <v>0</v>
      </c>
      <c r="EW75" s="22">
        <f>EU75-EV74/EW74</f>
        <v>0.3702370599415431</v>
      </c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</row>
    <row r="76" spans="8:165" x14ac:dyDescent="0.25">
      <c r="L76" t="s">
        <v>659</v>
      </c>
      <c r="M76" s="22" t="b">
        <f>IF(ISNUMBER(M62),TRUE,FALSE)</f>
        <v>1</v>
      </c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</row>
    <row r="77" spans="8:165" x14ac:dyDescent="0.25"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</row>
    <row r="78" spans="8:165" x14ac:dyDescent="0.25"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21"/>
      <c r="FB78" s="21"/>
      <c r="FC78" s="21"/>
      <c r="FD78" s="21"/>
      <c r="FE78" s="21"/>
      <c r="FF78" s="21"/>
      <c r="FG78" s="21"/>
      <c r="FH78" s="21"/>
      <c r="FI78" s="21"/>
    </row>
    <row r="79" spans="8:165" x14ac:dyDescent="0.25"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  <c r="ES79" s="21"/>
      <c r="ET79" s="21"/>
      <c r="EU79" s="21"/>
      <c r="EV79" s="21"/>
      <c r="EW79" s="21"/>
      <c r="EX79" s="21"/>
      <c r="EY79" s="21"/>
      <c r="EZ79" s="21"/>
      <c r="FA79" s="21"/>
      <c r="FB79" s="21"/>
      <c r="FC79" s="21"/>
      <c r="FD79" s="21"/>
      <c r="FE79" s="21"/>
      <c r="FF79" s="21"/>
      <c r="FG79" s="21"/>
      <c r="FH79" s="21"/>
      <c r="FI79" s="21"/>
    </row>
    <row r="80" spans="8:165" x14ac:dyDescent="0.25"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  <c r="EM80" s="21"/>
      <c r="EN80" s="21"/>
      <c r="EO80" s="21"/>
      <c r="EP80" s="21"/>
      <c r="EQ80" s="21"/>
      <c r="ER80" s="21"/>
      <c r="ES80" s="21"/>
      <c r="ET80" s="21"/>
      <c r="EU80" s="21"/>
      <c r="EV80" s="21"/>
      <c r="EW80" s="21"/>
      <c r="EX80" s="21"/>
      <c r="EY80" s="21"/>
      <c r="EZ80" s="21"/>
      <c r="FA80" s="21"/>
      <c r="FB80" s="21"/>
      <c r="FC80" s="21"/>
      <c r="FD80" s="21"/>
      <c r="FE80" s="21"/>
      <c r="FF80" s="21"/>
      <c r="FG80" s="21"/>
      <c r="FH80" s="21"/>
      <c r="FI80" s="21"/>
    </row>
    <row r="81" spans="7:165" x14ac:dyDescent="0.25"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  <c r="EM81" s="21"/>
      <c r="EN81" s="21"/>
      <c r="EO81" s="21"/>
      <c r="EP81" s="21"/>
      <c r="EQ81" s="21"/>
      <c r="ER81" s="21"/>
      <c r="ES81" s="21"/>
      <c r="ET81" s="21"/>
      <c r="EU81" s="21"/>
      <c r="EV81" s="21"/>
      <c r="EW81" s="21"/>
      <c r="EX81" s="21"/>
      <c r="EY81" s="21"/>
      <c r="EZ81" s="21"/>
      <c r="FA81" s="21"/>
      <c r="FB81" s="21"/>
      <c r="FC81" s="21"/>
      <c r="FD81" s="21"/>
      <c r="FE81" s="21"/>
      <c r="FF81" s="21"/>
      <c r="FG81" s="21"/>
      <c r="FH81" s="21"/>
      <c r="FI81" s="21"/>
    </row>
    <row r="82" spans="7:165" x14ac:dyDescent="0.25">
      <c r="I82" s="14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  <c r="ET82" s="21"/>
      <c r="EU82" s="21"/>
      <c r="EV82" s="21"/>
      <c r="EW82" s="21"/>
      <c r="EX82" s="21"/>
      <c r="EY82" s="21"/>
      <c r="EZ82" s="21"/>
      <c r="FA82" s="21"/>
      <c r="FB82" s="21"/>
      <c r="FC82" s="21"/>
      <c r="FD82" s="21"/>
      <c r="FE82" s="21"/>
      <c r="FF82" s="21"/>
      <c r="FG82" s="21"/>
      <c r="FH82" s="21"/>
      <c r="FI82" s="21"/>
    </row>
    <row r="83" spans="7:165" x14ac:dyDescent="0.25"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  <c r="ES83" s="21"/>
      <c r="ET83" s="21"/>
      <c r="EU83" s="21"/>
      <c r="EV83" s="21"/>
      <c r="EW83" s="21"/>
      <c r="EX83" s="21"/>
      <c r="EY83" s="21"/>
      <c r="EZ83" s="21"/>
      <c r="FA83" s="21"/>
      <c r="FB83" s="21"/>
      <c r="FC83" s="21"/>
      <c r="FD83" s="21"/>
      <c r="FE83" s="21"/>
      <c r="FF83" s="21"/>
      <c r="FG83" s="21"/>
      <c r="FH83" s="21"/>
      <c r="FI83" s="21"/>
    </row>
    <row r="84" spans="7:165" x14ac:dyDescent="0.25"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</row>
    <row r="92" spans="7:165" x14ac:dyDescent="0.25"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</row>
    <row r="93" spans="7:165" x14ac:dyDescent="0.25"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</row>
    <row r="94" spans="7:165" x14ac:dyDescent="0.25"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</row>
    <row r="95" spans="7:165" x14ac:dyDescent="0.25"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</row>
    <row r="96" spans="7:165" x14ac:dyDescent="0.25">
      <c r="G96" s="55"/>
      <c r="H96" s="55"/>
      <c r="I96" s="55"/>
      <c r="J96" s="57"/>
      <c r="K96" s="57"/>
      <c r="L96" s="55"/>
      <c r="M96" s="55"/>
      <c r="N96" s="55"/>
      <c r="O96" s="55"/>
      <c r="P96" s="55"/>
      <c r="Q96" s="55"/>
      <c r="R96" s="55"/>
    </row>
    <row r="97" spans="7:18" x14ac:dyDescent="0.25">
      <c r="G97" s="55"/>
      <c r="H97" s="55"/>
      <c r="I97" s="55"/>
      <c r="J97" s="57"/>
      <c r="K97" s="57"/>
      <c r="L97" s="55"/>
      <c r="M97" s="55"/>
      <c r="N97" s="55"/>
      <c r="O97" s="55"/>
      <c r="P97" s="55"/>
      <c r="Q97" s="55"/>
      <c r="R97" s="55"/>
    </row>
    <row r="98" spans="7:18" x14ac:dyDescent="0.25">
      <c r="G98" s="55"/>
      <c r="H98" s="55"/>
      <c r="I98" s="55"/>
      <c r="J98" s="57"/>
      <c r="K98" s="57"/>
      <c r="L98" s="55"/>
      <c r="M98" s="55"/>
      <c r="N98" s="55"/>
      <c r="O98" s="55"/>
      <c r="P98" s="55"/>
      <c r="Q98" s="55"/>
      <c r="R98" s="55"/>
    </row>
    <row r="99" spans="7:18" x14ac:dyDescent="0.25">
      <c r="G99" s="55"/>
      <c r="H99" s="55"/>
      <c r="I99" s="55"/>
      <c r="J99" s="57"/>
      <c r="K99" s="57"/>
      <c r="L99" s="55"/>
      <c r="M99" s="55"/>
      <c r="N99" s="55"/>
      <c r="O99" s="55"/>
      <c r="P99" s="55"/>
      <c r="Q99" s="55"/>
      <c r="R99" s="55"/>
    </row>
    <row r="100" spans="7:18" x14ac:dyDescent="0.25">
      <c r="G100" s="55"/>
      <c r="H100" s="55"/>
      <c r="I100" s="55"/>
      <c r="J100" s="57"/>
      <c r="K100" s="57"/>
      <c r="L100" s="55"/>
      <c r="M100" s="55"/>
      <c r="N100" s="55"/>
      <c r="O100" s="55"/>
      <c r="P100" s="55"/>
      <c r="Q100" s="55"/>
      <c r="R100" s="55"/>
    </row>
    <row r="101" spans="7:18" x14ac:dyDescent="0.25">
      <c r="G101" s="55"/>
      <c r="H101" s="55"/>
      <c r="I101" s="55"/>
      <c r="J101" s="57"/>
      <c r="K101" s="57"/>
      <c r="L101" s="55"/>
      <c r="M101" s="55"/>
      <c r="N101" s="55"/>
      <c r="O101" s="55"/>
      <c r="P101" s="55"/>
      <c r="Q101" s="55"/>
      <c r="R101" s="55"/>
    </row>
    <row r="102" spans="7:18" x14ac:dyDescent="0.25">
      <c r="G102" s="55"/>
      <c r="H102" s="55"/>
      <c r="I102" s="55"/>
      <c r="J102" s="57"/>
      <c r="K102" s="57"/>
      <c r="L102" s="55"/>
      <c r="M102" s="55"/>
      <c r="N102" s="55"/>
      <c r="O102" s="55"/>
      <c r="P102" s="55"/>
      <c r="Q102" s="55"/>
      <c r="R102" s="55"/>
    </row>
    <row r="103" spans="7:18" x14ac:dyDescent="0.25">
      <c r="G103" s="55"/>
      <c r="H103" s="55"/>
      <c r="I103" s="55"/>
      <c r="J103" s="57"/>
      <c r="K103" s="57"/>
      <c r="L103" s="55"/>
      <c r="M103" s="55"/>
      <c r="N103" s="55"/>
      <c r="O103" s="55"/>
      <c r="P103" s="55"/>
      <c r="Q103" s="55"/>
      <c r="R103" s="55"/>
    </row>
    <row r="104" spans="7:18" x14ac:dyDescent="0.25">
      <c r="G104" s="55"/>
      <c r="H104" s="55"/>
      <c r="I104" s="55"/>
      <c r="J104" s="57"/>
      <c r="K104" s="57"/>
      <c r="L104" s="57"/>
      <c r="M104" s="55"/>
      <c r="N104" s="55"/>
      <c r="O104" s="55"/>
      <c r="P104" s="55"/>
      <c r="Q104" s="55"/>
      <c r="R104" s="55"/>
    </row>
    <row r="105" spans="7:18" x14ac:dyDescent="0.25">
      <c r="G105" s="55"/>
      <c r="H105" s="55"/>
      <c r="I105" s="55"/>
      <c r="J105" s="57"/>
      <c r="K105" s="57"/>
      <c r="L105" s="57"/>
      <c r="M105" s="55"/>
      <c r="N105" s="55"/>
      <c r="O105" s="55"/>
      <c r="P105" s="55"/>
      <c r="Q105" s="55"/>
      <c r="R105" s="55"/>
    </row>
    <row r="106" spans="7:18" x14ac:dyDescent="0.25">
      <c r="G106" s="55"/>
      <c r="H106" s="55"/>
      <c r="I106" s="55"/>
      <c r="J106" s="57"/>
      <c r="K106" s="57"/>
      <c r="L106" s="55"/>
      <c r="M106" s="55"/>
      <c r="N106" s="55"/>
      <c r="O106" s="55"/>
      <c r="P106" s="55"/>
      <c r="Q106" s="55"/>
      <c r="R106" s="55"/>
    </row>
    <row r="107" spans="7:18" x14ac:dyDescent="0.25">
      <c r="G107" s="55"/>
      <c r="H107" s="55"/>
      <c r="I107" s="55"/>
      <c r="J107" s="57"/>
      <c r="K107" s="57"/>
      <c r="L107" s="57"/>
      <c r="M107" s="55"/>
      <c r="N107" s="55"/>
      <c r="O107" s="55"/>
      <c r="P107" s="55"/>
      <c r="Q107" s="55"/>
      <c r="R107" s="55"/>
    </row>
    <row r="108" spans="7:18" x14ac:dyDescent="0.25">
      <c r="G108" s="55"/>
      <c r="H108" s="55"/>
      <c r="I108" s="55"/>
      <c r="J108" s="57"/>
      <c r="K108" s="57"/>
      <c r="L108" s="57"/>
      <c r="M108" s="55"/>
      <c r="N108" s="55"/>
      <c r="O108" s="55"/>
      <c r="P108" s="55"/>
      <c r="Q108" s="55"/>
      <c r="R108" s="55"/>
    </row>
    <row r="109" spans="7:18" x14ac:dyDescent="0.25">
      <c r="G109" s="55"/>
      <c r="H109" s="55"/>
      <c r="I109" s="55"/>
      <c r="J109" s="57"/>
      <c r="K109" s="57"/>
      <c r="L109" s="57"/>
      <c r="M109" s="55"/>
      <c r="N109" s="55"/>
      <c r="O109" s="55"/>
      <c r="P109" s="55"/>
      <c r="Q109" s="55"/>
      <c r="R109" s="55"/>
    </row>
    <row r="110" spans="7:18" x14ac:dyDescent="0.25">
      <c r="G110" s="55"/>
      <c r="H110" s="55"/>
      <c r="I110" s="55"/>
      <c r="J110" s="57"/>
      <c r="K110" s="57"/>
      <c r="L110" s="57"/>
      <c r="M110" s="55"/>
      <c r="N110" s="55"/>
      <c r="O110" s="55"/>
      <c r="P110" s="55"/>
      <c r="Q110" s="55"/>
      <c r="R110" s="55"/>
    </row>
    <row r="111" spans="7:18" x14ac:dyDescent="0.25">
      <c r="G111" s="55"/>
      <c r="H111" s="55"/>
      <c r="I111" s="55"/>
      <c r="J111" s="57"/>
      <c r="K111" s="57"/>
      <c r="L111" s="57"/>
      <c r="M111" s="55"/>
      <c r="N111" s="55"/>
      <c r="O111" s="55"/>
      <c r="P111" s="55"/>
      <c r="Q111" s="55"/>
      <c r="R111" s="55"/>
    </row>
    <row r="112" spans="7:18" x14ac:dyDescent="0.25">
      <c r="G112" s="55"/>
      <c r="H112" s="55"/>
      <c r="I112" s="56"/>
      <c r="J112" s="57"/>
      <c r="K112" s="57"/>
      <c r="L112" s="57"/>
      <c r="M112" s="55"/>
      <c r="N112" s="55"/>
      <c r="O112" s="55"/>
      <c r="P112" s="55"/>
      <c r="Q112" s="55"/>
      <c r="R112" s="55"/>
    </row>
    <row r="113" spans="7:18" x14ac:dyDescent="0.25">
      <c r="G113" s="55"/>
      <c r="H113" s="55"/>
      <c r="I113" s="55"/>
      <c r="J113" s="57"/>
      <c r="K113" s="57"/>
      <c r="L113" s="57"/>
      <c r="M113" s="55"/>
      <c r="N113" s="55"/>
      <c r="O113" s="55"/>
      <c r="P113" s="55"/>
      <c r="Q113" s="55"/>
      <c r="R113" s="55"/>
    </row>
    <row r="114" spans="7:18" x14ac:dyDescent="0.25">
      <c r="G114" s="55"/>
      <c r="H114" s="55"/>
      <c r="I114" s="55"/>
      <c r="J114" s="57"/>
      <c r="K114" s="57"/>
      <c r="L114" s="57"/>
      <c r="M114" s="58"/>
      <c r="N114" s="55"/>
      <c r="O114" s="55"/>
      <c r="P114" s="55"/>
      <c r="Q114" s="55"/>
      <c r="R114" s="55"/>
    </row>
    <row r="115" spans="7:18" x14ac:dyDescent="0.25">
      <c r="G115" s="55"/>
      <c r="H115" s="55"/>
      <c r="I115" s="55"/>
      <c r="J115" s="57"/>
      <c r="K115" s="57"/>
      <c r="L115" s="57"/>
      <c r="M115" s="57"/>
      <c r="N115" s="55"/>
      <c r="O115" s="55"/>
      <c r="P115" s="55"/>
      <c r="Q115" s="55"/>
      <c r="R115" s="55"/>
    </row>
    <row r="116" spans="7:18" x14ac:dyDescent="0.25">
      <c r="G116" s="55"/>
      <c r="H116" s="55"/>
      <c r="I116" s="55"/>
      <c r="J116" s="57"/>
      <c r="K116" s="57"/>
      <c r="L116" s="57"/>
      <c r="M116" s="55"/>
      <c r="N116" s="55"/>
      <c r="O116" s="55"/>
      <c r="P116" s="55"/>
      <c r="Q116" s="55"/>
      <c r="R116" s="55"/>
    </row>
    <row r="117" spans="7:18" x14ac:dyDescent="0.25">
      <c r="G117" s="55"/>
      <c r="H117" s="55"/>
      <c r="I117" s="55"/>
      <c r="J117" s="57"/>
      <c r="K117" s="57"/>
      <c r="L117" s="57"/>
      <c r="M117" s="57"/>
      <c r="N117" s="55"/>
      <c r="O117" s="55"/>
      <c r="P117" s="55"/>
      <c r="Q117" s="55"/>
      <c r="R117" s="55"/>
    </row>
    <row r="118" spans="7:18" x14ac:dyDescent="0.25">
      <c r="G118" s="55"/>
      <c r="H118" s="55"/>
      <c r="I118" s="55"/>
      <c r="J118" s="57"/>
      <c r="K118" s="57"/>
      <c r="L118" s="57"/>
      <c r="M118" s="57"/>
      <c r="N118" s="55"/>
      <c r="O118" s="55"/>
      <c r="P118" s="55"/>
      <c r="Q118" s="55"/>
      <c r="R118" s="55"/>
    </row>
    <row r="119" spans="7:18" x14ac:dyDescent="0.25">
      <c r="G119" s="55"/>
      <c r="H119" s="55"/>
      <c r="I119" s="55"/>
      <c r="J119" s="57"/>
      <c r="K119" s="57"/>
      <c r="L119" s="57"/>
      <c r="M119" s="57"/>
      <c r="N119" s="55"/>
      <c r="O119" s="55"/>
      <c r="P119" s="55"/>
      <c r="Q119" s="55"/>
      <c r="R119" s="55"/>
    </row>
    <row r="120" spans="7:18" x14ac:dyDescent="0.25">
      <c r="G120" s="55"/>
      <c r="H120" s="55"/>
      <c r="I120" s="55"/>
      <c r="J120" s="57"/>
      <c r="K120" s="57"/>
      <c r="L120" s="57"/>
      <c r="M120" s="57"/>
      <c r="N120" s="55"/>
      <c r="O120" s="55"/>
      <c r="P120" s="55"/>
      <c r="Q120" s="55"/>
      <c r="R120" s="55"/>
    </row>
    <row r="121" spans="7:18" x14ac:dyDescent="0.25">
      <c r="G121" s="55"/>
      <c r="H121" s="55"/>
      <c r="I121" s="55"/>
      <c r="J121" s="57"/>
      <c r="K121" s="57"/>
      <c r="L121" s="57"/>
      <c r="M121" s="57"/>
      <c r="N121" s="55"/>
      <c r="O121" s="55"/>
      <c r="P121" s="55"/>
      <c r="Q121" s="55"/>
      <c r="R121" s="55"/>
    </row>
    <row r="122" spans="7:18" x14ac:dyDescent="0.25">
      <c r="G122" s="55"/>
      <c r="H122" s="55"/>
      <c r="I122" s="55"/>
      <c r="J122" s="57"/>
      <c r="K122" s="57"/>
      <c r="L122" s="57"/>
      <c r="M122" s="57"/>
      <c r="N122" s="55"/>
      <c r="O122" s="55"/>
      <c r="P122" s="55"/>
      <c r="Q122" s="55"/>
      <c r="R122" s="55"/>
    </row>
    <row r="123" spans="7:18" x14ac:dyDescent="0.25">
      <c r="G123" s="55"/>
      <c r="H123" s="55"/>
      <c r="I123" s="55"/>
      <c r="J123" s="57"/>
      <c r="K123" s="57"/>
      <c r="L123" s="57"/>
      <c r="M123" s="57"/>
      <c r="N123" s="55"/>
      <c r="O123" s="55"/>
      <c r="P123" s="55"/>
      <c r="Q123" s="55"/>
      <c r="R123" s="55"/>
    </row>
    <row r="124" spans="7:18" x14ac:dyDescent="0.25">
      <c r="G124" s="55"/>
      <c r="H124" s="55"/>
      <c r="I124" s="55"/>
      <c r="J124" s="55"/>
      <c r="K124" s="55"/>
      <c r="L124" s="57"/>
      <c r="M124" s="57"/>
      <c r="N124" s="55"/>
      <c r="O124" s="55"/>
      <c r="P124" s="55"/>
      <c r="Q124" s="55"/>
      <c r="R124" s="55"/>
    </row>
    <row r="125" spans="7:18" x14ac:dyDescent="0.25">
      <c r="G125" s="55"/>
      <c r="H125" s="55"/>
      <c r="I125" s="55"/>
      <c r="J125" s="57"/>
      <c r="K125" s="57"/>
      <c r="L125" s="57"/>
      <c r="M125" s="57"/>
      <c r="N125" s="55"/>
      <c r="O125" s="55"/>
      <c r="P125" s="55"/>
      <c r="Q125" s="55"/>
      <c r="R125" s="55"/>
    </row>
    <row r="126" spans="7:18" x14ac:dyDescent="0.25">
      <c r="G126" s="55"/>
      <c r="H126" s="55"/>
      <c r="I126" s="55"/>
      <c r="J126" s="57"/>
      <c r="K126" s="57"/>
      <c r="L126" s="57"/>
      <c r="M126" s="57"/>
      <c r="N126" s="55"/>
      <c r="O126" s="55"/>
      <c r="P126" s="55"/>
      <c r="Q126" s="55"/>
      <c r="R126" s="55"/>
    </row>
    <row r="127" spans="7:18" x14ac:dyDescent="0.25">
      <c r="G127" s="55"/>
      <c r="H127" s="55"/>
      <c r="I127" s="55"/>
      <c r="J127" s="57"/>
      <c r="K127" s="57"/>
      <c r="L127" s="57"/>
      <c r="M127" s="57"/>
      <c r="N127" s="55"/>
      <c r="O127" s="55"/>
      <c r="P127" s="55"/>
      <c r="Q127" s="55"/>
      <c r="R127" s="55"/>
    </row>
    <row r="128" spans="7:18" x14ac:dyDescent="0.25">
      <c r="G128" s="55"/>
      <c r="H128" s="55"/>
      <c r="I128" s="55"/>
      <c r="J128" s="57"/>
      <c r="K128" s="57"/>
      <c r="L128" s="57"/>
      <c r="M128" s="57"/>
      <c r="N128" s="55"/>
      <c r="O128" s="55"/>
      <c r="P128" s="55"/>
      <c r="Q128" s="55"/>
      <c r="R128" s="55"/>
    </row>
    <row r="129" spans="7:18" x14ac:dyDescent="0.25">
      <c r="G129" s="55"/>
      <c r="H129" s="55"/>
      <c r="I129" s="55"/>
      <c r="J129" s="57"/>
      <c r="K129" s="57"/>
      <c r="L129" s="57"/>
      <c r="M129" s="57"/>
      <c r="N129" s="55"/>
      <c r="O129" s="55"/>
      <c r="P129" s="55"/>
      <c r="Q129" s="55"/>
      <c r="R129" s="55"/>
    </row>
    <row r="130" spans="7:18" x14ac:dyDescent="0.25">
      <c r="G130" s="55"/>
      <c r="H130" s="55"/>
      <c r="I130" s="55"/>
      <c r="J130" s="57"/>
      <c r="K130" s="57"/>
      <c r="L130" s="57"/>
      <c r="M130" s="57"/>
      <c r="N130" s="55"/>
      <c r="O130" s="55"/>
      <c r="P130" s="55"/>
      <c r="Q130" s="55"/>
      <c r="R130" s="55"/>
    </row>
    <row r="131" spans="7:18" x14ac:dyDescent="0.25">
      <c r="G131" s="55"/>
      <c r="H131" s="55"/>
      <c r="I131" s="55"/>
      <c r="J131" s="57"/>
      <c r="K131" s="57"/>
      <c r="L131" s="55"/>
      <c r="M131" s="57"/>
      <c r="N131" s="55"/>
      <c r="O131" s="55"/>
      <c r="P131" s="55"/>
      <c r="Q131" s="55"/>
      <c r="R131" s="55"/>
    </row>
    <row r="132" spans="7:18" x14ac:dyDescent="0.25">
      <c r="G132" s="55"/>
      <c r="H132" s="55"/>
      <c r="I132" s="55"/>
      <c r="J132" s="57"/>
      <c r="K132" s="57"/>
      <c r="L132" s="59"/>
      <c r="M132" s="57"/>
      <c r="N132" s="55"/>
      <c r="O132" s="55"/>
      <c r="P132" s="55"/>
      <c r="Q132" s="55"/>
      <c r="R132" s="55"/>
    </row>
    <row r="133" spans="7:18" x14ac:dyDescent="0.25">
      <c r="G133" s="55"/>
      <c r="H133" s="55"/>
      <c r="I133" s="55"/>
      <c r="J133" s="57"/>
      <c r="K133" s="57"/>
      <c r="L133" s="59"/>
      <c r="M133" s="57"/>
      <c r="N133" s="55"/>
      <c r="O133" s="55"/>
      <c r="P133" s="55"/>
      <c r="Q133" s="55"/>
      <c r="R133" s="55"/>
    </row>
    <row r="134" spans="7:18" x14ac:dyDescent="0.25">
      <c r="G134" s="55"/>
      <c r="H134" s="55"/>
      <c r="I134" s="55"/>
      <c r="J134" s="57"/>
      <c r="K134" s="57"/>
      <c r="L134" s="57"/>
      <c r="M134" s="57"/>
      <c r="N134" s="55"/>
      <c r="O134" s="55"/>
      <c r="P134" s="55"/>
      <c r="Q134" s="55"/>
      <c r="R134" s="55"/>
    </row>
    <row r="135" spans="7:18" x14ac:dyDescent="0.25">
      <c r="G135" s="55"/>
      <c r="H135" s="55"/>
      <c r="I135" s="55"/>
      <c r="J135" s="57"/>
      <c r="K135" s="57"/>
      <c r="L135" s="57"/>
      <c r="M135" s="57"/>
      <c r="N135" s="55"/>
      <c r="O135" s="55"/>
      <c r="P135" s="55"/>
      <c r="Q135" s="55"/>
      <c r="R135" s="55"/>
    </row>
    <row r="136" spans="7:18" x14ac:dyDescent="0.25">
      <c r="G136" s="55"/>
      <c r="H136" s="55"/>
      <c r="I136" s="55"/>
      <c r="J136" s="57"/>
      <c r="K136" s="57"/>
      <c r="L136" s="57"/>
      <c r="M136" s="57"/>
      <c r="N136" s="55"/>
      <c r="O136" s="55"/>
      <c r="P136" s="55"/>
      <c r="Q136" s="55"/>
      <c r="R136" s="55"/>
    </row>
    <row r="137" spans="7:18" x14ac:dyDescent="0.25">
      <c r="G137" s="55"/>
      <c r="H137" s="55"/>
      <c r="I137" s="55"/>
      <c r="J137" s="57"/>
      <c r="K137" s="57"/>
      <c r="L137" s="57"/>
      <c r="M137" s="57"/>
      <c r="N137" s="55"/>
      <c r="O137" s="55"/>
      <c r="P137" s="55"/>
      <c r="Q137" s="55"/>
      <c r="R137" s="55"/>
    </row>
    <row r="138" spans="7:18" x14ac:dyDescent="0.25">
      <c r="G138" s="55"/>
      <c r="H138" s="55"/>
      <c r="I138" s="55"/>
      <c r="J138" s="57"/>
      <c r="K138" s="57"/>
      <c r="L138" s="57"/>
      <c r="M138" s="57"/>
      <c r="N138" s="55"/>
      <c r="O138" s="55"/>
      <c r="P138" s="55"/>
      <c r="Q138" s="55"/>
      <c r="R138" s="55"/>
    </row>
    <row r="139" spans="7:18" x14ac:dyDescent="0.25">
      <c r="G139" s="55"/>
      <c r="H139" s="55"/>
      <c r="I139" s="55"/>
      <c r="J139" s="57"/>
      <c r="K139" s="57"/>
      <c r="L139" s="57"/>
      <c r="M139" s="57"/>
      <c r="N139" s="55"/>
      <c r="O139" s="55"/>
      <c r="P139" s="55"/>
      <c r="Q139" s="55"/>
      <c r="R139" s="55"/>
    </row>
    <row r="140" spans="7:18" x14ac:dyDescent="0.25">
      <c r="G140" s="55"/>
      <c r="H140" s="55"/>
      <c r="I140" s="55"/>
      <c r="J140" s="57"/>
      <c r="K140" s="57"/>
      <c r="L140" s="57"/>
      <c r="M140" s="57"/>
      <c r="N140" s="55"/>
      <c r="O140" s="55"/>
      <c r="P140" s="55"/>
      <c r="Q140" s="55"/>
      <c r="R140" s="55"/>
    </row>
    <row r="141" spans="7:18" x14ac:dyDescent="0.25">
      <c r="G141" s="55"/>
      <c r="H141" s="55"/>
      <c r="I141" s="55"/>
      <c r="J141" s="57"/>
      <c r="K141" s="57"/>
      <c r="L141" s="57"/>
      <c r="M141" s="55"/>
      <c r="N141" s="55"/>
      <c r="O141" s="55"/>
      <c r="P141" s="55"/>
      <c r="Q141" s="55"/>
      <c r="R141" s="55"/>
    </row>
    <row r="142" spans="7:18" x14ac:dyDescent="0.25">
      <c r="G142" s="55"/>
      <c r="H142" s="55"/>
      <c r="I142" s="56"/>
      <c r="J142" s="57"/>
      <c r="K142" s="57"/>
      <c r="L142" s="57"/>
      <c r="M142" s="57"/>
      <c r="N142" s="55"/>
      <c r="O142" s="55"/>
      <c r="P142" s="55"/>
      <c r="Q142" s="55"/>
      <c r="R142" s="55"/>
    </row>
    <row r="143" spans="7:18" x14ac:dyDescent="0.25">
      <c r="G143" s="55"/>
      <c r="H143" s="55"/>
      <c r="I143" s="55"/>
      <c r="J143" s="57"/>
      <c r="K143" s="57"/>
      <c r="L143" s="57"/>
      <c r="M143" s="57"/>
      <c r="N143" s="55"/>
      <c r="O143" s="55"/>
      <c r="P143" s="55"/>
      <c r="Q143" s="55"/>
      <c r="R143" s="55"/>
    </row>
    <row r="144" spans="7:18" x14ac:dyDescent="0.25">
      <c r="G144" s="55"/>
      <c r="H144" s="55"/>
      <c r="I144" s="55"/>
      <c r="J144" s="57"/>
      <c r="K144" s="57"/>
      <c r="L144" s="57"/>
      <c r="M144" s="58"/>
      <c r="N144" s="55"/>
      <c r="O144" s="55"/>
      <c r="P144" s="55"/>
      <c r="Q144" s="55"/>
      <c r="R144" s="55"/>
    </row>
    <row r="145" spans="7:18" x14ac:dyDescent="0.25">
      <c r="G145" s="55"/>
      <c r="H145" s="55"/>
      <c r="I145" s="55"/>
      <c r="J145" s="57"/>
      <c r="K145" s="57"/>
      <c r="L145" s="57"/>
      <c r="M145" s="57"/>
      <c r="N145" s="55"/>
      <c r="O145" s="55"/>
      <c r="P145" s="55"/>
      <c r="Q145" s="55"/>
      <c r="R145" s="55"/>
    </row>
    <row r="146" spans="7:18" x14ac:dyDescent="0.25">
      <c r="G146" s="55"/>
      <c r="H146" s="55"/>
      <c r="I146" s="55"/>
      <c r="J146" s="57"/>
      <c r="K146" s="57"/>
      <c r="L146" s="57"/>
      <c r="M146" s="57"/>
      <c r="N146" s="55"/>
      <c r="O146" s="55"/>
      <c r="P146" s="55"/>
      <c r="Q146" s="55"/>
      <c r="R146" s="55"/>
    </row>
    <row r="147" spans="7:18" x14ac:dyDescent="0.25">
      <c r="G147" s="55"/>
      <c r="H147" s="55"/>
      <c r="I147" s="55"/>
      <c r="J147" s="57"/>
      <c r="K147" s="57"/>
      <c r="L147" s="57"/>
      <c r="M147" s="57"/>
      <c r="N147" s="55"/>
      <c r="O147" s="55"/>
      <c r="P147" s="55"/>
      <c r="Q147" s="55"/>
      <c r="R147" s="55"/>
    </row>
    <row r="148" spans="7:18" x14ac:dyDescent="0.25">
      <c r="G148" s="55"/>
      <c r="H148" s="55"/>
      <c r="I148" s="55"/>
      <c r="J148" s="57"/>
      <c r="K148" s="57"/>
      <c r="L148" s="57"/>
      <c r="M148" s="57"/>
      <c r="N148" s="55"/>
      <c r="O148" s="55"/>
      <c r="P148" s="55"/>
      <c r="Q148" s="55"/>
      <c r="R148" s="55"/>
    </row>
    <row r="149" spans="7:18" x14ac:dyDescent="0.25">
      <c r="G149" s="55"/>
      <c r="H149" s="55"/>
      <c r="I149" s="55"/>
      <c r="J149" s="57"/>
      <c r="K149" s="57"/>
      <c r="L149" s="57"/>
      <c r="M149" s="57"/>
      <c r="N149" s="55"/>
      <c r="O149" s="55"/>
      <c r="P149" s="55"/>
      <c r="Q149" s="55"/>
      <c r="R149" s="55"/>
    </row>
    <row r="150" spans="7:18" x14ac:dyDescent="0.25">
      <c r="G150" s="55"/>
      <c r="H150" s="55"/>
      <c r="I150" s="55"/>
      <c r="J150" s="57"/>
      <c r="K150" s="57"/>
      <c r="L150" s="57"/>
      <c r="M150" s="57"/>
      <c r="N150" s="55"/>
      <c r="O150" s="55"/>
      <c r="P150" s="55"/>
      <c r="Q150" s="55"/>
      <c r="R150" s="55"/>
    </row>
    <row r="151" spans="7:18" x14ac:dyDescent="0.25">
      <c r="G151" s="55"/>
      <c r="H151" s="55"/>
      <c r="I151" s="55"/>
      <c r="J151" s="57"/>
      <c r="K151" s="57"/>
      <c r="L151" s="57"/>
      <c r="M151" s="57"/>
      <c r="N151" s="55"/>
      <c r="O151" s="55"/>
      <c r="P151" s="55"/>
      <c r="Q151" s="55"/>
      <c r="R151" s="55"/>
    </row>
    <row r="152" spans="7:18" x14ac:dyDescent="0.25">
      <c r="G152" s="55"/>
      <c r="H152" s="55"/>
      <c r="I152" s="55"/>
      <c r="J152" s="57"/>
      <c r="K152" s="57"/>
      <c r="L152" s="57"/>
      <c r="M152" s="57"/>
      <c r="N152" s="55"/>
      <c r="O152" s="55"/>
      <c r="P152" s="55"/>
      <c r="Q152" s="55"/>
      <c r="R152" s="55"/>
    </row>
    <row r="153" spans="7:18" x14ac:dyDescent="0.25">
      <c r="G153" s="55"/>
      <c r="H153" s="55"/>
      <c r="I153" s="55"/>
      <c r="J153" s="57"/>
      <c r="K153" s="57"/>
      <c r="L153" s="57"/>
      <c r="M153" s="57"/>
      <c r="N153" s="55"/>
      <c r="O153" s="55"/>
      <c r="P153" s="55"/>
      <c r="Q153" s="55"/>
      <c r="R153" s="55"/>
    </row>
    <row r="154" spans="7:18" x14ac:dyDescent="0.25">
      <c r="G154" s="55"/>
      <c r="H154" s="55"/>
      <c r="I154" s="55"/>
      <c r="J154" s="55"/>
      <c r="K154" s="55"/>
      <c r="L154" s="57"/>
      <c r="M154" s="57"/>
      <c r="N154" s="55"/>
      <c r="O154" s="55"/>
      <c r="P154" s="55"/>
      <c r="Q154" s="55"/>
      <c r="R154" s="55"/>
    </row>
    <row r="155" spans="7:18" x14ac:dyDescent="0.25">
      <c r="G155" s="55"/>
      <c r="H155" s="55"/>
      <c r="I155" s="55"/>
      <c r="J155" s="55"/>
      <c r="K155" s="55"/>
      <c r="L155" s="57"/>
      <c r="M155" s="57"/>
      <c r="N155" s="55"/>
      <c r="O155" s="55"/>
      <c r="P155" s="55"/>
      <c r="Q155" s="55"/>
      <c r="R155" s="55"/>
    </row>
    <row r="156" spans="7:18" x14ac:dyDescent="0.25">
      <c r="G156" s="55"/>
      <c r="H156" s="55"/>
      <c r="I156" s="55"/>
      <c r="J156" s="55"/>
      <c r="K156" s="55"/>
      <c r="L156" s="57"/>
      <c r="M156" s="57"/>
      <c r="N156" s="55"/>
      <c r="O156" s="55"/>
      <c r="P156" s="55"/>
      <c r="Q156" s="55"/>
      <c r="R156" s="55"/>
    </row>
    <row r="157" spans="7:18" x14ac:dyDescent="0.25">
      <c r="G157" s="55"/>
      <c r="H157" s="55"/>
      <c r="I157" s="55"/>
      <c r="J157" s="55"/>
      <c r="K157" s="55"/>
      <c r="L157" s="57"/>
      <c r="M157" s="57"/>
      <c r="N157" s="55"/>
      <c r="O157" s="55"/>
      <c r="P157" s="55"/>
      <c r="Q157" s="55"/>
      <c r="R157" s="55"/>
    </row>
    <row r="158" spans="7:18" x14ac:dyDescent="0.25">
      <c r="G158" s="55"/>
      <c r="H158" s="55"/>
      <c r="I158" s="55"/>
      <c r="J158" s="55"/>
      <c r="K158" s="55"/>
      <c r="L158" s="57"/>
      <c r="M158" s="57"/>
      <c r="N158" s="55"/>
      <c r="O158" s="55"/>
      <c r="P158" s="55"/>
      <c r="Q158" s="55"/>
      <c r="R158" s="55"/>
    </row>
    <row r="159" spans="7:18" x14ac:dyDescent="0.25">
      <c r="G159" s="55"/>
      <c r="H159" s="55"/>
      <c r="I159" s="55"/>
      <c r="J159" s="55"/>
      <c r="K159" s="55"/>
      <c r="L159" s="57"/>
      <c r="M159" s="57"/>
      <c r="N159" s="55"/>
      <c r="O159" s="55"/>
      <c r="P159" s="55"/>
      <c r="Q159" s="55"/>
      <c r="R159" s="55"/>
    </row>
    <row r="160" spans="7:18" x14ac:dyDescent="0.25">
      <c r="G160" s="55"/>
      <c r="H160" s="55"/>
      <c r="I160" s="55"/>
      <c r="J160" s="55"/>
      <c r="K160" s="55"/>
      <c r="L160" s="57"/>
      <c r="M160" s="57"/>
      <c r="N160" s="55"/>
      <c r="O160" s="55"/>
      <c r="P160" s="55"/>
      <c r="Q160" s="55"/>
      <c r="R160" s="55"/>
    </row>
    <row r="161" spans="7:18" x14ac:dyDescent="0.25">
      <c r="G161" s="55"/>
      <c r="H161" s="55"/>
      <c r="I161" s="55"/>
      <c r="J161" s="55"/>
      <c r="K161" s="55"/>
      <c r="L161" s="55"/>
      <c r="M161" s="57"/>
      <c r="N161" s="55"/>
      <c r="O161" s="55"/>
      <c r="P161" s="55"/>
      <c r="Q161" s="55"/>
      <c r="R161" s="55"/>
    </row>
    <row r="162" spans="7:18" x14ac:dyDescent="0.25">
      <c r="G162" s="55"/>
      <c r="H162" s="55"/>
      <c r="I162" s="55"/>
      <c r="J162" s="55"/>
      <c r="K162" s="55"/>
      <c r="L162" s="55"/>
      <c r="M162" s="57"/>
      <c r="N162" s="55"/>
      <c r="O162" s="55"/>
      <c r="P162" s="55"/>
      <c r="Q162" s="55"/>
      <c r="R162" s="55"/>
    </row>
    <row r="163" spans="7:18" x14ac:dyDescent="0.25">
      <c r="G163" s="55"/>
      <c r="H163" s="55"/>
      <c r="I163" s="55"/>
      <c r="J163" s="55"/>
      <c r="K163" s="55"/>
      <c r="L163" s="55"/>
      <c r="M163" s="57"/>
      <c r="N163" s="55"/>
      <c r="O163" s="55"/>
      <c r="P163" s="55"/>
      <c r="Q163" s="55"/>
      <c r="R163" s="55"/>
    </row>
    <row r="164" spans="7:18" x14ac:dyDescent="0.25">
      <c r="G164" s="55"/>
      <c r="H164" s="55"/>
      <c r="I164" s="55"/>
      <c r="J164" s="55"/>
      <c r="K164" s="55"/>
      <c r="L164" s="55"/>
      <c r="M164" s="57"/>
      <c r="N164" s="55"/>
      <c r="O164" s="55"/>
      <c r="P164" s="55"/>
      <c r="Q164" s="55"/>
      <c r="R164" s="55"/>
    </row>
    <row r="165" spans="7:18" x14ac:dyDescent="0.25">
      <c r="G165" s="55"/>
      <c r="H165" s="55"/>
      <c r="I165" s="55"/>
      <c r="J165" s="55"/>
      <c r="K165" s="55"/>
      <c r="L165" s="55"/>
      <c r="M165" s="57"/>
      <c r="N165" s="55"/>
      <c r="O165" s="55"/>
      <c r="P165" s="55"/>
      <c r="Q165" s="55"/>
      <c r="R165" s="55"/>
    </row>
    <row r="166" spans="7:18" x14ac:dyDescent="0.25">
      <c r="G166" s="55"/>
      <c r="H166" s="55"/>
      <c r="I166" s="55"/>
      <c r="J166" s="55"/>
      <c r="K166" s="55"/>
      <c r="L166" s="55"/>
      <c r="M166" s="57"/>
      <c r="N166" s="55"/>
      <c r="O166" s="55"/>
      <c r="P166" s="55"/>
      <c r="Q166" s="55"/>
      <c r="R166" s="55"/>
    </row>
    <row r="167" spans="7:18" x14ac:dyDescent="0.25">
      <c r="M167" s="21"/>
    </row>
    <row r="168" spans="7:18" x14ac:dyDescent="0.25">
      <c r="M168" s="21"/>
    </row>
    <row r="169" spans="7:18" x14ac:dyDescent="0.25">
      <c r="M169" s="21"/>
    </row>
    <row r="170" spans="7:18" x14ac:dyDescent="0.25">
      <c r="M170" s="21"/>
    </row>
    <row r="172" spans="7:18" x14ac:dyDescent="0.25">
      <c r="I172" s="14"/>
    </row>
  </sheetData>
  <sheetProtection selectLockedCells="1"/>
  <mergeCells count="15">
    <mergeCell ref="B9:E9"/>
    <mergeCell ref="B10:E10"/>
    <mergeCell ref="B11:E11"/>
    <mergeCell ref="B2:H2"/>
    <mergeCell ref="G5:H5"/>
    <mergeCell ref="G6:H6"/>
    <mergeCell ref="G3:H4"/>
    <mergeCell ref="B17:E17"/>
    <mergeCell ref="B18:E18"/>
    <mergeCell ref="B22:E22"/>
    <mergeCell ref="B12:E12"/>
    <mergeCell ref="B13:E13"/>
    <mergeCell ref="B14:E14"/>
    <mergeCell ref="B15:E15"/>
    <mergeCell ref="B16:E16"/>
  </mergeCells>
  <dataValidations count="2">
    <dataValidation type="list" allowBlank="1" showInputMessage="1" showErrorMessage="1" sqref="F8">
      <formula1>$U$4:$U$5</formula1>
    </dataValidation>
    <dataValidation type="list" allowBlank="1" showInputMessage="1" showErrorMessage="1" sqref="B22:E22">
      <formula1>$U$6:$U$10</formula1>
    </dataValidation>
  </dataValidations>
  <hyperlinks>
    <hyperlink ref="B3" r:id="rId1"/>
  </hyperlinks>
  <pageMargins left="0.70866141732283472" right="0.70866141732283472" top="0.74803149606299213" bottom="0.74803149606299213" header="0.31496062992125984" footer="0.31496062992125984"/>
  <pageSetup paperSize="9" scale="9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Dbk!$B$15:$B$483</xm:f>
          </x14:formula1>
          <xm:sqref>B9:E18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172"/>
  <sheetViews>
    <sheetView showGridLines="0" tabSelected="1" zoomScale="85" zoomScaleNormal="85" zoomScaleSheetLayoutView="25" workbookViewId="0"/>
  </sheetViews>
  <sheetFormatPr defaultRowHeight="15" x14ac:dyDescent="0.25"/>
  <cols>
    <col min="1" max="1" width="2.7109375" style="14" customWidth="1"/>
    <col min="2" max="2" width="13.7109375" customWidth="1"/>
    <col min="3" max="3" width="14.140625" customWidth="1"/>
    <col min="4" max="4" width="13.140625" customWidth="1"/>
    <col min="5" max="7" width="11.7109375" customWidth="1"/>
    <col min="9" max="9" width="6.42578125" customWidth="1"/>
    <col min="12" max="12" width="9.28515625" bestFit="1" customWidth="1"/>
    <col min="13" max="13" width="9.28515625" customWidth="1"/>
    <col min="14" max="15" width="9.28515625" bestFit="1" customWidth="1"/>
    <col min="16" max="16" width="9.140625" customWidth="1"/>
    <col min="17" max="20" width="9.28515625" bestFit="1" customWidth="1"/>
    <col min="21" max="21" width="9.42578125" bestFit="1" customWidth="1"/>
    <col min="22" max="22" width="9.28515625" bestFit="1" customWidth="1"/>
    <col min="23" max="23" width="9.42578125" bestFit="1" customWidth="1"/>
    <col min="24" max="24" width="9.28515625" bestFit="1" customWidth="1"/>
    <col min="25" max="25" width="9.42578125" bestFit="1" customWidth="1"/>
    <col min="26" max="26" width="9.28515625" bestFit="1" customWidth="1"/>
    <col min="27" max="27" width="10.42578125" bestFit="1" customWidth="1"/>
    <col min="28" max="28" width="9.28515625" bestFit="1" customWidth="1"/>
    <col min="29" max="29" width="10.42578125" bestFit="1" customWidth="1"/>
    <col min="30" max="30" width="9.28515625" bestFit="1" customWidth="1"/>
    <col min="31" max="31" width="10.42578125" bestFit="1" customWidth="1"/>
    <col min="32" max="32" width="9.28515625" bestFit="1" customWidth="1"/>
    <col min="33" max="33" width="11.42578125" bestFit="1" customWidth="1"/>
    <col min="34" max="34" width="9.28515625" bestFit="1" customWidth="1"/>
    <col min="35" max="35" width="11.42578125" bestFit="1" customWidth="1"/>
    <col min="36" max="36" width="9.28515625" bestFit="1" customWidth="1"/>
    <col min="37" max="37" width="11.42578125" bestFit="1" customWidth="1"/>
    <col min="38" max="38" width="9.28515625" bestFit="1" customWidth="1"/>
    <col min="39" max="39" width="11.42578125" bestFit="1" customWidth="1"/>
    <col min="40" max="40" width="9.28515625" bestFit="1" customWidth="1"/>
    <col min="41" max="41" width="12.42578125" bestFit="1" customWidth="1"/>
    <col min="42" max="42" width="9.28515625" bestFit="1" customWidth="1"/>
    <col min="43" max="43" width="12.42578125" bestFit="1" customWidth="1"/>
    <col min="44" max="44" width="9.28515625" bestFit="1" customWidth="1"/>
    <col min="45" max="45" width="12.42578125" bestFit="1" customWidth="1"/>
    <col min="46" max="46" width="9.28515625" bestFit="1" customWidth="1"/>
    <col min="47" max="47" width="13.5703125" bestFit="1" customWidth="1"/>
    <col min="48" max="48" width="9.28515625" bestFit="1" customWidth="1"/>
    <col min="49" max="49" width="13.5703125" bestFit="1" customWidth="1"/>
    <col min="50" max="50" width="9.28515625" bestFit="1" customWidth="1"/>
    <col min="51" max="51" width="13.5703125" bestFit="1" customWidth="1"/>
    <col min="52" max="52" width="9.28515625" bestFit="1" customWidth="1"/>
    <col min="53" max="53" width="14.5703125" bestFit="1" customWidth="1"/>
    <col min="54" max="54" width="9.28515625" bestFit="1" customWidth="1"/>
    <col min="55" max="55" width="14.5703125" bestFit="1" customWidth="1"/>
    <col min="56" max="56" width="9.28515625" bestFit="1" customWidth="1"/>
    <col min="57" max="57" width="14.5703125" bestFit="1" customWidth="1"/>
    <col min="58" max="58" width="9.28515625" bestFit="1" customWidth="1"/>
    <col min="59" max="59" width="14.5703125" bestFit="1" customWidth="1"/>
    <col min="60" max="60" width="9.28515625" bestFit="1" customWidth="1"/>
    <col min="61" max="61" width="15.5703125" bestFit="1" customWidth="1"/>
    <col min="62" max="62" width="9.28515625" bestFit="1" customWidth="1"/>
    <col min="63" max="63" width="15.5703125" bestFit="1" customWidth="1"/>
    <col min="64" max="64" width="9.28515625" bestFit="1" customWidth="1"/>
    <col min="65" max="65" width="15.5703125" bestFit="1" customWidth="1"/>
    <col min="66" max="66" width="9.28515625" bestFit="1" customWidth="1"/>
    <col min="67" max="67" width="16.5703125" bestFit="1" customWidth="1"/>
    <col min="68" max="68" width="9.28515625" bestFit="1" customWidth="1"/>
    <col min="69" max="69" width="16.5703125" bestFit="1" customWidth="1"/>
    <col min="70" max="70" width="9.28515625" bestFit="1" customWidth="1"/>
    <col min="71" max="71" width="16.5703125" bestFit="1" customWidth="1"/>
    <col min="72" max="72" width="9.28515625" bestFit="1" customWidth="1"/>
    <col min="73" max="73" width="17.85546875" bestFit="1" customWidth="1"/>
    <col min="74" max="74" width="9.28515625" bestFit="1" customWidth="1"/>
    <col min="75" max="75" width="17.85546875" bestFit="1" customWidth="1"/>
    <col min="76" max="76" width="9.28515625" bestFit="1" customWidth="1"/>
    <col min="77" max="77" width="17.85546875" bestFit="1" customWidth="1"/>
    <col min="78" max="78" width="9.28515625" bestFit="1" customWidth="1"/>
    <col min="79" max="79" width="18.85546875" bestFit="1" customWidth="1"/>
    <col min="80" max="80" width="9.28515625" bestFit="1" customWidth="1"/>
    <col min="81" max="81" width="18.85546875" bestFit="1" customWidth="1"/>
    <col min="82" max="82" width="9.28515625" bestFit="1" customWidth="1"/>
  </cols>
  <sheetData>
    <row r="1" spans="1:40" s="2" customFormat="1" x14ac:dyDescent="0.25">
      <c r="A1" s="1"/>
      <c r="I1" s="3"/>
      <c r="AC1" s="8" t="s">
        <v>558</v>
      </c>
      <c r="AD1" s="2" t="s">
        <v>661</v>
      </c>
      <c r="AE1" s="23" t="b">
        <f>IF(OR(AND(B22=U7,L17=""),AND(B22=U8,L33=""),B22=U9,B22=U10),TRUE,FALSE)</f>
        <v>0</v>
      </c>
      <c r="AJ1" s="2" t="s">
        <v>661</v>
      </c>
      <c r="AK1" s="23" t="b">
        <f>IF(AND(M75,M76,S51),TRUE,FALSE)</f>
        <v>1</v>
      </c>
    </row>
    <row r="2" spans="1:40" s="6" customFormat="1" ht="19.5" customHeight="1" x14ac:dyDescent="0.25">
      <c r="A2" s="4"/>
      <c r="B2" s="90" t="s">
        <v>683</v>
      </c>
      <c r="C2" s="90"/>
      <c r="D2" s="90"/>
      <c r="E2" s="90"/>
      <c r="F2" s="90"/>
      <c r="G2" s="90"/>
      <c r="H2" s="90"/>
      <c r="I2" s="5"/>
      <c r="AC2" s="6" t="s">
        <v>654</v>
      </c>
      <c r="AD2" s="61" t="str">
        <f>IF(B22=U7,"Bubble Point Temperature",IF(B22=U8,"Dew Point Temperature",IF(B22=U9,"Bubble Point Pressure","Dew Point Pressure")))</f>
        <v>Dew Point Pressure</v>
      </c>
      <c r="AE2" s="62"/>
      <c r="AF2" s="62"/>
      <c r="AG2" s="63">
        <f>IF(B22=U7,M17,IF(B22=U8,M33,IF(B22=U9,M48,O48)))</f>
        <v>3.1828516893562871E-2</v>
      </c>
      <c r="AH2" s="62" t="str">
        <f>IF(OR(B22=U7,B22=U8),V12,V13)</f>
        <v>Bar Abs</v>
      </c>
      <c r="AJ2" s="61" t="str">
        <f>S50</f>
        <v>Mixture exists as Vapor and Liquid</v>
      </c>
      <c r="AK2" s="62"/>
      <c r="AL2" s="62"/>
      <c r="AM2" s="62"/>
    </row>
    <row r="3" spans="1:40" s="8" customFormat="1" x14ac:dyDescent="0.25">
      <c r="A3" s="7"/>
      <c r="B3" s="98" t="s">
        <v>679</v>
      </c>
      <c r="F3" s="9" t="s">
        <v>0</v>
      </c>
      <c r="G3" s="94" t="s">
        <v>670</v>
      </c>
      <c r="H3" s="95"/>
      <c r="I3" s="10"/>
      <c r="N3" t="s">
        <v>70</v>
      </c>
      <c r="O3" t="s">
        <v>66</v>
      </c>
      <c r="P3" t="s">
        <v>67</v>
      </c>
      <c r="Q3" t="s">
        <v>545</v>
      </c>
      <c r="R3" t="s">
        <v>547</v>
      </c>
      <c r="S3" t="s">
        <v>544</v>
      </c>
      <c r="AC3" s="8" t="s">
        <v>655</v>
      </c>
      <c r="AD3" s="46" t="str">
        <f>IF(B22=U7,L17,IF(B22=U8,L33,""))</f>
        <v/>
      </c>
      <c r="AJ3" s="46" t="str">
        <f>IF(AK1,"Vapor Fraction",IF(S51,"Calculation didn't converged",""))</f>
        <v>Vapor Fraction</v>
      </c>
      <c r="AK3" s="46"/>
      <c r="AL3" s="46"/>
      <c r="AM3" s="46">
        <f>IF(AK1,M62,"")</f>
        <v>0.37023704997529833</v>
      </c>
    </row>
    <row r="4" spans="1:40" s="8" customFormat="1" x14ac:dyDescent="0.25">
      <c r="A4" s="7"/>
      <c r="B4" s="11" t="s">
        <v>680</v>
      </c>
      <c r="F4" s="9"/>
      <c r="G4" s="96"/>
      <c r="H4" s="97"/>
      <c r="I4" s="10"/>
      <c r="L4" s="51">
        <v>1</v>
      </c>
      <c r="N4" s="39">
        <f>IF(ISNUMBER(VLOOKUP(B9,Dbk!$B$15:$AE$483,21)),VLOOKUP(B9,Dbk!$B$15:$AE$483,21),0)</f>
        <v>16.651299999999999</v>
      </c>
      <c r="O4" s="39">
        <f>IF(ISNUMBER(VLOOKUP(B9,Dbk!$B$15:$AE$483,22)),VLOOKUP(B9,Dbk!$B$15:$AE$483,22),0)</f>
        <v>2940.46</v>
      </c>
      <c r="P4" s="39">
        <f>IF(ISNUMBER(VLOOKUP(B9,Dbk!$B$15:$AE$483,23)),VLOOKUP(B9,Dbk!$B$15:$AE$483,23),0)</f>
        <v>-35.93</v>
      </c>
      <c r="Q4" s="22">
        <f>IF(B9="",0,IF($F$8=$U$4,F9,F9/R4))</f>
        <v>10</v>
      </c>
      <c r="R4" s="39">
        <f>IF(ISNUMBER(VLOOKUP(B9,Dbk!$B$15:$AE$483,2)),VLOOKUP(B9,Dbk!$B$15:$AE$483,2),1E+21)</f>
        <v>58.08</v>
      </c>
      <c r="S4" s="23">
        <f>Q4/$Q$14</f>
        <v>0.1</v>
      </c>
      <c r="U4" s="46" t="s">
        <v>545</v>
      </c>
      <c r="AC4" s="8" t="s">
        <v>656</v>
      </c>
      <c r="AJ4" s="46" t="s">
        <v>666</v>
      </c>
      <c r="AK4" s="46"/>
      <c r="AL4" s="46"/>
      <c r="AM4" s="46">
        <f>M48</f>
        <v>1.2133924551513662</v>
      </c>
      <c r="AN4" s="46" t="str">
        <f>AH2</f>
        <v>Bar Abs</v>
      </c>
    </row>
    <row r="5" spans="1:40" s="8" customFormat="1" x14ac:dyDescent="0.25">
      <c r="A5" s="7"/>
      <c r="F5" s="9" t="s">
        <v>1</v>
      </c>
      <c r="G5" s="99" t="s">
        <v>681</v>
      </c>
      <c r="H5" s="91"/>
      <c r="I5" s="10"/>
      <c r="L5" s="51">
        <v>2</v>
      </c>
      <c r="N5" s="39">
        <f>IF(ISNUMBER(VLOOKUP(B10,Dbk!$B$15:$AE$483,21)),VLOOKUP(B10,Dbk!$B$15:$AE$483,21),0)</f>
        <v>18.303599999999999</v>
      </c>
      <c r="O5" s="39">
        <f>IF(ISNUMBER(VLOOKUP(B10,Dbk!$B$15:$AE$483,22)),VLOOKUP(B10,Dbk!$B$15:$AE$483,22),0)</f>
        <v>3816.44</v>
      </c>
      <c r="P5" s="39">
        <f>IF(ISNUMBER(VLOOKUP(B10,Dbk!$B$15:$AE$483,23)),VLOOKUP(B10,Dbk!$B$15:$AE$483,23),0)</f>
        <v>-46.13</v>
      </c>
      <c r="Q5" s="22">
        <f t="shared" ref="Q5:Q13" si="0">IF(B10="",0,IF($F$8=$U$4,F10,F10/R5))</f>
        <v>10</v>
      </c>
      <c r="R5" s="39">
        <f>IF(ISNUMBER(VLOOKUP(B10,Dbk!$B$15:$AE$483,2)),VLOOKUP(B10,Dbk!$B$15:$AE$483,2),1E+40)</f>
        <v>18.015000000000001</v>
      </c>
      <c r="S5" s="23">
        <f t="shared" ref="S5:S13" si="1">Q5/$Q$14</f>
        <v>0.1</v>
      </c>
      <c r="U5" s="46" t="s">
        <v>546</v>
      </c>
      <c r="AC5" s="8" t="s">
        <v>657</v>
      </c>
      <c r="AJ5" s="46" t="s">
        <v>667</v>
      </c>
      <c r="AK5" s="46"/>
      <c r="AL5" s="46"/>
      <c r="AM5" s="46">
        <f>O48</f>
        <v>3.1828516893562871E-2</v>
      </c>
      <c r="AN5" s="46" t="str">
        <f>AH2</f>
        <v>Bar Abs</v>
      </c>
    </row>
    <row r="6" spans="1:40" s="8" customFormat="1" x14ac:dyDescent="0.25">
      <c r="A6" s="7"/>
      <c r="B6" s="12" t="s">
        <v>2</v>
      </c>
      <c r="C6" s="13"/>
      <c r="D6" s="6"/>
      <c r="E6" s="6"/>
      <c r="F6" s="9" t="s">
        <v>3</v>
      </c>
      <c r="G6" s="92" t="s">
        <v>682</v>
      </c>
      <c r="H6" s="93"/>
      <c r="I6" s="10"/>
      <c r="L6" s="51">
        <v>3</v>
      </c>
      <c r="N6" s="39">
        <f>IF(ISNUMBER(VLOOKUP(B11,Dbk!$B$15:$AE$483,21)),VLOOKUP(B11,Dbk!$B$15:$AE$483,21),0)</f>
        <v>15.939500000000001</v>
      </c>
      <c r="O6" s="39">
        <f>IF(ISNUMBER(VLOOKUP(B11,Dbk!$B$15:$AE$483,22)),VLOOKUP(B11,Dbk!$B$15:$AE$483,22),0)</f>
        <v>3389.43</v>
      </c>
      <c r="P6" s="39">
        <f>IF(ISNUMBER(VLOOKUP(B11,Dbk!$B$15:$AE$483,23)),VLOOKUP(B11,Dbk!$B$15:$AE$483,23),0)</f>
        <v>-139</v>
      </c>
      <c r="Q6" s="22">
        <f t="shared" si="0"/>
        <v>10</v>
      </c>
      <c r="R6" s="39">
        <f>IF(ISNUMBER(VLOOKUP(B11,Dbk!$B$15:$AE$483,2)),VLOOKUP(B11,Dbk!$B$15:$AE$483,2),1E+21)</f>
        <v>158.285</v>
      </c>
      <c r="S6" s="23">
        <f t="shared" si="1"/>
        <v>0.1</v>
      </c>
      <c r="U6" s="46" t="s">
        <v>638</v>
      </c>
      <c r="V6" s="46" t="s">
        <v>665</v>
      </c>
      <c r="W6" s="46"/>
      <c r="X6" s="46"/>
      <c r="Y6" s="46"/>
      <c r="Z6" s="46"/>
      <c r="AC6" s="8" t="s">
        <v>668</v>
      </c>
      <c r="AD6" s="46" t="str">
        <f>IF(OR(B22=U7,B22=U9),"Vapor Phase Composition","Liquid Phase Composition")</f>
        <v>Liquid Phase Composition</v>
      </c>
      <c r="AE6" s="46"/>
      <c r="AF6" s="46"/>
      <c r="AG6" s="46"/>
      <c r="AJ6" s="46" t="s">
        <v>669</v>
      </c>
      <c r="AK6" s="46"/>
      <c r="AL6" s="46"/>
      <c r="AM6" s="46" t="str">
        <f>IF(AK1,"Liquid, Xi","")</f>
        <v>Liquid, Xi</v>
      </c>
      <c r="AN6" s="46" t="str">
        <f>IF(AK1,"Vapor, Yi","")</f>
        <v>Vapor, Yi</v>
      </c>
    </row>
    <row r="7" spans="1:40" x14ac:dyDescent="0.25">
      <c r="L7" s="51">
        <v>4</v>
      </c>
      <c r="N7" s="39">
        <f>IF(ISNUMBER(VLOOKUP(B12,Dbk!$B$15:$AE$483,21)),VLOOKUP(B12,Dbk!$B$15:$AE$483,21),0)</f>
        <v>16.653099999999998</v>
      </c>
      <c r="O7" s="39">
        <f>IF(ISNUMBER(VLOOKUP(B12,Dbk!$B$15:$AE$483,22)),VLOOKUP(B12,Dbk!$B$15:$AE$483,22),0)</f>
        <v>2569.6799999999998</v>
      </c>
      <c r="P7" s="39">
        <f>IF(ISNUMBER(VLOOKUP(B12,Dbk!$B$15:$AE$483,23)),VLOOKUP(B12,Dbk!$B$15:$AE$483,23),0)</f>
        <v>-63.15</v>
      </c>
      <c r="Q7" s="22">
        <f t="shared" si="0"/>
        <v>10</v>
      </c>
      <c r="R7" s="39">
        <f>IF(ISNUMBER(VLOOKUP(B12,Dbk!$B$15:$AE$483,2)),VLOOKUP(B12,Dbk!$B$15:$AE$483,2),1E+21)</f>
        <v>72.063999999999993</v>
      </c>
      <c r="S7" s="23">
        <f t="shared" si="1"/>
        <v>0.1</v>
      </c>
      <c r="U7" s="39" t="s">
        <v>553</v>
      </c>
      <c r="V7" s="39" t="s">
        <v>663</v>
      </c>
      <c r="W7" s="48"/>
      <c r="X7" s="39"/>
      <c r="Y7" s="39"/>
      <c r="Z7" s="39"/>
      <c r="AC7" s="8" t="s">
        <v>644</v>
      </c>
      <c r="AD7" s="46" t="str">
        <f t="shared" ref="AD7:AD16" si="2">IF(S4=0,"",B9)</f>
        <v>ACETONE</v>
      </c>
      <c r="AE7" s="46"/>
      <c r="AF7" s="46"/>
      <c r="AG7" s="46" t="str">
        <f>IF($AE$1,IF($B$22=$U$7,M19,IF($B$22=$U$8,M35,IF($B$22=$U$9,M50,O50))),"")</f>
        <v/>
      </c>
      <c r="AH7" s="8"/>
      <c r="AI7" s="8"/>
      <c r="AJ7" s="46" t="str">
        <f>AD7</f>
        <v>ACETONE</v>
      </c>
      <c r="AK7" s="46"/>
      <c r="AL7" s="46"/>
      <c r="AM7" s="46">
        <f>IF($AK$1,L64,"")</f>
        <v>4.3452402108855898E-2</v>
      </c>
      <c r="AN7" s="46">
        <f>IF($AK$1,M64,"")</f>
        <v>0.19618589513694934</v>
      </c>
    </row>
    <row r="8" spans="1:40" x14ac:dyDescent="0.25">
      <c r="B8" s="15" t="str">
        <f>IF(B22=U6,V6,IF(B22=U7,V7,IF(B22=U8,V8,IF(B22=U9,V9,V10))))</f>
        <v>Mixture Composition</v>
      </c>
      <c r="C8" s="18"/>
      <c r="D8" s="18"/>
      <c r="E8" s="18"/>
      <c r="F8" s="44" t="s">
        <v>545</v>
      </c>
      <c r="G8" s="45" t="s">
        <v>543</v>
      </c>
      <c r="L8" s="51">
        <v>5</v>
      </c>
      <c r="N8" s="39">
        <f>IF(ISNUMBER(VLOOKUP(B13,Dbk!$B$15:$AE$483,21)),VLOOKUP(B13,Dbk!$B$15:$AE$483,21),0)</f>
        <v>16.013999999999999</v>
      </c>
      <c r="O8" s="39">
        <f>IF(ISNUMBER(VLOOKUP(B13,Dbk!$B$15:$AE$483,22)),VLOOKUP(B13,Dbk!$B$15:$AE$483,22),0)</f>
        <v>3702.56</v>
      </c>
      <c r="P8" s="39">
        <f>IF(ISNUMBER(VLOOKUP(B13,Dbk!$B$15:$AE$483,23)),VLOOKUP(B13,Dbk!$B$15:$AE$483,23),0)</f>
        <v>-81.55</v>
      </c>
      <c r="Q8" s="22">
        <f t="shared" si="0"/>
        <v>10</v>
      </c>
      <c r="R8" s="39">
        <f>IF(ISNUMBER(VLOOKUP(B13,Dbk!$B$15:$AE$483,2)),VLOOKUP(B13,Dbk!$B$15:$AE$483,2),1E+21)</f>
        <v>154.297</v>
      </c>
      <c r="S8" s="23">
        <f t="shared" si="1"/>
        <v>0.1</v>
      </c>
      <c r="U8" s="39" t="s">
        <v>554</v>
      </c>
      <c r="V8" s="39" t="s">
        <v>664</v>
      </c>
      <c r="W8" s="39"/>
      <c r="X8" s="39"/>
      <c r="Y8" s="39"/>
      <c r="Z8" s="39"/>
      <c r="AC8" s="8" t="s">
        <v>645</v>
      </c>
      <c r="AD8" s="46" t="str">
        <f t="shared" si="2"/>
        <v>WATER</v>
      </c>
      <c r="AE8" s="39"/>
      <c r="AF8" s="46"/>
      <c r="AG8" s="46" t="str">
        <f t="shared" ref="AG8:AG16" si="3">IF($AE$1,IF($B$22=$U$7,M20,IF($B$22=$U$8,M36,IF($B$22=$U$9,M51,O51))),"")</f>
        <v/>
      </c>
      <c r="AJ8" s="46" t="str">
        <f t="shared" ref="AJ8:AJ16" si="4">AD8</f>
        <v>WATER</v>
      </c>
      <c r="AK8" s="39"/>
      <c r="AL8" s="39"/>
      <c r="AM8" s="46">
        <f t="shared" ref="AM8:AN16" si="5">IF($AK$1,L65,"")</f>
        <v>9.4651380774224247E-2</v>
      </c>
      <c r="AN8" s="46">
        <f t="shared" si="5"/>
        <v>0.10909785290912435</v>
      </c>
    </row>
    <row r="9" spans="1:40" x14ac:dyDescent="0.25">
      <c r="B9" s="87" t="s">
        <v>222</v>
      </c>
      <c r="C9" s="88"/>
      <c r="D9" s="88"/>
      <c r="E9" s="89"/>
      <c r="F9" s="17">
        <v>10</v>
      </c>
      <c r="G9" s="38">
        <f t="shared" ref="G9:G18" si="6">S4</f>
        <v>0.1</v>
      </c>
      <c r="L9" s="51">
        <v>6</v>
      </c>
      <c r="N9" s="39">
        <f>IF(ISNUMBER(VLOOKUP(B14,Dbk!$B$15:$AE$483,21)),VLOOKUP(B14,Dbk!$B$15:$AE$483,21),0)</f>
        <v>15.9278</v>
      </c>
      <c r="O9" s="39">
        <f>IF(ISNUMBER(VLOOKUP(B14,Dbk!$B$15:$AE$483,22)),VLOOKUP(B14,Dbk!$B$15:$AE$483,22),0)</f>
        <v>3079.63</v>
      </c>
      <c r="P9" s="39">
        <f>IF(ISNUMBER(VLOOKUP(B14,Dbk!$B$15:$AE$483,23)),VLOOKUP(B14,Dbk!$B$15:$AE$483,23),0)</f>
        <v>-59.46</v>
      </c>
      <c r="Q9" s="22">
        <f t="shared" si="0"/>
        <v>10</v>
      </c>
      <c r="R9" s="39">
        <f>IF(ISNUMBER(VLOOKUP(B14,Dbk!$B$15:$AE$483,2)),VLOOKUP(B14,Dbk!$B$15:$AE$483,2),1E+21)</f>
        <v>114.232</v>
      </c>
      <c r="S9" s="23">
        <f t="shared" si="1"/>
        <v>0.1</v>
      </c>
      <c r="U9" s="39" t="s">
        <v>551</v>
      </c>
      <c r="V9" s="39" t="s">
        <v>663</v>
      </c>
      <c r="W9" s="39"/>
      <c r="X9" s="39"/>
      <c r="Y9" s="39"/>
      <c r="Z9" s="39"/>
      <c r="AC9" s="8" t="s">
        <v>646</v>
      </c>
      <c r="AD9" s="46" t="str">
        <f t="shared" si="2"/>
        <v>1-DECANOL</v>
      </c>
      <c r="AE9" s="39"/>
      <c r="AF9" s="46"/>
      <c r="AG9" s="46" t="str">
        <f t="shared" si="3"/>
        <v/>
      </c>
      <c r="AJ9" s="46" t="str">
        <f t="shared" si="4"/>
        <v>1-DECANOL</v>
      </c>
      <c r="AK9" s="39"/>
      <c r="AL9" s="39"/>
      <c r="AM9" s="46">
        <f t="shared" si="5"/>
        <v>0.15828092727157247</v>
      </c>
      <c r="AN9" s="46">
        <f t="shared" si="5"/>
        <v>8.6575967702487357E-4</v>
      </c>
    </row>
    <row r="10" spans="1:40" x14ac:dyDescent="0.25">
      <c r="B10" s="87" t="s">
        <v>541</v>
      </c>
      <c r="C10" s="88"/>
      <c r="D10" s="88"/>
      <c r="E10" s="89"/>
      <c r="F10" s="17">
        <v>10</v>
      </c>
      <c r="G10" s="37">
        <f t="shared" si="6"/>
        <v>0.1</v>
      </c>
      <c r="L10" s="51">
        <v>7</v>
      </c>
      <c r="N10" s="39">
        <f>IF(ISNUMBER(VLOOKUP(B15,Dbk!$B$15:$AE$483,21)),VLOOKUP(B15,Dbk!$B$15:$AE$483,21),0)</f>
        <v>15.8317</v>
      </c>
      <c r="O10" s="39">
        <f>IF(ISNUMBER(VLOOKUP(B15,Dbk!$B$15:$AE$483,22)),VLOOKUP(B15,Dbk!$B$15:$AE$483,22),0)</f>
        <v>2882.44</v>
      </c>
      <c r="P10" s="39">
        <f>IF(ISNUMBER(VLOOKUP(B15,Dbk!$B$15:$AE$483,23)),VLOOKUP(B15,Dbk!$B$15:$AE$483,23),0)</f>
        <v>-53.26</v>
      </c>
      <c r="Q10" s="22">
        <f t="shared" si="0"/>
        <v>10</v>
      </c>
      <c r="R10" s="39">
        <f>IF(ISNUMBER(VLOOKUP(B15,Dbk!$B$15:$AE$483,2)),VLOOKUP(B15,Dbk!$B$15:$AE$483,2),1E+21)</f>
        <v>100.205</v>
      </c>
      <c r="S10" s="23">
        <f t="shared" si="1"/>
        <v>0.1</v>
      </c>
      <c r="U10" s="39" t="s">
        <v>552</v>
      </c>
      <c r="V10" s="39" t="s">
        <v>664</v>
      </c>
      <c r="W10" s="48"/>
      <c r="X10" s="39"/>
      <c r="Y10" s="39"/>
      <c r="Z10" s="39"/>
      <c r="AC10" s="8" t="s">
        <v>647</v>
      </c>
      <c r="AD10" s="46" t="str">
        <f t="shared" si="2"/>
        <v>VINYL FORMATE</v>
      </c>
      <c r="AE10" s="39"/>
      <c r="AF10" s="46"/>
      <c r="AG10" s="46" t="str">
        <f t="shared" si="3"/>
        <v/>
      </c>
      <c r="AJ10" s="46" t="str">
        <f t="shared" si="4"/>
        <v>VINYL FORMATE</v>
      </c>
      <c r="AK10" s="39"/>
      <c r="AL10" s="39"/>
      <c r="AM10" s="46">
        <f t="shared" si="5"/>
        <v>3.135849582506222E-2</v>
      </c>
      <c r="AN10" s="46">
        <f t="shared" si="5"/>
        <v>0.2167572941882121</v>
      </c>
    </row>
    <row r="11" spans="1:40" x14ac:dyDescent="0.25">
      <c r="B11" s="87" t="s">
        <v>113</v>
      </c>
      <c r="C11" s="88"/>
      <c r="D11" s="88"/>
      <c r="E11" s="89"/>
      <c r="F11" s="17">
        <v>10</v>
      </c>
      <c r="G11" s="38">
        <f t="shared" si="6"/>
        <v>0.1</v>
      </c>
      <c r="L11" s="51">
        <v>8</v>
      </c>
      <c r="N11" s="39">
        <f>IF(ISNUMBER(VLOOKUP(B16,Dbk!$B$15:$AE$483,21)),VLOOKUP(B16,Dbk!$B$15:$AE$483,21),0)</f>
        <v>16.561699999999998</v>
      </c>
      <c r="O11" s="39">
        <f>IF(ISNUMBER(VLOOKUP(B16,Dbk!$B$15:$AE$483,22)),VLOOKUP(B16,Dbk!$B$15:$AE$483,22),0)</f>
        <v>3319.18</v>
      </c>
      <c r="P11" s="39">
        <f>IF(ISNUMBER(VLOOKUP(B16,Dbk!$B$15:$AE$483,23)),VLOOKUP(B16,Dbk!$B$15:$AE$483,23),0)</f>
        <v>-80.150000000000006</v>
      </c>
      <c r="Q11" s="22">
        <f t="shared" si="0"/>
        <v>10</v>
      </c>
      <c r="R11" s="39">
        <f>IF(ISNUMBER(VLOOKUP(B16,Dbk!$B$15:$AE$483,2)),VLOOKUP(B16,Dbk!$B$15:$AE$483,2),1E+21)</f>
        <v>72.063999999999993</v>
      </c>
      <c r="S11" s="23">
        <f t="shared" si="1"/>
        <v>0.1</v>
      </c>
      <c r="AC11" s="8" t="s">
        <v>648</v>
      </c>
      <c r="AD11" s="46" t="str">
        <f t="shared" si="2"/>
        <v>N-HEXYLCYCLOPENTANE</v>
      </c>
      <c r="AE11" s="39"/>
      <c r="AF11" s="46"/>
      <c r="AG11" s="46" t="str">
        <f t="shared" si="3"/>
        <v/>
      </c>
      <c r="AJ11" s="46" t="str">
        <f t="shared" si="4"/>
        <v>N-HEXYLCYCLOPENTANE</v>
      </c>
      <c r="AK11" s="39"/>
      <c r="AL11" s="39"/>
      <c r="AM11" s="46">
        <f t="shared" si="5"/>
        <v>0.15517685478324314</v>
      </c>
      <c r="AN11" s="46">
        <f t="shared" si="5"/>
        <v>6.1457008592248419E-3</v>
      </c>
    </row>
    <row r="12" spans="1:40" x14ac:dyDescent="0.25">
      <c r="B12" s="87" t="s">
        <v>538</v>
      </c>
      <c r="C12" s="88"/>
      <c r="D12" s="88"/>
      <c r="E12" s="89"/>
      <c r="F12" s="17">
        <v>10</v>
      </c>
      <c r="G12" s="37">
        <f t="shared" si="6"/>
        <v>0.1</v>
      </c>
      <c r="L12" s="51">
        <v>9</v>
      </c>
      <c r="N12" s="39">
        <f>IF(ISNUMBER(VLOOKUP(B17,Dbk!$B$15:$AE$483,21)),VLOOKUP(B17,Dbk!$B$15:$AE$483,21),0)</f>
        <v>15.8894</v>
      </c>
      <c r="O12" s="39">
        <f>IF(ISNUMBER(VLOOKUP(B17,Dbk!$B$15:$AE$483,22)),VLOOKUP(B17,Dbk!$B$15:$AE$483,22),0)</f>
        <v>2895.51</v>
      </c>
      <c r="P12" s="39">
        <f>IF(ISNUMBER(VLOOKUP(B17,Dbk!$B$15:$AE$483,23)),VLOOKUP(B17,Dbk!$B$15:$AE$483,23),0)</f>
        <v>-53.97</v>
      </c>
      <c r="Q12" s="22">
        <f t="shared" si="0"/>
        <v>10</v>
      </c>
      <c r="R12" s="39">
        <f>IF(ISNUMBER(VLOOKUP(B17,Dbk!$B$15:$AE$483,2)),VLOOKUP(B17,Dbk!$B$15:$AE$483,2),1E+21)</f>
        <v>98.188999999999993</v>
      </c>
      <c r="S12" s="23">
        <f t="shared" si="1"/>
        <v>0.1</v>
      </c>
      <c r="U12" s="39" t="s">
        <v>549</v>
      </c>
      <c r="V12" s="84" t="s">
        <v>677</v>
      </c>
      <c r="W12" s="50">
        <f>E24+273.15</f>
        <v>366.48333333333329</v>
      </c>
      <c r="X12" s="49" t="s">
        <v>556</v>
      </c>
      <c r="AC12" s="8" t="s">
        <v>649</v>
      </c>
      <c r="AD12" s="46" t="str">
        <f t="shared" si="2"/>
        <v>2-METHYLHEPTANE</v>
      </c>
      <c r="AE12" s="39"/>
      <c r="AF12" s="46"/>
      <c r="AG12" s="46" t="str">
        <f t="shared" si="3"/>
        <v/>
      </c>
      <c r="AJ12" s="46" t="str">
        <f t="shared" si="4"/>
        <v>2-METHYLHEPTANE</v>
      </c>
      <c r="AK12" s="39"/>
      <c r="AL12" s="39"/>
      <c r="AM12" s="46">
        <f t="shared" si="5"/>
        <v>0.11231320006027017</v>
      </c>
      <c r="AN12" s="46">
        <f t="shared" si="5"/>
        <v>7.9055588319112233E-2</v>
      </c>
    </row>
    <row r="13" spans="1:40" x14ac:dyDescent="0.25">
      <c r="B13" s="87" t="s">
        <v>431</v>
      </c>
      <c r="C13" s="88"/>
      <c r="D13" s="88"/>
      <c r="E13" s="89"/>
      <c r="F13" s="17">
        <v>10</v>
      </c>
      <c r="G13" s="38">
        <f t="shared" si="6"/>
        <v>0.1</v>
      </c>
      <c r="L13" s="51">
        <v>10</v>
      </c>
      <c r="N13" s="39">
        <f>IF(ISNUMBER(VLOOKUP(B18,Dbk!$B$15:$AE$483,21)),VLOOKUP(B18,Dbk!$B$15:$AE$483,21),0)</f>
        <v>15.0113</v>
      </c>
      <c r="O13" s="39">
        <f>IF(ISNUMBER(VLOOKUP(B18,Dbk!$B$15:$AE$483,22)),VLOOKUP(B18,Dbk!$B$15:$AE$483,22),0)</f>
        <v>1988.08</v>
      </c>
      <c r="P13" s="39">
        <f>IF(ISNUMBER(VLOOKUP(B18,Dbk!$B$15:$AE$483,23)),VLOOKUP(B18,Dbk!$B$15:$AE$483,23),0)</f>
        <v>-137.80000000000001</v>
      </c>
      <c r="Q13" s="22">
        <f t="shared" si="0"/>
        <v>10</v>
      </c>
      <c r="R13" s="39">
        <f>IF(ISNUMBER(VLOOKUP(B18,Dbk!$B$15:$AE$483,2)),VLOOKUP(B18,Dbk!$B$15:$AE$483,2),1E+21)</f>
        <v>88.15</v>
      </c>
      <c r="S13" s="23">
        <f t="shared" si="1"/>
        <v>0.1</v>
      </c>
      <c r="U13" s="39" t="s">
        <v>550</v>
      </c>
      <c r="V13" s="48" t="s">
        <v>678</v>
      </c>
      <c r="W13" s="50">
        <f>E23*750.06376</f>
        <v>517.15075847254479</v>
      </c>
      <c r="X13" s="49" t="s">
        <v>557</v>
      </c>
      <c r="AC13" s="8" t="s">
        <v>650</v>
      </c>
      <c r="AD13" s="46" t="str">
        <f t="shared" si="2"/>
        <v>3-ETHYLPENTANE</v>
      </c>
      <c r="AE13" s="39"/>
      <c r="AF13" s="46"/>
      <c r="AG13" s="46" t="str">
        <f t="shared" si="3"/>
        <v/>
      </c>
      <c r="AJ13" s="46" t="str">
        <f t="shared" si="4"/>
        <v>3-ETHYLPENTANE</v>
      </c>
      <c r="AK13" s="39"/>
      <c r="AL13" s="39"/>
      <c r="AM13" s="46">
        <f t="shared" si="5"/>
        <v>8.5351923385873565E-2</v>
      </c>
      <c r="AN13" s="46">
        <f t="shared" si="5"/>
        <v>0.12491597191938406</v>
      </c>
    </row>
    <row r="14" spans="1:40" x14ac:dyDescent="0.25">
      <c r="B14" s="87" t="s">
        <v>189</v>
      </c>
      <c r="C14" s="88"/>
      <c r="D14" s="88"/>
      <c r="E14" s="89"/>
      <c r="F14" s="17">
        <v>10</v>
      </c>
      <c r="G14" s="37">
        <f t="shared" si="6"/>
        <v>0.1</v>
      </c>
      <c r="N14" s="39"/>
      <c r="O14" s="39"/>
      <c r="P14" s="39"/>
      <c r="Q14" s="39">
        <f>SUM(Q4:Q13)</f>
        <v>100</v>
      </c>
      <c r="R14" s="39"/>
      <c r="S14" s="39"/>
      <c r="AC14" s="8" t="s">
        <v>651</v>
      </c>
      <c r="AD14" s="46" t="str">
        <f t="shared" si="2"/>
        <v>ACRYLIC ACID</v>
      </c>
      <c r="AE14" s="39"/>
      <c r="AF14" s="46"/>
      <c r="AG14" s="46" t="str">
        <f t="shared" si="3"/>
        <v/>
      </c>
      <c r="AJ14" s="46" t="str">
        <f t="shared" si="4"/>
        <v>ACRYLIC ACID</v>
      </c>
      <c r="AK14" s="39"/>
      <c r="AL14" s="39"/>
      <c r="AM14" s="46">
        <f t="shared" si="5"/>
        <v>0.13645508231838563</v>
      </c>
      <c r="AN14" s="46">
        <f t="shared" si="5"/>
        <v>3.7990916398692148E-2</v>
      </c>
    </row>
    <row r="15" spans="1:40" x14ac:dyDescent="0.25">
      <c r="B15" s="87" t="s">
        <v>204</v>
      </c>
      <c r="C15" s="88"/>
      <c r="D15" s="88"/>
      <c r="E15" s="89"/>
      <c r="F15" s="17">
        <v>10</v>
      </c>
      <c r="G15" s="38">
        <f t="shared" si="6"/>
        <v>0.1</v>
      </c>
      <c r="AC15" s="8" t="s">
        <v>652</v>
      </c>
      <c r="AD15" s="46" t="str">
        <f t="shared" si="2"/>
        <v>1-HEPTENE</v>
      </c>
      <c r="AE15" s="39"/>
      <c r="AF15" s="46"/>
      <c r="AG15" s="46" t="str">
        <f t="shared" si="3"/>
        <v/>
      </c>
      <c r="AJ15" s="46" t="str">
        <f t="shared" si="4"/>
        <v>1-HEPTENE</v>
      </c>
      <c r="AK15" s="39"/>
      <c r="AL15" s="39"/>
      <c r="AM15" s="46">
        <f t="shared" si="5"/>
        <v>8.5550416853964542E-2</v>
      </c>
      <c r="AN15" s="46">
        <f t="shared" si="5"/>
        <v>0.12457834003723188</v>
      </c>
    </row>
    <row r="16" spans="1:40" x14ac:dyDescent="0.25">
      <c r="B16" s="87" t="s">
        <v>227</v>
      </c>
      <c r="C16" s="88"/>
      <c r="D16" s="88"/>
      <c r="E16" s="89"/>
      <c r="F16" s="17">
        <v>10</v>
      </c>
      <c r="G16" s="37">
        <f t="shared" si="6"/>
        <v>0.1</v>
      </c>
      <c r="N16" s="47" t="s">
        <v>548</v>
      </c>
      <c r="Q16" t="s">
        <v>550</v>
      </c>
      <c r="R16" s="50">
        <f>W13</f>
        <v>517.15075847254479</v>
      </c>
      <c r="S16" t="s">
        <v>559</v>
      </c>
      <c r="AC16" s="8" t="s">
        <v>653</v>
      </c>
      <c r="AD16" s="46" t="str">
        <f t="shared" si="2"/>
        <v>3-METHYL-2-BUTANOL</v>
      </c>
      <c r="AE16" s="39"/>
      <c r="AF16" s="46"/>
      <c r="AG16" s="46" t="str">
        <f t="shared" si="3"/>
        <v/>
      </c>
      <c r="AJ16" s="46" t="str">
        <f t="shared" si="4"/>
        <v>3-METHYL-2-BUTANOL</v>
      </c>
      <c r="AK16" s="39"/>
      <c r="AL16" s="39"/>
      <c r="AM16" s="46">
        <f t="shared" si="5"/>
        <v>9.7409316618548181E-2</v>
      </c>
      <c r="AN16" s="46">
        <f t="shared" si="5"/>
        <v>0.10440668055504423</v>
      </c>
    </row>
    <row r="17" spans="2:152" x14ac:dyDescent="0.25">
      <c r="B17" s="87" t="s">
        <v>118</v>
      </c>
      <c r="C17" s="88"/>
      <c r="D17" s="88"/>
      <c r="E17" s="89"/>
      <c r="F17" s="17">
        <v>10</v>
      </c>
      <c r="G17" s="38">
        <f t="shared" si="6"/>
        <v>0.1</v>
      </c>
      <c r="L17" s="39" t="str">
        <f>IF(AND(M29,M30),"",IF(NOT(M30),"Solution not available, Check Input conditions !!!","Iteration did not converged in Maximum Iterations (70) !!!"))</f>
        <v/>
      </c>
      <c r="M17" s="60">
        <f>IF(M30,(M18-273.15),"")</f>
        <v>75.281322767727602</v>
      </c>
      <c r="N17" t="s">
        <v>560</v>
      </c>
      <c r="O17" t="s">
        <v>561</v>
      </c>
      <c r="Q17" t="s">
        <v>565</v>
      </c>
      <c r="S17" t="s">
        <v>566</v>
      </c>
      <c r="U17" t="s">
        <v>567</v>
      </c>
      <c r="W17" t="s">
        <v>568</v>
      </c>
      <c r="Y17" t="s">
        <v>569</v>
      </c>
      <c r="AA17" t="s">
        <v>570</v>
      </c>
      <c r="AC17" t="s">
        <v>571</v>
      </c>
      <c r="AE17" t="s">
        <v>572</v>
      </c>
      <c r="AG17" t="s">
        <v>573</v>
      </c>
      <c r="AI17" t="s">
        <v>574</v>
      </c>
      <c r="AK17" t="s">
        <v>575</v>
      </c>
      <c r="AM17" t="s">
        <v>576</v>
      </c>
      <c r="AO17" t="s">
        <v>577</v>
      </c>
      <c r="AQ17" t="s">
        <v>579</v>
      </c>
      <c r="AS17" t="s">
        <v>580</v>
      </c>
      <c r="AU17" t="s">
        <v>581</v>
      </c>
      <c r="AW17" t="s">
        <v>582</v>
      </c>
      <c r="AY17" t="s">
        <v>583</v>
      </c>
      <c r="BA17" t="s">
        <v>584</v>
      </c>
      <c r="BC17" t="s">
        <v>585</v>
      </c>
      <c r="BE17" t="s">
        <v>586</v>
      </c>
      <c r="BG17" t="s">
        <v>587</v>
      </c>
      <c r="BI17" t="s">
        <v>588</v>
      </c>
      <c r="BK17" t="s">
        <v>589</v>
      </c>
      <c r="BM17" t="s">
        <v>590</v>
      </c>
      <c r="BO17" t="s">
        <v>591</v>
      </c>
      <c r="BQ17" t="s">
        <v>592</v>
      </c>
      <c r="BS17" t="s">
        <v>593</v>
      </c>
      <c r="BU17" t="s">
        <v>594</v>
      </c>
      <c r="BW17" t="s">
        <v>595</v>
      </c>
      <c r="BY17" t="s">
        <v>596</v>
      </c>
      <c r="CA17" t="s">
        <v>597</v>
      </c>
      <c r="CC17" t="s">
        <v>598</v>
      </c>
      <c r="CE17" t="s">
        <v>599</v>
      </c>
      <c r="CG17" t="s">
        <v>600</v>
      </c>
      <c r="CI17" t="s">
        <v>601</v>
      </c>
      <c r="CK17" t="s">
        <v>602</v>
      </c>
      <c r="CM17" t="s">
        <v>603</v>
      </c>
      <c r="CO17" t="s">
        <v>604</v>
      </c>
      <c r="CQ17" t="s">
        <v>605</v>
      </c>
      <c r="CS17" t="s">
        <v>606</v>
      </c>
      <c r="CU17" t="s">
        <v>607</v>
      </c>
      <c r="CW17" t="s">
        <v>608</v>
      </c>
      <c r="CY17" t="s">
        <v>609</v>
      </c>
      <c r="DA17" t="s">
        <v>610</v>
      </c>
      <c r="DC17" t="s">
        <v>611</v>
      </c>
      <c r="DE17" t="s">
        <v>612</v>
      </c>
      <c r="DG17" t="s">
        <v>613</v>
      </c>
      <c r="DI17" t="s">
        <v>614</v>
      </c>
      <c r="DK17" t="s">
        <v>615</v>
      </c>
      <c r="DM17" t="s">
        <v>616</v>
      </c>
      <c r="DO17" t="s">
        <v>617</v>
      </c>
      <c r="DQ17" t="s">
        <v>618</v>
      </c>
      <c r="DS17" t="s">
        <v>619</v>
      </c>
      <c r="DU17" t="s">
        <v>620</v>
      </c>
      <c r="DW17" t="s">
        <v>621</v>
      </c>
      <c r="DY17" t="s">
        <v>622</v>
      </c>
      <c r="EA17" t="s">
        <v>623</v>
      </c>
      <c r="EC17" t="s">
        <v>624</v>
      </c>
      <c r="EE17" t="s">
        <v>625</v>
      </c>
      <c r="EG17" t="s">
        <v>626</v>
      </c>
      <c r="EI17" t="s">
        <v>627</v>
      </c>
      <c r="EK17" t="s">
        <v>628</v>
      </c>
      <c r="EM17" t="s">
        <v>629</v>
      </c>
      <c r="EO17" t="s">
        <v>630</v>
      </c>
      <c r="EQ17" t="s">
        <v>631</v>
      </c>
      <c r="ES17" t="s">
        <v>632</v>
      </c>
      <c r="EU17" t="s">
        <v>633</v>
      </c>
    </row>
    <row r="18" spans="2:152" x14ac:dyDescent="0.25">
      <c r="B18" s="87" t="s">
        <v>209</v>
      </c>
      <c r="C18" s="88"/>
      <c r="D18" s="88"/>
      <c r="E18" s="89"/>
      <c r="F18" s="40">
        <v>10</v>
      </c>
      <c r="G18" s="41">
        <f t="shared" si="6"/>
        <v>0.1</v>
      </c>
      <c r="M18" s="60">
        <f>EV30</f>
        <v>348.43132276772758</v>
      </c>
      <c r="O18" t="s">
        <v>562</v>
      </c>
      <c r="P18" t="s">
        <v>563</v>
      </c>
      <c r="Q18" t="s">
        <v>562</v>
      </c>
      <c r="R18" t="s">
        <v>563</v>
      </c>
      <c r="S18" t="s">
        <v>562</v>
      </c>
      <c r="T18" t="s">
        <v>563</v>
      </c>
      <c r="U18" t="s">
        <v>562</v>
      </c>
      <c r="V18" t="s">
        <v>563</v>
      </c>
      <c r="W18" t="s">
        <v>562</v>
      </c>
      <c r="X18" t="s">
        <v>563</v>
      </c>
      <c r="Y18" t="s">
        <v>562</v>
      </c>
      <c r="Z18" t="s">
        <v>563</v>
      </c>
      <c r="AA18" t="s">
        <v>562</v>
      </c>
      <c r="AB18" t="s">
        <v>563</v>
      </c>
      <c r="AC18" t="s">
        <v>562</v>
      </c>
      <c r="AD18" t="s">
        <v>563</v>
      </c>
      <c r="AE18" t="s">
        <v>562</v>
      </c>
      <c r="AF18" t="s">
        <v>563</v>
      </c>
      <c r="AG18" t="s">
        <v>562</v>
      </c>
      <c r="AH18" t="s">
        <v>563</v>
      </c>
      <c r="AI18" t="s">
        <v>562</v>
      </c>
      <c r="AJ18" t="s">
        <v>563</v>
      </c>
      <c r="AK18" t="s">
        <v>562</v>
      </c>
      <c r="AL18" t="s">
        <v>563</v>
      </c>
      <c r="AM18" t="s">
        <v>562</v>
      </c>
      <c r="AN18" t="s">
        <v>563</v>
      </c>
      <c r="AO18" t="s">
        <v>562</v>
      </c>
      <c r="AP18" t="s">
        <v>563</v>
      </c>
      <c r="AQ18" t="s">
        <v>562</v>
      </c>
      <c r="AR18" t="s">
        <v>563</v>
      </c>
      <c r="AS18" t="s">
        <v>562</v>
      </c>
      <c r="AT18" t="s">
        <v>563</v>
      </c>
      <c r="AU18" t="s">
        <v>562</v>
      </c>
      <c r="AV18" t="s">
        <v>563</v>
      </c>
      <c r="AW18" t="s">
        <v>562</v>
      </c>
      <c r="AX18" t="s">
        <v>563</v>
      </c>
      <c r="AY18" t="s">
        <v>562</v>
      </c>
      <c r="AZ18" t="s">
        <v>563</v>
      </c>
      <c r="BA18" t="s">
        <v>562</v>
      </c>
      <c r="BB18" t="s">
        <v>563</v>
      </c>
      <c r="BC18" t="s">
        <v>562</v>
      </c>
      <c r="BD18" t="s">
        <v>563</v>
      </c>
      <c r="BE18" t="s">
        <v>562</v>
      </c>
      <c r="BF18" t="s">
        <v>563</v>
      </c>
      <c r="BG18" t="s">
        <v>562</v>
      </c>
      <c r="BH18" t="s">
        <v>563</v>
      </c>
      <c r="BI18" t="s">
        <v>562</v>
      </c>
      <c r="BJ18" t="s">
        <v>563</v>
      </c>
      <c r="BK18" t="s">
        <v>562</v>
      </c>
      <c r="BL18" t="s">
        <v>563</v>
      </c>
      <c r="BM18" t="s">
        <v>562</v>
      </c>
      <c r="BN18" t="s">
        <v>563</v>
      </c>
      <c r="BO18" t="s">
        <v>562</v>
      </c>
      <c r="BP18" t="s">
        <v>563</v>
      </c>
      <c r="BQ18" t="s">
        <v>562</v>
      </c>
      <c r="BR18" t="s">
        <v>563</v>
      </c>
      <c r="BS18" t="s">
        <v>562</v>
      </c>
      <c r="BT18" t="s">
        <v>563</v>
      </c>
      <c r="BU18" t="s">
        <v>562</v>
      </c>
      <c r="BV18" t="s">
        <v>563</v>
      </c>
      <c r="BW18" t="s">
        <v>562</v>
      </c>
      <c r="BX18" t="s">
        <v>563</v>
      </c>
      <c r="BY18" t="s">
        <v>562</v>
      </c>
      <c r="BZ18" t="s">
        <v>563</v>
      </c>
      <c r="CA18" t="s">
        <v>562</v>
      </c>
      <c r="CB18" t="s">
        <v>563</v>
      </c>
      <c r="CC18" t="s">
        <v>562</v>
      </c>
      <c r="CD18" t="s">
        <v>563</v>
      </c>
      <c r="CE18" t="s">
        <v>562</v>
      </c>
      <c r="CF18" t="s">
        <v>563</v>
      </c>
      <c r="CG18" t="s">
        <v>562</v>
      </c>
      <c r="CH18" t="s">
        <v>563</v>
      </c>
      <c r="CI18" t="s">
        <v>562</v>
      </c>
      <c r="CJ18" t="s">
        <v>563</v>
      </c>
      <c r="CK18" t="s">
        <v>562</v>
      </c>
      <c r="CL18" t="s">
        <v>563</v>
      </c>
      <c r="CM18" t="s">
        <v>562</v>
      </c>
      <c r="CN18" t="s">
        <v>563</v>
      </c>
      <c r="CO18" t="s">
        <v>562</v>
      </c>
      <c r="CP18" t="s">
        <v>563</v>
      </c>
      <c r="CQ18" t="s">
        <v>562</v>
      </c>
      <c r="CR18" t="s">
        <v>563</v>
      </c>
      <c r="CS18" t="s">
        <v>562</v>
      </c>
      <c r="CT18" t="s">
        <v>563</v>
      </c>
      <c r="CU18" t="s">
        <v>562</v>
      </c>
      <c r="CV18" t="s">
        <v>563</v>
      </c>
      <c r="CW18" t="s">
        <v>562</v>
      </c>
      <c r="CX18" t="s">
        <v>563</v>
      </c>
      <c r="CY18" t="s">
        <v>562</v>
      </c>
      <c r="CZ18" t="s">
        <v>563</v>
      </c>
      <c r="DA18" t="s">
        <v>562</v>
      </c>
      <c r="DB18" t="s">
        <v>563</v>
      </c>
      <c r="DC18" t="s">
        <v>562</v>
      </c>
      <c r="DD18" t="s">
        <v>563</v>
      </c>
      <c r="DE18" t="s">
        <v>562</v>
      </c>
      <c r="DF18" t="s">
        <v>563</v>
      </c>
      <c r="DG18" t="s">
        <v>562</v>
      </c>
      <c r="DH18" t="s">
        <v>563</v>
      </c>
      <c r="DI18" t="s">
        <v>562</v>
      </c>
      <c r="DJ18" t="s">
        <v>563</v>
      </c>
      <c r="DK18" t="s">
        <v>562</v>
      </c>
      <c r="DL18" t="s">
        <v>563</v>
      </c>
      <c r="DM18" t="s">
        <v>562</v>
      </c>
      <c r="DN18" t="s">
        <v>563</v>
      </c>
      <c r="DO18" t="s">
        <v>562</v>
      </c>
      <c r="DP18" t="s">
        <v>563</v>
      </c>
      <c r="DQ18" t="s">
        <v>562</v>
      </c>
      <c r="DR18" t="s">
        <v>563</v>
      </c>
      <c r="DS18" t="s">
        <v>562</v>
      </c>
      <c r="DT18" t="s">
        <v>563</v>
      </c>
      <c r="DU18" t="s">
        <v>562</v>
      </c>
      <c r="DV18" t="s">
        <v>563</v>
      </c>
      <c r="DW18" t="s">
        <v>562</v>
      </c>
      <c r="DX18" t="s">
        <v>563</v>
      </c>
      <c r="DY18" t="s">
        <v>562</v>
      </c>
      <c r="DZ18" t="s">
        <v>563</v>
      </c>
      <c r="EA18" t="s">
        <v>562</v>
      </c>
      <c r="EB18" t="s">
        <v>563</v>
      </c>
      <c r="EC18" t="s">
        <v>562</v>
      </c>
      <c r="ED18" t="s">
        <v>563</v>
      </c>
      <c r="EE18" t="s">
        <v>562</v>
      </c>
      <c r="EF18" t="s">
        <v>563</v>
      </c>
      <c r="EG18" t="s">
        <v>562</v>
      </c>
      <c r="EH18" t="s">
        <v>563</v>
      </c>
      <c r="EI18" t="s">
        <v>562</v>
      </c>
      <c r="EJ18" t="s">
        <v>563</v>
      </c>
      <c r="EK18" t="s">
        <v>562</v>
      </c>
      <c r="EL18" t="s">
        <v>563</v>
      </c>
      <c r="EM18" t="s">
        <v>562</v>
      </c>
      <c r="EN18" t="s">
        <v>563</v>
      </c>
      <c r="EO18" t="s">
        <v>562</v>
      </c>
      <c r="EP18" t="s">
        <v>563</v>
      </c>
      <c r="EQ18" t="s">
        <v>562</v>
      </c>
      <c r="ER18" t="s">
        <v>563</v>
      </c>
      <c r="ES18" t="s">
        <v>562</v>
      </c>
      <c r="ET18" t="s">
        <v>563</v>
      </c>
      <c r="EU18" t="s">
        <v>562</v>
      </c>
      <c r="EV18" t="s">
        <v>563</v>
      </c>
    </row>
    <row r="19" spans="2:152" x14ac:dyDescent="0.25">
      <c r="D19" s="16"/>
      <c r="E19" s="19"/>
      <c r="F19" s="43">
        <f>SUM(F9:F18)</f>
        <v>100</v>
      </c>
      <c r="G19" s="42">
        <f>SUM(G9:G18)</f>
        <v>0.99999999999999989</v>
      </c>
      <c r="J19" s="52"/>
      <c r="K19" s="2"/>
      <c r="L19" s="51">
        <v>1</v>
      </c>
      <c r="M19" s="23">
        <f>EXP(N4-O4/($M$18+P4))/$R$16*S4</f>
        <v>0.27007604846052202</v>
      </c>
      <c r="N19" s="60">
        <f>(O4/(N4-LN($R$16)) - P4)*S4</f>
        <v>31.858593897002955</v>
      </c>
      <c r="O19" s="23">
        <f>EXP(N4-O4/($N$29+P4))/$R$16*S4</f>
        <v>0.63002606512926518</v>
      </c>
      <c r="P19" s="80">
        <f>O19/($N$29+P4)^2*O4</f>
        <v>1.5708390370827146E-2</v>
      </c>
      <c r="Q19" s="23">
        <f>EXP($N$4-$O$4/(P30+$P$4))/$R$16*$S$4</f>
        <v>0.34941255079873268</v>
      </c>
      <c r="R19" s="80">
        <f>Q19/(P30+$P$4)^2*$O$4</f>
        <v>9.952772787932964E-3</v>
      </c>
      <c r="S19" s="23">
        <f>EXP($N$4-$O$4/(R30+$P$4))/$R$16*$S$4</f>
        <v>0.27763509978084344</v>
      </c>
      <c r="T19" s="80">
        <f>S19/(R30+$P$4)^2*$O$4</f>
        <v>8.3106317011246728E-3</v>
      </c>
      <c r="U19" s="23">
        <f>EXP($N$4-$O$4/(T30+$P$4))/$R$16*$S$4</f>
        <v>0.27016671642012352</v>
      </c>
      <c r="V19" s="80">
        <f>U19/(T30+$P$4)^2*$O$4</f>
        <v>8.134154465153684E-3</v>
      </c>
      <c r="W19" s="23">
        <f>EXP($N$4-$O$4/(V30+$P$4))/$R$16*$S$4</f>
        <v>0.27007606195381983</v>
      </c>
      <c r="X19" s="80">
        <f>W19/(V30+$P$4)^2*$O$4</f>
        <v>8.1320051273107343E-3</v>
      </c>
      <c r="Y19" s="23">
        <f>EXP($N$4-$O$4/(X30+$P$4))/$R$16*$S$4</f>
        <v>0.27007604846052202</v>
      </c>
      <c r="Z19" s="80">
        <f>Y19/(X30+$P$4)^2*$O$4</f>
        <v>8.1320048073835333E-3</v>
      </c>
      <c r="AA19" s="23">
        <f>EXP($N$4-$O$4/(Z30+$P$4))/$R$16*$S$4</f>
        <v>0.27007604846052202</v>
      </c>
      <c r="AB19" s="80">
        <f>AA19/(Z30+$P$4)^2*$O$4</f>
        <v>8.1320048073835333E-3</v>
      </c>
      <c r="AC19" s="23">
        <f>EXP($N$4-$O$4/(AB30+$P$4))/$R$16*$S$4</f>
        <v>0.27007604846052202</v>
      </c>
      <c r="AD19" s="80">
        <f>AC19/(AB30+$P$4)^2*$O$4</f>
        <v>8.1320048073835333E-3</v>
      </c>
      <c r="AE19" s="23">
        <f>EXP($N$4-$O$4/(AD30+$P$4))/$R$16*$S$4</f>
        <v>0.27007604846052202</v>
      </c>
      <c r="AF19" s="80">
        <f>AE19/(AD30+$P$4)^2*$O$4</f>
        <v>8.1320048073835333E-3</v>
      </c>
      <c r="AG19" s="23">
        <f>EXP($N$4-$O$4/(AF30+$P$4))/$R$16*$S$4</f>
        <v>0.27007604846052202</v>
      </c>
      <c r="AH19" s="80">
        <f>AG19/(AF30+$P$4)^2*$O$4</f>
        <v>8.1320048073835333E-3</v>
      </c>
      <c r="AI19" s="23">
        <f>EXP($N$4-$O$4/(AH30+$P$4))/$R$16*$S$4</f>
        <v>0.27007604846052202</v>
      </c>
      <c r="AJ19" s="80">
        <f>AI19/(AH30+$P$4)^2*$O$4</f>
        <v>8.1320048073835333E-3</v>
      </c>
      <c r="AK19" s="23">
        <f>EXP($N$4-$O$4/(AJ30+$P$4))/$R$16*$S$4</f>
        <v>0.27007604846052202</v>
      </c>
      <c r="AL19" s="80">
        <f>AK19/(AJ30+$P$4)^2*$O$4</f>
        <v>8.1320048073835333E-3</v>
      </c>
      <c r="AM19" s="23">
        <f>EXP($N$4-$O$4/(AL30+$P$4))/$R$16*$S$4</f>
        <v>0.27007604846052202</v>
      </c>
      <c r="AN19" s="80">
        <f>AM19/(AL30+$P$4)^2*$O$4</f>
        <v>8.1320048073835333E-3</v>
      </c>
      <c r="AO19" s="23">
        <f>EXP($N$4-$O$4/(AN30+$P$4))/$R$16*$S$4</f>
        <v>0.27007604846052202</v>
      </c>
      <c r="AP19" s="80">
        <f>AO19/(AN30+$P$4)^2*$O$4</f>
        <v>8.1320048073835333E-3</v>
      </c>
      <c r="AQ19" s="23">
        <f>EXP($N$4-$O$4/(AP30+$P$4))/$R$16*$S$4</f>
        <v>0.27007604846052202</v>
      </c>
      <c r="AR19" s="80">
        <f>AQ19/(AP30+$P$4)^2*$O$4</f>
        <v>8.1320048073835333E-3</v>
      </c>
      <c r="AS19" s="23">
        <f>EXP($N$4-$O$4/(AR30+$P$4))/$R$16*$S$4</f>
        <v>0.27007604846052202</v>
      </c>
      <c r="AT19" s="80">
        <f>AS19/(AR30+$P$4)^2*$O$4</f>
        <v>8.1320048073835333E-3</v>
      </c>
      <c r="AU19" s="23">
        <f>EXP($N$4-$O$4/(AT30+$P$4))/$R$16*$S$4</f>
        <v>0.27007604846052202</v>
      </c>
      <c r="AV19" s="80">
        <f>AU19/(AT30+$P$4)^2*$O$4</f>
        <v>8.1320048073835333E-3</v>
      </c>
      <c r="AW19" s="23">
        <f>EXP($N$4-$O$4/(AV30+$P$4))/$R$16*$S$4</f>
        <v>0.27007604846052202</v>
      </c>
      <c r="AX19" s="80">
        <f>AW19/(AV30+$P$4)^2*$O$4</f>
        <v>8.1320048073835333E-3</v>
      </c>
      <c r="AY19" s="23">
        <f>EXP($N$4-$O$4/(AX30+$P$4))/$R$16*$S$4</f>
        <v>0.27007604846052202</v>
      </c>
      <c r="AZ19" s="80">
        <f>AY19/(AX30+$P$4)^2*$O$4</f>
        <v>8.1320048073835333E-3</v>
      </c>
      <c r="BA19" s="23">
        <f>EXP($N$4-$O$4/(AZ30+$P$4))/$R$16*$S$4</f>
        <v>0.27007604846052202</v>
      </c>
      <c r="BB19" s="80">
        <f>BA19/(AZ30+$P$4)^2*$O$4</f>
        <v>8.1320048073835333E-3</v>
      </c>
      <c r="BC19" s="23">
        <f>EXP($N$4-$O$4/(BB30+$P$4))/$R$16*$S$4</f>
        <v>0.27007604846052202</v>
      </c>
      <c r="BD19" s="80">
        <f>BC19/(BB30+$P$4)^2*$O$4</f>
        <v>8.1320048073835333E-3</v>
      </c>
      <c r="BE19" s="23">
        <f>EXP($N$4-$O$4/(BD30+$P$4))/$R$16*$S$4</f>
        <v>0.27007604846052202</v>
      </c>
      <c r="BF19" s="80">
        <f>BE19/(BD30+$P$4)^2*$O$4</f>
        <v>8.1320048073835333E-3</v>
      </c>
      <c r="BG19" s="23">
        <f>EXP($N$4-$O$4/(BF30+$P$4))/$R$16*$S$4</f>
        <v>0.27007604846052202</v>
      </c>
      <c r="BH19" s="80">
        <f>BG19/(BF30+$P$4)^2*$O$4</f>
        <v>8.1320048073835333E-3</v>
      </c>
      <c r="BI19" s="23">
        <f>EXP($N$4-$O$4/(BH30+$P$4))/$R$16*$S$4</f>
        <v>0.27007604846052202</v>
      </c>
      <c r="BJ19" s="80">
        <f>BI19/(BH30+$P$4)^2*$O$4</f>
        <v>8.1320048073835333E-3</v>
      </c>
      <c r="BK19" s="23">
        <f>EXP($N$4-$O$4/(BJ30+$P$4))/$R$16*$S$4</f>
        <v>0.27007604846052202</v>
      </c>
      <c r="BL19" s="80">
        <f>BK19/(BJ30+$P$4)^2*$O$4</f>
        <v>8.1320048073835333E-3</v>
      </c>
      <c r="BM19" s="23">
        <f>EXP($N$4-$O$4/(BL30+$P$4))/$R$16*$S$4</f>
        <v>0.27007604846052202</v>
      </c>
      <c r="BN19" s="80">
        <f>BM19/(BL30+$P$4)^2*$O$4</f>
        <v>8.1320048073835333E-3</v>
      </c>
      <c r="BO19" s="23">
        <f>EXP($N$4-$O$4/(BN30+$P$4))/$R$16*$S$4</f>
        <v>0.27007604846052202</v>
      </c>
      <c r="BP19" s="80">
        <f>BO19/(BN30+$P$4)^2*$O$4</f>
        <v>8.1320048073835333E-3</v>
      </c>
      <c r="BQ19" s="23">
        <f>EXP($N$4-$O$4/(BP30+$P$4))/$R$16*$S$4</f>
        <v>0.27007604846052202</v>
      </c>
      <c r="BR19" s="80">
        <f>BQ19/(BP30+$P$4)^2*$O$4</f>
        <v>8.1320048073835333E-3</v>
      </c>
      <c r="BS19" s="23">
        <f>EXP($N$4-$O$4/(BR30+$P$4))/$R$16*$S$4</f>
        <v>0.27007604846052202</v>
      </c>
      <c r="BT19" s="80">
        <f>BS19/(BR30+$P$4)^2*$O$4</f>
        <v>8.1320048073835333E-3</v>
      </c>
      <c r="BU19" s="23">
        <f>EXP($N$4-$O$4/(BT30+$P$4))/$R$16*$S$4</f>
        <v>0.27007604846052202</v>
      </c>
      <c r="BV19" s="80">
        <f>BU19/(BT30+$P$4)^2*$O$4</f>
        <v>8.1320048073835333E-3</v>
      </c>
      <c r="BW19" s="23">
        <f>EXP($N$4-$O$4/(BV30+$P$4))/$R$16*$S$4</f>
        <v>0.27007604846052202</v>
      </c>
      <c r="BX19" s="80">
        <f>BW19/(BV30+$P$4)^2*$O$4</f>
        <v>8.1320048073835333E-3</v>
      </c>
      <c r="BY19" s="23">
        <f>EXP($N$4-$O$4/(BX30+$P$4))/$R$16*$S$4</f>
        <v>0.27007604846052202</v>
      </c>
      <c r="BZ19" s="80">
        <f>BY19/(BX30+$P$4)^2*$O$4</f>
        <v>8.1320048073835333E-3</v>
      </c>
      <c r="CA19" s="23">
        <f>EXP($N$4-$O$4/(BZ30+$P$4))/$R$16*$S$4</f>
        <v>0.27007604846052202</v>
      </c>
      <c r="CB19" s="80">
        <f>CA19/(BZ30+$P$4)^2*$O$4</f>
        <v>8.1320048073835333E-3</v>
      </c>
      <c r="CC19" s="23">
        <f>EXP($N$4-$O$4/(CB30+$P$4))/$R$16*$S$4</f>
        <v>0.27007604846052202</v>
      </c>
      <c r="CD19" s="80">
        <f>CC19/(CB30+$P$4)^2*$O$4</f>
        <v>8.1320048073835333E-3</v>
      </c>
      <c r="CE19" s="23">
        <f>EXP($N$4-$O$4/(CD30+$P$4))/$R$16*$S$4</f>
        <v>0.27007604846052202</v>
      </c>
      <c r="CF19" s="80">
        <f>CE19/(CD30+$P$4)^2*$O$4</f>
        <v>8.1320048073835333E-3</v>
      </c>
      <c r="CG19" s="23">
        <f>EXP($N$4-$O$4/(CF30+$P$4))/$R$16*$S$4</f>
        <v>0.27007604846052202</v>
      </c>
      <c r="CH19" s="80">
        <f>CG19/(CF30+$P$4)^2*$O$4</f>
        <v>8.1320048073835333E-3</v>
      </c>
      <c r="CI19" s="23">
        <f>EXP($N$4-$O$4/(CH30+$P$4))/$R$16*$S$4</f>
        <v>0.27007604846052202</v>
      </c>
      <c r="CJ19" s="80">
        <f>CI19/(CH30+$P$4)^2*$O$4</f>
        <v>8.1320048073835333E-3</v>
      </c>
      <c r="CK19" s="23">
        <f>EXP($N$4-$O$4/(CJ30+$P$4))/$R$16*$S$4</f>
        <v>0.27007604846052202</v>
      </c>
      <c r="CL19" s="80">
        <f>CK19/(CJ30+$P$4)^2*$O$4</f>
        <v>8.1320048073835333E-3</v>
      </c>
      <c r="CM19" s="23">
        <f>EXP($N$4-$O$4/(CL30+$P$4))/$R$16*$S$4</f>
        <v>0.27007604846052202</v>
      </c>
      <c r="CN19" s="80">
        <f>CM19/(CL30+$P$4)^2*$O$4</f>
        <v>8.1320048073835333E-3</v>
      </c>
      <c r="CO19" s="23">
        <f>EXP($N$4-$O$4/(CN30+$P$4))/$R$16*$S$4</f>
        <v>0.27007604846052202</v>
      </c>
      <c r="CP19" s="80">
        <f>CO19/(CN30+$P$4)^2*$O$4</f>
        <v>8.1320048073835333E-3</v>
      </c>
      <c r="CQ19" s="23">
        <f>EXP($N$4-$O$4/(CP30+$P$4))/$R$16*$S$4</f>
        <v>0.27007604846052202</v>
      </c>
      <c r="CR19" s="80">
        <f>CQ19/(CP30+$P$4)^2*$O$4</f>
        <v>8.1320048073835333E-3</v>
      </c>
      <c r="CS19" s="23">
        <f>EXP($N$4-$O$4/(CR30+$P$4))/$R$16*$S$4</f>
        <v>0.27007604846052202</v>
      </c>
      <c r="CT19" s="80">
        <f>CS19/(CR30+$P$4)^2*$O$4</f>
        <v>8.1320048073835333E-3</v>
      </c>
      <c r="CU19" s="23">
        <f>EXP($N$4-$O$4/(CT30+$P$4))/$R$16*$S$4</f>
        <v>0.27007604846052202</v>
      </c>
      <c r="CV19" s="80">
        <f>CU19/(CT30+$P$4)^2*$O$4</f>
        <v>8.1320048073835333E-3</v>
      </c>
      <c r="CW19" s="23">
        <f>EXP($N$4-$O$4/(CV30+$P$4))/$R$16*$S$4</f>
        <v>0.27007604846052202</v>
      </c>
      <c r="CX19" s="80">
        <f>CW19/(CV30+$P$4)^2*$O$4</f>
        <v>8.1320048073835333E-3</v>
      </c>
      <c r="CY19" s="23">
        <f>EXP($N$4-$O$4/(CX30+$P$4))/$R$16*$S$4</f>
        <v>0.27007604846052202</v>
      </c>
      <c r="CZ19" s="80">
        <f>CY19/(CX30+$P$4)^2*$O$4</f>
        <v>8.1320048073835333E-3</v>
      </c>
      <c r="DA19" s="23">
        <f>EXP($N$4-$O$4/(CZ30+$P$4))/$R$16*$S$4</f>
        <v>0.27007604846052202</v>
      </c>
      <c r="DB19" s="80">
        <f>DA19/(CZ30+$P$4)^2*$O$4</f>
        <v>8.1320048073835333E-3</v>
      </c>
      <c r="DC19" s="23">
        <f>EXP($N$4-$O$4/(DB30+$P$4))/$R$16*$S$4</f>
        <v>0.27007604846052202</v>
      </c>
      <c r="DD19" s="80">
        <f>DC19/(DB30+$P$4)^2*$O$4</f>
        <v>8.1320048073835333E-3</v>
      </c>
      <c r="DE19" s="23">
        <f>EXP($N$4-$O$4/(DD30+$P$4))/$R$16*$S$4</f>
        <v>0.27007604846052202</v>
      </c>
      <c r="DF19" s="80">
        <f>DE19/(DD30+$P$4)^2*$O$4</f>
        <v>8.1320048073835333E-3</v>
      </c>
      <c r="DG19" s="23">
        <f>EXP($N$4-$O$4/(DF30+$P$4))/$R$16*$S$4</f>
        <v>0.27007604846052202</v>
      </c>
      <c r="DH19" s="80">
        <f>DG19/(DF30+$P$4)^2*$O$4</f>
        <v>8.1320048073835333E-3</v>
      </c>
      <c r="DI19" s="23">
        <f>EXP($N$4-$O$4/(DH30+$P$4))/$R$16*$S$4</f>
        <v>0.27007604846052202</v>
      </c>
      <c r="DJ19" s="80">
        <f>DI19/(DH30+$P$4)^2*$O$4</f>
        <v>8.1320048073835333E-3</v>
      </c>
      <c r="DK19" s="23">
        <f>EXP($N$4-$O$4/(DJ30+$P$4))/$R$16*$S$4</f>
        <v>0.27007604846052202</v>
      </c>
      <c r="DL19" s="80">
        <f>DK19/(DJ30+$P$4)^2*$O$4</f>
        <v>8.1320048073835333E-3</v>
      </c>
      <c r="DM19" s="23">
        <f>EXP($N$4-$O$4/(DL30+$P$4))/$R$16*$S$4</f>
        <v>0.27007604846052202</v>
      </c>
      <c r="DN19" s="80">
        <f>DM19/(DL30+$P$4)^2*$O$4</f>
        <v>8.1320048073835333E-3</v>
      </c>
      <c r="DO19" s="23">
        <f>EXP($N$4-$O$4/(DN30+$P$4))/$R$16*$S$4</f>
        <v>0.27007604846052202</v>
      </c>
      <c r="DP19" s="80">
        <f>DO19/(DN30+$P$4)^2*$O$4</f>
        <v>8.1320048073835333E-3</v>
      </c>
      <c r="DQ19" s="23">
        <f>EXP($N$4-$O$4/(DP30+$P$4))/$R$16*$S$4</f>
        <v>0.27007604846052202</v>
      </c>
      <c r="DR19" s="80">
        <f>DQ19/(DP30+$P$4)^2*$O$4</f>
        <v>8.1320048073835333E-3</v>
      </c>
      <c r="DS19" s="23">
        <f>EXP($N$4-$O$4/(DR30+$P$4))/$R$16*$S$4</f>
        <v>0.27007604846052202</v>
      </c>
      <c r="DT19" s="80">
        <f>DS19/(DR30+$P$4)^2*$O$4</f>
        <v>8.1320048073835333E-3</v>
      </c>
      <c r="DU19" s="23">
        <f>EXP($N$4-$O$4/(DT30+$P$4))/$R$16*$S$4</f>
        <v>0.27007604846052202</v>
      </c>
      <c r="DV19" s="80">
        <f>DU19/(DT30+$P$4)^2*$O$4</f>
        <v>8.1320048073835333E-3</v>
      </c>
      <c r="DW19" s="23">
        <f>EXP($N$4-$O$4/(DV30+$P$4))/$R$16*$S$4</f>
        <v>0.27007604846052202</v>
      </c>
      <c r="DX19" s="80">
        <f>DW19/(DV30+$P$4)^2*$O$4</f>
        <v>8.1320048073835333E-3</v>
      </c>
      <c r="DY19" s="23">
        <f>EXP($N$4-$O$4/(DX30+$P$4))/$R$16*$S$4</f>
        <v>0.27007604846052202</v>
      </c>
      <c r="DZ19" s="80">
        <f>DY19/(DX30+$P$4)^2*$O$4</f>
        <v>8.1320048073835333E-3</v>
      </c>
      <c r="EA19" s="23">
        <f>EXP($N$4-$O$4/(DZ30+$P$4))/$R$16*$S$4</f>
        <v>0.27007604846052202</v>
      </c>
      <c r="EB19" s="80">
        <f>EA19/(DZ30+$P$4)^2*$O$4</f>
        <v>8.1320048073835333E-3</v>
      </c>
      <c r="EC19" s="23">
        <f>EXP($N$4-$O$4/(EB30+$P$4))/$R$16*$S$4</f>
        <v>0.27007604846052202</v>
      </c>
      <c r="ED19" s="80">
        <f>EC19/(EB30+$P$4)^2*$O$4</f>
        <v>8.1320048073835333E-3</v>
      </c>
      <c r="EE19" s="23">
        <f>EXP($N$4-$O$4/(ED30+$P$4))/$R$16*$S$4</f>
        <v>0.27007604846052202</v>
      </c>
      <c r="EF19" s="80">
        <f>EE19/(ED30+$P$4)^2*$O$4</f>
        <v>8.1320048073835333E-3</v>
      </c>
      <c r="EG19" s="23">
        <f>EXP($N$4-$O$4/(EF30+$P$4))/$R$16*$S$4</f>
        <v>0.27007604846052202</v>
      </c>
      <c r="EH19" s="80">
        <f>EG19/(EF30+$P$4)^2*$O$4</f>
        <v>8.1320048073835333E-3</v>
      </c>
      <c r="EI19" s="23">
        <f>EXP($N$4-$O$4/(EH30+$P$4))/$R$16*$S$4</f>
        <v>0.27007604846052202</v>
      </c>
      <c r="EJ19" s="80">
        <f>EI19/(EH30+$P$4)^2*$O$4</f>
        <v>8.1320048073835333E-3</v>
      </c>
      <c r="EK19" s="23">
        <f>EXP($N$4-$O$4/(EJ30+$P$4))/$R$16*$S$4</f>
        <v>0.27007604846052202</v>
      </c>
      <c r="EL19" s="80">
        <f>EK19/(EJ30+$P$4)^2*$O$4</f>
        <v>8.1320048073835333E-3</v>
      </c>
      <c r="EM19" s="23">
        <f>EXP($N$4-$O$4/(EL30+$P$4))/$R$16*$S$4</f>
        <v>0.27007604846052202</v>
      </c>
      <c r="EN19" s="80">
        <f>EM19/(EL30+$P$4)^2*$O$4</f>
        <v>8.1320048073835333E-3</v>
      </c>
      <c r="EO19" s="23">
        <f>EXP($N$4-$O$4/(EN30+$P$4))/$R$16*$S$4</f>
        <v>0.27007604846052202</v>
      </c>
      <c r="EP19" s="80">
        <f>EO19/(EN30+$P$4)^2*$O$4</f>
        <v>8.1320048073835333E-3</v>
      </c>
      <c r="EQ19" s="23">
        <f>EXP($N$4-$O$4/(EP30+$P$4))/$R$16*$S$4</f>
        <v>0.27007604846052202</v>
      </c>
      <c r="ER19" s="80">
        <f>EQ19/(EP30+$P$4)^2*$O$4</f>
        <v>8.1320048073835333E-3</v>
      </c>
      <c r="ES19" s="23">
        <f>EXP($N$4-$O$4/(ER30+$P$4))/$R$16*$S$4</f>
        <v>0.27007604846052202</v>
      </c>
      <c r="ET19" s="80">
        <f>ES19/(ER30+$P$4)^2*$O$4</f>
        <v>8.1320048073835333E-3</v>
      </c>
      <c r="EU19" s="23">
        <f>EXP($N$4-$O$4/(ET30+$P$4))/$R$16*$S$4</f>
        <v>0.27007604846052202</v>
      </c>
      <c r="EV19" s="80">
        <f>EU19/(ET30+$P$4)^2*$O$4</f>
        <v>8.1320048073835333E-3</v>
      </c>
    </row>
    <row r="20" spans="2:152" x14ac:dyDescent="0.25">
      <c r="D20" s="16"/>
      <c r="E20" s="19"/>
      <c r="F20" s="19"/>
      <c r="J20" s="52"/>
      <c r="K20" s="2"/>
      <c r="L20" s="51">
        <v>2</v>
      </c>
      <c r="M20" s="23">
        <f>EXP(N5-O5/($M$18+P5))/$R$16*S5</f>
        <v>5.6588937756549509E-2</v>
      </c>
      <c r="N20" s="60">
        <f t="shared" ref="N20:N28" si="7">(O5/(N5-LN($R$16)) - P5)*S5</f>
        <v>36.270867504055367</v>
      </c>
      <c r="O20" s="23">
        <f t="shared" ref="O20:O28" si="8">EXP(N5-O5/($N$29+P5))/$R$16*S5</f>
        <v>0.18256358726919661</v>
      </c>
      <c r="P20" s="80">
        <f t="shared" ref="P20:P27" si="9">O20/($N$29+P5)^2*O5</f>
        <v>6.2750879489180981E-3</v>
      </c>
      <c r="Q20" s="23">
        <f>EXP($N$5-$O$5/(P30+$P$5))/$R$16*$S$5</f>
        <v>8.0858236275076892E-2</v>
      </c>
      <c r="R20" s="80">
        <f>Q20/(P30+$P$5)^2*$O$5</f>
        <v>3.1885617406828969E-3</v>
      </c>
      <c r="S20" s="23">
        <f>EXP($N$5-$O$5/(R30+$P$5))/$R$16*$S$5</f>
        <v>5.8797288364786073E-2</v>
      </c>
      <c r="T20" s="80">
        <f>S20/(R30+$P$5)^2*$O$5</f>
        <v>2.4406065821964561E-3</v>
      </c>
      <c r="U20" s="23">
        <f>EXP($N$5-$O$5/(T30+$P$5))/$R$16*$S$5</f>
        <v>5.661528855538224E-2</v>
      </c>
      <c r="V20" s="80">
        <f>U20/(T30+$P$5)^2*$O$5</f>
        <v>2.3641772754971033E-3</v>
      </c>
      <c r="W20" s="23">
        <f>EXP($N$5-$O$5/(V30+$P$5))/$R$16*$S$5</f>
        <v>5.658894167785225E-2</v>
      </c>
      <c r="X20" s="80">
        <f>W20/(V30+$P$5)^2*$O$5</f>
        <v>2.3632513307420911E-3</v>
      </c>
      <c r="Y20" s="23">
        <f>EXP($N$5-$O$5/(X30+$P$5))/$R$16*$S$5</f>
        <v>5.6588937756549509E-2</v>
      </c>
      <c r="Z20" s="80">
        <f>Y20/(X30+$P$5)^2*$O$5</f>
        <v>2.3632511929247649E-3</v>
      </c>
      <c r="AA20" s="23">
        <f>EXP($N$5-$O$5/(Z30+$P$5))/$R$16*$S$5</f>
        <v>5.6588937756549509E-2</v>
      </c>
      <c r="AB20" s="80">
        <f>AA20/(Z30+$P$5)^2*$O$5</f>
        <v>2.3632511929247649E-3</v>
      </c>
      <c r="AC20" s="23">
        <f>EXP($N$5-$O$5/(AB30+$P$5))/$R$16*$S$5</f>
        <v>5.6588937756549509E-2</v>
      </c>
      <c r="AD20" s="80">
        <f>AC20/(AB30+$P$5)^2*$O$5</f>
        <v>2.3632511929247649E-3</v>
      </c>
      <c r="AE20" s="23">
        <f>EXP($N$5-$O$5/(AD30+$P$5))/$R$16*$S$5</f>
        <v>5.6588937756549509E-2</v>
      </c>
      <c r="AF20" s="80">
        <f>AE20/(AD30+$P$5)^2*$O$5</f>
        <v>2.3632511929247649E-3</v>
      </c>
      <c r="AG20" s="23">
        <f>EXP($N$5-$O$5/(AF30+$P$5))/$R$16*$S$5</f>
        <v>5.6588937756549509E-2</v>
      </c>
      <c r="AH20" s="80">
        <f>AG20/(AF30+$P$5)^2*$O$5</f>
        <v>2.3632511929247649E-3</v>
      </c>
      <c r="AI20" s="23">
        <f>EXP($N$5-$O$5/(AH30+$P$5))/$R$16*$S$5</f>
        <v>5.6588937756549509E-2</v>
      </c>
      <c r="AJ20" s="80">
        <f>AI20/(AH30+$P$5)^2*$O$5</f>
        <v>2.3632511929247649E-3</v>
      </c>
      <c r="AK20" s="23">
        <f>EXP($N$5-$O$5/(AJ30+$P$5))/$R$16*$S$5</f>
        <v>5.6588937756549509E-2</v>
      </c>
      <c r="AL20" s="80">
        <f>AK20/(AJ30+$P$5)^2*$O$5</f>
        <v>2.3632511929247649E-3</v>
      </c>
      <c r="AM20" s="23">
        <f>EXP($N$5-$O$5/(AL30+$P$5))/$R$16*$S$5</f>
        <v>5.6588937756549509E-2</v>
      </c>
      <c r="AN20" s="80">
        <f>AM20/(AL30+$P$5)^2*$O$5</f>
        <v>2.3632511929247649E-3</v>
      </c>
      <c r="AO20" s="23">
        <f>EXP($N$5-$O$5/(AN30+$P$5))/$R$16*$S$5</f>
        <v>5.6588937756549509E-2</v>
      </c>
      <c r="AP20" s="80">
        <f>AO20/(AN30+$P$5)^2*$O$5</f>
        <v>2.3632511929247649E-3</v>
      </c>
      <c r="AQ20" s="23">
        <f>EXP($N$5-$O$5/(AP30+$P$5))/$R$16*$S$5</f>
        <v>5.6588937756549509E-2</v>
      </c>
      <c r="AR20" s="80">
        <f>AQ20/(AP30+$P$5)^2*$O$5</f>
        <v>2.3632511929247649E-3</v>
      </c>
      <c r="AS20" s="23">
        <f>EXP($N$5-$O$5/(AR30+$P$5))/$R$16*$S$5</f>
        <v>5.6588937756549509E-2</v>
      </c>
      <c r="AT20" s="80">
        <f>AS20/(AR30+$P$5)^2*$O$5</f>
        <v>2.3632511929247649E-3</v>
      </c>
      <c r="AU20" s="23">
        <f>EXP($N$5-$O$5/(AT30+$P$5))/$R$16*$S$5</f>
        <v>5.6588937756549509E-2</v>
      </c>
      <c r="AV20" s="80">
        <f>AU20/(AT30+$P$5)^2*$O$5</f>
        <v>2.3632511929247649E-3</v>
      </c>
      <c r="AW20" s="23">
        <f>EXP($N$5-$O$5/(AV30+$P$5))/$R$16*$S$5</f>
        <v>5.6588937756549509E-2</v>
      </c>
      <c r="AX20" s="80">
        <f>AW20/(AV30+$P$5)^2*$O$5</f>
        <v>2.3632511929247649E-3</v>
      </c>
      <c r="AY20" s="23">
        <f>EXP($N$5-$O$5/(AX30+$P$5))/$R$16*$S$5</f>
        <v>5.6588937756549509E-2</v>
      </c>
      <c r="AZ20" s="80">
        <f>AY20/(AX30+$P$5)^2*$O$5</f>
        <v>2.3632511929247649E-3</v>
      </c>
      <c r="BA20" s="23">
        <f>EXP($N$5-$O$5/(AZ30+$P$5))/$R$16*$S$5</f>
        <v>5.6588937756549509E-2</v>
      </c>
      <c r="BB20" s="80">
        <f>BA20/(AZ30+$P$5)^2*$O$5</f>
        <v>2.3632511929247649E-3</v>
      </c>
      <c r="BC20" s="23">
        <f>EXP($N$5-$O$5/(BB30+$P$5))/$R$16*$S$5</f>
        <v>5.6588937756549509E-2</v>
      </c>
      <c r="BD20" s="80">
        <f>BC20/(BB30+$P$5)^2*$O$5</f>
        <v>2.3632511929247649E-3</v>
      </c>
      <c r="BE20" s="23">
        <f>EXP($N$5-$O$5/(BD30+$P$5))/$R$16*$S$5</f>
        <v>5.6588937756549509E-2</v>
      </c>
      <c r="BF20" s="80">
        <f>BE20/(BD30+$P$5)^2*$O$5</f>
        <v>2.3632511929247649E-3</v>
      </c>
      <c r="BG20" s="23">
        <f>EXP($N$5-$O$5/(BF30+$P$5))/$R$16*$S$5</f>
        <v>5.6588937756549509E-2</v>
      </c>
      <c r="BH20" s="80">
        <f>BG20/(BF30+$P$5)^2*$O$5</f>
        <v>2.3632511929247649E-3</v>
      </c>
      <c r="BI20" s="23">
        <f>EXP($N$5-$O$5/(BH30+$P$5))/$R$16*$S$5</f>
        <v>5.6588937756549509E-2</v>
      </c>
      <c r="BJ20" s="80">
        <f>BI20/(BH30+$P$5)^2*$O$5</f>
        <v>2.3632511929247649E-3</v>
      </c>
      <c r="BK20" s="23">
        <f>EXP($N$5-$O$5/(BJ30+$P$5))/$R$16*$S$5</f>
        <v>5.6588937756549509E-2</v>
      </c>
      <c r="BL20" s="80">
        <f>BK20/(BJ30+$P$5)^2*$O$5</f>
        <v>2.3632511929247649E-3</v>
      </c>
      <c r="BM20" s="23">
        <f>EXP($N$5-$O$5/(BL30+$P$5))/$R$16*$S$5</f>
        <v>5.6588937756549509E-2</v>
      </c>
      <c r="BN20" s="80">
        <f>BM20/(BL30+$P$5)^2*$O$5</f>
        <v>2.3632511929247649E-3</v>
      </c>
      <c r="BO20" s="23">
        <f>EXP($N$5-$O$5/(BN30+$P$5))/$R$16*$S$5</f>
        <v>5.6588937756549509E-2</v>
      </c>
      <c r="BP20" s="80">
        <f>BO20/(BN30+$P$5)^2*$O$5</f>
        <v>2.3632511929247649E-3</v>
      </c>
      <c r="BQ20" s="23">
        <f>EXP($N$5-$O$5/(BP30+$P$5))/$R$16*$S$5</f>
        <v>5.6588937756549509E-2</v>
      </c>
      <c r="BR20" s="80">
        <f>BQ20/(BP30+$P$5)^2*$O$5</f>
        <v>2.3632511929247649E-3</v>
      </c>
      <c r="BS20" s="23">
        <f>EXP($N$5-$O$5/(BR30+$P$5))/$R$16*$S$5</f>
        <v>5.6588937756549509E-2</v>
      </c>
      <c r="BT20" s="80">
        <f>BS20/(BR30+$P$5)^2*$O$5</f>
        <v>2.3632511929247649E-3</v>
      </c>
      <c r="BU20" s="23">
        <f>EXP($N$5-$O$5/(BT30+$P$5))/$R$16*$S$5</f>
        <v>5.6588937756549509E-2</v>
      </c>
      <c r="BV20" s="80">
        <f>BU20/(BT30+$P$5)^2*$O$5</f>
        <v>2.3632511929247649E-3</v>
      </c>
      <c r="BW20" s="23">
        <f>EXP($N$5-$O$5/(BV30+$P$5))/$R$16*$S$5</f>
        <v>5.6588937756549509E-2</v>
      </c>
      <c r="BX20" s="80">
        <f>BW20/(BV30+$P$5)^2*$O$5</f>
        <v>2.3632511929247649E-3</v>
      </c>
      <c r="BY20" s="23">
        <f>EXP($N$5-$O$5/(BX30+$P$5))/$R$16*$S$5</f>
        <v>5.6588937756549509E-2</v>
      </c>
      <c r="BZ20" s="80">
        <f>BY20/(BX30+$P$5)^2*$O$5</f>
        <v>2.3632511929247649E-3</v>
      </c>
      <c r="CA20" s="23">
        <f>EXP($N$5-$O$5/(BZ30+$P$5))/$R$16*$S$5</f>
        <v>5.6588937756549509E-2</v>
      </c>
      <c r="CB20" s="80">
        <f>CA20/(BZ30+$P$5)^2*$O$5</f>
        <v>2.3632511929247649E-3</v>
      </c>
      <c r="CC20" s="23">
        <f>EXP($N$5-$O$5/(CB30+$P$5))/$R$16*$S$5</f>
        <v>5.6588937756549509E-2</v>
      </c>
      <c r="CD20" s="80">
        <f>CC20/(CB30+$P$5)^2*$O$5</f>
        <v>2.3632511929247649E-3</v>
      </c>
      <c r="CE20" s="23">
        <f>EXP($N$5-$O$5/(CD30+$P$5))/$R$16*$S$5</f>
        <v>5.6588937756549509E-2</v>
      </c>
      <c r="CF20" s="80">
        <f>CE20/(CD30+$P$5)^2*$O$5</f>
        <v>2.3632511929247649E-3</v>
      </c>
      <c r="CG20" s="23">
        <f>EXP($N$5-$O$5/(CF30+$P$5))/$R$16*$S$5</f>
        <v>5.6588937756549509E-2</v>
      </c>
      <c r="CH20" s="80">
        <f>CG20/(CF30+$P$5)^2*$O$5</f>
        <v>2.3632511929247649E-3</v>
      </c>
      <c r="CI20" s="23">
        <f>EXP($N$5-$O$5/(CH30+$P$5))/$R$16*$S$5</f>
        <v>5.6588937756549509E-2</v>
      </c>
      <c r="CJ20" s="80">
        <f>CI20/(CH30+$P$5)^2*$O$5</f>
        <v>2.3632511929247649E-3</v>
      </c>
      <c r="CK20" s="23">
        <f>EXP($N$5-$O$5/(CJ30+$P$5))/$R$16*$S$5</f>
        <v>5.6588937756549509E-2</v>
      </c>
      <c r="CL20" s="80">
        <f>CK20/(CJ30+$P$5)^2*$O$5</f>
        <v>2.3632511929247649E-3</v>
      </c>
      <c r="CM20" s="23">
        <f>EXP($N$5-$O$5/(CL30+$P$5))/$R$16*$S$5</f>
        <v>5.6588937756549509E-2</v>
      </c>
      <c r="CN20" s="80">
        <f>CM20/(CL30+$P$5)^2*$O$5</f>
        <v>2.3632511929247649E-3</v>
      </c>
      <c r="CO20" s="23">
        <f>EXP($N$5-$O$5/(CN30+$P$5))/$R$16*$S$5</f>
        <v>5.6588937756549509E-2</v>
      </c>
      <c r="CP20" s="80">
        <f>CO20/(CN30+$P$5)^2*$O$5</f>
        <v>2.3632511929247649E-3</v>
      </c>
      <c r="CQ20" s="23">
        <f>EXP($N$5-$O$5/(CP30+$P$5))/$R$16*$S$5</f>
        <v>5.6588937756549509E-2</v>
      </c>
      <c r="CR20" s="80">
        <f>CQ20/(CP30+$P$5)^2*$O$5</f>
        <v>2.3632511929247649E-3</v>
      </c>
      <c r="CS20" s="23">
        <f>EXP($N$5-$O$5/(CR30+$P$5))/$R$16*$S$5</f>
        <v>5.6588937756549509E-2</v>
      </c>
      <c r="CT20" s="80">
        <f>CS20/(CR30+$P$5)^2*$O$5</f>
        <v>2.3632511929247649E-3</v>
      </c>
      <c r="CU20" s="23">
        <f>EXP($N$5-$O$5/(CT30+$P$5))/$R$16*$S$5</f>
        <v>5.6588937756549509E-2</v>
      </c>
      <c r="CV20" s="80">
        <f>CU20/(CT30+$P$5)^2*$O$5</f>
        <v>2.3632511929247649E-3</v>
      </c>
      <c r="CW20" s="23">
        <f>EXP($N$5-$O$5/(CV30+$P$5))/$R$16*$S$5</f>
        <v>5.6588937756549509E-2</v>
      </c>
      <c r="CX20" s="80">
        <f>CW20/(CV30+$P$5)^2*$O$5</f>
        <v>2.3632511929247649E-3</v>
      </c>
      <c r="CY20" s="23">
        <f>EXP($N$5-$O$5/(CX30+$P$5))/$R$16*$S$5</f>
        <v>5.6588937756549509E-2</v>
      </c>
      <c r="CZ20" s="80">
        <f>CY20/(CX30+$P$5)^2*$O$5</f>
        <v>2.3632511929247649E-3</v>
      </c>
      <c r="DA20" s="23">
        <f>EXP($N$5-$O$5/(CZ30+$P$5))/$R$16*$S$5</f>
        <v>5.6588937756549509E-2</v>
      </c>
      <c r="DB20" s="80">
        <f>DA20/(CZ30+$P$5)^2*$O$5</f>
        <v>2.3632511929247649E-3</v>
      </c>
      <c r="DC20" s="23">
        <f>EXP($N$5-$O$5/(DB30+$P$5))/$R$16*$S$5</f>
        <v>5.6588937756549509E-2</v>
      </c>
      <c r="DD20" s="80">
        <f>DC20/(DB30+$P$5)^2*$O$5</f>
        <v>2.3632511929247649E-3</v>
      </c>
      <c r="DE20" s="23">
        <f>EXP($N$5-$O$5/(DD30+$P$5))/$R$16*$S$5</f>
        <v>5.6588937756549509E-2</v>
      </c>
      <c r="DF20" s="80">
        <f>DE20/(DD30+$P$5)^2*$O$5</f>
        <v>2.3632511929247649E-3</v>
      </c>
      <c r="DG20" s="23">
        <f>EXP($N$5-$O$5/(DF30+$P$5))/$R$16*$S$5</f>
        <v>5.6588937756549509E-2</v>
      </c>
      <c r="DH20" s="80">
        <f>DG20/(DF30+$P$5)^2*$O$5</f>
        <v>2.3632511929247649E-3</v>
      </c>
      <c r="DI20" s="23">
        <f>EXP($N$5-$O$5/(DH30+$P$5))/$R$16*$S$5</f>
        <v>5.6588937756549509E-2</v>
      </c>
      <c r="DJ20" s="80">
        <f>DI20/(DH30+$P$5)^2*$O$5</f>
        <v>2.3632511929247649E-3</v>
      </c>
      <c r="DK20" s="23">
        <f>EXP($N$5-$O$5/(DJ30+$P$5))/$R$16*$S$5</f>
        <v>5.6588937756549509E-2</v>
      </c>
      <c r="DL20" s="80">
        <f>DK20/(DJ30+$P$5)^2*$O$5</f>
        <v>2.3632511929247649E-3</v>
      </c>
      <c r="DM20" s="23">
        <f>EXP($N$5-$O$5/(DL30+$P$5))/$R$16*$S$5</f>
        <v>5.6588937756549509E-2</v>
      </c>
      <c r="DN20" s="80">
        <f>DM20/(DL30+$P$5)^2*$O$5</f>
        <v>2.3632511929247649E-3</v>
      </c>
      <c r="DO20" s="23">
        <f>EXP($N$5-$O$5/(DN30+$P$5))/$R$16*$S$5</f>
        <v>5.6588937756549509E-2</v>
      </c>
      <c r="DP20" s="80">
        <f>DO20/(DN30+$P$5)^2*$O$5</f>
        <v>2.3632511929247649E-3</v>
      </c>
      <c r="DQ20" s="23">
        <f>EXP($N$5-$O$5/(DP30+$P$5))/$R$16*$S$5</f>
        <v>5.6588937756549509E-2</v>
      </c>
      <c r="DR20" s="80">
        <f>DQ20/(DP30+$P$5)^2*$O$5</f>
        <v>2.3632511929247649E-3</v>
      </c>
      <c r="DS20" s="23">
        <f>EXP($N$5-$O$5/(DR30+$P$5))/$R$16*$S$5</f>
        <v>5.6588937756549509E-2</v>
      </c>
      <c r="DT20" s="80">
        <f>DS20/(DR30+$P$5)^2*$O$5</f>
        <v>2.3632511929247649E-3</v>
      </c>
      <c r="DU20" s="23">
        <f>EXP($N$5-$O$5/(DT30+$P$5))/$R$16*$S$5</f>
        <v>5.6588937756549509E-2</v>
      </c>
      <c r="DV20" s="80">
        <f>DU20/(DT30+$P$5)^2*$O$5</f>
        <v>2.3632511929247649E-3</v>
      </c>
      <c r="DW20" s="23">
        <f>EXP($N$5-$O$5/(DV30+$P$5))/$R$16*$S$5</f>
        <v>5.6588937756549509E-2</v>
      </c>
      <c r="DX20" s="80">
        <f>DW20/(DV30+$P$5)^2*$O$5</f>
        <v>2.3632511929247649E-3</v>
      </c>
      <c r="DY20" s="23">
        <f>EXP($N$5-$O$5/(DX30+$P$5))/$R$16*$S$5</f>
        <v>5.6588937756549509E-2</v>
      </c>
      <c r="DZ20" s="80">
        <f>DY20/(DX30+$P$5)^2*$O$5</f>
        <v>2.3632511929247649E-3</v>
      </c>
      <c r="EA20" s="23">
        <f>EXP($N$5-$O$5/(DZ30+$P$5))/$R$16*$S$5</f>
        <v>5.6588937756549509E-2</v>
      </c>
      <c r="EB20" s="80">
        <f>EA20/(DZ30+$P$5)^2*$O$5</f>
        <v>2.3632511929247649E-3</v>
      </c>
      <c r="EC20" s="23">
        <f>EXP($N$5-$O$5/(EB30+$P$5))/$R$16*$S$5</f>
        <v>5.6588937756549509E-2</v>
      </c>
      <c r="ED20" s="80">
        <f>EC20/(EB30+$P$5)^2*$O$5</f>
        <v>2.3632511929247649E-3</v>
      </c>
      <c r="EE20" s="23">
        <f>EXP($N$5-$O$5/(ED30+$P$5))/$R$16*$S$5</f>
        <v>5.6588937756549509E-2</v>
      </c>
      <c r="EF20" s="80">
        <f>EE20/(ED30+$P$5)^2*$O$5</f>
        <v>2.3632511929247649E-3</v>
      </c>
      <c r="EG20" s="23">
        <f>EXP($N$5-$O$5/(EF30+$P$5))/$R$16*$S$5</f>
        <v>5.6588937756549509E-2</v>
      </c>
      <c r="EH20" s="80">
        <f>EG20/(EF30+$P$5)^2*$O$5</f>
        <v>2.3632511929247649E-3</v>
      </c>
      <c r="EI20" s="23">
        <f>EXP($N$5-$O$5/(EH30+$P$5))/$R$16*$S$5</f>
        <v>5.6588937756549509E-2</v>
      </c>
      <c r="EJ20" s="80">
        <f>EI20/(EH30+$P$5)^2*$O$5</f>
        <v>2.3632511929247649E-3</v>
      </c>
      <c r="EK20" s="23">
        <f>EXP($N$5-$O$5/(EJ30+$P$5))/$R$16*$S$5</f>
        <v>5.6588937756549509E-2</v>
      </c>
      <c r="EL20" s="80">
        <f>EK20/(EJ30+$P$5)^2*$O$5</f>
        <v>2.3632511929247649E-3</v>
      </c>
      <c r="EM20" s="23">
        <f>EXP($N$5-$O$5/(EL30+$P$5))/$R$16*$S$5</f>
        <v>5.6588937756549509E-2</v>
      </c>
      <c r="EN20" s="80">
        <f>EM20/(EL30+$P$5)^2*$O$5</f>
        <v>2.3632511929247649E-3</v>
      </c>
      <c r="EO20" s="23">
        <f>EXP($N$5-$O$5/(EN30+$P$5))/$R$16*$S$5</f>
        <v>5.6588937756549509E-2</v>
      </c>
      <c r="EP20" s="80">
        <f>EO20/(EN30+$P$5)^2*$O$5</f>
        <v>2.3632511929247649E-3</v>
      </c>
      <c r="EQ20" s="23">
        <f>EXP($N$5-$O$5/(EP30+$P$5))/$R$16*$S$5</f>
        <v>5.6588937756549509E-2</v>
      </c>
      <c r="ER20" s="80">
        <f>EQ20/(EP30+$P$5)^2*$O$5</f>
        <v>2.3632511929247649E-3</v>
      </c>
      <c r="ES20" s="23">
        <f>EXP($N$5-$O$5/(ER30+$P$5))/$R$16*$S$5</f>
        <v>5.6588937756549509E-2</v>
      </c>
      <c r="ET20" s="80">
        <f>ES20/(ER30+$P$5)^2*$O$5</f>
        <v>2.3632511929247649E-3</v>
      </c>
      <c r="EU20" s="23">
        <f>EXP($N$5-$O$5/(ET30+$P$5))/$R$16*$S$5</f>
        <v>5.6588937756549509E-2</v>
      </c>
      <c r="EV20" s="80">
        <f>EU20/(ET30+$P$5)^2*$O$5</f>
        <v>2.3632511929247649E-3</v>
      </c>
    </row>
    <row r="21" spans="2:152" x14ac:dyDescent="0.25">
      <c r="B21" s="15" t="s">
        <v>643</v>
      </c>
      <c r="C21" s="18"/>
      <c r="D21" s="18"/>
      <c r="E21" s="18"/>
      <c r="F21" s="69"/>
      <c r="J21" s="52"/>
      <c r="K21" s="2"/>
      <c r="L21" s="51">
        <v>3</v>
      </c>
      <c r="M21" s="23">
        <f t="shared" ref="M21:M28" si="10">EXP(N6-O6/($M$18+P6))/$R$16*S6</f>
        <v>1.5142980724492145E-4</v>
      </c>
      <c r="N21" s="60">
        <f t="shared" si="7"/>
        <v>48.874430857449404</v>
      </c>
      <c r="O21" s="23">
        <f t="shared" si="8"/>
        <v>1.2141765118347273E-3</v>
      </c>
      <c r="P21" s="80">
        <f t="shared" si="9"/>
        <v>7.1241521924429935E-5</v>
      </c>
      <c r="Q21" s="23">
        <f>EXP($N$6-$O$6/(P30+$P$6))/$R$16*$S$6</f>
        <v>2.9070926538950166E-4</v>
      </c>
      <c r="R21" s="80">
        <f>Q21/(P30+$P$6)^2*$O$6</f>
        <v>2.0690641595390386E-5</v>
      </c>
      <c r="S21" s="23">
        <f>EXP($N$6-$O$6/(R30+$P$6))/$R$16*$S$6</f>
        <v>1.6253029217011159E-4</v>
      </c>
      <c r="T21" s="80">
        <f>S21/(R30+$P$6)^2*$O$6</f>
        <v>1.245009536244874E-5</v>
      </c>
      <c r="U21" s="23">
        <f>EXP($N$6-$O$6/(T30+$P$6))/$R$16*$S$6</f>
        <v>1.5156030935681598E-4</v>
      </c>
      <c r="V21" s="80">
        <f>U21/(T30+$P$6)^2*$O$6</f>
        <v>1.1710694372709486E-5</v>
      </c>
      <c r="W21" s="23">
        <f>EXP($N$6-$O$6/(V30+$P$6))/$R$16*$S$6</f>
        <v>1.514298266616144E-4</v>
      </c>
      <c r="X21" s="80">
        <f>W21/(V30+$P$6)^2*$O$6</f>
        <v>1.1701857790997425E-5</v>
      </c>
      <c r="Y21" s="23">
        <f>EXP($N$6-$O$6/(X30+$P$6))/$R$16*$S$6</f>
        <v>1.5142980724492145E-4</v>
      </c>
      <c r="Z21" s="80">
        <f>Y21/(X30+$P$6)^2*$O$6</f>
        <v>1.1701856475980353E-5</v>
      </c>
      <c r="AA21" s="23">
        <f>EXP($N$6-$O$6/(Z30+$P$6))/$R$16*$S$6</f>
        <v>1.5142980724492145E-4</v>
      </c>
      <c r="AB21" s="80">
        <f>AA21/(Z30+$P$6)^2*$O$6</f>
        <v>1.1701856475980353E-5</v>
      </c>
      <c r="AC21" s="23">
        <f>EXP($N$6-$O$6/(AB30+$P$6))/$R$16*$S$6</f>
        <v>1.5142980724492145E-4</v>
      </c>
      <c r="AD21" s="80">
        <f>AC21/(AB30+$P$6)^2*$O$6</f>
        <v>1.1701856475980353E-5</v>
      </c>
      <c r="AE21" s="23">
        <f>EXP($N$6-$O$6/(AD30+$P$6))/$R$16*$S$6</f>
        <v>1.5142980724492145E-4</v>
      </c>
      <c r="AF21" s="80">
        <f>AE21/(AD30+$P$6)^2*$O$6</f>
        <v>1.1701856475980353E-5</v>
      </c>
      <c r="AG21" s="23">
        <f>EXP($N$6-$O$6/(AF30+$P$6))/$R$16*$S$6</f>
        <v>1.5142980724492145E-4</v>
      </c>
      <c r="AH21" s="80">
        <f>AG21/(AF30+$P$6)^2*$O$6</f>
        <v>1.1701856475980353E-5</v>
      </c>
      <c r="AI21" s="23">
        <f>EXP($N$6-$O$6/(AH30+$P$6))/$R$16*$S$6</f>
        <v>1.5142980724492145E-4</v>
      </c>
      <c r="AJ21" s="80">
        <f>AI21/(AH30+$P$6)^2*$O$6</f>
        <v>1.1701856475980353E-5</v>
      </c>
      <c r="AK21" s="23">
        <f>EXP($N$6-$O$6/(AJ30+$P$6))/$R$16*$S$6</f>
        <v>1.5142980724492145E-4</v>
      </c>
      <c r="AL21" s="80">
        <f>AK21/(AJ30+$P$6)^2*$O$6</f>
        <v>1.1701856475980353E-5</v>
      </c>
      <c r="AM21" s="23">
        <f>EXP($N$6-$O$6/(AL30+$P$6))/$R$16*$S$6</f>
        <v>1.5142980724492145E-4</v>
      </c>
      <c r="AN21" s="80">
        <f>AM21/(AL30+$P$6)^2*$O$6</f>
        <v>1.1701856475980353E-5</v>
      </c>
      <c r="AO21" s="23">
        <f>EXP($N$6-$O$6/(AN30+$P$6))/$R$16*$S$6</f>
        <v>1.5142980724492145E-4</v>
      </c>
      <c r="AP21" s="80">
        <f>AO21/(AN30+$P$6)^2*$O$6</f>
        <v>1.1701856475980353E-5</v>
      </c>
      <c r="AQ21" s="23">
        <f>EXP($N$6-$O$6/(AP30+$P$6))/$R$16*$S$6</f>
        <v>1.5142980724492145E-4</v>
      </c>
      <c r="AR21" s="80">
        <f>AQ21/(AP30+$P$6)^2*$O$6</f>
        <v>1.1701856475980353E-5</v>
      </c>
      <c r="AS21" s="23">
        <f>EXP($N$6-$O$6/(AR30+$P$6))/$R$16*$S$6</f>
        <v>1.5142980724492145E-4</v>
      </c>
      <c r="AT21" s="80">
        <f>AS21/(AR30+$P$6)^2*$O$6</f>
        <v>1.1701856475980353E-5</v>
      </c>
      <c r="AU21" s="23">
        <f>EXP($N$6-$O$6/(AT30+$P$6))/$R$16*$S$6</f>
        <v>1.5142980724492145E-4</v>
      </c>
      <c r="AV21" s="80">
        <f>AU21/(AT30+$P$6)^2*$O$6</f>
        <v>1.1701856475980353E-5</v>
      </c>
      <c r="AW21" s="23">
        <f>EXP($N$6-$O$6/(AV30+$P$6))/$R$16*$S$6</f>
        <v>1.5142980724492145E-4</v>
      </c>
      <c r="AX21" s="80">
        <f>AW21/(AV30+$P$6)^2*$O$6</f>
        <v>1.1701856475980353E-5</v>
      </c>
      <c r="AY21" s="23">
        <f>EXP($N$6-$O$6/(AX30+$P$6))/$R$16*$S$6</f>
        <v>1.5142980724492145E-4</v>
      </c>
      <c r="AZ21" s="80">
        <f>AY21/(AX30+$P$6)^2*$O$6</f>
        <v>1.1701856475980353E-5</v>
      </c>
      <c r="BA21" s="23">
        <f>EXP($N$6-$O$6/(AZ30+$P$6))/$R$16*$S$6</f>
        <v>1.5142980724492145E-4</v>
      </c>
      <c r="BB21" s="80">
        <f>BA21/(AZ30+$P$6)^2*$O$6</f>
        <v>1.1701856475980353E-5</v>
      </c>
      <c r="BC21" s="23">
        <f>EXP($N$6-$O$6/(BB30+$P$6))/$R$16*$S$6</f>
        <v>1.5142980724492145E-4</v>
      </c>
      <c r="BD21" s="80">
        <f>BC21/(BB30+$P$6)^2*$O$6</f>
        <v>1.1701856475980353E-5</v>
      </c>
      <c r="BE21" s="23">
        <f>EXP($N$6-$O$6/(BD30+$P$6))/$R$16*$S$6</f>
        <v>1.5142980724492145E-4</v>
      </c>
      <c r="BF21" s="80">
        <f>BE21/(BD30+$P$6)^2*$O$6</f>
        <v>1.1701856475980353E-5</v>
      </c>
      <c r="BG21" s="23">
        <f>EXP($N$6-$O$6/(BF30+$P$6))/$R$16*$S$6</f>
        <v>1.5142980724492145E-4</v>
      </c>
      <c r="BH21" s="80">
        <f>BG21/(BF30+$P$6)^2*$O$6</f>
        <v>1.1701856475980353E-5</v>
      </c>
      <c r="BI21" s="23">
        <f>EXP($N$6-$O$6/(BH30+$P$6))/$R$16*$S$6</f>
        <v>1.5142980724492145E-4</v>
      </c>
      <c r="BJ21" s="80">
        <f>BI21/(BH30+$P$6)^2*$O$6</f>
        <v>1.1701856475980353E-5</v>
      </c>
      <c r="BK21" s="23">
        <f>EXP($N$6-$O$6/(BJ30+$P$6))/$R$16*$S$6</f>
        <v>1.5142980724492145E-4</v>
      </c>
      <c r="BL21" s="80">
        <f>BK21/(BJ30+$P$6)^2*$O$6</f>
        <v>1.1701856475980353E-5</v>
      </c>
      <c r="BM21" s="23">
        <f>EXP($N$6-$O$6/(BL30+$P$6))/$R$16*$S$6</f>
        <v>1.5142980724492145E-4</v>
      </c>
      <c r="BN21" s="80">
        <f>BM21/(BL30+$P$6)^2*$O$6</f>
        <v>1.1701856475980353E-5</v>
      </c>
      <c r="BO21" s="23">
        <f>EXP($N$6-$O$6/(BN30+$P$6))/$R$16*$S$6</f>
        <v>1.5142980724492145E-4</v>
      </c>
      <c r="BP21" s="80">
        <f>BO21/(BN30+$P$6)^2*$O$6</f>
        <v>1.1701856475980353E-5</v>
      </c>
      <c r="BQ21" s="23">
        <f>EXP($N$6-$O$6/(BP30+$P$6))/$R$16*$S$6</f>
        <v>1.5142980724492145E-4</v>
      </c>
      <c r="BR21" s="80">
        <f>BQ21/(BP30+$P$6)^2*$O$6</f>
        <v>1.1701856475980353E-5</v>
      </c>
      <c r="BS21" s="23">
        <f>EXP($N$6-$O$6/(BR30+$P$6))/$R$16*$S$6</f>
        <v>1.5142980724492145E-4</v>
      </c>
      <c r="BT21" s="80">
        <f>BS21/(BR30+$P$6)^2*$O$6</f>
        <v>1.1701856475980353E-5</v>
      </c>
      <c r="BU21" s="23">
        <f>EXP($N$6-$O$6/(BT30+$P$6))/$R$16*$S$6</f>
        <v>1.5142980724492145E-4</v>
      </c>
      <c r="BV21" s="80">
        <f>BU21/(BT30+$P$6)^2*$O$6</f>
        <v>1.1701856475980353E-5</v>
      </c>
      <c r="BW21" s="23">
        <f>EXP($N$6-$O$6/(BV30+$P$6))/$R$16*$S$6</f>
        <v>1.5142980724492145E-4</v>
      </c>
      <c r="BX21" s="80">
        <f>BW21/(BV30+$P$6)^2*$O$6</f>
        <v>1.1701856475980353E-5</v>
      </c>
      <c r="BY21" s="23">
        <f>EXP($N$6-$O$6/(BX30+$P$6))/$R$16*$S$6</f>
        <v>1.5142980724492145E-4</v>
      </c>
      <c r="BZ21" s="80">
        <f>BY21/(BX30+$P$6)^2*$O$6</f>
        <v>1.1701856475980353E-5</v>
      </c>
      <c r="CA21" s="23">
        <f>EXP($N$6-$O$6/(BZ30+$P$6))/$R$16*$S$6</f>
        <v>1.5142980724492145E-4</v>
      </c>
      <c r="CB21" s="80">
        <f>CA21/(BZ30+$P$6)^2*$O$6</f>
        <v>1.1701856475980353E-5</v>
      </c>
      <c r="CC21" s="23">
        <f>EXP($N$6-$O$6/(CB30+$P$6))/$R$16*$S$6</f>
        <v>1.5142980724492145E-4</v>
      </c>
      <c r="CD21" s="80">
        <f>CC21/(CB30+$P$6)^2*$O$6</f>
        <v>1.1701856475980353E-5</v>
      </c>
      <c r="CE21" s="23">
        <f>EXP($N$6-$O$6/(CD30+$P$6))/$R$16*$S$6</f>
        <v>1.5142980724492145E-4</v>
      </c>
      <c r="CF21" s="80">
        <f>CE21/(CD30+$P$6)^2*$O$6</f>
        <v>1.1701856475980353E-5</v>
      </c>
      <c r="CG21" s="23">
        <f>EXP($N$6-$O$6/(CF30+$P$6))/$R$16*$S$6</f>
        <v>1.5142980724492145E-4</v>
      </c>
      <c r="CH21" s="80">
        <f>CG21/(CF30+$P$6)^2*$O$6</f>
        <v>1.1701856475980353E-5</v>
      </c>
      <c r="CI21" s="23">
        <f>EXP($N$6-$O$6/(CH30+$P$6))/$R$16*$S$6</f>
        <v>1.5142980724492145E-4</v>
      </c>
      <c r="CJ21" s="80">
        <f>CI21/(CH30+$P$6)^2*$O$6</f>
        <v>1.1701856475980353E-5</v>
      </c>
      <c r="CK21" s="23">
        <f>EXP($N$6-$O$6/(CJ30+$P$6))/$R$16*$S$6</f>
        <v>1.5142980724492145E-4</v>
      </c>
      <c r="CL21" s="80">
        <f>CK21/(CJ30+$P$6)^2*$O$6</f>
        <v>1.1701856475980353E-5</v>
      </c>
      <c r="CM21" s="23">
        <f>EXP($N$6-$O$6/(CL30+$P$6))/$R$16*$S$6</f>
        <v>1.5142980724492145E-4</v>
      </c>
      <c r="CN21" s="80">
        <f>CM21/(CL30+$P$6)^2*$O$6</f>
        <v>1.1701856475980353E-5</v>
      </c>
      <c r="CO21" s="23">
        <f>EXP($N$6-$O$6/(CN30+$P$6))/$R$16*$S$6</f>
        <v>1.5142980724492145E-4</v>
      </c>
      <c r="CP21" s="80">
        <f>CO21/(CN30+$P$6)^2*$O$6</f>
        <v>1.1701856475980353E-5</v>
      </c>
      <c r="CQ21" s="23">
        <f>EXP($N$6-$O$6/(CP30+$P$6))/$R$16*$S$6</f>
        <v>1.5142980724492145E-4</v>
      </c>
      <c r="CR21" s="80">
        <f>CQ21/(CP30+$P$6)^2*$O$6</f>
        <v>1.1701856475980353E-5</v>
      </c>
      <c r="CS21" s="23">
        <f>EXP($N$6-$O$6/(CR30+$P$6))/$R$16*$S$6</f>
        <v>1.5142980724492145E-4</v>
      </c>
      <c r="CT21" s="80">
        <f>CS21/(CR30+$P$6)^2*$O$6</f>
        <v>1.1701856475980353E-5</v>
      </c>
      <c r="CU21" s="23">
        <f>EXP($N$6-$O$6/(CT30+$P$6))/$R$16*$S$6</f>
        <v>1.5142980724492145E-4</v>
      </c>
      <c r="CV21" s="80">
        <f>CU21/(CT30+$P$6)^2*$O$6</f>
        <v>1.1701856475980353E-5</v>
      </c>
      <c r="CW21" s="23">
        <f>EXP($N$6-$O$6/(CV30+$P$6))/$R$16*$S$6</f>
        <v>1.5142980724492145E-4</v>
      </c>
      <c r="CX21" s="80">
        <f>CW21/(CV30+$P$6)^2*$O$6</f>
        <v>1.1701856475980353E-5</v>
      </c>
      <c r="CY21" s="23">
        <f>EXP($N$6-$O$6/(CX30+$P$6))/$R$16*$S$6</f>
        <v>1.5142980724492145E-4</v>
      </c>
      <c r="CZ21" s="80">
        <f>CY21/(CX30+$P$6)^2*$O$6</f>
        <v>1.1701856475980353E-5</v>
      </c>
      <c r="DA21" s="23">
        <f>EXP($N$6-$O$6/(CZ30+$P$6))/$R$16*$S$6</f>
        <v>1.5142980724492145E-4</v>
      </c>
      <c r="DB21" s="80">
        <f>DA21/(CZ30+$P$6)^2*$O$6</f>
        <v>1.1701856475980353E-5</v>
      </c>
      <c r="DC21" s="23">
        <f>EXP($N$6-$O$6/(DB30+$P$6))/$R$16*$S$6</f>
        <v>1.5142980724492145E-4</v>
      </c>
      <c r="DD21" s="80">
        <f>DC21/(DB30+$P$6)^2*$O$6</f>
        <v>1.1701856475980353E-5</v>
      </c>
      <c r="DE21" s="23">
        <f>EXP($N$6-$O$6/(DD30+$P$6))/$R$16*$S$6</f>
        <v>1.5142980724492145E-4</v>
      </c>
      <c r="DF21" s="80">
        <f>DE21/(DD30+$P$6)^2*$O$6</f>
        <v>1.1701856475980353E-5</v>
      </c>
      <c r="DG21" s="23">
        <f>EXP($N$6-$O$6/(DF30+$P$6))/$R$16*$S$6</f>
        <v>1.5142980724492145E-4</v>
      </c>
      <c r="DH21" s="80">
        <f>DG21/(DF30+$P$6)^2*$O$6</f>
        <v>1.1701856475980353E-5</v>
      </c>
      <c r="DI21" s="23">
        <f>EXP($N$6-$O$6/(DH30+$P$6))/$R$16*$S$6</f>
        <v>1.5142980724492145E-4</v>
      </c>
      <c r="DJ21" s="80">
        <f>DI21/(DH30+$P$6)^2*$O$6</f>
        <v>1.1701856475980353E-5</v>
      </c>
      <c r="DK21" s="23">
        <f>EXP($N$6-$O$6/(DJ30+$P$6))/$R$16*$S$6</f>
        <v>1.5142980724492145E-4</v>
      </c>
      <c r="DL21" s="80">
        <f>DK21/(DJ30+$P$6)^2*$O$6</f>
        <v>1.1701856475980353E-5</v>
      </c>
      <c r="DM21" s="23">
        <f>EXP($N$6-$O$6/(DL30+$P$6))/$R$16*$S$6</f>
        <v>1.5142980724492145E-4</v>
      </c>
      <c r="DN21" s="80">
        <f>DM21/(DL30+$P$6)^2*$O$6</f>
        <v>1.1701856475980353E-5</v>
      </c>
      <c r="DO21" s="23">
        <f>EXP($N$6-$O$6/(DN30+$P$6))/$R$16*$S$6</f>
        <v>1.5142980724492145E-4</v>
      </c>
      <c r="DP21" s="80">
        <f>DO21/(DN30+$P$6)^2*$O$6</f>
        <v>1.1701856475980353E-5</v>
      </c>
      <c r="DQ21" s="23">
        <f>EXP($N$6-$O$6/(DP30+$P$6))/$R$16*$S$6</f>
        <v>1.5142980724492145E-4</v>
      </c>
      <c r="DR21" s="80">
        <f>DQ21/(DP30+$P$6)^2*$O$6</f>
        <v>1.1701856475980353E-5</v>
      </c>
      <c r="DS21" s="23">
        <f>EXP($N$6-$O$6/(DR30+$P$6))/$R$16*$S$6</f>
        <v>1.5142980724492145E-4</v>
      </c>
      <c r="DT21" s="80">
        <f>DS21/(DR30+$P$6)^2*$O$6</f>
        <v>1.1701856475980353E-5</v>
      </c>
      <c r="DU21" s="23">
        <f>EXP($N$6-$O$6/(DT30+$P$6))/$R$16*$S$6</f>
        <v>1.5142980724492145E-4</v>
      </c>
      <c r="DV21" s="80">
        <f>DU21/(DT30+$P$6)^2*$O$6</f>
        <v>1.1701856475980353E-5</v>
      </c>
      <c r="DW21" s="23">
        <f>EXP($N$6-$O$6/(DV30+$P$6))/$R$16*$S$6</f>
        <v>1.5142980724492145E-4</v>
      </c>
      <c r="DX21" s="80">
        <f>DW21/(DV30+$P$6)^2*$O$6</f>
        <v>1.1701856475980353E-5</v>
      </c>
      <c r="DY21" s="23">
        <f>EXP($N$6-$O$6/(DX30+$P$6))/$R$16*$S$6</f>
        <v>1.5142980724492145E-4</v>
      </c>
      <c r="DZ21" s="80">
        <f>DY21/(DX30+$P$6)^2*$O$6</f>
        <v>1.1701856475980353E-5</v>
      </c>
      <c r="EA21" s="23">
        <f>EXP($N$6-$O$6/(DZ30+$P$6))/$R$16*$S$6</f>
        <v>1.5142980724492145E-4</v>
      </c>
      <c r="EB21" s="80">
        <f>EA21/(DZ30+$P$6)^2*$O$6</f>
        <v>1.1701856475980353E-5</v>
      </c>
      <c r="EC21" s="23">
        <f>EXP($N$6-$O$6/(EB30+$P$6))/$R$16*$S$6</f>
        <v>1.5142980724492145E-4</v>
      </c>
      <c r="ED21" s="80">
        <f>EC21/(EB30+$P$6)^2*$O$6</f>
        <v>1.1701856475980353E-5</v>
      </c>
      <c r="EE21" s="23">
        <f>EXP($N$6-$O$6/(ED30+$P$6))/$R$16*$S$6</f>
        <v>1.5142980724492145E-4</v>
      </c>
      <c r="EF21" s="80">
        <f>EE21/(ED30+$P$6)^2*$O$6</f>
        <v>1.1701856475980353E-5</v>
      </c>
      <c r="EG21" s="23">
        <f>EXP($N$6-$O$6/(EF30+$P$6))/$R$16*$S$6</f>
        <v>1.5142980724492145E-4</v>
      </c>
      <c r="EH21" s="80">
        <f>EG21/(EF30+$P$6)^2*$O$6</f>
        <v>1.1701856475980353E-5</v>
      </c>
      <c r="EI21" s="23">
        <f>EXP($N$6-$O$6/(EH30+$P$6))/$R$16*$S$6</f>
        <v>1.5142980724492145E-4</v>
      </c>
      <c r="EJ21" s="80">
        <f>EI21/(EH30+$P$6)^2*$O$6</f>
        <v>1.1701856475980353E-5</v>
      </c>
      <c r="EK21" s="23">
        <f>EXP($N$6-$O$6/(EJ30+$P$6))/$R$16*$S$6</f>
        <v>1.5142980724492145E-4</v>
      </c>
      <c r="EL21" s="80">
        <f>EK21/(EJ30+$P$6)^2*$O$6</f>
        <v>1.1701856475980353E-5</v>
      </c>
      <c r="EM21" s="23">
        <f>EXP($N$6-$O$6/(EL30+$P$6))/$R$16*$S$6</f>
        <v>1.5142980724492145E-4</v>
      </c>
      <c r="EN21" s="80">
        <f>EM21/(EL30+$P$6)^2*$O$6</f>
        <v>1.1701856475980353E-5</v>
      </c>
      <c r="EO21" s="23">
        <f>EXP($N$6-$O$6/(EN30+$P$6))/$R$16*$S$6</f>
        <v>1.5142980724492145E-4</v>
      </c>
      <c r="EP21" s="80">
        <f>EO21/(EN30+$P$6)^2*$O$6</f>
        <v>1.1701856475980353E-5</v>
      </c>
      <c r="EQ21" s="23">
        <f>EXP($N$6-$O$6/(EP30+$P$6))/$R$16*$S$6</f>
        <v>1.5142980724492145E-4</v>
      </c>
      <c r="ER21" s="80">
        <f>EQ21/(EP30+$P$6)^2*$O$6</f>
        <v>1.1701856475980353E-5</v>
      </c>
      <c r="ES21" s="23">
        <f>EXP($N$6-$O$6/(ER30+$P$6))/$R$16*$S$6</f>
        <v>1.5142980724492145E-4</v>
      </c>
      <c r="ET21" s="80">
        <f>ES21/(ER30+$P$6)^2*$O$6</f>
        <v>1.1701856475980353E-5</v>
      </c>
      <c r="EU21" s="23">
        <f>EXP($N$6-$O$6/(ET30+$P$6))/$R$16*$S$6</f>
        <v>1.5142980724492145E-4</v>
      </c>
      <c r="EV21" s="80">
        <f>EU21/(ET30+$P$6)^2*$O$6</f>
        <v>1.1701856475980353E-5</v>
      </c>
    </row>
    <row r="22" spans="2:152" x14ac:dyDescent="0.25">
      <c r="B22" s="87" t="s">
        <v>638</v>
      </c>
      <c r="C22" s="88"/>
      <c r="D22" s="88"/>
      <c r="E22" s="89"/>
      <c r="J22" s="52"/>
      <c r="K22" s="2"/>
      <c r="L22" s="51">
        <v>4</v>
      </c>
      <c r="M22" s="23">
        <f t="shared" si="10"/>
        <v>0.40440061517934434</v>
      </c>
      <c r="N22" s="60">
        <f t="shared" si="7"/>
        <v>31.012144628718534</v>
      </c>
      <c r="O22" s="23">
        <f t="shared" si="8"/>
        <v>0.97563492822011044</v>
      </c>
      <c r="P22" s="80">
        <f t="shared" si="9"/>
        <v>2.5075666952162807E-2</v>
      </c>
      <c r="Q22" s="23">
        <f>EXP($N$7-$O$7/(P30+$P$7))/$R$16*$S$7</f>
        <v>0.52941677727261327</v>
      </c>
      <c r="R22" s="80">
        <f>Q22/(P30+$P$7)^2*$O$7</f>
        <v>1.5731082840159484E-2</v>
      </c>
      <c r="S22" s="23">
        <f>EXP($N$7-$O$7/(R30+$P$7))/$R$16*$S$7</f>
        <v>0.41627424137414776</v>
      </c>
      <c r="T22" s="80">
        <f>S22/(R30+$P$7)^2*$O$7</f>
        <v>1.3059210337694258E-2</v>
      </c>
      <c r="U22" s="23">
        <f>EXP($N$7-$O$7/(T30+$P$7))/$R$16*$S$7</f>
        <v>0.40454297992436294</v>
      </c>
      <c r="V22" s="80">
        <f>U22/(T30+$P$7)^2*$O$7</f>
        <v>1.2772123021128064E-2</v>
      </c>
      <c r="W22" s="23">
        <f>EXP($N$7-$O$7/(V30+$P$7))/$R$16*$S$7</f>
        <v>0.40440063636611001</v>
      </c>
      <c r="X22" s="80">
        <f>W22/(V30+$P$7)^2*$O$7</f>
        <v>1.27686267103269E-2</v>
      </c>
      <c r="Y22" s="23">
        <f>EXP($N$7-$O$7/(X30+$P$7))/$R$16*$S$7</f>
        <v>0.40440061517934434</v>
      </c>
      <c r="Z22" s="80">
        <f>Y22/(X30+$P$7)^2*$O$7</f>
        <v>1.2768626189904153E-2</v>
      </c>
      <c r="AA22" s="23">
        <f>EXP($N$7-$O$7/(Z30+$P$7))/$R$16*$S$7</f>
        <v>0.40440061517934434</v>
      </c>
      <c r="AB22" s="80">
        <f>AA22/(Z30+$P$7)^2*$O$7</f>
        <v>1.2768626189904153E-2</v>
      </c>
      <c r="AC22" s="23">
        <f>EXP($N$7-$O$7/(AB30+$P$7))/$R$16*$S$7</f>
        <v>0.40440061517934434</v>
      </c>
      <c r="AD22" s="80">
        <f>AC22/(AB30+$P$7)^2*$O$7</f>
        <v>1.2768626189904153E-2</v>
      </c>
      <c r="AE22" s="23">
        <f>EXP($N$7-$O$7/(AD30+$P$7))/$R$16*$S$7</f>
        <v>0.40440061517934434</v>
      </c>
      <c r="AF22" s="80">
        <f>AE22/(AD30+$P$7)^2*$O$7</f>
        <v>1.2768626189904153E-2</v>
      </c>
      <c r="AG22" s="23">
        <f>EXP($N$7-$O$7/(AF30+$P$7))/$R$16*$S$7</f>
        <v>0.40440061517934434</v>
      </c>
      <c r="AH22" s="80">
        <f>AG22/(AF30+$P$7)^2*$O$7</f>
        <v>1.2768626189904153E-2</v>
      </c>
      <c r="AI22" s="23">
        <f>EXP($N$7-$O$7/(AH30+$P$7))/$R$16*$S$7</f>
        <v>0.40440061517934434</v>
      </c>
      <c r="AJ22" s="80">
        <f>AI22/(AH30+$P$7)^2*$O$7</f>
        <v>1.2768626189904153E-2</v>
      </c>
      <c r="AK22" s="23">
        <f>EXP($N$7-$O$7/(AJ30+$P$7))/$R$16*$S$7</f>
        <v>0.40440061517934434</v>
      </c>
      <c r="AL22" s="80">
        <f>AK22/(AJ30+$P$7)^2*$O$7</f>
        <v>1.2768626189904153E-2</v>
      </c>
      <c r="AM22" s="23">
        <f>EXP($N$7-$O$7/(AL30+$P$7))/$R$16*$S$7</f>
        <v>0.40440061517934434</v>
      </c>
      <c r="AN22" s="80">
        <f>AM22/(AL30+$P$7)^2*$O$7</f>
        <v>1.2768626189904153E-2</v>
      </c>
      <c r="AO22" s="23">
        <f>EXP($N$7-$O$7/(AN30+$P$7))/$R$16*$S$7</f>
        <v>0.40440061517934434</v>
      </c>
      <c r="AP22" s="80">
        <f>AO22/(AN30+$P$7)^2*$O$7</f>
        <v>1.2768626189904153E-2</v>
      </c>
      <c r="AQ22" s="23">
        <f>EXP($N$7-$O$7/(AP30+$P$7))/$R$16*$S$7</f>
        <v>0.40440061517934434</v>
      </c>
      <c r="AR22" s="80">
        <f>AQ22/(AP30+$P$7)^2*$O$7</f>
        <v>1.2768626189904153E-2</v>
      </c>
      <c r="AS22" s="23">
        <f>EXP($N$7-$O$7/(AR30+$P$7))/$R$16*$S$7</f>
        <v>0.40440061517934434</v>
      </c>
      <c r="AT22" s="80">
        <f>AS22/(AR30+$P$7)^2*$O$7</f>
        <v>1.2768626189904153E-2</v>
      </c>
      <c r="AU22" s="23">
        <f>EXP($N$7-$O$7/(AT30+$P$7))/$R$16*$S$7</f>
        <v>0.40440061517934434</v>
      </c>
      <c r="AV22" s="80">
        <f>AU22/(AT30+$P$7)^2*$O$7</f>
        <v>1.2768626189904153E-2</v>
      </c>
      <c r="AW22" s="23">
        <f>EXP($N$7-$O$7/(AV30+$P$7))/$R$16*$S$7</f>
        <v>0.40440061517934434</v>
      </c>
      <c r="AX22" s="80">
        <f>AW22/(AV30+$P$7)^2*$O$7</f>
        <v>1.2768626189904153E-2</v>
      </c>
      <c r="AY22" s="23">
        <f>EXP($N$7-$O$7/(AX30+$P$7))/$R$16*$S$7</f>
        <v>0.40440061517934434</v>
      </c>
      <c r="AZ22" s="80">
        <f>AY22/(AX30+$P$7)^2*$O$7</f>
        <v>1.2768626189904153E-2</v>
      </c>
      <c r="BA22" s="23">
        <f>EXP($N$7-$O$7/(AZ30+$P$7))/$R$16*$S$7</f>
        <v>0.40440061517934434</v>
      </c>
      <c r="BB22" s="80">
        <f>BA22/(AZ30+$P$7)^2*$O$7</f>
        <v>1.2768626189904153E-2</v>
      </c>
      <c r="BC22" s="23">
        <f>EXP($N$7-$O$7/(BB30+$P$7))/$R$16*$S$7</f>
        <v>0.40440061517934434</v>
      </c>
      <c r="BD22" s="80">
        <f>BC22/(BB30+$P$7)^2*$O$7</f>
        <v>1.2768626189904153E-2</v>
      </c>
      <c r="BE22" s="23">
        <f>EXP($N$7-$O$7/(BD30+$P$7))/$R$16*$S$7</f>
        <v>0.40440061517934434</v>
      </c>
      <c r="BF22" s="80">
        <f>BE22/(BD30+$P$7)^2*$O$7</f>
        <v>1.2768626189904153E-2</v>
      </c>
      <c r="BG22" s="23">
        <f>EXP($N$7-$O$7/(BF30+$P$7))/$R$16*$S$7</f>
        <v>0.40440061517934434</v>
      </c>
      <c r="BH22" s="80">
        <f>BG22/(BF30+$P$7)^2*$O$7</f>
        <v>1.2768626189904153E-2</v>
      </c>
      <c r="BI22" s="23">
        <f>EXP($N$7-$O$7/(BH30+$P$7))/$R$16*$S$7</f>
        <v>0.40440061517934434</v>
      </c>
      <c r="BJ22" s="80">
        <f>BI22/(BH30+$P$7)^2*$O$7</f>
        <v>1.2768626189904153E-2</v>
      </c>
      <c r="BK22" s="23">
        <f>EXP($N$7-$O$7/(BJ30+$P$7))/$R$16*$S$7</f>
        <v>0.40440061517934434</v>
      </c>
      <c r="BL22" s="80">
        <f>BK22/(BJ30+$P$7)^2*$O$7</f>
        <v>1.2768626189904153E-2</v>
      </c>
      <c r="BM22" s="23">
        <f>EXP($N$7-$O$7/(BL30+$P$7))/$R$16*$S$7</f>
        <v>0.40440061517934434</v>
      </c>
      <c r="BN22" s="80">
        <f>BM22/(BL30+$P$7)^2*$O$7</f>
        <v>1.2768626189904153E-2</v>
      </c>
      <c r="BO22" s="23">
        <f>EXP($N$7-$O$7/(BN30+$P$7))/$R$16*$S$7</f>
        <v>0.40440061517934434</v>
      </c>
      <c r="BP22" s="80">
        <f>BO22/(BN30+$P$7)^2*$O$7</f>
        <v>1.2768626189904153E-2</v>
      </c>
      <c r="BQ22" s="23">
        <f>EXP($N$7-$O$7/(BP30+$P$7))/$R$16*$S$7</f>
        <v>0.40440061517934434</v>
      </c>
      <c r="BR22" s="80">
        <f>BQ22/(BP30+$P$7)^2*$O$7</f>
        <v>1.2768626189904153E-2</v>
      </c>
      <c r="BS22" s="23">
        <f>EXP($N$7-$O$7/(BR30+$P$7))/$R$16*$S$7</f>
        <v>0.40440061517934434</v>
      </c>
      <c r="BT22" s="80">
        <f>BS22/(BR30+$P$7)^2*$O$7</f>
        <v>1.2768626189904153E-2</v>
      </c>
      <c r="BU22" s="23">
        <f>EXP($N$7-$O$7/(BT30+$P$7))/$R$16*$S$7</f>
        <v>0.40440061517934434</v>
      </c>
      <c r="BV22" s="80">
        <f>BU22/(BT30+$P$7)^2*$O$7</f>
        <v>1.2768626189904153E-2</v>
      </c>
      <c r="BW22" s="23">
        <f>EXP($N$7-$O$7/(BV30+$P$7))/$R$16*$S$7</f>
        <v>0.40440061517934434</v>
      </c>
      <c r="BX22" s="80">
        <f>BW22/(BV30+$P$7)^2*$O$7</f>
        <v>1.2768626189904153E-2</v>
      </c>
      <c r="BY22" s="23">
        <f>EXP($N$7-$O$7/(BX30+$P$7))/$R$16*$S$7</f>
        <v>0.40440061517934434</v>
      </c>
      <c r="BZ22" s="80">
        <f>BY22/(BX30+$P$7)^2*$O$7</f>
        <v>1.2768626189904153E-2</v>
      </c>
      <c r="CA22" s="23">
        <f>EXP($N$7-$O$7/(BZ30+$P$7))/$R$16*$S$7</f>
        <v>0.40440061517934434</v>
      </c>
      <c r="CB22" s="80">
        <f>CA22/(BZ30+$P$7)^2*$O$7</f>
        <v>1.2768626189904153E-2</v>
      </c>
      <c r="CC22" s="23">
        <f>EXP($N$7-$O$7/(CB30+$P$7))/$R$16*$S$7</f>
        <v>0.40440061517934434</v>
      </c>
      <c r="CD22" s="80">
        <f>CC22/(CB30+$P$7)^2*$O$7</f>
        <v>1.2768626189904153E-2</v>
      </c>
      <c r="CE22" s="23">
        <f>EXP($N$7-$O$7/(CD30+$P$7))/$R$16*$S$7</f>
        <v>0.40440061517934434</v>
      </c>
      <c r="CF22" s="80">
        <f>CE22/(CD30+$P$7)^2*$O$7</f>
        <v>1.2768626189904153E-2</v>
      </c>
      <c r="CG22" s="23">
        <f>EXP($N$7-$O$7/(CF30+$P$7))/$R$16*$S$7</f>
        <v>0.40440061517934434</v>
      </c>
      <c r="CH22" s="80">
        <f>CG22/(CF30+$P$7)^2*$O$7</f>
        <v>1.2768626189904153E-2</v>
      </c>
      <c r="CI22" s="23">
        <f>EXP($N$7-$O$7/(CH30+$P$7))/$R$16*$S$7</f>
        <v>0.40440061517934434</v>
      </c>
      <c r="CJ22" s="80">
        <f>CI22/(CH30+$P$7)^2*$O$7</f>
        <v>1.2768626189904153E-2</v>
      </c>
      <c r="CK22" s="23">
        <f>EXP($N$7-$O$7/(CJ30+$P$7))/$R$16*$S$7</f>
        <v>0.40440061517934434</v>
      </c>
      <c r="CL22" s="80">
        <f>CK22/(CJ30+$P$7)^2*$O$7</f>
        <v>1.2768626189904153E-2</v>
      </c>
      <c r="CM22" s="23">
        <f>EXP($N$7-$O$7/(CL30+$P$7))/$R$16*$S$7</f>
        <v>0.40440061517934434</v>
      </c>
      <c r="CN22" s="80">
        <f>CM22/(CL30+$P$7)^2*$O$7</f>
        <v>1.2768626189904153E-2</v>
      </c>
      <c r="CO22" s="23">
        <f>EXP($N$7-$O$7/(CN30+$P$7))/$R$16*$S$7</f>
        <v>0.40440061517934434</v>
      </c>
      <c r="CP22" s="80">
        <f>CO22/(CN30+$P$7)^2*$O$7</f>
        <v>1.2768626189904153E-2</v>
      </c>
      <c r="CQ22" s="23">
        <f>EXP($N$7-$O$7/(CP30+$P$7))/$R$16*$S$7</f>
        <v>0.40440061517934434</v>
      </c>
      <c r="CR22" s="80">
        <f>CQ22/(CP30+$P$7)^2*$O$7</f>
        <v>1.2768626189904153E-2</v>
      </c>
      <c r="CS22" s="23">
        <f>EXP($N$7-$O$7/(CR30+$P$7))/$R$16*$S$7</f>
        <v>0.40440061517934434</v>
      </c>
      <c r="CT22" s="80">
        <f>CS22/(CR30+$P$7)^2*$O$7</f>
        <v>1.2768626189904153E-2</v>
      </c>
      <c r="CU22" s="23">
        <f>EXP($N$7-$O$7/(CT30+$P$7))/$R$16*$S$7</f>
        <v>0.40440061517934434</v>
      </c>
      <c r="CV22" s="80">
        <f>CU22/(CT30+$P$7)^2*$O$7</f>
        <v>1.2768626189904153E-2</v>
      </c>
      <c r="CW22" s="23">
        <f>EXP($N$7-$O$7/(CV30+$P$7))/$R$16*$S$7</f>
        <v>0.40440061517934434</v>
      </c>
      <c r="CX22" s="80">
        <f>CW22/(CV30+$P$7)^2*$O$7</f>
        <v>1.2768626189904153E-2</v>
      </c>
      <c r="CY22" s="23">
        <f>EXP($N$7-$O$7/(CX30+$P$7))/$R$16*$S$7</f>
        <v>0.40440061517934434</v>
      </c>
      <c r="CZ22" s="80">
        <f>CY22/(CX30+$P$7)^2*$O$7</f>
        <v>1.2768626189904153E-2</v>
      </c>
      <c r="DA22" s="23">
        <f>EXP($N$7-$O$7/(CZ30+$P$7))/$R$16*$S$7</f>
        <v>0.40440061517934434</v>
      </c>
      <c r="DB22" s="80">
        <f>DA22/(CZ30+$P$7)^2*$O$7</f>
        <v>1.2768626189904153E-2</v>
      </c>
      <c r="DC22" s="23">
        <f>EXP($N$7-$O$7/(DB30+$P$7))/$R$16*$S$7</f>
        <v>0.40440061517934434</v>
      </c>
      <c r="DD22" s="80">
        <f>DC22/(DB30+$P$7)^2*$O$7</f>
        <v>1.2768626189904153E-2</v>
      </c>
      <c r="DE22" s="23">
        <f>EXP($N$7-$O$7/(DD30+$P$7))/$R$16*$S$7</f>
        <v>0.40440061517934434</v>
      </c>
      <c r="DF22" s="80">
        <f>DE22/(DD30+$P$7)^2*$O$7</f>
        <v>1.2768626189904153E-2</v>
      </c>
      <c r="DG22" s="23">
        <f>EXP($N$7-$O$7/(DF30+$P$7))/$R$16*$S$7</f>
        <v>0.40440061517934434</v>
      </c>
      <c r="DH22" s="80">
        <f>DG22/(DF30+$P$7)^2*$O$7</f>
        <v>1.2768626189904153E-2</v>
      </c>
      <c r="DI22" s="23">
        <f>EXP($N$7-$O$7/(DH30+$P$7))/$R$16*$S$7</f>
        <v>0.40440061517934434</v>
      </c>
      <c r="DJ22" s="80">
        <f>DI22/(DH30+$P$7)^2*$O$7</f>
        <v>1.2768626189904153E-2</v>
      </c>
      <c r="DK22" s="23">
        <f>EXP($N$7-$O$7/(DJ30+$P$7))/$R$16*$S$7</f>
        <v>0.40440061517934434</v>
      </c>
      <c r="DL22" s="80">
        <f>DK22/(DJ30+$P$7)^2*$O$7</f>
        <v>1.2768626189904153E-2</v>
      </c>
      <c r="DM22" s="23">
        <f>EXP($N$7-$O$7/(DL30+$P$7))/$R$16*$S$7</f>
        <v>0.40440061517934434</v>
      </c>
      <c r="DN22" s="80">
        <f>DM22/(DL30+$P$7)^2*$O$7</f>
        <v>1.2768626189904153E-2</v>
      </c>
      <c r="DO22" s="23">
        <f>EXP($N$7-$O$7/(DN30+$P$7))/$R$16*$S$7</f>
        <v>0.40440061517934434</v>
      </c>
      <c r="DP22" s="80">
        <f>DO22/(DN30+$P$7)^2*$O$7</f>
        <v>1.2768626189904153E-2</v>
      </c>
      <c r="DQ22" s="23">
        <f>EXP($N$7-$O$7/(DP30+$P$7))/$R$16*$S$7</f>
        <v>0.40440061517934434</v>
      </c>
      <c r="DR22" s="80">
        <f>DQ22/(DP30+$P$7)^2*$O$7</f>
        <v>1.2768626189904153E-2</v>
      </c>
      <c r="DS22" s="23">
        <f>EXP($N$7-$O$7/(DR30+$P$7))/$R$16*$S$7</f>
        <v>0.40440061517934434</v>
      </c>
      <c r="DT22" s="80">
        <f>DS22/(DR30+$P$7)^2*$O$7</f>
        <v>1.2768626189904153E-2</v>
      </c>
      <c r="DU22" s="23">
        <f>EXP($N$7-$O$7/(DT30+$P$7))/$R$16*$S$7</f>
        <v>0.40440061517934434</v>
      </c>
      <c r="DV22" s="80">
        <f>DU22/(DT30+$P$7)^2*$O$7</f>
        <v>1.2768626189904153E-2</v>
      </c>
      <c r="DW22" s="23">
        <f>EXP($N$7-$O$7/(DV30+$P$7))/$R$16*$S$7</f>
        <v>0.40440061517934434</v>
      </c>
      <c r="DX22" s="80">
        <f>DW22/(DV30+$P$7)^2*$O$7</f>
        <v>1.2768626189904153E-2</v>
      </c>
      <c r="DY22" s="23">
        <f>EXP($N$7-$O$7/(DX30+$P$7))/$R$16*$S$7</f>
        <v>0.40440061517934434</v>
      </c>
      <c r="DZ22" s="80">
        <f>DY22/(DX30+$P$7)^2*$O$7</f>
        <v>1.2768626189904153E-2</v>
      </c>
      <c r="EA22" s="23">
        <f>EXP($N$7-$O$7/(DZ30+$P$7))/$R$16*$S$7</f>
        <v>0.40440061517934434</v>
      </c>
      <c r="EB22" s="80">
        <f>EA22/(DZ30+$P$7)^2*$O$7</f>
        <v>1.2768626189904153E-2</v>
      </c>
      <c r="EC22" s="23">
        <f>EXP($N$7-$O$7/(EB30+$P$7))/$R$16*$S$7</f>
        <v>0.40440061517934434</v>
      </c>
      <c r="ED22" s="80">
        <f>EC22/(EB30+$P$7)^2*$O$7</f>
        <v>1.2768626189904153E-2</v>
      </c>
      <c r="EE22" s="23">
        <f>EXP($N$7-$O$7/(ED30+$P$7))/$R$16*$S$7</f>
        <v>0.40440061517934434</v>
      </c>
      <c r="EF22" s="80">
        <f>EE22/(ED30+$P$7)^2*$O$7</f>
        <v>1.2768626189904153E-2</v>
      </c>
      <c r="EG22" s="23">
        <f>EXP($N$7-$O$7/(EF30+$P$7))/$R$16*$S$7</f>
        <v>0.40440061517934434</v>
      </c>
      <c r="EH22" s="80">
        <f>EG22/(EF30+$P$7)^2*$O$7</f>
        <v>1.2768626189904153E-2</v>
      </c>
      <c r="EI22" s="23">
        <f>EXP($N$7-$O$7/(EH30+$P$7))/$R$16*$S$7</f>
        <v>0.40440061517934434</v>
      </c>
      <c r="EJ22" s="80">
        <f>EI22/(EH30+$P$7)^2*$O$7</f>
        <v>1.2768626189904153E-2</v>
      </c>
      <c r="EK22" s="23">
        <f>EXP($N$7-$O$7/(EJ30+$P$7))/$R$16*$S$7</f>
        <v>0.40440061517934434</v>
      </c>
      <c r="EL22" s="80">
        <f>EK22/(EJ30+$P$7)^2*$O$7</f>
        <v>1.2768626189904153E-2</v>
      </c>
      <c r="EM22" s="23">
        <f>EXP($N$7-$O$7/(EL30+$P$7))/$R$16*$S$7</f>
        <v>0.40440061517934434</v>
      </c>
      <c r="EN22" s="80">
        <f>EM22/(EL30+$P$7)^2*$O$7</f>
        <v>1.2768626189904153E-2</v>
      </c>
      <c r="EO22" s="23">
        <f>EXP($N$7-$O$7/(EN30+$P$7))/$R$16*$S$7</f>
        <v>0.40440061517934434</v>
      </c>
      <c r="EP22" s="80">
        <f>EO22/(EN30+$P$7)^2*$O$7</f>
        <v>1.2768626189904153E-2</v>
      </c>
      <c r="EQ22" s="23">
        <f>EXP($N$7-$O$7/(EP30+$P$7))/$R$16*$S$7</f>
        <v>0.40440061517934434</v>
      </c>
      <c r="ER22" s="80">
        <f>EQ22/(EP30+$P$7)^2*$O$7</f>
        <v>1.2768626189904153E-2</v>
      </c>
      <c r="ES22" s="23">
        <f>EXP($N$7-$O$7/(ER30+$P$7))/$R$16*$S$7</f>
        <v>0.40440061517934434</v>
      </c>
      <c r="ET22" s="80">
        <f>ES22/(ER30+$P$7)^2*$O$7</f>
        <v>1.2768626189904153E-2</v>
      </c>
      <c r="EU22" s="23">
        <f>EXP($N$7-$O$7/(ET30+$P$7))/$R$16*$S$7</f>
        <v>0.40440061517934434</v>
      </c>
      <c r="EV22" s="80">
        <f>EU22/(ET30+$P$7)^2*$O$7</f>
        <v>1.2768626189904153E-2</v>
      </c>
    </row>
    <row r="23" spans="2:152" x14ac:dyDescent="0.25">
      <c r="B23" s="20" t="str">
        <f>IF(OR(B22=U6,B22=U7,B22=U8),"Pressure","")</f>
        <v>Pressure</v>
      </c>
      <c r="D23" s="16" t="str">
        <f>IF(B23="","",V13)</f>
        <v>Bar Abs</v>
      </c>
      <c r="E23" s="85">
        <v>0.68947572999999995</v>
      </c>
      <c r="J23" s="52"/>
      <c r="K23" s="2"/>
      <c r="L23" s="51">
        <v>5</v>
      </c>
      <c r="M23" s="23">
        <f t="shared" si="10"/>
        <v>1.6444456145065752E-3</v>
      </c>
      <c r="N23" s="60">
        <f t="shared" si="7"/>
        <v>46.069056908378876</v>
      </c>
      <c r="O23" s="23">
        <f t="shared" si="8"/>
        <v>6.9423746730196221E-3</v>
      </c>
      <c r="P23" s="80">
        <f t="shared" si="9"/>
        <v>2.8984860499250335E-4</v>
      </c>
      <c r="Q23" s="23">
        <f>EXP($N$8-$O$8/(P30+$P$8))/$R$16*$S$8</f>
        <v>2.5599289848609371E-3</v>
      </c>
      <c r="R23" s="80">
        <f>Q23/(P30+$P$8)^2*$O$8</f>
        <v>1.2471917041312469E-4</v>
      </c>
      <c r="S23" s="23">
        <f>EXP($N$8-$O$8/(R30+$P$8))/$R$16*$S$8</f>
        <v>1.72467135380051E-3</v>
      </c>
      <c r="T23" s="80">
        <f>S23/(R30+$P$8)^2*$O$8</f>
        <v>8.9039915166994079E-5</v>
      </c>
      <c r="U23" s="23">
        <f>EXP($N$8-$O$8/(T30+$P$8))/$R$16*$S$8</f>
        <v>1.6453988315008211E-3</v>
      </c>
      <c r="V23" s="80">
        <f>U23/(T30+$P$8)^2*$O$8</f>
        <v>8.5526489215228068E-5</v>
      </c>
      <c r="W23" s="23">
        <f>EXP($N$8-$O$8/(V30+$P$8))/$R$16*$S$8</f>
        <v>1.6444457563488679E-3</v>
      </c>
      <c r="X23" s="80">
        <f>W23/(V30+$P$8)^2*$O$8</f>
        <v>8.5484089242461494E-5</v>
      </c>
      <c r="Y23" s="23">
        <f>EXP($N$8-$O$8/(X30+$P$8))/$R$16*$S$8</f>
        <v>1.6444456145065752E-3</v>
      </c>
      <c r="Z23" s="80">
        <f>Y23/(X30+$P$8)^2*$O$8</f>
        <v>8.5484082931960449E-5</v>
      </c>
      <c r="AA23" s="23">
        <f>EXP($N$8-$O$8/(Z30+$P$8))/$R$16*$S$8</f>
        <v>1.6444456145065752E-3</v>
      </c>
      <c r="AB23" s="80">
        <f>AA23/(Z30+$P$8)^2*$O$8</f>
        <v>8.5484082931960449E-5</v>
      </c>
      <c r="AC23" s="23">
        <f>EXP($N$8-$O$8/(AB30+$P$8))/$R$16*$S$8</f>
        <v>1.6444456145065752E-3</v>
      </c>
      <c r="AD23" s="80">
        <f>AC23/(AB30+$P$8)^2*$O$8</f>
        <v>8.5484082931960449E-5</v>
      </c>
      <c r="AE23" s="23">
        <f>EXP($N$8-$O$8/(AD30+$P$8))/$R$16*$S$8</f>
        <v>1.6444456145065752E-3</v>
      </c>
      <c r="AF23" s="80">
        <f>AE23/(AD30+$P$8)^2*$O$8</f>
        <v>8.5484082931960449E-5</v>
      </c>
      <c r="AG23" s="23">
        <f>EXP($N$8-$O$8/(AF30+$P$8))/$R$16*$S$8</f>
        <v>1.6444456145065752E-3</v>
      </c>
      <c r="AH23" s="80">
        <f>AG23/(AF30+$P$8)^2*$O$8</f>
        <v>8.5484082931960449E-5</v>
      </c>
      <c r="AI23" s="23">
        <f>EXP($N$8-$O$8/(AH30+$P$8))/$R$16*$S$8</f>
        <v>1.6444456145065752E-3</v>
      </c>
      <c r="AJ23" s="80">
        <f>AI23/(AH30+$P$8)^2*$O$8</f>
        <v>8.5484082931960449E-5</v>
      </c>
      <c r="AK23" s="23">
        <f>EXP($N$8-$O$8/(AJ30+$P$8))/$R$16*$S$8</f>
        <v>1.6444456145065752E-3</v>
      </c>
      <c r="AL23" s="80">
        <f>AK23/(AJ30+$P$8)^2*$O$8</f>
        <v>8.5484082931960449E-5</v>
      </c>
      <c r="AM23" s="23">
        <f>EXP($N$8-$O$8/(AL30+$P$8))/$R$16*$S$8</f>
        <v>1.6444456145065752E-3</v>
      </c>
      <c r="AN23" s="80">
        <f>AM23/(AL30+$P$8)^2*$O$8</f>
        <v>8.5484082931960449E-5</v>
      </c>
      <c r="AO23" s="23">
        <f>EXP($N$8-$O$8/(AN30+$P$8))/$R$16*$S$8</f>
        <v>1.6444456145065752E-3</v>
      </c>
      <c r="AP23" s="80">
        <f>AO23/(AN30+$P$8)^2*$O$8</f>
        <v>8.5484082931960449E-5</v>
      </c>
      <c r="AQ23" s="23">
        <f>EXP($N$8-$O$8/(AP30+$P$8))/$R$16*$S$8</f>
        <v>1.6444456145065752E-3</v>
      </c>
      <c r="AR23" s="80">
        <f>AQ23/(AP30+$P$8)^2*$O$8</f>
        <v>8.5484082931960449E-5</v>
      </c>
      <c r="AS23" s="23">
        <f>EXP($N$8-$O$8/(AR30+$P$8))/$R$16*$S$8</f>
        <v>1.6444456145065752E-3</v>
      </c>
      <c r="AT23" s="80">
        <f>AS23/(AR30+$P$8)^2*$O$8</f>
        <v>8.5484082931960449E-5</v>
      </c>
      <c r="AU23" s="23">
        <f>EXP($N$8-$O$8/(AT30+$P$8))/$R$16*$S$8</f>
        <v>1.6444456145065752E-3</v>
      </c>
      <c r="AV23" s="80">
        <f>AU23/(AT30+$P$8)^2*$O$8</f>
        <v>8.5484082931960449E-5</v>
      </c>
      <c r="AW23" s="23">
        <f>EXP($N$8-$O$8/(AV30+$P$8))/$R$16*$S$8</f>
        <v>1.6444456145065752E-3</v>
      </c>
      <c r="AX23" s="80">
        <f>AW23/(AV30+$P$8)^2*$O$8</f>
        <v>8.5484082931960449E-5</v>
      </c>
      <c r="AY23" s="23">
        <f>EXP($N$8-$O$8/(AX30+$P$8))/$R$16*$S$8</f>
        <v>1.6444456145065752E-3</v>
      </c>
      <c r="AZ23" s="80">
        <f>AY23/(AX30+$P$8)^2*$O$8</f>
        <v>8.5484082931960449E-5</v>
      </c>
      <c r="BA23" s="23">
        <f>EXP($N$8-$O$8/(AZ30+$P$8))/$R$16*$S$8</f>
        <v>1.6444456145065752E-3</v>
      </c>
      <c r="BB23" s="80">
        <f>BA23/(AZ30+$P$8)^2*$O$8</f>
        <v>8.5484082931960449E-5</v>
      </c>
      <c r="BC23" s="23">
        <f>EXP($N$8-$O$8/(BB30+$P$8))/$R$16*$S$8</f>
        <v>1.6444456145065752E-3</v>
      </c>
      <c r="BD23" s="80">
        <f>BC23/(BB30+$P$8)^2*$O$8</f>
        <v>8.5484082931960449E-5</v>
      </c>
      <c r="BE23" s="23">
        <f>EXP($N$8-$O$8/(BD30+$P$8))/$R$16*$S$8</f>
        <v>1.6444456145065752E-3</v>
      </c>
      <c r="BF23" s="80">
        <f>BE23/(BD30+$P$8)^2*$O$8</f>
        <v>8.5484082931960449E-5</v>
      </c>
      <c r="BG23" s="23">
        <f>EXP($N$8-$O$8/(BF30+$P$8))/$R$16*$S$8</f>
        <v>1.6444456145065752E-3</v>
      </c>
      <c r="BH23" s="80">
        <f>BG23/(BF30+$P$8)^2*$O$8</f>
        <v>8.5484082931960449E-5</v>
      </c>
      <c r="BI23" s="23">
        <f>EXP($N$8-$O$8/(BH30+$P$8))/$R$16*$S$8</f>
        <v>1.6444456145065752E-3</v>
      </c>
      <c r="BJ23" s="80">
        <f>BI23/(BH30+$P$8)^2*$O$8</f>
        <v>8.5484082931960449E-5</v>
      </c>
      <c r="BK23" s="23">
        <f>EXP($N$8-$O$8/(BJ30+$P$8))/$R$16*$S$8</f>
        <v>1.6444456145065752E-3</v>
      </c>
      <c r="BL23" s="80">
        <f>BK23/(BJ30+$P$8)^2*$O$8</f>
        <v>8.5484082931960449E-5</v>
      </c>
      <c r="BM23" s="23">
        <f>EXP($N$8-$O$8/(BL30+$P$8))/$R$16*$S$8</f>
        <v>1.6444456145065752E-3</v>
      </c>
      <c r="BN23" s="80">
        <f>BM23/(BL30+$P$8)^2*$O$8</f>
        <v>8.5484082931960449E-5</v>
      </c>
      <c r="BO23" s="23">
        <f>EXP($N$8-$O$8/(BN30+$P$8))/$R$16*$S$8</f>
        <v>1.6444456145065752E-3</v>
      </c>
      <c r="BP23" s="80">
        <f>BO23/(BN30+$P$8)^2*$O$8</f>
        <v>8.5484082931960449E-5</v>
      </c>
      <c r="BQ23" s="23">
        <f>EXP($N$8-$O$8/(BP30+$P$8))/$R$16*$S$8</f>
        <v>1.6444456145065752E-3</v>
      </c>
      <c r="BR23" s="80">
        <f>BQ23/(BP30+$P$8)^2*$O$8</f>
        <v>8.5484082931960449E-5</v>
      </c>
      <c r="BS23" s="23">
        <f>EXP($N$8-$O$8/(BR30+$P$8))/$R$16*$S$8</f>
        <v>1.6444456145065752E-3</v>
      </c>
      <c r="BT23" s="80">
        <f>BS23/(BR30+$P$8)^2*$O$8</f>
        <v>8.5484082931960449E-5</v>
      </c>
      <c r="BU23" s="23">
        <f>EXP($N$8-$O$8/(BT30+$P$8))/$R$16*$S$8</f>
        <v>1.6444456145065752E-3</v>
      </c>
      <c r="BV23" s="80">
        <f>BU23/(BT30+$P$8)^2*$O$8</f>
        <v>8.5484082931960449E-5</v>
      </c>
      <c r="BW23" s="23">
        <f>EXP($N$8-$O$8/(BV30+$P$8))/$R$16*$S$8</f>
        <v>1.6444456145065752E-3</v>
      </c>
      <c r="BX23" s="80">
        <f>BW23/(BV30+$P$8)^2*$O$8</f>
        <v>8.5484082931960449E-5</v>
      </c>
      <c r="BY23" s="23">
        <f>EXP($N$8-$O$8/(BX30+$P$8))/$R$16*$S$8</f>
        <v>1.6444456145065752E-3</v>
      </c>
      <c r="BZ23" s="80">
        <f>BY23/(BX30+$P$8)^2*$O$8</f>
        <v>8.5484082931960449E-5</v>
      </c>
      <c r="CA23" s="23">
        <f>EXP($N$8-$O$8/(BZ30+$P$8))/$R$16*$S$8</f>
        <v>1.6444456145065752E-3</v>
      </c>
      <c r="CB23" s="80">
        <f>CA23/(BZ30+$P$8)^2*$O$8</f>
        <v>8.5484082931960449E-5</v>
      </c>
      <c r="CC23" s="23">
        <f>EXP($N$8-$O$8/(CB30+$P$8))/$R$16*$S$8</f>
        <v>1.6444456145065752E-3</v>
      </c>
      <c r="CD23" s="80">
        <f>CC23/(CB30+$P$8)^2*$O$8</f>
        <v>8.5484082931960449E-5</v>
      </c>
      <c r="CE23" s="23">
        <f>EXP($N$8-$O$8/(CD30+$P$8))/$R$16*$S$8</f>
        <v>1.6444456145065752E-3</v>
      </c>
      <c r="CF23" s="80">
        <f>CE23/(CD30+$P$8)^2*$O$8</f>
        <v>8.5484082931960449E-5</v>
      </c>
      <c r="CG23" s="23">
        <f>EXP($N$8-$O$8/(CF30+$P$8))/$R$16*$S$8</f>
        <v>1.6444456145065752E-3</v>
      </c>
      <c r="CH23" s="80">
        <f>CG23/(CF30+$P$8)^2*$O$8</f>
        <v>8.5484082931960449E-5</v>
      </c>
      <c r="CI23" s="23">
        <f>EXP($N$8-$O$8/(CH30+$P$8))/$R$16*$S$8</f>
        <v>1.6444456145065752E-3</v>
      </c>
      <c r="CJ23" s="80">
        <f>CI23/(CH30+$P$8)^2*$O$8</f>
        <v>8.5484082931960449E-5</v>
      </c>
      <c r="CK23" s="23">
        <f>EXP($N$8-$O$8/(CJ30+$P$8))/$R$16*$S$8</f>
        <v>1.6444456145065752E-3</v>
      </c>
      <c r="CL23" s="80">
        <f>CK23/(CJ30+$P$8)^2*$O$8</f>
        <v>8.5484082931960449E-5</v>
      </c>
      <c r="CM23" s="23">
        <f>EXP($N$8-$O$8/(CL30+$P$8))/$R$16*$S$8</f>
        <v>1.6444456145065752E-3</v>
      </c>
      <c r="CN23" s="80">
        <f>CM23/(CL30+$P$8)^2*$O$8</f>
        <v>8.5484082931960449E-5</v>
      </c>
      <c r="CO23" s="23">
        <f>EXP($N$8-$O$8/(CN30+$P$8))/$R$16*$S$8</f>
        <v>1.6444456145065752E-3</v>
      </c>
      <c r="CP23" s="80">
        <f>CO23/(CN30+$P$8)^2*$O$8</f>
        <v>8.5484082931960449E-5</v>
      </c>
      <c r="CQ23" s="23">
        <f>EXP($N$8-$O$8/(CP30+$P$8))/$R$16*$S$8</f>
        <v>1.6444456145065752E-3</v>
      </c>
      <c r="CR23" s="80">
        <f>CQ23/(CP30+$P$8)^2*$O$8</f>
        <v>8.5484082931960449E-5</v>
      </c>
      <c r="CS23" s="23">
        <f>EXP($N$8-$O$8/(CR30+$P$8))/$R$16*$S$8</f>
        <v>1.6444456145065752E-3</v>
      </c>
      <c r="CT23" s="80">
        <f>CS23/(CR30+$P$8)^2*$O$8</f>
        <v>8.5484082931960449E-5</v>
      </c>
      <c r="CU23" s="23">
        <f>EXP($N$8-$O$8/(CT30+$P$8))/$R$16*$S$8</f>
        <v>1.6444456145065752E-3</v>
      </c>
      <c r="CV23" s="80">
        <f>CU23/(CT30+$P$8)^2*$O$8</f>
        <v>8.5484082931960449E-5</v>
      </c>
      <c r="CW23" s="23">
        <f>EXP($N$8-$O$8/(CV30+$P$8))/$R$16*$S$8</f>
        <v>1.6444456145065752E-3</v>
      </c>
      <c r="CX23" s="80">
        <f>CW23/(CV30+$P$8)^2*$O$8</f>
        <v>8.5484082931960449E-5</v>
      </c>
      <c r="CY23" s="23">
        <f>EXP($N$8-$O$8/(CX30+$P$8))/$R$16*$S$8</f>
        <v>1.6444456145065752E-3</v>
      </c>
      <c r="CZ23" s="80">
        <f>CY23/(CX30+$P$8)^2*$O$8</f>
        <v>8.5484082931960449E-5</v>
      </c>
      <c r="DA23" s="23">
        <f>EXP($N$8-$O$8/(CZ30+$P$8))/$R$16*$S$8</f>
        <v>1.6444456145065752E-3</v>
      </c>
      <c r="DB23" s="80">
        <f>DA23/(CZ30+$P$8)^2*$O$8</f>
        <v>8.5484082931960449E-5</v>
      </c>
      <c r="DC23" s="23">
        <f>EXP($N$8-$O$8/(DB30+$P$8))/$R$16*$S$8</f>
        <v>1.6444456145065752E-3</v>
      </c>
      <c r="DD23" s="80">
        <f>DC23/(DB30+$P$8)^2*$O$8</f>
        <v>8.5484082931960449E-5</v>
      </c>
      <c r="DE23" s="23">
        <f>EXP($N$8-$O$8/(DD30+$P$8))/$R$16*$S$8</f>
        <v>1.6444456145065752E-3</v>
      </c>
      <c r="DF23" s="80">
        <f>DE23/(DD30+$P$8)^2*$O$8</f>
        <v>8.5484082931960449E-5</v>
      </c>
      <c r="DG23" s="23">
        <f>EXP($N$8-$O$8/(DF30+$P$8))/$R$16*$S$8</f>
        <v>1.6444456145065752E-3</v>
      </c>
      <c r="DH23" s="80">
        <f>DG23/(DF30+$P$8)^2*$O$8</f>
        <v>8.5484082931960449E-5</v>
      </c>
      <c r="DI23" s="23">
        <f>EXP($N$8-$O$8/(DH30+$P$8))/$R$16*$S$8</f>
        <v>1.6444456145065752E-3</v>
      </c>
      <c r="DJ23" s="80">
        <f>DI23/(DH30+$P$8)^2*$O$8</f>
        <v>8.5484082931960449E-5</v>
      </c>
      <c r="DK23" s="23">
        <f>EXP($N$8-$O$8/(DJ30+$P$8))/$R$16*$S$8</f>
        <v>1.6444456145065752E-3</v>
      </c>
      <c r="DL23" s="80">
        <f>DK23/(DJ30+$P$8)^2*$O$8</f>
        <v>8.5484082931960449E-5</v>
      </c>
      <c r="DM23" s="23">
        <f>EXP($N$8-$O$8/(DL30+$P$8))/$R$16*$S$8</f>
        <v>1.6444456145065752E-3</v>
      </c>
      <c r="DN23" s="80">
        <f>DM23/(DL30+$P$8)^2*$O$8</f>
        <v>8.5484082931960449E-5</v>
      </c>
      <c r="DO23" s="23">
        <f>EXP($N$8-$O$8/(DN30+$P$8))/$R$16*$S$8</f>
        <v>1.6444456145065752E-3</v>
      </c>
      <c r="DP23" s="80">
        <f>DO23/(DN30+$P$8)^2*$O$8</f>
        <v>8.5484082931960449E-5</v>
      </c>
      <c r="DQ23" s="23">
        <f>EXP($N$8-$O$8/(DP30+$P$8))/$R$16*$S$8</f>
        <v>1.6444456145065752E-3</v>
      </c>
      <c r="DR23" s="80">
        <f>DQ23/(DP30+$P$8)^2*$O$8</f>
        <v>8.5484082931960449E-5</v>
      </c>
      <c r="DS23" s="23">
        <f>EXP($N$8-$O$8/(DR30+$P$8))/$R$16*$S$8</f>
        <v>1.6444456145065752E-3</v>
      </c>
      <c r="DT23" s="80">
        <f>DS23/(DR30+$P$8)^2*$O$8</f>
        <v>8.5484082931960449E-5</v>
      </c>
      <c r="DU23" s="23">
        <f>EXP($N$8-$O$8/(DT30+$P$8))/$R$16*$S$8</f>
        <v>1.6444456145065752E-3</v>
      </c>
      <c r="DV23" s="80">
        <f>DU23/(DT30+$P$8)^2*$O$8</f>
        <v>8.5484082931960449E-5</v>
      </c>
      <c r="DW23" s="23">
        <f>EXP($N$8-$O$8/(DV30+$P$8))/$R$16*$S$8</f>
        <v>1.6444456145065752E-3</v>
      </c>
      <c r="DX23" s="80">
        <f>DW23/(DV30+$P$8)^2*$O$8</f>
        <v>8.5484082931960449E-5</v>
      </c>
      <c r="DY23" s="23">
        <f>EXP($N$8-$O$8/(DX30+$P$8))/$R$16*$S$8</f>
        <v>1.6444456145065752E-3</v>
      </c>
      <c r="DZ23" s="80">
        <f>DY23/(DX30+$P$8)^2*$O$8</f>
        <v>8.5484082931960449E-5</v>
      </c>
      <c r="EA23" s="23">
        <f>EXP($N$8-$O$8/(DZ30+$P$8))/$R$16*$S$8</f>
        <v>1.6444456145065752E-3</v>
      </c>
      <c r="EB23" s="80">
        <f>EA23/(DZ30+$P$8)^2*$O$8</f>
        <v>8.5484082931960449E-5</v>
      </c>
      <c r="EC23" s="23">
        <f>EXP($N$8-$O$8/(EB30+$P$8))/$R$16*$S$8</f>
        <v>1.6444456145065752E-3</v>
      </c>
      <c r="ED23" s="80">
        <f>EC23/(EB30+$P$8)^2*$O$8</f>
        <v>8.5484082931960449E-5</v>
      </c>
      <c r="EE23" s="23">
        <f>EXP($N$8-$O$8/(ED30+$P$8))/$R$16*$S$8</f>
        <v>1.6444456145065752E-3</v>
      </c>
      <c r="EF23" s="80">
        <f>EE23/(ED30+$P$8)^2*$O$8</f>
        <v>8.5484082931960449E-5</v>
      </c>
      <c r="EG23" s="23">
        <f>EXP($N$8-$O$8/(EF30+$P$8))/$R$16*$S$8</f>
        <v>1.6444456145065752E-3</v>
      </c>
      <c r="EH23" s="80">
        <f>EG23/(EF30+$P$8)^2*$O$8</f>
        <v>8.5484082931960449E-5</v>
      </c>
      <c r="EI23" s="23">
        <f>EXP($N$8-$O$8/(EH30+$P$8))/$R$16*$S$8</f>
        <v>1.6444456145065752E-3</v>
      </c>
      <c r="EJ23" s="80">
        <f>EI23/(EH30+$P$8)^2*$O$8</f>
        <v>8.5484082931960449E-5</v>
      </c>
      <c r="EK23" s="23">
        <f>EXP($N$8-$O$8/(EJ30+$P$8))/$R$16*$S$8</f>
        <v>1.6444456145065752E-3</v>
      </c>
      <c r="EL23" s="80">
        <f>EK23/(EJ30+$P$8)^2*$O$8</f>
        <v>8.5484082931960449E-5</v>
      </c>
      <c r="EM23" s="23">
        <f>EXP($N$8-$O$8/(EL30+$P$8))/$R$16*$S$8</f>
        <v>1.6444456145065752E-3</v>
      </c>
      <c r="EN23" s="80">
        <f>EM23/(EL30+$P$8)^2*$O$8</f>
        <v>8.5484082931960449E-5</v>
      </c>
      <c r="EO23" s="23">
        <f>EXP($N$8-$O$8/(EN30+$P$8))/$R$16*$S$8</f>
        <v>1.6444456145065752E-3</v>
      </c>
      <c r="EP23" s="80">
        <f>EO23/(EN30+$P$8)^2*$O$8</f>
        <v>8.5484082931960449E-5</v>
      </c>
      <c r="EQ23" s="23">
        <f>EXP($N$8-$O$8/(EP30+$P$8))/$R$16*$S$8</f>
        <v>1.6444456145065752E-3</v>
      </c>
      <c r="ER23" s="80">
        <f>EQ23/(EP30+$P$8)^2*$O$8</f>
        <v>8.5484082931960449E-5</v>
      </c>
      <c r="ES23" s="23">
        <f>EXP($N$8-$O$8/(ER30+$P$8))/$R$16*$S$8</f>
        <v>1.6444456145065752E-3</v>
      </c>
      <c r="ET23" s="80">
        <f>ES23/(ER30+$P$8)^2*$O$8</f>
        <v>8.5484082931960449E-5</v>
      </c>
      <c r="EU23" s="23">
        <f>EXP($N$8-$O$8/(ET30+$P$8))/$R$16*$S$8</f>
        <v>1.6444456145065752E-3</v>
      </c>
      <c r="EV23" s="80">
        <f>EU23/(ET30+$P$8)^2*$O$8</f>
        <v>8.5484082931960449E-5</v>
      </c>
    </row>
    <row r="24" spans="2:152" x14ac:dyDescent="0.25">
      <c r="B24" s="20" t="str">
        <f>IF(OR(B22=U6,B22=U9,B22=U10),"Temperature","")</f>
        <v>Temperature</v>
      </c>
      <c r="D24" s="16" t="str">
        <f>IF(B24="","",V12)</f>
        <v>°C</v>
      </c>
      <c r="E24" s="86">
        <f>(200-32)*5/9</f>
        <v>93.333333333333329</v>
      </c>
      <c r="J24" s="52"/>
      <c r="K24" s="2"/>
      <c r="L24" s="51">
        <v>6</v>
      </c>
      <c r="M24" s="23">
        <f t="shared" si="10"/>
        <v>3.7615608168724834E-2</v>
      </c>
      <c r="N24" s="60">
        <f t="shared" si="7"/>
        <v>37.762116077363821</v>
      </c>
      <c r="O24" s="23">
        <f t="shared" si="8"/>
        <v>0.10535913656499847</v>
      </c>
      <c r="P24" s="80">
        <f>O24/($N$29+P9)^2*O9</f>
        <v>3.1708751545193661E-3</v>
      </c>
      <c r="Q24" s="23">
        <f>EXP($N$9-$O$9/(P30+$P$9))/$R$16*$S$9</f>
        <v>5.1530477324150337E-2</v>
      </c>
      <c r="R24" s="80">
        <f>Q24/(P30+$P$9)^2*$O$9</f>
        <v>1.7898371532965086E-3</v>
      </c>
      <c r="S24" s="23">
        <f>EXP($N$9-$O$9/(R30+$P$9))/$R$16*$S$9</f>
        <v>3.8908838555676215E-2</v>
      </c>
      <c r="T24" s="80">
        <f>S24/(R30+$P$9)^2*$O$9</f>
        <v>1.4258635405205191E-3</v>
      </c>
      <c r="U24" s="23">
        <f>EXP($N$9-$O$9/(T30+$P$9))/$R$16*$S$9</f>
        <v>3.7631075966309158E-2</v>
      </c>
      <c r="V24" s="80">
        <f>U24/(T30+$P$9)^2*$O$9</f>
        <v>1.3877210552938057E-3</v>
      </c>
      <c r="W24" s="23">
        <f>EXP($N$9-$O$9/(V30+$P$9))/$R$16*$S$9</f>
        <v>3.7615610470578008E-2</v>
      </c>
      <c r="X24" s="80">
        <f>W24/(V30+$P$9)^2*$O$9</f>
        <v>1.3872577484732563E-3</v>
      </c>
      <c r="Y24" s="23">
        <f>EXP($N$9-$O$9/(X30+$P$9))/$R$16*$S$9</f>
        <v>3.7615608168724834E-2</v>
      </c>
      <c r="Z24" s="80">
        <f>Y24/(X30+$P$9)^2*$O$9</f>
        <v>1.3872576795126367E-3</v>
      </c>
      <c r="AA24" s="23">
        <f>EXP($N$9-$O$9/(Z30+$P$9))/$R$16*$S$9</f>
        <v>3.7615608168724834E-2</v>
      </c>
      <c r="AB24" s="80">
        <f>AA24/(Z30+$P$9)^2*$O$9</f>
        <v>1.3872576795126367E-3</v>
      </c>
      <c r="AC24" s="23">
        <f>EXP($N$9-$O$9/(AB30+$P$9))/$R$16*$S$9</f>
        <v>3.7615608168724834E-2</v>
      </c>
      <c r="AD24" s="80">
        <f>AC24/(AB30+$P$9)^2*$O$9</f>
        <v>1.3872576795126367E-3</v>
      </c>
      <c r="AE24" s="23">
        <f>EXP($N$9-$O$9/(AD30+$P$9))/$R$16*$S$9</f>
        <v>3.7615608168724834E-2</v>
      </c>
      <c r="AF24" s="80">
        <f>AE24/(AD30+$P$9)^2*$O$9</f>
        <v>1.3872576795126367E-3</v>
      </c>
      <c r="AG24" s="23">
        <f>EXP($N$9-$O$9/(AF30+$P$9))/$R$16*$S$9</f>
        <v>3.7615608168724834E-2</v>
      </c>
      <c r="AH24" s="80">
        <f>AG24/(AF30+$P$9)^2*$O$9</f>
        <v>1.3872576795126367E-3</v>
      </c>
      <c r="AI24" s="23">
        <f>EXP($N$9-$O$9/(AH30+$P$9))/$R$16*$S$9</f>
        <v>3.7615608168724834E-2</v>
      </c>
      <c r="AJ24" s="80">
        <f>AI24/(AH30+$P$9)^2*$O$9</f>
        <v>1.3872576795126367E-3</v>
      </c>
      <c r="AK24" s="23">
        <f>EXP($N$9-$O$9/(AJ30+$P$9))/$R$16*$S$9</f>
        <v>3.7615608168724834E-2</v>
      </c>
      <c r="AL24" s="80">
        <f>AK24/(AJ30+$P$9)^2*$O$9</f>
        <v>1.3872576795126367E-3</v>
      </c>
      <c r="AM24" s="23">
        <f>EXP($N$9-$O$9/(AL30+$P$9))/$R$16*$S$9</f>
        <v>3.7615608168724834E-2</v>
      </c>
      <c r="AN24" s="80">
        <f>AM24/(AL30+$P$9)^2*$O$9</f>
        <v>1.3872576795126367E-3</v>
      </c>
      <c r="AO24" s="23">
        <f>EXP($N$9-$O$9/(AN30+$P$9))/$R$16*$S$9</f>
        <v>3.7615608168724834E-2</v>
      </c>
      <c r="AP24" s="80">
        <f>AO24/(AN30+$P$9)^2*$O$9</f>
        <v>1.3872576795126367E-3</v>
      </c>
      <c r="AQ24" s="23">
        <f>EXP($N$9-$O$9/(AP30+$P$9))/$R$16*$S$9</f>
        <v>3.7615608168724834E-2</v>
      </c>
      <c r="AR24" s="80">
        <f>AQ24/(AP30+$P$9)^2*$O$9</f>
        <v>1.3872576795126367E-3</v>
      </c>
      <c r="AS24" s="23">
        <f>EXP($N$9-$O$9/(AR30+$P$9))/$R$16*$S$9</f>
        <v>3.7615608168724834E-2</v>
      </c>
      <c r="AT24" s="80">
        <f>AS24/(AR30+$P$9)^2*$O$9</f>
        <v>1.3872576795126367E-3</v>
      </c>
      <c r="AU24" s="23">
        <f>EXP($N$9-$O$9/(AT30+$P$9))/$R$16*$S$9</f>
        <v>3.7615608168724834E-2</v>
      </c>
      <c r="AV24" s="80">
        <f>AU24/(AT30+$P$9)^2*$O$9</f>
        <v>1.3872576795126367E-3</v>
      </c>
      <c r="AW24" s="23">
        <f>EXP($N$9-$O$9/(AV30+$P$9))/$R$16*$S$9</f>
        <v>3.7615608168724834E-2</v>
      </c>
      <c r="AX24" s="80">
        <f>AW24/(AV30+$P$9)^2*$O$9</f>
        <v>1.3872576795126367E-3</v>
      </c>
      <c r="AY24" s="23">
        <f>EXP($N$9-$O$9/(AX30+$P$9))/$R$16*$S$9</f>
        <v>3.7615608168724834E-2</v>
      </c>
      <c r="AZ24" s="80">
        <f>AY24/(AX30+$P$9)^2*$O$9</f>
        <v>1.3872576795126367E-3</v>
      </c>
      <c r="BA24" s="23">
        <f>EXP($N$9-$O$9/(AZ30+$P$9))/$R$16*$S$9</f>
        <v>3.7615608168724834E-2</v>
      </c>
      <c r="BB24" s="80">
        <f>BA24/(AZ30+$P$9)^2*$O$9</f>
        <v>1.3872576795126367E-3</v>
      </c>
      <c r="BC24" s="23">
        <f>EXP($N$9-$O$9/(BB30+$P$9))/$R$16*$S$9</f>
        <v>3.7615608168724834E-2</v>
      </c>
      <c r="BD24" s="80">
        <f>BC24/(BB30+$P$9)^2*$O$9</f>
        <v>1.3872576795126367E-3</v>
      </c>
      <c r="BE24" s="23">
        <f>EXP($N$9-$O$9/(BD30+$P$9))/$R$16*$S$9</f>
        <v>3.7615608168724834E-2</v>
      </c>
      <c r="BF24" s="80">
        <f>BE24/(BD30+$P$9)^2*$O$9</f>
        <v>1.3872576795126367E-3</v>
      </c>
      <c r="BG24" s="23">
        <f>EXP($N$9-$O$9/(BF30+$P$9))/$R$16*$S$9</f>
        <v>3.7615608168724834E-2</v>
      </c>
      <c r="BH24" s="80">
        <f>BG24/(BF30+$P$9)^2*$O$9</f>
        <v>1.3872576795126367E-3</v>
      </c>
      <c r="BI24" s="23">
        <f>EXP($N$9-$O$9/(BH30+$P$9))/$R$16*$S$9</f>
        <v>3.7615608168724834E-2</v>
      </c>
      <c r="BJ24" s="80">
        <f>BI24/(BH30+$P$9)^2*$O$9</f>
        <v>1.3872576795126367E-3</v>
      </c>
      <c r="BK24" s="23">
        <f>EXP($N$9-$O$9/(BJ30+$P$9))/$R$16*$S$9</f>
        <v>3.7615608168724834E-2</v>
      </c>
      <c r="BL24" s="80">
        <f>BK24/(BJ30+$P$9)^2*$O$9</f>
        <v>1.3872576795126367E-3</v>
      </c>
      <c r="BM24" s="23">
        <f>EXP($N$9-$O$9/(BL30+$P$9))/$R$16*$S$9</f>
        <v>3.7615608168724834E-2</v>
      </c>
      <c r="BN24" s="80">
        <f>BM24/(BL30+$P$9)^2*$O$9</f>
        <v>1.3872576795126367E-3</v>
      </c>
      <c r="BO24" s="23">
        <f>EXP($N$9-$O$9/(BN30+$P$9))/$R$16*$S$9</f>
        <v>3.7615608168724834E-2</v>
      </c>
      <c r="BP24" s="80">
        <f>BO24/(BN30+$P$9)^2*$O$9</f>
        <v>1.3872576795126367E-3</v>
      </c>
      <c r="BQ24" s="23">
        <f>EXP($N$9-$O$9/(BP30+$P$9))/$R$16*$S$9</f>
        <v>3.7615608168724834E-2</v>
      </c>
      <c r="BR24" s="80">
        <f>BQ24/(BP30+$P$9)^2*$O$9</f>
        <v>1.3872576795126367E-3</v>
      </c>
      <c r="BS24" s="23">
        <f>EXP($N$9-$O$9/(BR30+$P$9))/$R$16*$S$9</f>
        <v>3.7615608168724834E-2</v>
      </c>
      <c r="BT24" s="80">
        <f>BS24/(BR30+$P$9)^2*$O$9</f>
        <v>1.3872576795126367E-3</v>
      </c>
      <c r="BU24" s="23">
        <f>EXP($N$9-$O$9/(BT30+$P$9))/$R$16*$S$9</f>
        <v>3.7615608168724834E-2</v>
      </c>
      <c r="BV24" s="80">
        <f>BU24/(BT30+$P$9)^2*$O$9</f>
        <v>1.3872576795126367E-3</v>
      </c>
      <c r="BW24" s="23">
        <f>EXP($N$9-$O$9/(BV30+$P$9))/$R$16*$S$9</f>
        <v>3.7615608168724834E-2</v>
      </c>
      <c r="BX24" s="80">
        <f>BW24/(BV30+$P$9)^2*$O$9</f>
        <v>1.3872576795126367E-3</v>
      </c>
      <c r="BY24" s="23">
        <f>EXP($N$9-$O$9/(BX30+$P$9))/$R$16*$S$9</f>
        <v>3.7615608168724834E-2</v>
      </c>
      <c r="BZ24" s="80">
        <f>BY24/(BX30+$P$9)^2*$O$9</f>
        <v>1.3872576795126367E-3</v>
      </c>
      <c r="CA24" s="23">
        <f>EXP($N$9-$O$9/(BZ30+$P$9))/$R$16*$S$9</f>
        <v>3.7615608168724834E-2</v>
      </c>
      <c r="CB24" s="80">
        <f>CA24/(BZ30+$P$9)^2*$O$9</f>
        <v>1.3872576795126367E-3</v>
      </c>
      <c r="CC24" s="23">
        <f>EXP($N$9-$O$9/(CB30+$P$9))/$R$16*$S$9</f>
        <v>3.7615608168724834E-2</v>
      </c>
      <c r="CD24" s="80">
        <f>CC24/(CB30+$P$9)^2*$O$9</f>
        <v>1.3872576795126367E-3</v>
      </c>
      <c r="CE24" s="23">
        <f>EXP($N$9-$O$9/(CD30+$P$9))/$R$16*$S$9</f>
        <v>3.7615608168724834E-2</v>
      </c>
      <c r="CF24" s="80">
        <f>CE24/(CD30+$P$9)^2*$O$9</f>
        <v>1.3872576795126367E-3</v>
      </c>
      <c r="CG24" s="23">
        <f>EXP($N$9-$O$9/(CF30+$P$9))/$R$16*$S$9</f>
        <v>3.7615608168724834E-2</v>
      </c>
      <c r="CH24" s="80">
        <f>CG24/(CF30+$P$9)^2*$O$9</f>
        <v>1.3872576795126367E-3</v>
      </c>
      <c r="CI24" s="23">
        <f>EXP($N$9-$O$9/(CH30+$P$9))/$R$16*$S$9</f>
        <v>3.7615608168724834E-2</v>
      </c>
      <c r="CJ24" s="80">
        <f>CI24/(CH30+$P$9)^2*$O$9</f>
        <v>1.3872576795126367E-3</v>
      </c>
      <c r="CK24" s="23">
        <f>EXP($N$9-$O$9/(CJ30+$P$9))/$R$16*$S$9</f>
        <v>3.7615608168724834E-2</v>
      </c>
      <c r="CL24" s="80">
        <f>CK24/(CJ30+$P$9)^2*$O$9</f>
        <v>1.3872576795126367E-3</v>
      </c>
      <c r="CM24" s="23">
        <f>EXP($N$9-$O$9/(CL30+$P$9))/$R$16*$S$9</f>
        <v>3.7615608168724834E-2</v>
      </c>
      <c r="CN24" s="80">
        <f>CM24/(CL30+$P$9)^2*$O$9</f>
        <v>1.3872576795126367E-3</v>
      </c>
      <c r="CO24" s="23">
        <f>EXP($N$9-$O$9/(CN30+$P$9))/$R$16*$S$9</f>
        <v>3.7615608168724834E-2</v>
      </c>
      <c r="CP24" s="80">
        <f>CO24/(CN30+$P$9)^2*$O$9</f>
        <v>1.3872576795126367E-3</v>
      </c>
      <c r="CQ24" s="23">
        <f>EXP($N$9-$O$9/(CP30+$P$9))/$R$16*$S$9</f>
        <v>3.7615608168724834E-2</v>
      </c>
      <c r="CR24" s="80">
        <f>CQ24/(CP30+$P$9)^2*$O$9</f>
        <v>1.3872576795126367E-3</v>
      </c>
      <c r="CS24" s="23">
        <f>EXP($N$9-$O$9/(CR30+$P$9))/$R$16*$S$9</f>
        <v>3.7615608168724834E-2</v>
      </c>
      <c r="CT24" s="80">
        <f>CS24/(CR30+$P$9)^2*$O$9</f>
        <v>1.3872576795126367E-3</v>
      </c>
      <c r="CU24" s="23">
        <f>EXP($N$9-$O$9/(CT30+$P$9))/$R$16*$S$9</f>
        <v>3.7615608168724834E-2</v>
      </c>
      <c r="CV24" s="80">
        <f>CU24/(CT30+$P$9)^2*$O$9</f>
        <v>1.3872576795126367E-3</v>
      </c>
      <c r="CW24" s="23">
        <f>EXP($N$9-$O$9/(CV30+$P$9))/$R$16*$S$9</f>
        <v>3.7615608168724834E-2</v>
      </c>
      <c r="CX24" s="80">
        <f>CW24/(CV30+$P$9)^2*$O$9</f>
        <v>1.3872576795126367E-3</v>
      </c>
      <c r="CY24" s="23">
        <f>EXP($N$9-$O$9/(CX30+$P$9))/$R$16*$S$9</f>
        <v>3.7615608168724834E-2</v>
      </c>
      <c r="CZ24" s="80">
        <f>CY24/(CX30+$P$9)^2*$O$9</f>
        <v>1.3872576795126367E-3</v>
      </c>
      <c r="DA24" s="23">
        <f>EXP($N$9-$O$9/(CZ30+$P$9))/$R$16*$S$9</f>
        <v>3.7615608168724834E-2</v>
      </c>
      <c r="DB24" s="80">
        <f>DA24/(CZ30+$P$9)^2*$O$9</f>
        <v>1.3872576795126367E-3</v>
      </c>
      <c r="DC24" s="23">
        <f>EXP($N$9-$O$9/(DB30+$P$9))/$R$16*$S$9</f>
        <v>3.7615608168724834E-2</v>
      </c>
      <c r="DD24" s="80">
        <f>DC24/(DB30+$P$9)^2*$O$9</f>
        <v>1.3872576795126367E-3</v>
      </c>
      <c r="DE24" s="23">
        <f>EXP($N$9-$O$9/(DD30+$P$9))/$R$16*$S$9</f>
        <v>3.7615608168724834E-2</v>
      </c>
      <c r="DF24" s="80">
        <f>DE24/(DD30+$P$9)^2*$O$9</f>
        <v>1.3872576795126367E-3</v>
      </c>
      <c r="DG24" s="23">
        <f>EXP($N$9-$O$9/(DF30+$P$9))/$R$16*$S$9</f>
        <v>3.7615608168724834E-2</v>
      </c>
      <c r="DH24" s="80">
        <f>DG24/(DF30+$P$9)^2*$O$9</f>
        <v>1.3872576795126367E-3</v>
      </c>
      <c r="DI24" s="23">
        <f>EXP($N$9-$O$9/(DH30+$P$9))/$R$16*$S$9</f>
        <v>3.7615608168724834E-2</v>
      </c>
      <c r="DJ24" s="80">
        <f>DI24/(DH30+$P$9)^2*$O$9</f>
        <v>1.3872576795126367E-3</v>
      </c>
      <c r="DK24" s="23">
        <f>EXP($N$9-$O$9/(DJ30+$P$9))/$R$16*$S$9</f>
        <v>3.7615608168724834E-2</v>
      </c>
      <c r="DL24" s="80">
        <f>DK24/(DJ30+$P$9)^2*$O$9</f>
        <v>1.3872576795126367E-3</v>
      </c>
      <c r="DM24" s="23">
        <f>EXP($N$9-$O$9/(DL30+$P$9))/$R$16*$S$9</f>
        <v>3.7615608168724834E-2</v>
      </c>
      <c r="DN24" s="80">
        <f>DM24/(DL30+$P$9)^2*$O$9</f>
        <v>1.3872576795126367E-3</v>
      </c>
      <c r="DO24" s="23">
        <f>EXP($N$9-$O$9/(DN30+$P$9))/$R$16*$S$9</f>
        <v>3.7615608168724834E-2</v>
      </c>
      <c r="DP24" s="80">
        <f>DO24/(DN30+$P$9)^2*$O$9</f>
        <v>1.3872576795126367E-3</v>
      </c>
      <c r="DQ24" s="23">
        <f>EXP($N$9-$O$9/(DP30+$P$9))/$R$16*$S$9</f>
        <v>3.7615608168724834E-2</v>
      </c>
      <c r="DR24" s="80">
        <f>DQ24/(DP30+$P$9)^2*$O$9</f>
        <v>1.3872576795126367E-3</v>
      </c>
      <c r="DS24" s="23">
        <f>EXP($N$9-$O$9/(DR30+$P$9))/$R$16*$S$9</f>
        <v>3.7615608168724834E-2</v>
      </c>
      <c r="DT24" s="80">
        <f>DS24/(DR30+$P$9)^2*$O$9</f>
        <v>1.3872576795126367E-3</v>
      </c>
      <c r="DU24" s="23">
        <f>EXP($N$9-$O$9/(DT30+$P$9))/$R$16*$S$9</f>
        <v>3.7615608168724834E-2</v>
      </c>
      <c r="DV24" s="80">
        <f>DU24/(DT30+$P$9)^2*$O$9</f>
        <v>1.3872576795126367E-3</v>
      </c>
      <c r="DW24" s="23">
        <f>EXP($N$9-$O$9/(DV30+$P$9))/$R$16*$S$9</f>
        <v>3.7615608168724834E-2</v>
      </c>
      <c r="DX24" s="80">
        <f>DW24/(DV30+$P$9)^2*$O$9</f>
        <v>1.3872576795126367E-3</v>
      </c>
      <c r="DY24" s="23">
        <f>EXP($N$9-$O$9/(DX30+$P$9))/$R$16*$S$9</f>
        <v>3.7615608168724834E-2</v>
      </c>
      <c r="DZ24" s="80">
        <f>DY24/(DX30+$P$9)^2*$O$9</f>
        <v>1.3872576795126367E-3</v>
      </c>
      <c r="EA24" s="23">
        <f>EXP($N$9-$O$9/(DZ30+$P$9))/$R$16*$S$9</f>
        <v>3.7615608168724834E-2</v>
      </c>
      <c r="EB24" s="80">
        <f>EA24/(DZ30+$P$9)^2*$O$9</f>
        <v>1.3872576795126367E-3</v>
      </c>
      <c r="EC24" s="23">
        <f>EXP($N$9-$O$9/(EB30+$P$9))/$R$16*$S$9</f>
        <v>3.7615608168724834E-2</v>
      </c>
      <c r="ED24" s="80">
        <f>EC24/(EB30+$P$9)^2*$O$9</f>
        <v>1.3872576795126367E-3</v>
      </c>
      <c r="EE24" s="23">
        <f>EXP($N$9-$O$9/(ED30+$P$9))/$R$16*$S$9</f>
        <v>3.7615608168724834E-2</v>
      </c>
      <c r="EF24" s="80">
        <f>EE24/(ED30+$P$9)^2*$O$9</f>
        <v>1.3872576795126367E-3</v>
      </c>
      <c r="EG24" s="23">
        <f>EXP($N$9-$O$9/(EF30+$P$9))/$R$16*$S$9</f>
        <v>3.7615608168724834E-2</v>
      </c>
      <c r="EH24" s="80">
        <f>EG24/(EF30+$P$9)^2*$O$9</f>
        <v>1.3872576795126367E-3</v>
      </c>
      <c r="EI24" s="23">
        <f>EXP($N$9-$O$9/(EH30+$P$9))/$R$16*$S$9</f>
        <v>3.7615608168724834E-2</v>
      </c>
      <c r="EJ24" s="80">
        <f>EI24/(EH30+$P$9)^2*$O$9</f>
        <v>1.3872576795126367E-3</v>
      </c>
      <c r="EK24" s="23">
        <f>EXP($N$9-$O$9/(EJ30+$P$9))/$R$16*$S$9</f>
        <v>3.7615608168724834E-2</v>
      </c>
      <c r="EL24" s="80">
        <f>EK24/(EJ30+$P$9)^2*$O$9</f>
        <v>1.3872576795126367E-3</v>
      </c>
      <c r="EM24" s="23">
        <f>EXP($N$9-$O$9/(EL30+$P$9))/$R$16*$S$9</f>
        <v>3.7615608168724834E-2</v>
      </c>
      <c r="EN24" s="80">
        <f>EM24/(EL30+$P$9)^2*$O$9</f>
        <v>1.3872576795126367E-3</v>
      </c>
      <c r="EO24" s="23">
        <f>EXP($N$9-$O$9/(EN30+$P$9))/$R$16*$S$9</f>
        <v>3.7615608168724834E-2</v>
      </c>
      <c r="EP24" s="80">
        <f>EO24/(EN30+$P$9)^2*$O$9</f>
        <v>1.3872576795126367E-3</v>
      </c>
      <c r="EQ24" s="23">
        <f>EXP($N$9-$O$9/(EP30+$P$9))/$R$16*$S$9</f>
        <v>3.7615608168724834E-2</v>
      </c>
      <c r="ER24" s="80">
        <f>EQ24/(EP30+$P$9)^2*$O$9</f>
        <v>1.3872576795126367E-3</v>
      </c>
      <c r="ES24" s="23">
        <f>EXP($N$9-$O$9/(ER30+$P$9))/$R$16*$S$9</f>
        <v>3.7615608168724834E-2</v>
      </c>
      <c r="ET24" s="80">
        <f>ES24/(ER30+$P$9)^2*$O$9</f>
        <v>1.3872576795126367E-3</v>
      </c>
      <c r="EU24" s="23">
        <f>EXP($N$9-$O$9/(ET30+$P$9))/$R$16*$S$9</f>
        <v>3.7615608168724834E-2</v>
      </c>
      <c r="EV24" s="80">
        <f>EU24/(ET30+$P$9)^2*$O$9</f>
        <v>1.3872576795126367E-3</v>
      </c>
    </row>
    <row r="25" spans="2:152" x14ac:dyDescent="0.25">
      <c r="J25" s="52"/>
      <c r="K25" s="2"/>
      <c r="L25" s="51">
        <v>7</v>
      </c>
      <c r="M25" s="23">
        <f t="shared" si="10"/>
        <v>8.3364616416215176E-2</v>
      </c>
      <c r="N25" s="60">
        <f t="shared" si="7"/>
        <v>35.403533621020877</v>
      </c>
      <c r="O25" s="23">
        <f t="shared" si="8"/>
        <v>0.21040589192119505</v>
      </c>
      <c r="P25" s="80">
        <f>O25/($N$29+P10)^2*O10</f>
        <v>5.7036484951801603E-3</v>
      </c>
      <c r="Q25" s="23">
        <f>EXP($N$10-$O$10/(P30+$P$10))/$R$16*$S$10</f>
        <v>0.1105815968484668</v>
      </c>
      <c r="R25" s="80">
        <f>Q25/(P30+$P$10)^2*$O$10</f>
        <v>3.4498016127703945E-3</v>
      </c>
      <c r="S25" s="23">
        <f>EXP($N$10-$O$10/(R30+$P$10))/$R$16*$S$10</f>
        <v>8.59313585682214E-2</v>
      </c>
      <c r="T25" s="80">
        <f>S25/(R30+$P$10)^2*$O$10</f>
        <v>2.8252842449915066E-3</v>
      </c>
      <c r="U25" s="23">
        <f>EXP($N$10-$O$10/(T30+$P$10))/$R$16*$S$10</f>
        <v>8.3395367201675952E-2</v>
      </c>
      <c r="V25" s="80">
        <f>U25/(T30+$P$10)^2*$O$10</f>
        <v>2.758805441061718E-3</v>
      </c>
      <c r="W25" s="23">
        <f>EXP($N$10-$O$10/(V30+$P$10))/$R$16*$S$10</f>
        <v>8.3364620992512101E-2</v>
      </c>
      <c r="X25" s="80">
        <f>W25/(V30+$P$10)^2*$O$10</f>
        <v>2.7579966100467401E-3</v>
      </c>
      <c r="Y25" s="23">
        <f>EXP($N$10-$O$10/(X30+$P$10))/$R$16*$S$10</f>
        <v>8.3364616416215176E-2</v>
      </c>
      <c r="Z25" s="80">
        <f>Y25/(X30+$P$10)^2*$O$10</f>
        <v>2.7579964896543799E-3</v>
      </c>
      <c r="AA25" s="23">
        <f>EXP($N$10-$O$10/(Z30+$P$10))/$R$16*$S$10</f>
        <v>8.3364616416215176E-2</v>
      </c>
      <c r="AB25" s="80">
        <f>AA25/(Z30+$P$10)^2*$O$10</f>
        <v>2.7579964896543799E-3</v>
      </c>
      <c r="AC25" s="23">
        <f>EXP($N$10-$O$10/(AB30+$P$10))/$R$16*$S$10</f>
        <v>8.3364616416215176E-2</v>
      </c>
      <c r="AD25" s="80">
        <f>AC25/(AB30+$P$10)^2*$O$10</f>
        <v>2.7579964896543799E-3</v>
      </c>
      <c r="AE25" s="23">
        <f>EXP($N$10-$O$10/(AD30+$P$10))/$R$16*$S$10</f>
        <v>8.3364616416215176E-2</v>
      </c>
      <c r="AF25" s="80">
        <f>AE25/(AD30+$P$10)^2*$O$10</f>
        <v>2.7579964896543799E-3</v>
      </c>
      <c r="AG25" s="23">
        <f>EXP($N$10-$O$10/(AF30+$P$10))/$R$16*$S$10</f>
        <v>8.3364616416215176E-2</v>
      </c>
      <c r="AH25" s="80">
        <f>AG25/(AF30+$P$10)^2*$O$10</f>
        <v>2.7579964896543799E-3</v>
      </c>
      <c r="AI25" s="23">
        <f>EXP($N$10-$O$10/(AH30+$P$10))/$R$16*$S$10</f>
        <v>8.3364616416215176E-2</v>
      </c>
      <c r="AJ25" s="80">
        <f>AI25/(AH30+$P$10)^2*$O$10</f>
        <v>2.7579964896543799E-3</v>
      </c>
      <c r="AK25" s="23">
        <f>EXP($N$10-$O$10/(AJ30+$P$10))/$R$16*$S$10</f>
        <v>8.3364616416215176E-2</v>
      </c>
      <c r="AL25" s="80">
        <f>AK25/(AJ30+$P$10)^2*$O$10</f>
        <v>2.7579964896543799E-3</v>
      </c>
      <c r="AM25" s="23">
        <f>EXP($N$10-$O$10/(AL30+$P$10))/$R$16*$S$10</f>
        <v>8.3364616416215176E-2</v>
      </c>
      <c r="AN25" s="80">
        <f>AM25/(AL30+$P$10)^2*$O$10</f>
        <v>2.7579964896543799E-3</v>
      </c>
      <c r="AO25" s="23">
        <f>EXP($N$10-$O$10/(AN30+$P$10))/$R$16*$S$10</f>
        <v>8.3364616416215176E-2</v>
      </c>
      <c r="AP25" s="80">
        <f>AO25/(AN30+$P$10)^2*$O$10</f>
        <v>2.7579964896543799E-3</v>
      </c>
      <c r="AQ25" s="23">
        <f>EXP($N$10-$O$10/(AP30+$P$10))/$R$16*$S$10</f>
        <v>8.3364616416215176E-2</v>
      </c>
      <c r="AR25" s="80">
        <f>AQ25/(AP30+$P$10)^2*$O$10</f>
        <v>2.7579964896543799E-3</v>
      </c>
      <c r="AS25" s="23">
        <f>EXP($N$10-$O$10/(AR30+$P$10))/$R$16*$S$10</f>
        <v>8.3364616416215176E-2</v>
      </c>
      <c r="AT25" s="80">
        <f>AS25/(AR30+$P$10)^2*$O$10</f>
        <v>2.7579964896543799E-3</v>
      </c>
      <c r="AU25" s="23">
        <f>EXP($N$10-$O$10/(AT30+$P$10))/$R$16*$S$10</f>
        <v>8.3364616416215176E-2</v>
      </c>
      <c r="AV25" s="80">
        <f>AU25/(AT30+$P$10)^2*$O$10</f>
        <v>2.7579964896543799E-3</v>
      </c>
      <c r="AW25" s="23">
        <f>EXP($N$10-$O$10/(AV30+$P$10))/$R$16*$S$10</f>
        <v>8.3364616416215176E-2</v>
      </c>
      <c r="AX25" s="80">
        <f>AW25/(AV30+$P$10)^2*$O$10</f>
        <v>2.7579964896543799E-3</v>
      </c>
      <c r="AY25" s="23">
        <f>EXP($N$10-$O$10/(AX30+$P$10))/$R$16*$S$10</f>
        <v>8.3364616416215176E-2</v>
      </c>
      <c r="AZ25" s="80">
        <f>AY25/(AX30+$P$10)^2*$O$10</f>
        <v>2.7579964896543799E-3</v>
      </c>
      <c r="BA25" s="23">
        <f>EXP($N$10-$O$10/(AZ30+$P$10))/$R$16*$S$10</f>
        <v>8.3364616416215176E-2</v>
      </c>
      <c r="BB25" s="80">
        <f>BA25/(AZ30+$P$10)^2*$O$10</f>
        <v>2.7579964896543799E-3</v>
      </c>
      <c r="BC25" s="23">
        <f>EXP($N$10-$O$10/(BB30+$P$10))/$R$16*$S$10</f>
        <v>8.3364616416215176E-2</v>
      </c>
      <c r="BD25" s="80">
        <f>BC25/(BB30+$P$10)^2*$O$10</f>
        <v>2.7579964896543799E-3</v>
      </c>
      <c r="BE25" s="23">
        <f>EXP($N$10-$O$10/(BD30+$P$10))/$R$16*$S$10</f>
        <v>8.3364616416215176E-2</v>
      </c>
      <c r="BF25" s="80">
        <f>BE25/(BD30+$P$10)^2*$O$10</f>
        <v>2.7579964896543799E-3</v>
      </c>
      <c r="BG25" s="23">
        <f>EXP($N$10-$O$10/(BF30+$P$10))/$R$16*$S$10</f>
        <v>8.3364616416215176E-2</v>
      </c>
      <c r="BH25" s="80">
        <f>BG25/(BF30+$P$10)^2*$O$10</f>
        <v>2.7579964896543799E-3</v>
      </c>
      <c r="BI25" s="23">
        <f>EXP($N$10-$O$10/(BH30+$P$10))/$R$16*$S$10</f>
        <v>8.3364616416215176E-2</v>
      </c>
      <c r="BJ25" s="80">
        <f>BI25/(BH30+$P$10)^2*$O$10</f>
        <v>2.7579964896543799E-3</v>
      </c>
      <c r="BK25" s="23">
        <f>EXP($N$10-$O$10/(BJ30+$P$10))/$R$16*$S$10</f>
        <v>8.3364616416215176E-2</v>
      </c>
      <c r="BL25" s="80">
        <f>BK25/(BJ30+$P$10)^2*$O$10</f>
        <v>2.7579964896543799E-3</v>
      </c>
      <c r="BM25" s="23">
        <f>EXP($N$10-$O$10/(BL30+$P$10))/$R$16*$S$10</f>
        <v>8.3364616416215176E-2</v>
      </c>
      <c r="BN25" s="80">
        <f>BM25/(BL30+$P$10)^2*$O$10</f>
        <v>2.7579964896543799E-3</v>
      </c>
      <c r="BO25" s="23">
        <f>EXP($N$10-$O$10/(BN30+$P$10))/$R$16*$S$10</f>
        <v>8.3364616416215176E-2</v>
      </c>
      <c r="BP25" s="80">
        <f>BO25/(BN30+$P$10)^2*$O$10</f>
        <v>2.7579964896543799E-3</v>
      </c>
      <c r="BQ25" s="23">
        <f>EXP($N$10-$O$10/(BP30+$P$10))/$R$16*$S$10</f>
        <v>8.3364616416215176E-2</v>
      </c>
      <c r="BR25" s="80">
        <f>BQ25/(BP30+$P$10)^2*$O$10</f>
        <v>2.7579964896543799E-3</v>
      </c>
      <c r="BS25" s="23">
        <f>EXP($N$10-$O$10/(BR30+$P$10))/$R$16*$S$10</f>
        <v>8.3364616416215176E-2</v>
      </c>
      <c r="BT25" s="80">
        <f>BS25/(BR30+$P$10)^2*$O$10</f>
        <v>2.7579964896543799E-3</v>
      </c>
      <c r="BU25" s="23">
        <f>EXP($N$10-$O$10/(BT30+$P$10))/$R$16*$S$10</f>
        <v>8.3364616416215176E-2</v>
      </c>
      <c r="BV25" s="80">
        <f>BU25/(BT30+$P$10)^2*$O$10</f>
        <v>2.7579964896543799E-3</v>
      </c>
      <c r="BW25" s="23">
        <f>EXP($N$10-$O$10/(BV30+$P$10))/$R$16*$S$10</f>
        <v>8.3364616416215176E-2</v>
      </c>
      <c r="BX25" s="80">
        <f>BW25/(BV30+$P$10)^2*$O$10</f>
        <v>2.7579964896543799E-3</v>
      </c>
      <c r="BY25" s="23">
        <f>EXP($N$10-$O$10/(BX30+$P$10))/$R$16*$S$10</f>
        <v>8.3364616416215176E-2</v>
      </c>
      <c r="BZ25" s="80">
        <f>BY25/(BX30+$P$10)^2*$O$10</f>
        <v>2.7579964896543799E-3</v>
      </c>
      <c r="CA25" s="23">
        <f>EXP($N$10-$O$10/(BZ30+$P$10))/$R$16*$S$10</f>
        <v>8.3364616416215176E-2</v>
      </c>
      <c r="CB25" s="80">
        <f>CA25/(BZ30+$P$10)^2*$O$10</f>
        <v>2.7579964896543799E-3</v>
      </c>
      <c r="CC25" s="23">
        <f>EXP($N$10-$O$10/(CB30+$P$10))/$R$16*$S$10</f>
        <v>8.3364616416215176E-2</v>
      </c>
      <c r="CD25" s="80">
        <f>CC25/(CB30+$P$10)^2*$O$10</f>
        <v>2.7579964896543799E-3</v>
      </c>
      <c r="CE25" s="23">
        <f>EXP($N$10-$O$10/(CD30+$P$10))/$R$16*$S$10</f>
        <v>8.3364616416215176E-2</v>
      </c>
      <c r="CF25" s="80">
        <f>CE25/(CD30+$P$10)^2*$O$10</f>
        <v>2.7579964896543799E-3</v>
      </c>
      <c r="CG25" s="23">
        <f>EXP($N$10-$O$10/(CF30+$P$10))/$R$16*$S$10</f>
        <v>8.3364616416215176E-2</v>
      </c>
      <c r="CH25" s="80">
        <f>CG25/(CF30+$P$10)^2*$O$10</f>
        <v>2.7579964896543799E-3</v>
      </c>
      <c r="CI25" s="23">
        <f>EXP($N$10-$O$10/(CH30+$P$10))/$R$16*$S$10</f>
        <v>8.3364616416215176E-2</v>
      </c>
      <c r="CJ25" s="80">
        <f>CI25/(CH30+$P$10)^2*$O$10</f>
        <v>2.7579964896543799E-3</v>
      </c>
      <c r="CK25" s="23">
        <f>EXP($N$10-$O$10/(CJ30+$P$10))/$R$16*$S$10</f>
        <v>8.3364616416215176E-2</v>
      </c>
      <c r="CL25" s="80">
        <f>CK25/(CJ30+$P$10)^2*$O$10</f>
        <v>2.7579964896543799E-3</v>
      </c>
      <c r="CM25" s="23">
        <f>EXP($N$10-$O$10/(CL30+$P$10))/$R$16*$S$10</f>
        <v>8.3364616416215176E-2</v>
      </c>
      <c r="CN25" s="80">
        <f>CM25/(CL30+$P$10)^2*$O$10</f>
        <v>2.7579964896543799E-3</v>
      </c>
      <c r="CO25" s="23">
        <f>EXP($N$10-$O$10/(CN30+$P$10))/$R$16*$S$10</f>
        <v>8.3364616416215176E-2</v>
      </c>
      <c r="CP25" s="80">
        <f>CO25/(CN30+$P$10)^2*$O$10</f>
        <v>2.7579964896543799E-3</v>
      </c>
      <c r="CQ25" s="23">
        <f>EXP($N$10-$O$10/(CP30+$P$10))/$R$16*$S$10</f>
        <v>8.3364616416215176E-2</v>
      </c>
      <c r="CR25" s="80">
        <f>CQ25/(CP30+$P$10)^2*$O$10</f>
        <v>2.7579964896543799E-3</v>
      </c>
      <c r="CS25" s="23">
        <f>EXP($N$10-$O$10/(CR30+$P$10))/$R$16*$S$10</f>
        <v>8.3364616416215176E-2</v>
      </c>
      <c r="CT25" s="80">
        <f>CS25/(CR30+$P$10)^2*$O$10</f>
        <v>2.7579964896543799E-3</v>
      </c>
      <c r="CU25" s="23">
        <f>EXP($N$10-$O$10/(CT30+$P$10))/$R$16*$S$10</f>
        <v>8.3364616416215176E-2</v>
      </c>
      <c r="CV25" s="80">
        <f>CU25/(CT30+$P$10)^2*$O$10</f>
        <v>2.7579964896543799E-3</v>
      </c>
      <c r="CW25" s="23">
        <f>EXP($N$10-$O$10/(CV30+$P$10))/$R$16*$S$10</f>
        <v>8.3364616416215176E-2</v>
      </c>
      <c r="CX25" s="80">
        <f>CW25/(CV30+$P$10)^2*$O$10</f>
        <v>2.7579964896543799E-3</v>
      </c>
      <c r="CY25" s="23">
        <f>EXP($N$10-$O$10/(CX30+$P$10))/$R$16*$S$10</f>
        <v>8.3364616416215176E-2</v>
      </c>
      <c r="CZ25" s="80">
        <f>CY25/(CX30+$P$10)^2*$O$10</f>
        <v>2.7579964896543799E-3</v>
      </c>
      <c r="DA25" s="23">
        <f>EXP($N$10-$O$10/(CZ30+$P$10))/$R$16*$S$10</f>
        <v>8.3364616416215176E-2</v>
      </c>
      <c r="DB25" s="80">
        <f>DA25/(CZ30+$P$10)^2*$O$10</f>
        <v>2.7579964896543799E-3</v>
      </c>
      <c r="DC25" s="23">
        <f>EXP($N$10-$O$10/(DB30+$P$10))/$R$16*$S$10</f>
        <v>8.3364616416215176E-2</v>
      </c>
      <c r="DD25" s="80">
        <f>DC25/(DB30+$P$10)^2*$O$10</f>
        <v>2.7579964896543799E-3</v>
      </c>
      <c r="DE25" s="23">
        <f>EXP($N$10-$O$10/(DD30+$P$10))/$R$16*$S$10</f>
        <v>8.3364616416215176E-2</v>
      </c>
      <c r="DF25" s="80">
        <f>DE25/(DD30+$P$10)^2*$O$10</f>
        <v>2.7579964896543799E-3</v>
      </c>
      <c r="DG25" s="23">
        <f>EXP($N$10-$O$10/(DF30+$P$10))/$R$16*$S$10</f>
        <v>8.3364616416215176E-2</v>
      </c>
      <c r="DH25" s="80">
        <f>DG25/(DF30+$P$10)^2*$O$10</f>
        <v>2.7579964896543799E-3</v>
      </c>
      <c r="DI25" s="23">
        <f>EXP($N$10-$O$10/(DH30+$P$10))/$R$16*$S$10</f>
        <v>8.3364616416215176E-2</v>
      </c>
      <c r="DJ25" s="80">
        <f>DI25/(DH30+$P$10)^2*$O$10</f>
        <v>2.7579964896543799E-3</v>
      </c>
      <c r="DK25" s="23">
        <f>EXP($N$10-$O$10/(DJ30+$P$10))/$R$16*$S$10</f>
        <v>8.3364616416215176E-2</v>
      </c>
      <c r="DL25" s="80">
        <f>DK25/(DJ30+$P$10)^2*$O$10</f>
        <v>2.7579964896543799E-3</v>
      </c>
      <c r="DM25" s="23">
        <f>EXP($N$10-$O$10/(DL30+$P$10))/$R$16*$S$10</f>
        <v>8.3364616416215176E-2</v>
      </c>
      <c r="DN25" s="80">
        <f>DM25/(DL30+$P$10)^2*$O$10</f>
        <v>2.7579964896543799E-3</v>
      </c>
      <c r="DO25" s="23">
        <f>EXP($N$10-$O$10/(DN30+$P$10))/$R$16*$S$10</f>
        <v>8.3364616416215176E-2</v>
      </c>
      <c r="DP25" s="80">
        <f>DO25/(DN30+$P$10)^2*$O$10</f>
        <v>2.7579964896543799E-3</v>
      </c>
      <c r="DQ25" s="23">
        <f>EXP($N$10-$O$10/(DP30+$P$10))/$R$16*$S$10</f>
        <v>8.3364616416215176E-2</v>
      </c>
      <c r="DR25" s="80">
        <f>DQ25/(DP30+$P$10)^2*$O$10</f>
        <v>2.7579964896543799E-3</v>
      </c>
      <c r="DS25" s="23">
        <f>EXP($N$10-$O$10/(DR30+$P$10))/$R$16*$S$10</f>
        <v>8.3364616416215176E-2</v>
      </c>
      <c r="DT25" s="80">
        <f>DS25/(DR30+$P$10)^2*$O$10</f>
        <v>2.7579964896543799E-3</v>
      </c>
      <c r="DU25" s="23">
        <f>EXP($N$10-$O$10/(DT30+$P$10))/$R$16*$S$10</f>
        <v>8.3364616416215176E-2</v>
      </c>
      <c r="DV25" s="80">
        <f>DU25/(DT30+$P$10)^2*$O$10</f>
        <v>2.7579964896543799E-3</v>
      </c>
      <c r="DW25" s="23">
        <f>EXP($N$10-$O$10/(DV30+$P$10))/$R$16*$S$10</f>
        <v>8.3364616416215176E-2</v>
      </c>
      <c r="DX25" s="80">
        <f>DW25/(DV30+$P$10)^2*$O$10</f>
        <v>2.7579964896543799E-3</v>
      </c>
      <c r="DY25" s="23">
        <f>EXP($N$10-$O$10/(DX30+$P$10))/$R$16*$S$10</f>
        <v>8.3364616416215176E-2</v>
      </c>
      <c r="DZ25" s="80">
        <f>DY25/(DX30+$P$10)^2*$O$10</f>
        <v>2.7579964896543799E-3</v>
      </c>
      <c r="EA25" s="23">
        <f>EXP($N$10-$O$10/(DZ30+$P$10))/$R$16*$S$10</f>
        <v>8.3364616416215176E-2</v>
      </c>
      <c r="EB25" s="80">
        <f>EA25/(DZ30+$P$10)^2*$O$10</f>
        <v>2.7579964896543799E-3</v>
      </c>
      <c r="EC25" s="23">
        <f>EXP($N$10-$O$10/(EB30+$P$10))/$R$16*$S$10</f>
        <v>8.3364616416215176E-2</v>
      </c>
      <c r="ED25" s="80">
        <f>EC25/(EB30+$P$10)^2*$O$10</f>
        <v>2.7579964896543799E-3</v>
      </c>
      <c r="EE25" s="23">
        <f>EXP($N$10-$O$10/(ED30+$P$10))/$R$16*$S$10</f>
        <v>8.3364616416215176E-2</v>
      </c>
      <c r="EF25" s="80">
        <f>EE25/(ED30+$P$10)^2*$O$10</f>
        <v>2.7579964896543799E-3</v>
      </c>
      <c r="EG25" s="23">
        <f>EXP($N$10-$O$10/(EF30+$P$10))/$R$16*$S$10</f>
        <v>8.3364616416215176E-2</v>
      </c>
      <c r="EH25" s="80">
        <f>EG25/(EF30+$P$10)^2*$O$10</f>
        <v>2.7579964896543799E-3</v>
      </c>
      <c r="EI25" s="23">
        <f>EXP($N$10-$O$10/(EH30+$P$10))/$R$16*$S$10</f>
        <v>8.3364616416215176E-2</v>
      </c>
      <c r="EJ25" s="80">
        <f>EI25/(EH30+$P$10)^2*$O$10</f>
        <v>2.7579964896543799E-3</v>
      </c>
      <c r="EK25" s="23">
        <f>EXP($N$10-$O$10/(EJ30+$P$10))/$R$16*$S$10</f>
        <v>8.3364616416215176E-2</v>
      </c>
      <c r="EL25" s="80">
        <f>EK25/(EJ30+$P$10)^2*$O$10</f>
        <v>2.7579964896543799E-3</v>
      </c>
      <c r="EM25" s="23">
        <f>EXP($N$10-$O$10/(EL30+$P$10))/$R$16*$S$10</f>
        <v>8.3364616416215176E-2</v>
      </c>
      <c r="EN25" s="80">
        <f>EM25/(EL30+$P$10)^2*$O$10</f>
        <v>2.7579964896543799E-3</v>
      </c>
      <c r="EO25" s="23">
        <f>EXP($N$10-$O$10/(EN30+$P$10))/$R$16*$S$10</f>
        <v>8.3364616416215176E-2</v>
      </c>
      <c r="EP25" s="80">
        <f>EO25/(EN30+$P$10)^2*$O$10</f>
        <v>2.7579964896543799E-3</v>
      </c>
      <c r="EQ25" s="23">
        <f>EXP($N$10-$O$10/(EP30+$P$10))/$R$16*$S$10</f>
        <v>8.3364616416215176E-2</v>
      </c>
      <c r="ER25" s="80">
        <f>EQ25/(EP30+$P$10)^2*$O$10</f>
        <v>2.7579964896543799E-3</v>
      </c>
      <c r="ES25" s="23">
        <f>EXP($N$10-$O$10/(ER30+$P$10))/$R$16*$S$10</f>
        <v>8.3364616416215176E-2</v>
      </c>
      <c r="ET25" s="80">
        <f>ES25/(ER30+$P$10)^2*$O$10</f>
        <v>2.7579964896543799E-3</v>
      </c>
      <c r="EU25" s="23">
        <f>EXP($N$10-$O$10/(ET30+$P$10))/$R$16*$S$10</f>
        <v>8.3364616416215176E-2</v>
      </c>
      <c r="EV25" s="80">
        <f>EU25/(ET30+$P$10)^2*$O$10</f>
        <v>2.7579964896543799E-3</v>
      </c>
    </row>
    <row r="26" spans="2:152" x14ac:dyDescent="0.25">
      <c r="B26" s="15" t="s">
        <v>558</v>
      </c>
      <c r="C26" s="18"/>
      <c r="D26" s="18"/>
      <c r="E26" s="18"/>
      <c r="F26" s="18"/>
      <c r="G26" s="55"/>
      <c r="J26" s="52"/>
      <c r="K26" s="2"/>
      <c r="L26" s="51">
        <v>8</v>
      </c>
      <c r="M26" s="23">
        <f t="shared" si="10"/>
        <v>1.276264825346073E-2</v>
      </c>
      <c r="N26" s="60">
        <f t="shared" si="7"/>
        <v>40.198286618783641</v>
      </c>
      <c r="O26" s="23">
        <f t="shared" si="8"/>
        <v>4.5827616628212359E-2</v>
      </c>
      <c r="P26" s="80">
        <f t="shared" si="9"/>
        <v>1.6992031204543046E-3</v>
      </c>
      <c r="Q26" s="23">
        <f>EXP($N$11-$O$11/(P30+$P$11))/$R$16*$S$11</f>
        <v>1.8900871127783422E-2</v>
      </c>
      <c r="R26" s="80">
        <f>Q26/(P30+$P$11)^2*$O$11</f>
        <v>8.1717657668634513E-4</v>
      </c>
      <c r="S26" s="23">
        <f>EXP($N$11-$O$11/(R30+$P$11))/$R$16*$S$11</f>
        <v>1.3313520474545627E-2</v>
      </c>
      <c r="T26" s="80">
        <f>S26/(R30+$P$11)^2*$O$11</f>
        <v>6.0977700896650737E-4</v>
      </c>
      <c r="U26" s="23">
        <f>EXP($N$11-$O$11/(T30+$P$11))/$R$16*$S$11</f>
        <v>1.2769210962289671E-2</v>
      </c>
      <c r="V26" s="80">
        <f>U26/(T30+$P$11)^2*$O$11</f>
        <v>5.888136872917541E-4</v>
      </c>
      <c r="W26" s="23">
        <f>EXP($N$11-$O$11/(V30+$P$11))/$R$16*$S$11</f>
        <v>1.2762649230048355E-2</v>
      </c>
      <c r="X26" s="80">
        <f>W26/(V30+$P$11)^2*$O$11</f>
        <v>5.8856001599698262E-4</v>
      </c>
      <c r="Y26" s="23">
        <f>EXP($N$11-$O$11/(X30+$P$11))/$R$16*$S$11</f>
        <v>1.276264825346073E-2</v>
      </c>
      <c r="Z26" s="80">
        <f>Y26/(X30+$P$11)^2*$O$11</f>
        <v>5.8855997824116971E-4</v>
      </c>
      <c r="AA26" s="23">
        <f>EXP($N$11-$O$11/(Z30+$P$11))/$R$16*$S$11</f>
        <v>1.276264825346073E-2</v>
      </c>
      <c r="AB26" s="80">
        <f>AA26/(Z30+$P$11)^2*$O$11</f>
        <v>5.8855997824116971E-4</v>
      </c>
      <c r="AC26" s="23">
        <f>EXP($N$11-$O$11/(AB30+$P$11))/$R$16*$S$11</f>
        <v>1.276264825346073E-2</v>
      </c>
      <c r="AD26" s="80">
        <f>AC26/(AB30+$P$11)^2*$O$11</f>
        <v>5.8855997824116971E-4</v>
      </c>
      <c r="AE26" s="23">
        <f>EXP($N$11-$O$11/(AD30+$P$11))/$R$16*$S$11</f>
        <v>1.276264825346073E-2</v>
      </c>
      <c r="AF26" s="80">
        <f>AE26/(AD30+$P$11)^2*$O$11</f>
        <v>5.8855997824116971E-4</v>
      </c>
      <c r="AG26" s="23">
        <f>EXP($N$11-$O$11/(AF30+$P$11))/$R$16*$S$11</f>
        <v>1.276264825346073E-2</v>
      </c>
      <c r="AH26" s="80">
        <f>AG26/(AF30+$P$11)^2*$O$11</f>
        <v>5.8855997824116971E-4</v>
      </c>
      <c r="AI26" s="23">
        <f>EXP($N$11-$O$11/(AH30+$P$11))/$R$16*$S$11</f>
        <v>1.276264825346073E-2</v>
      </c>
      <c r="AJ26" s="80">
        <f>AI26/(AH30+$P$11)^2*$O$11</f>
        <v>5.8855997824116971E-4</v>
      </c>
      <c r="AK26" s="23">
        <f>EXP($N$11-$O$11/(AJ30+$P$11))/$R$16*$S$11</f>
        <v>1.276264825346073E-2</v>
      </c>
      <c r="AL26" s="80">
        <f>AK26/(AJ30+$P$11)^2*$O$11</f>
        <v>5.8855997824116971E-4</v>
      </c>
      <c r="AM26" s="23">
        <f>EXP($N$11-$O$11/(AL30+$P$11))/$R$16*$S$11</f>
        <v>1.276264825346073E-2</v>
      </c>
      <c r="AN26" s="80">
        <f>AM26/(AL30+$P$11)^2*$O$11</f>
        <v>5.8855997824116971E-4</v>
      </c>
      <c r="AO26" s="23">
        <f>EXP($N$11-$O$11/(AN30+$P$11))/$R$16*$S$11</f>
        <v>1.276264825346073E-2</v>
      </c>
      <c r="AP26" s="80">
        <f>AO26/(AN30+$P$11)^2*$O$11</f>
        <v>5.8855997824116971E-4</v>
      </c>
      <c r="AQ26" s="23">
        <f>EXP($N$11-$O$11/(AP30+$P$11))/$R$16*$S$11</f>
        <v>1.276264825346073E-2</v>
      </c>
      <c r="AR26" s="80">
        <f>AQ26/(AP30+$P$11)^2*$O$11</f>
        <v>5.8855997824116971E-4</v>
      </c>
      <c r="AS26" s="23">
        <f>EXP($N$11-$O$11/(AR30+$P$11))/$R$16*$S$11</f>
        <v>1.276264825346073E-2</v>
      </c>
      <c r="AT26" s="80">
        <f>AS26/(AR30+$P$11)^2*$O$11</f>
        <v>5.8855997824116971E-4</v>
      </c>
      <c r="AU26" s="23">
        <f>EXP($N$11-$O$11/(AT30+$P$11))/$R$16*$S$11</f>
        <v>1.276264825346073E-2</v>
      </c>
      <c r="AV26" s="80">
        <f>AU26/(AT30+$P$11)^2*$O$11</f>
        <v>5.8855997824116971E-4</v>
      </c>
      <c r="AW26" s="23">
        <f>EXP($N$11-$O$11/(AV30+$P$11))/$R$16*$S$11</f>
        <v>1.276264825346073E-2</v>
      </c>
      <c r="AX26" s="80">
        <f>AW26/(AV30+$P$11)^2*$O$11</f>
        <v>5.8855997824116971E-4</v>
      </c>
      <c r="AY26" s="23">
        <f>EXP($N$11-$O$11/(AX30+$P$11))/$R$16*$S$11</f>
        <v>1.276264825346073E-2</v>
      </c>
      <c r="AZ26" s="80">
        <f>AY26/(AX30+$P$11)^2*$O$11</f>
        <v>5.8855997824116971E-4</v>
      </c>
      <c r="BA26" s="23">
        <f>EXP($N$11-$O$11/(AZ30+$P$11))/$R$16*$S$11</f>
        <v>1.276264825346073E-2</v>
      </c>
      <c r="BB26" s="80">
        <f>BA26/(AZ30+$P$11)^2*$O$11</f>
        <v>5.8855997824116971E-4</v>
      </c>
      <c r="BC26" s="23">
        <f>EXP($N$11-$O$11/(BB30+$P$11))/$R$16*$S$11</f>
        <v>1.276264825346073E-2</v>
      </c>
      <c r="BD26" s="80">
        <f>BC26/(BB30+$P$11)^2*$O$11</f>
        <v>5.8855997824116971E-4</v>
      </c>
      <c r="BE26" s="23">
        <f>EXP($N$11-$O$11/(BD30+$P$11))/$R$16*$S$11</f>
        <v>1.276264825346073E-2</v>
      </c>
      <c r="BF26" s="80">
        <f>BE26/(BD30+$P$11)^2*$O$11</f>
        <v>5.8855997824116971E-4</v>
      </c>
      <c r="BG26" s="23">
        <f>EXP($N$11-$O$11/(BF30+$P$11))/$R$16*$S$11</f>
        <v>1.276264825346073E-2</v>
      </c>
      <c r="BH26" s="80">
        <f>BG26/(BF30+$P$11)^2*$O$11</f>
        <v>5.8855997824116971E-4</v>
      </c>
      <c r="BI26" s="23">
        <f>EXP($N$11-$O$11/(BH30+$P$11))/$R$16*$S$11</f>
        <v>1.276264825346073E-2</v>
      </c>
      <c r="BJ26" s="80">
        <f>BI26/(BH30+$P$11)^2*$O$11</f>
        <v>5.8855997824116971E-4</v>
      </c>
      <c r="BK26" s="23">
        <f>EXP($N$11-$O$11/(BJ30+$P$11))/$R$16*$S$11</f>
        <v>1.276264825346073E-2</v>
      </c>
      <c r="BL26" s="80">
        <f>BK26/(BJ30+$P$11)^2*$O$11</f>
        <v>5.8855997824116971E-4</v>
      </c>
      <c r="BM26" s="23">
        <f>EXP($N$11-$O$11/(BL30+$P$11))/$R$16*$S$11</f>
        <v>1.276264825346073E-2</v>
      </c>
      <c r="BN26" s="80">
        <f>BM26/(BL30+$P$11)^2*$O$11</f>
        <v>5.8855997824116971E-4</v>
      </c>
      <c r="BO26" s="23">
        <f>EXP($N$11-$O$11/(BN30+$P$11))/$R$16*$S$11</f>
        <v>1.276264825346073E-2</v>
      </c>
      <c r="BP26" s="80">
        <f>BO26/(BN30+$P$11)^2*$O$11</f>
        <v>5.8855997824116971E-4</v>
      </c>
      <c r="BQ26" s="23">
        <f>EXP($N$11-$O$11/(BP30+$P$11))/$R$16*$S$11</f>
        <v>1.276264825346073E-2</v>
      </c>
      <c r="BR26" s="80">
        <f>BQ26/(BP30+$P$11)^2*$O$11</f>
        <v>5.8855997824116971E-4</v>
      </c>
      <c r="BS26" s="23">
        <f>EXP($N$11-$O$11/(BR30+$P$11))/$R$16*$S$11</f>
        <v>1.276264825346073E-2</v>
      </c>
      <c r="BT26" s="80">
        <f>BS26/(BR30+$P$11)^2*$O$11</f>
        <v>5.8855997824116971E-4</v>
      </c>
      <c r="BU26" s="23">
        <f>EXP($N$11-$O$11/(BT30+$P$11))/$R$16*$S$11</f>
        <v>1.276264825346073E-2</v>
      </c>
      <c r="BV26" s="80">
        <f>BU26/(BT30+$P$11)^2*$O$11</f>
        <v>5.8855997824116971E-4</v>
      </c>
      <c r="BW26" s="23">
        <f>EXP($N$11-$O$11/(BV30+$P$11))/$R$16*$S$11</f>
        <v>1.276264825346073E-2</v>
      </c>
      <c r="BX26" s="80">
        <f>BW26/(BV30+$P$11)^2*$O$11</f>
        <v>5.8855997824116971E-4</v>
      </c>
      <c r="BY26" s="23">
        <f>EXP($N$11-$O$11/(BX30+$P$11))/$R$16*$S$11</f>
        <v>1.276264825346073E-2</v>
      </c>
      <c r="BZ26" s="80">
        <f>BY26/(BX30+$P$11)^2*$O$11</f>
        <v>5.8855997824116971E-4</v>
      </c>
      <c r="CA26" s="23">
        <f>EXP($N$11-$O$11/(BZ30+$P$11))/$R$16*$S$11</f>
        <v>1.276264825346073E-2</v>
      </c>
      <c r="CB26" s="80">
        <f>CA26/(BZ30+$P$11)^2*$O$11</f>
        <v>5.8855997824116971E-4</v>
      </c>
      <c r="CC26" s="23">
        <f>EXP($N$11-$O$11/(CB30+$P$11))/$R$16*$S$11</f>
        <v>1.276264825346073E-2</v>
      </c>
      <c r="CD26" s="80">
        <f>CC26/(CB30+$P$11)^2*$O$11</f>
        <v>5.8855997824116971E-4</v>
      </c>
      <c r="CE26" s="23">
        <f>EXP($N$11-$O$11/(CD30+$P$11))/$R$16*$S$11</f>
        <v>1.276264825346073E-2</v>
      </c>
      <c r="CF26" s="80">
        <f>CE26/(CD30+$P$11)^2*$O$11</f>
        <v>5.8855997824116971E-4</v>
      </c>
      <c r="CG26" s="23">
        <f>EXP($N$11-$O$11/(CF30+$P$11))/$R$16*$S$11</f>
        <v>1.276264825346073E-2</v>
      </c>
      <c r="CH26" s="80">
        <f>CG26/(CF30+$P$11)^2*$O$11</f>
        <v>5.8855997824116971E-4</v>
      </c>
      <c r="CI26" s="23">
        <f>EXP($N$11-$O$11/(CH30+$P$11))/$R$16*$S$11</f>
        <v>1.276264825346073E-2</v>
      </c>
      <c r="CJ26" s="80">
        <f>CI26/(CH30+$P$11)^2*$O$11</f>
        <v>5.8855997824116971E-4</v>
      </c>
      <c r="CK26" s="23">
        <f>EXP($N$11-$O$11/(CJ30+$P$11))/$R$16*$S$11</f>
        <v>1.276264825346073E-2</v>
      </c>
      <c r="CL26" s="80">
        <f>CK26/(CJ30+$P$11)^2*$O$11</f>
        <v>5.8855997824116971E-4</v>
      </c>
      <c r="CM26" s="23">
        <f>EXP($N$11-$O$11/(CL30+$P$11))/$R$16*$S$11</f>
        <v>1.276264825346073E-2</v>
      </c>
      <c r="CN26" s="80">
        <f>CM26/(CL30+$P$11)^2*$O$11</f>
        <v>5.8855997824116971E-4</v>
      </c>
      <c r="CO26" s="23">
        <f>EXP($N$11-$O$11/(CN30+$P$11))/$R$16*$S$11</f>
        <v>1.276264825346073E-2</v>
      </c>
      <c r="CP26" s="80">
        <f>CO26/(CN30+$P$11)^2*$O$11</f>
        <v>5.8855997824116971E-4</v>
      </c>
      <c r="CQ26" s="23">
        <f>EXP($N$11-$O$11/(CP30+$P$11))/$R$16*$S$11</f>
        <v>1.276264825346073E-2</v>
      </c>
      <c r="CR26" s="80">
        <f>CQ26/(CP30+$P$11)^2*$O$11</f>
        <v>5.8855997824116971E-4</v>
      </c>
      <c r="CS26" s="23">
        <f>EXP($N$11-$O$11/(CR30+$P$11))/$R$16*$S$11</f>
        <v>1.276264825346073E-2</v>
      </c>
      <c r="CT26" s="80">
        <f>CS26/(CR30+$P$11)^2*$O$11</f>
        <v>5.8855997824116971E-4</v>
      </c>
      <c r="CU26" s="23">
        <f>EXP($N$11-$O$11/(CT30+$P$11))/$R$16*$S$11</f>
        <v>1.276264825346073E-2</v>
      </c>
      <c r="CV26" s="80">
        <f>CU26/(CT30+$P$11)^2*$O$11</f>
        <v>5.8855997824116971E-4</v>
      </c>
      <c r="CW26" s="23">
        <f>EXP($N$11-$O$11/(CV30+$P$11))/$R$16*$S$11</f>
        <v>1.276264825346073E-2</v>
      </c>
      <c r="CX26" s="80">
        <f>CW26/(CV30+$P$11)^2*$O$11</f>
        <v>5.8855997824116971E-4</v>
      </c>
      <c r="CY26" s="23">
        <f>EXP($N$11-$O$11/(CX30+$P$11))/$R$16*$S$11</f>
        <v>1.276264825346073E-2</v>
      </c>
      <c r="CZ26" s="80">
        <f>CY26/(CX30+$P$11)^2*$O$11</f>
        <v>5.8855997824116971E-4</v>
      </c>
      <c r="DA26" s="23">
        <f>EXP($N$11-$O$11/(CZ30+$P$11))/$R$16*$S$11</f>
        <v>1.276264825346073E-2</v>
      </c>
      <c r="DB26" s="80">
        <f>DA26/(CZ30+$P$11)^2*$O$11</f>
        <v>5.8855997824116971E-4</v>
      </c>
      <c r="DC26" s="23">
        <f>EXP($N$11-$O$11/(DB30+$P$11))/$R$16*$S$11</f>
        <v>1.276264825346073E-2</v>
      </c>
      <c r="DD26" s="80">
        <f>DC26/(DB30+$P$11)^2*$O$11</f>
        <v>5.8855997824116971E-4</v>
      </c>
      <c r="DE26" s="23">
        <f>EXP($N$11-$O$11/(DD30+$P$11))/$R$16*$S$11</f>
        <v>1.276264825346073E-2</v>
      </c>
      <c r="DF26" s="80">
        <f>DE26/(DD30+$P$11)^2*$O$11</f>
        <v>5.8855997824116971E-4</v>
      </c>
      <c r="DG26" s="23">
        <f>EXP($N$11-$O$11/(DF30+$P$11))/$R$16*$S$11</f>
        <v>1.276264825346073E-2</v>
      </c>
      <c r="DH26" s="80">
        <f>DG26/(DF30+$P$11)^2*$O$11</f>
        <v>5.8855997824116971E-4</v>
      </c>
      <c r="DI26" s="23">
        <f>EXP($N$11-$O$11/(DH30+$P$11))/$R$16*$S$11</f>
        <v>1.276264825346073E-2</v>
      </c>
      <c r="DJ26" s="80">
        <f>DI26/(DH30+$P$11)^2*$O$11</f>
        <v>5.8855997824116971E-4</v>
      </c>
      <c r="DK26" s="23">
        <f>EXP($N$11-$O$11/(DJ30+$P$11))/$R$16*$S$11</f>
        <v>1.276264825346073E-2</v>
      </c>
      <c r="DL26" s="80">
        <f>DK26/(DJ30+$P$11)^2*$O$11</f>
        <v>5.8855997824116971E-4</v>
      </c>
      <c r="DM26" s="23">
        <f>EXP($N$11-$O$11/(DL30+$P$11))/$R$16*$S$11</f>
        <v>1.276264825346073E-2</v>
      </c>
      <c r="DN26" s="80">
        <f>DM26/(DL30+$P$11)^2*$O$11</f>
        <v>5.8855997824116971E-4</v>
      </c>
      <c r="DO26" s="23">
        <f>EXP($N$11-$O$11/(DN30+$P$11))/$R$16*$S$11</f>
        <v>1.276264825346073E-2</v>
      </c>
      <c r="DP26" s="80">
        <f>DO26/(DN30+$P$11)^2*$O$11</f>
        <v>5.8855997824116971E-4</v>
      </c>
      <c r="DQ26" s="23">
        <f>EXP($N$11-$O$11/(DP30+$P$11))/$R$16*$S$11</f>
        <v>1.276264825346073E-2</v>
      </c>
      <c r="DR26" s="80">
        <f>DQ26/(DP30+$P$11)^2*$O$11</f>
        <v>5.8855997824116971E-4</v>
      </c>
      <c r="DS26" s="23">
        <f>EXP($N$11-$O$11/(DR30+$P$11))/$R$16*$S$11</f>
        <v>1.276264825346073E-2</v>
      </c>
      <c r="DT26" s="80">
        <f>DS26/(DR30+$P$11)^2*$O$11</f>
        <v>5.8855997824116971E-4</v>
      </c>
      <c r="DU26" s="23">
        <f>EXP($N$11-$O$11/(DT30+$P$11))/$R$16*$S$11</f>
        <v>1.276264825346073E-2</v>
      </c>
      <c r="DV26" s="80">
        <f>DU26/(DT30+$P$11)^2*$O$11</f>
        <v>5.8855997824116971E-4</v>
      </c>
      <c r="DW26" s="23">
        <f>EXP($N$11-$O$11/(DV30+$P$11))/$R$16*$S$11</f>
        <v>1.276264825346073E-2</v>
      </c>
      <c r="DX26" s="80">
        <f>DW26/(DV30+$P$11)^2*$O$11</f>
        <v>5.8855997824116971E-4</v>
      </c>
      <c r="DY26" s="23">
        <f>EXP($N$11-$O$11/(DX30+$P$11))/$R$16*$S$11</f>
        <v>1.276264825346073E-2</v>
      </c>
      <c r="DZ26" s="80">
        <f>DY26/(DX30+$P$11)^2*$O$11</f>
        <v>5.8855997824116971E-4</v>
      </c>
      <c r="EA26" s="23">
        <f>EXP($N$11-$O$11/(DZ30+$P$11))/$R$16*$S$11</f>
        <v>1.276264825346073E-2</v>
      </c>
      <c r="EB26" s="80">
        <f>EA26/(DZ30+$P$11)^2*$O$11</f>
        <v>5.8855997824116971E-4</v>
      </c>
      <c r="EC26" s="23">
        <f>EXP($N$11-$O$11/(EB30+$P$11))/$R$16*$S$11</f>
        <v>1.276264825346073E-2</v>
      </c>
      <c r="ED26" s="80">
        <f>EC26/(EB30+$P$11)^2*$O$11</f>
        <v>5.8855997824116971E-4</v>
      </c>
      <c r="EE26" s="23">
        <f>EXP($N$11-$O$11/(ED30+$P$11))/$R$16*$S$11</f>
        <v>1.276264825346073E-2</v>
      </c>
      <c r="EF26" s="80">
        <f>EE26/(ED30+$P$11)^2*$O$11</f>
        <v>5.8855997824116971E-4</v>
      </c>
      <c r="EG26" s="23">
        <f>EXP($N$11-$O$11/(EF30+$P$11))/$R$16*$S$11</f>
        <v>1.276264825346073E-2</v>
      </c>
      <c r="EH26" s="80">
        <f>EG26/(EF30+$P$11)^2*$O$11</f>
        <v>5.8855997824116971E-4</v>
      </c>
      <c r="EI26" s="23">
        <f>EXP($N$11-$O$11/(EH30+$P$11))/$R$16*$S$11</f>
        <v>1.276264825346073E-2</v>
      </c>
      <c r="EJ26" s="80">
        <f>EI26/(EH30+$P$11)^2*$O$11</f>
        <v>5.8855997824116971E-4</v>
      </c>
      <c r="EK26" s="23">
        <f>EXP($N$11-$O$11/(EJ30+$P$11))/$R$16*$S$11</f>
        <v>1.276264825346073E-2</v>
      </c>
      <c r="EL26" s="80">
        <f>EK26/(EJ30+$P$11)^2*$O$11</f>
        <v>5.8855997824116971E-4</v>
      </c>
      <c r="EM26" s="23">
        <f>EXP($N$11-$O$11/(EL30+$P$11))/$R$16*$S$11</f>
        <v>1.276264825346073E-2</v>
      </c>
      <c r="EN26" s="80">
        <f>EM26/(EL30+$P$11)^2*$O$11</f>
        <v>5.8855997824116971E-4</v>
      </c>
      <c r="EO26" s="23">
        <f>EXP($N$11-$O$11/(EN30+$P$11))/$R$16*$S$11</f>
        <v>1.276264825346073E-2</v>
      </c>
      <c r="EP26" s="80">
        <f>EO26/(EN30+$P$11)^2*$O$11</f>
        <v>5.8855997824116971E-4</v>
      </c>
      <c r="EQ26" s="23">
        <f>EXP($N$11-$O$11/(EP30+$P$11))/$R$16*$S$11</f>
        <v>1.276264825346073E-2</v>
      </c>
      <c r="ER26" s="80">
        <f>EQ26/(EP30+$P$11)^2*$O$11</f>
        <v>5.8855997824116971E-4</v>
      </c>
      <c r="ES26" s="23">
        <f>EXP($N$11-$O$11/(ER30+$P$11))/$R$16*$S$11</f>
        <v>1.276264825346073E-2</v>
      </c>
      <c r="ET26" s="80">
        <f>ES26/(ER30+$P$11)^2*$O$11</f>
        <v>5.8855997824116971E-4</v>
      </c>
      <c r="EU26" s="23">
        <f>EXP($N$11-$O$11/(ET30+$P$11))/$R$16*$S$11</f>
        <v>1.276264825346073E-2</v>
      </c>
      <c r="EV26" s="80">
        <f>EU26/(ET30+$P$11)^2*$O$11</f>
        <v>5.8855997824116971E-4</v>
      </c>
    </row>
    <row r="27" spans="2:152" x14ac:dyDescent="0.25">
      <c r="B27" t="str">
        <f>IF($B$22=$U$6,AJ3,AD2)</f>
        <v>Vapor Fraction</v>
      </c>
      <c r="D27" s="16" t="str">
        <f>IF(B22=U6,"",AH2)</f>
        <v/>
      </c>
      <c r="E27" s="21">
        <f>IF(B22=U6,AM3,AG2)</f>
        <v>0.37023704997529833</v>
      </c>
      <c r="J27" s="52"/>
      <c r="K27" s="2"/>
      <c r="L27" s="51">
        <v>9</v>
      </c>
      <c r="M27" s="23">
        <f t="shared" si="10"/>
        <v>8.2515971746822805E-2</v>
      </c>
      <c r="N27" s="60">
        <f t="shared" si="7"/>
        <v>35.430091055308587</v>
      </c>
      <c r="O27" s="23">
        <f t="shared" si="8"/>
        <v>0.21003644466352409</v>
      </c>
      <c r="P27" s="80">
        <f t="shared" si="9"/>
        <v>5.7444384456785021E-3</v>
      </c>
      <c r="Q27" s="23">
        <f>EXP($N$12-$O$12/(P30+$P$12))/$R$16*$S$12</f>
        <v>0.1097442965755332</v>
      </c>
      <c r="R27" s="80">
        <f>Q27/(P30+$P$12)^2*$O$12</f>
        <v>3.4553276148860199E-3</v>
      </c>
      <c r="S27" s="23">
        <f>EXP($N$12-$O$12/(R30+$P$12))/$R$16*$S$12</f>
        <v>8.5080774150700686E-2</v>
      </c>
      <c r="T27" s="80">
        <f>S27/(R30+$P$12)^2*$O$12</f>
        <v>2.8235273434646813E-3</v>
      </c>
      <c r="U27" s="23">
        <f>EXP($N$12-$O$12/(T30+$P$12))/$R$16*$S$12</f>
        <v>8.2546695183005364E-2</v>
      </c>
      <c r="V27" s="80">
        <f>U27/(T30+$P$12)^2*$O$12</f>
        <v>2.7563563202325299E-3</v>
      </c>
      <c r="W27" s="23">
        <f>EXP($N$12-$O$12/(V30+$P$12))/$R$16*$S$12</f>
        <v>8.2515976319042172E-2</v>
      </c>
      <c r="X27" s="80">
        <f>W27/(V30+$P$12)^2*$O$12</f>
        <v>2.7555391735992218E-3</v>
      </c>
      <c r="Y27" s="23">
        <f>EXP($N$12-$O$12/(X30+$P$12))/$R$16*$S$12</f>
        <v>8.2515971746822805E-2</v>
      </c>
      <c r="Z27" s="80">
        <f>Y27/(X30+$P$12)^2*$O$12</f>
        <v>2.7555390519692952E-3</v>
      </c>
      <c r="AA27" s="23">
        <f>EXP($N$12-$O$12/(Z30+$P$12))/$R$16*$S$12</f>
        <v>8.2515971746822805E-2</v>
      </c>
      <c r="AB27" s="80">
        <f>AA27/(Z30+$P$12)^2*$O$12</f>
        <v>2.7555390519692952E-3</v>
      </c>
      <c r="AC27" s="23">
        <f>EXP($N$12-$O$12/(AB30+$P$12))/$R$16*$S$12</f>
        <v>8.2515971746822805E-2</v>
      </c>
      <c r="AD27" s="80">
        <f>AC27/(AB30+$P$12)^2*$O$12</f>
        <v>2.7555390519692952E-3</v>
      </c>
      <c r="AE27" s="23">
        <f>EXP($N$12-$O$12/(AD30+$P$12))/$R$16*$S$12</f>
        <v>8.2515971746822805E-2</v>
      </c>
      <c r="AF27" s="80">
        <f>AE27/(AD30+$P$12)^2*$O$12</f>
        <v>2.7555390519692952E-3</v>
      </c>
      <c r="AG27" s="23">
        <f>EXP($N$12-$O$12/(AF30+$P$12))/$R$16*$S$12</f>
        <v>8.2515971746822805E-2</v>
      </c>
      <c r="AH27" s="80">
        <f>AG27/(AF30+$P$12)^2*$O$12</f>
        <v>2.7555390519692952E-3</v>
      </c>
      <c r="AI27" s="23">
        <f>EXP($N$12-$O$12/(AH30+$P$12))/$R$16*$S$12</f>
        <v>8.2515971746822805E-2</v>
      </c>
      <c r="AJ27" s="80">
        <f>AI27/(AH30+$P$12)^2*$O$12</f>
        <v>2.7555390519692952E-3</v>
      </c>
      <c r="AK27" s="23">
        <f>EXP($N$12-$O$12/(AJ30+$P$12))/$R$16*$S$12</f>
        <v>8.2515971746822805E-2</v>
      </c>
      <c r="AL27" s="80">
        <f>AK27/(AJ30+$P$12)^2*$O$12</f>
        <v>2.7555390519692952E-3</v>
      </c>
      <c r="AM27" s="23">
        <f>EXP($N$12-$O$12/(AL30+$P$12))/$R$16*$S$12</f>
        <v>8.2515971746822805E-2</v>
      </c>
      <c r="AN27" s="80">
        <f>AM27/(AL30+$P$12)^2*$O$12</f>
        <v>2.7555390519692952E-3</v>
      </c>
      <c r="AO27" s="23">
        <f>EXP($N$12-$O$12/(AN30+$P$12))/$R$16*$S$12</f>
        <v>8.2515971746822805E-2</v>
      </c>
      <c r="AP27" s="80">
        <f>AO27/(AN30+$P$12)^2*$O$12</f>
        <v>2.7555390519692952E-3</v>
      </c>
      <c r="AQ27" s="23">
        <f>EXP($N$12-$O$12/(AP30+$P$12))/$R$16*$S$12</f>
        <v>8.2515971746822805E-2</v>
      </c>
      <c r="AR27" s="80">
        <f>AQ27/(AP30+$P$12)^2*$O$12</f>
        <v>2.7555390519692952E-3</v>
      </c>
      <c r="AS27" s="23">
        <f>EXP($N$12-$O$12/(AR30+$P$12))/$R$16*$S$12</f>
        <v>8.2515971746822805E-2</v>
      </c>
      <c r="AT27" s="80">
        <f>AS27/(AR30+$P$12)^2*$O$12</f>
        <v>2.7555390519692952E-3</v>
      </c>
      <c r="AU27" s="23">
        <f>EXP($N$12-$O$12/(AT30+$P$12))/$R$16*$S$12</f>
        <v>8.2515971746822805E-2</v>
      </c>
      <c r="AV27" s="80">
        <f>AU27/(AT30+$P$12)^2*$O$12</f>
        <v>2.7555390519692952E-3</v>
      </c>
      <c r="AW27" s="23">
        <f>EXP($N$12-$O$12/(AV30+$P$12))/$R$16*$S$12</f>
        <v>8.2515971746822805E-2</v>
      </c>
      <c r="AX27" s="80">
        <f>AW27/(AV30+$P$12)^2*$O$12</f>
        <v>2.7555390519692952E-3</v>
      </c>
      <c r="AY27" s="23">
        <f>EXP($N$12-$O$12/(AX30+$P$12))/$R$16*$S$12</f>
        <v>8.2515971746822805E-2</v>
      </c>
      <c r="AZ27" s="80">
        <f>AY27/(AX30+$P$12)^2*$O$12</f>
        <v>2.7555390519692952E-3</v>
      </c>
      <c r="BA27" s="23">
        <f>EXP($N$12-$O$12/(AZ30+$P$12))/$R$16*$S$12</f>
        <v>8.2515971746822805E-2</v>
      </c>
      <c r="BB27" s="80">
        <f>BA27/(AZ30+$P$12)^2*$O$12</f>
        <v>2.7555390519692952E-3</v>
      </c>
      <c r="BC27" s="23">
        <f>EXP($N$12-$O$12/(BB30+$P$12))/$R$16*$S$12</f>
        <v>8.2515971746822805E-2</v>
      </c>
      <c r="BD27" s="80">
        <f>BC27/(BB30+$P$12)^2*$O$12</f>
        <v>2.7555390519692952E-3</v>
      </c>
      <c r="BE27" s="23">
        <f>EXP($N$12-$O$12/(BD30+$P$12))/$R$16*$S$12</f>
        <v>8.2515971746822805E-2</v>
      </c>
      <c r="BF27" s="80">
        <f>BE27/(BD30+$P$12)^2*$O$12</f>
        <v>2.7555390519692952E-3</v>
      </c>
      <c r="BG27" s="23">
        <f>EXP($N$12-$O$12/(BF30+$P$12))/$R$16*$S$12</f>
        <v>8.2515971746822805E-2</v>
      </c>
      <c r="BH27" s="80">
        <f>BG27/(BF30+$P$12)^2*$O$12</f>
        <v>2.7555390519692952E-3</v>
      </c>
      <c r="BI27" s="23">
        <f>EXP($N$12-$O$12/(BH30+$P$12))/$R$16*$S$12</f>
        <v>8.2515971746822805E-2</v>
      </c>
      <c r="BJ27" s="80">
        <f>BI27/(BH30+$P$12)^2*$O$12</f>
        <v>2.7555390519692952E-3</v>
      </c>
      <c r="BK27" s="23">
        <f>EXP($N$12-$O$12/(BJ30+$P$12))/$R$16*$S$12</f>
        <v>8.2515971746822805E-2</v>
      </c>
      <c r="BL27" s="80">
        <f>BK27/(BJ30+$P$12)^2*$O$12</f>
        <v>2.7555390519692952E-3</v>
      </c>
      <c r="BM27" s="23">
        <f>EXP($N$12-$O$12/(BL30+$P$12))/$R$16*$S$12</f>
        <v>8.2515971746822805E-2</v>
      </c>
      <c r="BN27" s="80">
        <f>BM27/(BL30+$P$12)^2*$O$12</f>
        <v>2.7555390519692952E-3</v>
      </c>
      <c r="BO27" s="23">
        <f>EXP($N$12-$O$12/(BN30+$P$12))/$R$16*$S$12</f>
        <v>8.2515971746822805E-2</v>
      </c>
      <c r="BP27" s="80">
        <f>BO27/(BN30+$P$12)^2*$O$12</f>
        <v>2.7555390519692952E-3</v>
      </c>
      <c r="BQ27" s="23">
        <f>EXP($N$12-$O$12/(BP30+$P$12))/$R$16*$S$12</f>
        <v>8.2515971746822805E-2</v>
      </c>
      <c r="BR27" s="80">
        <f>BQ27/(BP30+$P$12)^2*$O$12</f>
        <v>2.7555390519692952E-3</v>
      </c>
      <c r="BS27" s="23">
        <f>EXP($N$12-$O$12/(BR30+$P$12))/$R$16*$S$12</f>
        <v>8.2515971746822805E-2</v>
      </c>
      <c r="BT27" s="80">
        <f>BS27/(BR30+$P$12)^2*$O$12</f>
        <v>2.7555390519692952E-3</v>
      </c>
      <c r="BU27" s="23">
        <f>EXP($N$12-$O$12/(BT30+$P$12))/$R$16*$S$12</f>
        <v>8.2515971746822805E-2</v>
      </c>
      <c r="BV27" s="80">
        <f>BU27/(BT30+$P$12)^2*$O$12</f>
        <v>2.7555390519692952E-3</v>
      </c>
      <c r="BW27" s="23">
        <f>EXP($N$12-$O$12/(BV30+$P$12))/$R$16*$S$12</f>
        <v>8.2515971746822805E-2</v>
      </c>
      <c r="BX27" s="80">
        <f>BW27/(BV30+$P$12)^2*$O$12</f>
        <v>2.7555390519692952E-3</v>
      </c>
      <c r="BY27" s="23">
        <f>EXP($N$12-$O$12/(BX30+$P$12))/$R$16*$S$12</f>
        <v>8.2515971746822805E-2</v>
      </c>
      <c r="BZ27" s="80">
        <f>BY27/(BX30+$P$12)^2*$O$12</f>
        <v>2.7555390519692952E-3</v>
      </c>
      <c r="CA27" s="23">
        <f>EXP($N$12-$O$12/(BZ30+$P$12))/$R$16*$S$12</f>
        <v>8.2515971746822805E-2</v>
      </c>
      <c r="CB27" s="80">
        <f>CA27/(BZ30+$P$12)^2*$O$12</f>
        <v>2.7555390519692952E-3</v>
      </c>
      <c r="CC27" s="23">
        <f>EXP($N$12-$O$12/(CB30+$P$12))/$R$16*$S$12</f>
        <v>8.2515971746822805E-2</v>
      </c>
      <c r="CD27" s="80">
        <f>CC27/(CB30+$P$12)^2*$O$12</f>
        <v>2.7555390519692952E-3</v>
      </c>
      <c r="CE27" s="23">
        <f>EXP($N$12-$O$12/(CD30+$P$12))/$R$16*$S$12</f>
        <v>8.2515971746822805E-2</v>
      </c>
      <c r="CF27" s="80">
        <f>CE27/(CD30+$P$12)^2*$O$12</f>
        <v>2.7555390519692952E-3</v>
      </c>
      <c r="CG27" s="23">
        <f>EXP($N$12-$O$12/(CF30+$P$12))/$R$16*$S$12</f>
        <v>8.2515971746822805E-2</v>
      </c>
      <c r="CH27" s="80">
        <f>CG27/(CF30+$P$12)^2*$O$12</f>
        <v>2.7555390519692952E-3</v>
      </c>
      <c r="CI27" s="23">
        <f>EXP($N$12-$O$12/(CH30+$P$12))/$R$16*$S$12</f>
        <v>8.2515971746822805E-2</v>
      </c>
      <c r="CJ27" s="80">
        <f>CI27/(CH30+$P$12)^2*$O$12</f>
        <v>2.7555390519692952E-3</v>
      </c>
      <c r="CK27" s="23">
        <f>EXP($N$12-$O$12/(CJ30+$P$12))/$R$16*$S$12</f>
        <v>8.2515971746822805E-2</v>
      </c>
      <c r="CL27" s="80">
        <f>CK27/(CJ30+$P$12)^2*$O$12</f>
        <v>2.7555390519692952E-3</v>
      </c>
      <c r="CM27" s="23">
        <f>EXP($N$12-$O$12/(CL30+$P$12))/$R$16*$S$12</f>
        <v>8.2515971746822805E-2</v>
      </c>
      <c r="CN27" s="80">
        <f>CM27/(CL30+$P$12)^2*$O$12</f>
        <v>2.7555390519692952E-3</v>
      </c>
      <c r="CO27" s="23">
        <f>EXP($N$12-$O$12/(CN30+$P$12))/$R$16*$S$12</f>
        <v>8.2515971746822805E-2</v>
      </c>
      <c r="CP27" s="80">
        <f>CO27/(CN30+$P$12)^2*$O$12</f>
        <v>2.7555390519692952E-3</v>
      </c>
      <c r="CQ27" s="23">
        <f>EXP($N$12-$O$12/(CP30+$P$12))/$R$16*$S$12</f>
        <v>8.2515971746822805E-2</v>
      </c>
      <c r="CR27" s="80">
        <f>CQ27/(CP30+$P$12)^2*$O$12</f>
        <v>2.7555390519692952E-3</v>
      </c>
      <c r="CS27" s="23">
        <f>EXP($N$12-$O$12/(CR30+$P$12))/$R$16*$S$12</f>
        <v>8.2515971746822805E-2</v>
      </c>
      <c r="CT27" s="80">
        <f>CS27/(CR30+$P$12)^2*$O$12</f>
        <v>2.7555390519692952E-3</v>
      </c>
      <c r="CU27" s="23">
        <f>EXP($N$12-$O$12/(CT30+$P$12))/$R$16*$S$12</f>
        <v>8.2515971746822805E-2</v>
      </c>
      <c r="CV27" s="80">
        <f>CU27/(CT30+$P$12)^2*$O$12</f>
        <v>2.7555390519692952E-3</v>
      </c>
      <c r="CW27" s="23">
        <f>EXP($N$12-$O$12/(CV30+$P$12))/$R$16*$S$12</f>
        <v>8.2515971746822805E-2</v>
      </c>
      <c r="CX27" s="80">
        <f>CW27/(CV30+$P$12)^2*$O$12</f>
        <v>2.7555390519692952E-3</v>
      </c>
      <c r="CY27" s="23">
        <f>EXP($N$12-$O$12/(CX30+$P$12))/$R$16*$S$12</f>
        <v>8.2515971746822805E-2</v>
      </c>
      <c r="CZ27" s="80">
        <f>CY27/(CX30+$P$12)^2*$O$12</f>
        <v>2.7555390519692952E-3</v>
      </c>
      <c r="DA27" s="23">
        <f>EXP($N$12-$O$12/(CZ30+$P$12))/$R$16*$S$12</f>
        <v>8.2515971746822805E-2</v>
      </c>
      <c r="DB27" s="80">
        <f>DA27/(CZ30+$P$12)^2*$O$12</f>
        <v>2.7555390519692952E-3</v>
      </c>
      <c r="DC27" s="23">
        <f>EXP($N$12-$O$12/(DB30+$P$12))/$R$16*$S$12</f>
        <v>8.2515971746822805E-2</v>
      </c>
      <c r="DD27" s="80">
        <f>DC27/(DB30+$P$12)^2*$O$12</f>
        <v>2.7555390519692952E-3</v>
      </c>
      <c r="DE27" s="23">
        <f>EXP($N$12-$O$12/(DD30+$P$12))/$R$16*$S$12</f>
        <v>8.2515971746822805E-2</v>
      </c>
      <c r="DF27" s="80">
        <f>DE27/(DD30+$P$12)^2*$O$12</f>
        <v>2.7555390519692952E-3</v>
      </c>
      <c r="DG27" s="23">
        <f>EXP($N$12-$O$12/(DF30+$P$12))/$R$16*$S$12</f>
        <v>8.2515971746822805E-2</v>
      </c>
      <c r="DH27" s="80">
        <f>DG27/(DF30+$P$12)^2*$O$12</f>
        <v>2.7555390519692952E-3</v>
      </c>
      <c r="DI27" s="23">
        <f>EXP($N$12-$O$12/(DH30+$P$12))/$R$16*$S$12</f>
        <v>8.2515971746822805E-2</v>
      </c>
      <c r="DJ27" s="80">
        <f>DI27/(DH30+$P$12)^2*$O$12</f>
        <v>2.7555390519692952E-3</v>
      </c>
      <c r="DK27" s="23">
        <f>EXP($N$12-$O$12/(DJ30+$P$12))/$R$16*$S$12</f>
        <v>8.2515971746822805E-2</v>
      </c>
      <c r="DL27" s="80">
        <f>DK27/(DJ30+$P$12)^2*$O$12</f>
        <v>2.7555390519692952E-3</v>
      </c>
      <c r="DM27" s="23">
        <f>EXP($N$12-$O$12/(DL30+$P$12))/$R$16*$S$12</f>
        <v>8.2515971746822805E-2</v>
      </c>
      <c r="DN27" s="80">
        <f>DM27/(DL30+$P$12)^2*$O$12</f>
        <v>2.7555390519692952E-3</v>
      </c>
      <c r="DO27" s="23">
        <f>EXP($N$12-$O$12/(DN30+$P$12))/$R$16*$S$12</f>
        <v>8.2515971746822805E-2</v>
      </c>
      <c r="DP27" s="80">
        <f>DO27/(DN30+$P$12)^2*$O$12</f>
        <v>2.7555390519692952E-3</v>
      </c>
      <c r="DQ27" s="23">
        <f>EXP($N$12-$O$12/(DP30+$P$12))/$R$16*$S$12</f>
        <v>8.2515971746822805E-2</v>
      </c>
      <c r="DR27" s="80">
        <f>DQ27/(DP30+$P$12)^2*$O$12</f>
        <v>2.7555390519692952E-3</v>
      </c>
      <c r="DS27" s="23">
        <f>EXP($N$12-$O$12/(DR30+$P$12))/$R$16*$S$12</f>
        <v>8.2515971746822805E-2</v>
      </c>
      <c r="DT27" s="80">
        <f>DS27/(DR30+$P$12)^2*$O$12</f>
        <v>2.7555390519692952E-3</v>
      </c>
      <c r="DU27" s="23">
        <f>EXP($N$12-$O$12/(DT30+$P$12))/$R$16*$S$12</f>
        <v>8.2515971746822805E-2</v>
      </c>
      <c r="DV27" s="80">
        <f>DU27/(DT30+$P$12)^2*$O$12</f>
        <v>2.7555390519692952E-3</v>
      </c>
      <c r="DW27" s="23">
        <f>EXP($N$12-$O$12/(DV30+$P$12))/$R$16*$S$12</f>
        <v>8.2515971746822805E-2</v>
      </c>
      <c r="DX27" s="80">
        <f>DW27/(DV30+$P$12)^2*$O$12</f>
        <v>2.7555390519692952E-3</v>
      </c>
      <c r="DY27" s="23">
        <f>EXP($N$12-$O$12/(DX30+$P$12))/$R$16*$S$12</f>
        <v>8.2515971746822805E-2</v>
      </c>
      <c r="DZ27" s="80">
        <f>DY27/(DX30+$P$12)^2*$O$12</f>
        <v>2.7555390519692952E-3</v>
      </c>
      <c r="EA27" s="23">
        <f>EXP($N$12-$O$12/(DZ30+$P$12))/$R$16*$S$12</f>
        <v>8.2515971746822805E-2</v>
      </c>
      <c r="EB27" s="80">
        <f>EA27/(DZ30+$P$12)^2*$O$12</f>
        <v>2.7555390519692952E-3</v>
      </c>
      <c r="EC27" s="23">
        <f>EXP($N$12-$O$12/(EB30+$P$12))/$R$16*$S$12</f>
        <v>8.2515971746822805E-2</v>
      </c>
      <c r="ED27" s="80">
        <f>EC27/(EB30+$P$12)^2*$O$12</f>
        <v>2.7555390519692952E-3</v>
      </c>
      <c r="EE27" s="23">
        <f>EXP($N$12-$O$12/(ED30+$P$12))/$R$16*$S$12</f>
        <v>8.2515971746822805E-2</v>
      </c>
      <c r="EF27" s="80">
        <f>EE27/(ED30+$P$12)^2*$O$12</f>
        <v>2.7555390519692952E-3</v>
      </c>
      <c r="EG27" s="23">
        <f>EXP($N$12-$O$12/(EF30+$P$12))/$R$16*$S$12</f>
        <v>8.2515971746822805E-2</v>
      </c>
      <c r="EH27" s="80">
        <f>EG27/(EF30+$P$12)^2*$O$12</f>
        <v>2.7555390519692952E-3</v>
      </c>
      <c r="EI27" s="23">
        <f>EXP($N$12-$O$12/(EH30+$P$12))/$R$16*$S$12</f>
        <v>8.2515971746822805E-2</v>
      </c>
      <c r="EJ27" s="80">
        <f>EI27/(EH30+$P$12)^2*$O$12</f>
        <v>2.7555390519692952E-3</v>
      </c>
      <c r="EK27" s="23">
        <f>EXP($N$12-$O$12/(EJ30+$P$12))/$R$16*$S$12</f>
        <v>8.2515971746822805E-2</v>
      </c>
      <c r="EL27" s="80">
        <f>EK27/(EJ30+$P$12)^2*$O$12</f>
        <v>2.7555390519692952E-3</v>
      </c>
      <c r="EM27" s="23">
        <f>EXP($N$12-$O$12/(EL30+$P$12))/$R$16*$S$12</f>
        <v>8.2515971746822805E-2</v>
      </c>
      <c r="EN27" s="80">
        <f>EM27/(EL30+$P$12)^2*$O$12</f>
        <v>2.7555390519692952E-3</v>
      </c>
      <c r="EO27" s="23">
        <f>EXP($N$12-$O$12/(EN30+$P$12))/$R$16*$S$12</f>
        <v>8.2515971746822805E-2</v>
      </c>
      <c r="EP27" s="80">
        <f>EO27/(EN30+$P$12)^2*$O$12</f>
        <v>2.7555390519692952E-3</v>
      </c>
      <c r="EQ27" s="23">
        <f>EXP($N$12-$O$12/(EP30+$P$12))/$R$16*$S$12</f>
        <v>8.2515971746822805E-2</v>
      </c>
      <c r="ER27" s="80">
        <f>EQ27/(EP30+$P$12)^2*$O$12</f>
        <v>2.7555390519692952E-3</v>
      </c>
      <c r="ES27" s="23">
        <f>EXP($N$12-$O$12/(ER30+$P$12))/$R$16*$S$12</f>
        <v>8.2515971746822805E-2</v>
      </c>
      <c r="ET27" s="80">
        <f>ES27/(ER30+$P$12)^2*$O$12</f>
        <v>2.7555390519692952E-3</v>
      </c>
      <c r="EU27" s="23">
        <f>EXP($N$12-$O$12/(ET30+$P$12))/$R$16*$S$12</f>
        <v>8.2515971746822805E-2</v>
      </c>
      <c r="EV27" s="80">
        <f>EU27/(ET30+$P$12)^2*$O$12</f>
        <v>2.7555390519692952E-3</v>
      </c>
    </row>
    <row r="28" spans="2:152" x14ac:dyDescent="0.25">
      <c r="B28" s="65" t="str">
        <f>IF(B22=U6,AJ2,AD3)</f>
        <v>Mixture exists as Vapor and Liquid</v>
      </c>
      <c r="C28" s="21"/>
      <c r="D28" s="21"/>
      <c r="E28" s="21"/>
      <c r="F28" s="21"/>
      <c r="G28" s="21"/>
      <c r="H28" s="21"/>
      <c r="I28" s="21"/>
      <c r="J28" s="21"/>
      <c r="K28" s="21"/>
      <c r="L28" s="51">
        <v>10</v>
      </c>
      <c r="M28" s="23">
        <f t="shared" si="10"/>
        <v>5.0879678596610647E-2</v>
      </c>
      <c r="N28" s="60">
        <f t="shared" si="7"/>
        <v>36.467296727702752</v>
      </c>
      <c r="O28" s="23">
        <f t="shared" si="8"/>
        <v>0.17028992280596741</v>
      </c>
      <c r="P28" s="80">
        <f>O28/($N$29+P13)^2*O13</f>
        <v>5.8025862197329395E-3</v>
      </c>
      <c r="Q28" s="23">
        <f>EXP($N$13-$O$13/(P30+$P$13))/$R$16*$S$13</f>
        <v>7.4273530623406553E-2</v>
      </c>
      <c r="R28" s="80">
        <f>Q28/(P30+$P$13)^2*$O$13</f>
        <v>3.0668543042553561E-3</v>
      </c>
      <c r="S28" s="23">
        <f>EXP($N$13-$O$13/(R30+$P$13))/$R$16*$S$13</f>
        <v>5.3010352048658942E-2</v>
      </c>
      <c r="T28" s="80">
        <f>S28/(R30+$P$13)^2*$O$13</f>
        <v>2.3548607415909599E-3</v>
      </c>
      <c r="U28" s="23">
        <f>EXP($N$13-$O$13/(T30+$P$13))/$R$16*$S$13</f>
        <v>5.0905101000617084E-2</v>
      </c>
      <c r="V28" s="80">
        <f>U28/(T30+$P$13)^2*$O$13</f>
        <v>2.280884422134798E-3</v>
      </c>
      <c r="W28" s="23">
        <f>EXP($N$13-$O$13/(V30+$P$13))/$R$16*$S$13</f>
        <v>5.0879682379753946E-2</v>
      </c>
      <c r="X28" s="80">
        <f>W28/(V30+$P$13)^2*$O$13</f>
        <v>2.2799867900541388E-3</v>
      </c>
      <c r="Y28" s="23">
        <f>EXP($N$13-$O$13/(X30+$P$13))/$R$16*$S$13</f>
        <v>5.0879678596610647E-2</v>
      </c>
      <c r="Z28" s="80">
        <f>Y28/(X30+$P$13)^2*$O$13</f>
        <v>2.2799866564483574E-3</v>
      </c>
      <c r="AA28" s="23">
        <f>EXP($N$13-$O$13/(Z30+$P$13))/$R$16*$S$13</f>
        <v>5.0879678596610647E-2</v>
      </c>
      <c r="AB28" s="80">
        <f>AA28/(Z30+$P$13)^2*$O$13</f>
        <v>2.2799866564483574E-3</v>
      </c>
      <c r="AC28" s="23">
        <f>EXP($N$13-$O$13/(AB30+$P$13))/$R$16*$S$13</f>
        <v>5.0879678596610647E-2</v>
      </c>
      <c r="AD28" s="80">
        <f>AC28/(AB30+$P$13)^2*$O$13</f>
        <v>2.2799866564483574E-3</v>
      </c>
      <c r="AE28" s="23">
        <f>EXP($N$13-$O$13/(AD30+$P$13))/$R$16*$S$13</f>
        <v>5.0879678596610647E-2</v>
      </c>
      <c r="AF28" s="80">
        <f>AE28/(AD30+$P$13)^2*$O$13</f>
        <v>2.2799866564483574E-3</v>
      </c>
      <c r="AG28" s="23">
        <f>EXP($N$13-$O$13/(AF30+$P$13))/$R$16*$S$13</f>
        <v>5.0879678596610647E-2</v>
      </c>
      <c r="AH28" s="80">
        <f>AG28/(AF30+$P$13)^2*$O$13</f>
        <v>2.2799866564483574E-3</v>
      </c>
      <c r="AI28" s="23">
        <f>EXP($N$13-$O$13/(AH30+$P$13))/$R$16*$S$13</f>
        <v>5.0879678596610647E-2</v>
      </c>
      <c r="AJ28" s="80">
        <f>AI28/(AH30+$P$13)^2*$O$13</f>
        <v>2.2799866564483574E-3</v>
      </c>
      <c r="AK28" s="23">
        <f>EXP($N$13-$O$13/(AJ30+$P$13))/$R$16*$S$13</f>
        <v>5.0879678596610647E-2</v>
      </c>
      <c r="AL28" s="80">
        <f>AK28/(AJ30+$P$13)^2*$O$13</f>
        <v>2.2799866564483574E-3</v>
      </c>
      <c r="AM28" s="23">
        <f>EXP($N$13-$O$13/(AL30+$P$13))/$R$16*$S$13</f>
        <v>5.0879678596610647E-2</v>
      </c>
      <c r="AN28" s="80">
        <f>AM28/(AL30+$P$13)^2*$O$13</f>
        <v>2.2799866564483574E-3</v>
      </c>
      <c r="AO28" s="23">
        <f>EXP($N$13-$O$13/(AN30+$P$13))/$R$16*$S$13</f>
        <v>5.0879678596610647E-2</v>
      </c>
      <c r="AP28" s="80">
        <f>AO28/(AN30+$P$13)^2*$O$13</f>
        <v>2.2799866564483574E-3</v>
      </c>
      <c r="AQ28" s="23">
        <f>EXP($N$13-$O$13/(AP30+$P$13))/$R$16*$S$13</f>
        <v>5.0879678596610647E-2</v>
      </c>
      <c r="AR28" s="80">
        <f>AQ28/(AP30+$P$13)^2*$O$13</f>
        <v>2.2799866564483574E-3</v>
      </c>
      <c r="AS28" s="23">
        <f>EXP($N$13-$O$13/(AR30+$P$13))/$R$16*$S$13</f>
        <v>5.0879678596610647E-2</v>
      </c>
      <c r="AT28" s="80">
        <f>AS28/(AR30+$P$13)^2*$O$13</f>
        <v>2.2799866564483574E-3</v>
      </c>
      <c r="AU28" s="23">
        <f>EXP($N$13-$O$13/(AT30+$P$13))/$R$16*$S$13</f>
        <v>5.0879678596610647E-2</v>
      </c>
      <c r="AV28" s="80">
        <f>AU28/(AT30+$P$13)^2*$O$13</f>
        <v>2.2799866564483574E-3</v>
      </c>
      <c r="AW28" s="23">
        <f>EXP($N$13-$O$13/(AV30+$P$13))/$R$16*$S$13</f>
        <v>5.0879678596610647E-2</v>
      </c>
      <c r="AX28" s="80">
        <f>AW28/(AV30+$P$13)^2*$O$13</f>
        <v>2.2799866564483574E-3</v>
      </c>
      <c r="AY28" s="23">
        <f>EXP($N$13-$O$13/(AX30+$P$13))/$R$16*$S$13</f>
        <v>5.0879678596610647E-2</v>
      </c>
      <c r="AZ28" s="80">
        <f>AY28/(AX30+$P$13)^2*$O$13</f>
        <v>2.2799866564483574E-3</v>
      </c>
      <c r="BA28" s="23">
        <f>EXP($N$13-$O$13/(AZ30+$P$13))/$R$16*$S$13</f>
        <v>5.0879678596610647E-2</v>
      </c>
      <c r="BB28" s="80">
        <f>BA28/(AZ30+$P$13)^2*$O$13</f>
        <v>2.2799866564483574E-3</v>
      </c>
      <c r="BC28" s="23">
        <f>EXP($N$13-$O$13/(BB30+$P$13))/$R$16*$S$13</f>
        <v>5.0879678596610647E-2</v>
      </c>
      <c r="BD28" s="80">
        <f>BC28/(BB30+$P$13)^2*$O$13</f>
        <v>2.2799866564483574E-3</v>
      </c>
      <c r="BE28" s="23">
        <f>EXP($N$13-$O$13/(BD30+$P$13))/$R$16*$S$13</f>
        <v>5.0879678596610647E-2</v>
      </c>
      <c r="BF28" s="80">
        <f>BE28/(BD30+$P$13)^2*$O$13</f>
        <v>2.2799866564483574E-3</v>
      </c>
      <c r="BG28" s="23">
        <f>EXP($N$13-$O$13/(BF30+$P$13))/$R$16*$S$13</f>
        <v>5.0879678596610647E-2</v>
      </c>
      <c r="BH28" s="80">
        <f>BG28/(BF30+$P$13)^2*$O$13</f>
        <v>2.2799866564483574E-3</v>
      </c>
      <c r="BI28" s="23">
        <f>EXP($N$13-$O$13/(BH30+$P$13))/$R$16*$S$13</f>
        <v>5.0879678596610647E-2</v>
      </c>
      <c r="BJ28" s="80">
        <f>BI28/(BH30+$P$13)^2*$O$13</f>
        <v>2.2799866564483574E-3</v>
      </c>
      <c r="BK28" s="23">
        <f>EXP($N$13-$O$13/(BJ30+$P$13))/$R$16*$S$13</f>
        <v>5.0879678596610647E-2</v>
      </c>
      <c r="BL28" s="80">
        <f>BK28/(BJ30+$P$13)^2*$O$13</f>
        <v>2.2799866564483574E-3</v>
      </c>
      <c r="BM28" s="23">
        <f>EXP($N$13-$O$13/(BL30+$P$13))/$R$16*$S$13</f>
        <v>5.0879678596610647E-2</v>
      </c>
      <c r="BN28" s="80">
        <f>BM28/(BL30+$P$13)^2*$O$13</f>
        <v>2.2799866564483574E-3</v>
      </c>
      <c r="BO28" s="23">
        <f>EXP($N$13-$O$13/(BN30+$P$13))/$R$16*$S$13</f>
        <v>5.0879678596610647E-2</v>
      </c>
      <c r="BP28" s="80">
        <f>BO28/(BN30+$P$13)^2*$O$13</f>
        <v>2.2799866564483574E-3</v>
      </c>
      <c r="BQ28" s="23">
        <f>EXP($N$13-$O$13/(BP30+$P$13))/$R$16*$S$13</f>
        <v>5.0879678596610647E-2</v>
      </c>
      <c r="BR28" s="80">
        <f>BQ28/(BP30+$P$13)^2*$O$13</f>
        <v>2.2799866564483574E-3</v>
      </c>
      <c r="BS28" s="23">
        <f>EXP($N$13-$O$13/(BR30+$P$13))/$R$16*$S$13</f>
        <v>5.0879678596610647E-2</v>
      </c>
      <c r="BT28" s="80">
        <f>BS28/(BR30+$P$13)^2*$O$13</f>
        <v>2.2799866564483574E-3</v>
      </c>
      <c r="BU28" s="23">
        <f>EXP($N$13-$O$13/(BT30+$P$13))/$R$16*$S$13</f>
        <v>5.0879678596610647E-2</v>
      </c>
      <c r="BV28" s="80">
        <f>BU28/(BT30+$P$13)^2*$O$13</f>
        <v>2.2799866564483574E-3</v>
      </c>
      <c r="BW28" s="23">
        <f>EXP($N$13-$O$13/(BV30+$P$13))/$R$16*$S$13</f>
        <v>5.0879678596610647E-2</v>
      </c>
      <c r="BX28" s="80">
        <f>BW28/(BV30+$P$13)^2*$O$13</f>
        <v>2.2799866564483574E-3</v>
      </c>
      <c r="BY28" s="23">
        <f>EXP($N$13-$O$13/(BX30+$P$13))/$R$16*$S$13</f>
        <v>5.0879678596610647E-2</v>
      </c>
      <c r="BZ28" s="80">
        <f>BY28/(BX30+$P$13)^2*$O$13</f>
        <v>2.2799866564483574E-3</v>
      </c>
      <c r="CA28" s="23">
        <f>EXP($N$13-$O$13/(BZ30+$P$13))/$R$16*$S$13</f>
        <v>5.0879678596610647E-2</v>
      </c>
      <c r="CB28" s="80">
        <f>CA28/(BZ30+$P$13)^2*$O$13</f>
        <v>2.2799866564483574E-3</v>
      </c>
      <c r="CC28" s="23">
        <f>EXP($N$13-$O$13/(CB30+$P$13))/$R$16*$S$13</f>
        <v>5.0879678596610647E-2</v>
      </c>
      <c r="CD28" s="80">
        <f>CC28/(CB30+$P$13)^2*$O$13</f>
        <v>2.2799866564483574E-3</v>
      </c>
      <c r="CE28" s="23">
        <f>EXP($N$13-$O$13/(CD30+$P$13))/$R$16*$S$13</f>
        <v>5.0879678596610647E-2</v>
      </c>
      <c r="CF28" s="80">
        <f>CE28/(CD30+$P$13)^2*$O$13</f>
        <v>2.2799866564483574E-3</v>
      </c>
      <c r="CG28" s="23">
        <f>EXP($N$13-$O$13/(CF30+$P$13))/$R$16*$S$13</f>
        <v>5.0879678596610647E-2</v>
      </c>
      <c r="CH28" s="80">
        <f>CG28/(CF30+$P$13)^2*$O$13</f>
        <v>2.2799866564483574E-3</v>
      </c>
      <c r="CI28" s="23">
        <f>EXP($N$13-$O$13/(CH30+$P$13))/$R$16*$S$13</f>
        <v>5.0879678596610647E-2</v>
      </c>
      <c r="CJ28" s="80">
        <f>CI28/(CH30+$P$13)^2*$O$13</f>
        <v>2.2799866564483574E-3</v>
      </c>
      <c r="CK28" s="23">
        <f>EXP($N$13-$O$13/(CJ30+$P$13))/$R$16*$S$13</f>
        <v>5.0879678596610647E-2</v>
      </c>
      <c r="CL28" s="80">
        <f>CK28/(CJ30+$P$13)^2*$O$13</f>
        <v>2.2799866564483574E-3</v>
      </c>
      <c r="CM28" s="23">
        <f>EXP($N$13-$O$13/(CL30+$P$13))/$R$16*$S$13</f>
        <v>5.0879678596610647E-2</v>
      </c>
      <c r="CN28" s="80">
        <f>CM28/(CL30+$P$13)^2*$O$13</f>
        <v>2.2799866564483574E-3</v>
      </c>
      <c r="CO28" s="23">
        <f>EXP($N$13-$O$13/(CN30+$P$13))/$R$16*$S$13</f>
        <v>5.0879678596610647E-2</v>
      </c>
      <c r="CP28" s="80">
        <f>CO28/(CN30+$P$13)^2*$O$13</f>
        <v>2.2799866564483574E-3</v>
      </c>
      <c r="CQ28" s="23">
        <f>EXP($N$13-$O$13/(CP30+$P$13))/$R$16*$S$13</f>
        <v>5.0879678596610647E-2</v>
      </c>
      <c r="CR28" s="80">
        <f>CQ28/(CP30+$P$13)^2*$O$13</f>
        <v>2.2799866564483574E-3</v>
      </c>
      <c r="CS28" s="23">
        <f>EXP($N$13-$O$13/(CR30+$P$13))/$R$16*$S$13</f>
        <v>5.0879678596610647E-2</v>
      </c>
      <c r="CT28" s="80">
        <f>CS28/(CR30+$P$13)^2*$O$13</f>
        <v>2.2799866564483574E-3</v>
      </c>
      <c r="CU28" s="23">
        <f>EXP($N$13-$O$13/(CT30+$P$13))/$R$16*$S$13</f>
        <v>5.0879678596610647E-2</v>
      </c>
      <c r="CV28" s="80">
        <f>CU28/(CT30+$P$13)^2*$O$13</f>
        <v>2.2799866564483574E-3</v>
      </c>
      <c r="CW28" s="23">
        <f>EXP($N$13-$O$13/(CV30+$P$13))/$R$16*$S$13</f>
        <v>5.0879678596610647E-2</v>
      </c>
      <c r="CX28" s="80">
        <f>CW28/(CV30+$P$13)^2*$O$13</f>
        <v>2.2799866564483574E-3</v>
      </c>
      <c r="CY28" s="23">
        <f>EXP($N$13-$O$13/(CX30+$P$13))/$R$16*$S$13</f>
        <v>5.0879678596610647E-2</v>
      </c>
      <c r="CZ28" s="80">
        <f>CY28/(CX30+$P$13)^2*$O$13</f>
        <v>2.2799866564483574E-3</v>
      </c>
      <c r="DA28" s="23">
        <f>EXP($N$13-$O$13/(CZ30+$P$13))/$R$16*$S$13</f>
        <v>5.0879678596610647E-2</v>
      </c>
      <c r="DB28" s="80">
        <f>DA28/(CZ30+$P$13)^2*$O$13</f>
        <v>2.2799866564483574E-3</v>
      </c>
      <c r="DC28" s="23">
        <f>EXP($N$13-$O$13/(DB30+$P$13))/$R$16*$S$13</f>
        <v>5.0879678596610647E-2</v>
      </c>
      <c r="DD28" s="80">
        <f>DC28/(DB30+$P$13)^2*$O$13</f>
        <v>2.2799866564483574E-3</v>
      </c>
      <c r="DE28" s="23">
        <f>EXP($N$13-$O$13/(DD30+$P$13))/$R$16*$S$13</f>
        <v>5.0879678596610647E-2</v>
      </c>
      <c r="DF28" s="80">
        <f>DE28/(DD30+$P$13)^2*$O$13</f>
        <v>2.2799866564483574E-3</v>
      </c>
      <c r="DG28" s="23">
        <f>EXP($N$13-$O$13/(DF30+$P$13))/$R$16*$S$13</f>
        <v>5.0879678596610647E-2</v>
      </c>
      <c r="DH28" s="80">
        <f>DG28/(DF30+$P$13)^2*$O$13</f>
        <v>2.2799866564483574E-3</v>
      </c>
      <c r="DI28" s="23">
        <f>EXP($N$13-$O$13/(DH30+$P$13))/$R$16*$S$13</f>
        <v>5.0879678596610647E-2</v>
      </c>
      <c r="DJ28" s="80">
        <f>DI28/(DH30+$P$13)^2*$O$13</f>
        <v>2.2799866564483574E-3</v>
      </c>
      <c r="DK28" s="23">
        <f>EXP($N$13-$O$13/(DJ30+$P$13))/$R$16*$S$13</f>
        <v>5.0879678596610647E-2</v>
      </c>
      <c r="DL28" s="80">
        <f>DK28/(DJ30+$P$13)^2*$O$13</f>
        <v>2.2799866564483574E-3</v>
      </c>
      <c r="DM28" s="23">
        <f>EXP($N$13-$O$13/(DL30+$P$13))/$R$16*$S$13</f>
        <v>5.0879678596610647E-2</v>
      </c>
      <c r="DN28" s="80">
        <f>DM28/(DL30+$P$13)^2*$O$13</f>
        <v>2.2799866564483574E-3</v>
      </c>
      <c r="DO28" s="23">
        <f>EXP($N$13-$O$13/(DN30+$P$13))/$R$16*$S$13</f>
        <v>5.0879678596610647E-2</v>
      </c>
      <c r="DP28" s="80">
        <f>DO28/(DN30+$P$13)^2*$O$13</f>
        <v>2.2799866564483574E-3</v>
      </c>
      <c r="DQ28" s="23">
        <f>EXP($N$13-$O$13/(DP30+$P$13))/$R$16*$S$13</f>
        <v>5.0879678596610647E-2</v>
      </c>
      <c r="DR28" s="80">
        <f>DQ28/(DP30+$P$13)^2*$O$13</f>
        <v>2.2799866564483574E-3</v>
      </c>
      <c r="DS28" s="23">
        <f>EXP($N$13-$O$13/(DR30+$P$13))/$R$16*$S$13</f>
        <v>5.0879678596610647E-2</v>
      </c>
      <c r="DT28" s="80">
        <f>DS28/(DR30+$P$13)^2*$O$13</f>
        <v>2.2799866564483574E-3</v>
      </c>
      <c r="DU28" s="23">
        <f>EXP($N$13-$O$13/(DT30+$P$13))/$R$16*$S$13</f>
        <v>5.0879678596610647E-2</v>
      </c>
      <c r="DV28" s="80">
        <f>DU28/(DT30+$P$13)^2*$O$13</f>
        <v>2.2799866564483574E-3</v>
      </c>
      <c r="DW28" s="23">
        <f>EXP($N$13-$O$13/(DV30+$P$13))/$R$16*$S$13</f>
        <v>5.0879678596610647E-2</v>
      </c>
      <c r="DX28" s="80">
        <f>DW28/(DV30+$P$13)^2*$O$13</f>
        <v>2.2799866564483574E-3</v>
      </c>
      <c r="DY28" s="23">
        <f>EXP($N$13-$O$13/(DX30+$P$13))/$R$16*$S$13</f>
        <v>5.0879678596610647E-2</v>
      </c>
      <c r="DZ28" s="80">
        <f>DY28/(DX30+$P$13)^2*$O$13</f>
        <v>2.2799866564483574E-3</v>
      </c>
      <c r="EA28" s="23">
        <f>EXP($N$13-$O$13/(DZ30+$P$13))/$R$16*$S$13</f>
        <v>5.0879678596610647E-2</v>
      </c>
      <c r="EB28" s="80">
        <f>EA28/(DZ30+$P$13)^2*$O$13</f>
        <v>2.2799866564483574E-3</v>
      </c>
      <c r="EC28" s="23">
        <f>EXP($N$13-$O$13/(EB30+$P$13))/$R$16*$S$13</f>
        <v>5.0879678596610647E-2</v>
      </c>
      <c r="ED28" s="80">
        <f>EC28/(EB30+$P$13)^2*$O$13</f>
        <v>2.2799866564483574E-3</v>
      </c>
      <c r="EE28" s="23">
        <f>EXP($N$13-$O$13/(ED30+$P$13))/$R$16*$S$13</f>
        <v>5.0879678596610647E-2</v>
      </c>
      <c r="EF28" s="80">
        <f>EE28/(ED30+$P$13)^2*$O$13</f>
        <v>2.2799866564483574E-3</v>
      </c>
      <c r="EG28" s="23">
        <f>EXP($N$13-$O$13/(EF30+$P$13))/$R$16*$S$13</f>
        <v>5.0879678596610647E-2</v>
      </c>
      <c r="EH28" s="80">
        <f>EG28/(EF30+$P$13)^2*$O$13</f>
        <v>2.2799866564483574E-3</v>
      </c>
      <c r="EI28" s="23">
        <f>EXP($N$13-$O$13/(EH30+$P$13))/$R$16*$S$13</f>
        <v>5.0879678596610647E-2</v>
      </c>
      <c r="EJ28" s="80">
        <f>EI28/(EH30+$P$13)^2*$O$13</f>
        <v>2.2799866564483574E-3</v>
      </c>
      <c r="EK28" s="23">
        <f>EXP($N$13-$O$13/(EJ30+$P$13))/$R$16*$S$13</f>
        <v>5.0879678596610647E-2</v>
      </c>
      <c r="EL28" s="80">
        <f>EK28/(EJ30+$P$13)^2*$O$13</f>
        <v>2.2799866564483574E-3</v>
      </c>
      <c r="EM28" s="23">
        <f>EXP($N$13-$O$13/(EL30+$P$13))/$R$16*$S$13</f>
        <v>5.0879678596610647E-2</v>
      </c>
      <c r="EN28" s="80">
        <f>EM28/(EL30+$P$13)^2*$O$13</f>
        <v>2.2799866564483574E-3</v>
      </c>
      <c r="EO28" s="23">
        <f>EXP($N$13-$O$13/(EN30+$P$13))/$R$16*$S$13</f>
        <v>5.0879678596610647E-2</v>
      </c>
      <c r="EP28" s="80">
        <f>EO28/(EN30+$P$13)^2*$O$13</f>
        <v>2.2799866564483574E-3</v>
      </c>
      <c r="EQ28" s="23">
        <f>EXP($N$13-$O$13/(EP30+$P$13))/$R$16*$S$13</f>
        <v>5.0879678596610647E-2</v>
      </c>
      <c r="ER28" s="80">
        <f>EQ28/(EP30+$P$13)^2*$O$13</f>
        <v>2.2799866564483574E-3</v>
      </c>
      <c r="ES28" s="23">
        <f>EXP($N$13-$O$13/(ER30+$P$13))/$R$16*$S$13</f>
        <v>5.0879678596610647E-2</v>
      </c>
      <c r="ET28" s="80">
        <f>ES28/(ER30+$P$13)^2*$O$13</f>
        <v>2.2799866564483574E-3</v>
      </c>
      <c r="EU28" s="23">
        <f>EXP($N$13-$O$13/(ET30+$P$13))/$R$16*$S$13</f>
        <v>5.0879678596610647E-2</v>
      </c>
      <c r="EV28" s="80">
        <f>EU28/(ET30+$P$13)^2*$O$13</f>
        <v>2.2799866564483574E-3</v>
      </c>
    </row>
    <row r="29" spans="2:152" x14ac:dyDescent="0.25">
      <c r="B29" s="21" t="str">
        <f>IF(B22=U6,AJ4,"")</f>
        <v>Bubble Point Pressure</v>
      </c>
      <c r="C29" s="21"/>
      <c r="D29" s="64" t="str">
        <f>IF(B22=U6,AN4,"")</f>
        <v>Bar Abs</v>
      </c>
      <c r="E29" s="21">
        <f>IF(B22=U6,AM4,"")</f>
        <v>1.2133924551513662</v>
      </c>
      <c r="F29" s="21"/>
      <c r="G29" s="21"/>
      <c r="H29" s="21"/>
      <c r="I29" s="21"/>
      <c r="J29" s="21"/>
      <c r="K29" s="21"/>
      <c r="L29" t="s">
        <v>658</v>
      </c>
      <c r="M29" s="23" t="b">
        <f>IF(M30,IF(ABS(ET30-EV30)&lt;0.001,TRUE,FALSE),FALSE)</f>
        <v>1</v>
      </c>
      <c r="N29" s="53">
        <f>SUM(N19:N28)</f>
        <v>379.3464178957849</v>
      </c>
      <c r="O29" s="53">
        <f>SUM(O19:O28)-1</f>
        <v>1.5383001443873239</v>
      </c>
      <c r="P29" s="54">
        <f>SUM(P19:P28)</f>
        <v>6.954098683439025E-2</v>
      </c>
      <c r="Q29" s="53">
        <f>SUM(Q19:Q28)-1</f>
        <v>0.32756897509601379</v>
      </c>
      <c r="R29" s="54">
        <f>SUM(R19:R28)</f>
        <v>4.1596824442678482E-2</v>
      </c>
      <c r="S29" s="53">
        <f>SUM(S19:S28)-1</f>
        <v>3.083867496355075E-2</v>
      </c>
      <c r="T29" s="54">
        <f>SUM(T19:T28)</f>
        <v>3.3951251511079007E-2</v>
      </c>
      <c r="U29" s="53">
        <f>SUM(U19:U28)-1</f>
        <v>3.6939435462368664E-4</v>
      </c>
      <c r="V29" s="54">
        <f>SUM(V19:V28)</f>
        <v>3.3140272871381396E-2</v>
      </c>
      <c r="W29" s="53">
        <f>SUM(W19:W28)-1</f>
        <v>5.4972727259183785E-8</v>
      </c>
      <c r="X29" s="54">
        <f>SUM(X19:X28)</f>
        <v>3.3130409453583524E-2</v>
      </c>
      <c r="Y29" s="53">
        <f>SUM(Y19:Y28)-1</f>
        <v>0</v>
      </c>
      <c r="Z29" s="54">
        <f>SUM(Z19:Z28)</f>
        <v>3.3130407985446232E-2</v>
      </c>
      <c r="AA29" s="53">
        <f>SUM(AA19:AA28)-1</f>
        <v>0</v>
      </c>
      <c r="AB29" s="54">
        <f>SUM(AB19:AB28)</f>
        <v>3.3130407985446232E-2</v>
      </c>
      <c r="AC29" s="53">
        <f>SUM(AC19:AC28)-1</f>
        <v>0</v>
      </c>
      <c r="AD29" s="54">
        <f>SUM(AD19:AD28)</f>
        <v>3.3130407985446232E-2</v>
      </c>
      <c r="AE29" s="53">
        <f>SUM(AE19:AE28)-1</f>
        <v>0</v>
      </c>
      <c r="AF29" s="54">
        <f>SUM(AF19:AF28)</f>
        <v>3.3130407985446232E-2</v>
      </c>
      <c r="AG29" s="53">
        <f>SUM(AG19:AG28)-1</f>
        <v>0</v>
      </c>
      <c r="AH29" s="54">
        <f>SUM(AH19:AH28)</f>
        <v>3.3130407985446232E-2</v>
      </c>
      <c r="AI29" s="53">
        <f>SUM(AI19:AI28)-1</f>
        <v>0</v>
      </c>
      <c r="AJ29" s="54">
        <f>SUM(AJ19:AJ28)</f>
        <v>3.3130407985446232E-2</v>
      </c>
      <c r="AK29" s="53">
        <f>SUM(AK19:AK28)-1</f>
        <v>0</v>
      </c>
      <c r="AL29" s="54">
        <f>SUM(AL19:AL28)</f>
        <v>3.3130407985446232E-2</v>
      </c>
      <c r="AM29" s="53">
        <f>SUM(AM19:AM28)-1</f>
        <v>0</v>
      </c>
      <c r="AN29" s="54">
        <f>SUM(AN19:AN28)</f>
        <v>3.3130407985446232E-2</v>
      </c>
      <c r="AO29" s="53">
        <f>SUM(AO19:AO28)-1</f>
        <v>0</v>
      </c>
      <c r="AP29" s="54">
        <f>SUM(AP19:AP28)</f>
        <v>3.3130407985446232E-2</v>
      </c>
      <c r="AQ29" s="53">
        <f>SUM(AQ19:AQ28)-1</f>
        <v>0</v>
      </c>
      <c r="AR29" s="54">
        <f>SUM(AR19:AR28)</f>
        <v>3.3130407985446232E-2</v>
      </c>
      <c r="AS29" s="53">
        <f>SUM(AS19:AS28)-1</f>
        <v>0</v>
      </c>
      <c r="AT29" s="54">
        <f>SUM(AT19:AT28)</f>
        <v>3.3130407985446232E-2</v>
      </c>
      <c r="AU29" s="53">
        <f>SUM(AU19:AU28)-1</f>
        <v>0</v>
      </c>
      <c r="AV29" s="54">
        <f>SUM(AV19:AV28)</f>
        <v>3.3130407985446232E-2</v>
      </c>
      <c r="AW29" s="53">
        <f>SUM(AW19:AW28)-1</f>
        <v>0</v>
      </c>
      <c r="AX29" s="54">
        <f>SUM(AX19:AX28)</f>
        <v>3.3130407985446232E-2</v>
      </c>
      <c r="AY29" s="53">
        <f>SUM(AY19:AY28)-1</f>
        <v>0</v>
      </c>
      <c r="AZ29" s="54">
        <f>SUM(AZ19:AZ28)</f>
        <v>3.3130407985446232E-2</v>
      </c>
      <c r="BA29" s="53">
        <f>SUM(BA19:BA28)-1</f>
        <v>0</v>
      </c>
      <c r="BB29" s="54">
        <f>SUM(BB19:BB28)</f>
        <v>3.3130407985446232E-2</v>
      </c>
      <c r="BC29" s="53">
        <f>SUM(BC19:BC28)-1</f>
        <v>0</v>
      </c>
      <c r="BD29" s="54">
        <f>SUM(BD19:BD28)</f>
        <v>3.3130407985446232E-2</v>
      </c>
      <c r="BE29" s="53">
        <f>SUM(BE19:BE28)-1</f>
        <v>0</v>
      </c>
      <c r="BF29" s="54">
        <f>SUM(BF19:BF28)</f>
        <v>3.3130407985446232E-2</v>
      </c>
      <c r="BG29" s="53">
        <f>SUM(BG19:BG28)-1</f>
        <v>0</v>
      </c>
      <c r="BH29" s="54">
        <f>SUM(BH19:BH28)</f>
        <v>3.3130407985446232E-2</v>
      </c>
      <c r="BI29" s="53">
        <f>SUM(BI19:BI28)-1</f>
        <v>0</v>
      </c>
      <c r="BJ29" s="54">
        <f>SUM(BJ19:BJ28)</f>
        <v>3.3130407985446232E-2</v>
      </c>
      <c r="BK29" s="53">
        <f>SUM(BK19:BK28)-1</f>
        <v>0</v>
      </c>
      <c r="BL29" s="54">
        <f>SUM(BL19:BL28)</f>
        <v>3.3130407985446232E-2</v>
      </c>
      <c r="BM29" s="53">
        <f>SUM(BM19:BM28)-1</f>
        <v>0</v>
      </c>
      <c r="BN29" s="54">
        <f>SUM(BN19:BN28)</f>
        <v>3.3130407985446232E-2</v>
      </c>
      <c r="BO29" s="53">
        <f>SUM(BO19:BO28)-1</f>
        <v>0</v>
      </c>
      <c r="BP29" s="54">
        <f>SUM(BP19:BP28)</f>
        <v>3.3130407985446232E-2</v>
      </c>
      <c r="BQ29" s="53">
        <f>SUM(BQ19:BQ28)-1</f>
        <v>0</v>
      </c>
      <c r="BR29" s="54">
        <f>SUM(BR19:BR28)</f>
        <v>3.3130407985446232E-2</v>
      </c>
      <c r="BS29" s="53">
        <f>SUM(BS19:BS28)-1</f>
        <v>0</v>
      </c>
      <c r="BT29" s="54">
        <f>SUM(BT19:BT28)</f>
        <v>3.3130407985446232E-2</v>
      </c>
      <c r="BU29" s="53">
        <f>SUM(BU19:BU28)-1</f>
        <v>0</v>
      </c>
      <c r="BV29" s="54">
        <f>SUM(BV19:BV28)</f>
        <v>3.3130407985446232E-2</v>
      </c>
      <c r="BW29" s="53">
        <f>SUM(BW19:BW28)-1</f>
        <v>0</v>
      </c>
      <c r="BX29" s="54">
        <f>SUM(BX19:BX28)</f>
        <v>3.3130407985446232E-2</v>
      </c>
      <c r="BY29" s="53">
        <f>SUM(BY19:BY28)-1</f>
        <v>0</v>
      </c>
      <c r="BZ29" s="54">
        <f>SUM(BZ19:BZ28)</f>
        <v>3.3130407985446232E-2</v>
      </c>
      <c r="CA29" s="53">
        <f>SUM(CA19:CA28)-1</f>
        <v>0</v>
      </c>
      <c r="CB29" s="54">
        <f>SUM(CB19:CB28)</f>
        <v>3.3130407985446232E-2</v>
      </c>
      <c r="CC29" s="53">
        <f>SUM(CC19:CC28)-1</f>
        <v>0</v>
      </c>
      <c r="CD29" s="54">
        <f>SUM(CD19:CD28)</f>
        <v>3.3130407985446232E-2</v>
      </c>
      <c r="CE29" s="53">
        <f>SUM(CE19:CE28)-1</f>
        <v>0</v>
      </c>
      <c r="CF29" s="54">
        <f>SUM(CF19:CF28)</f>
        <v>3.3130407985446232E-2</v>
      </c>
      <c r="CG29" s="53">
        <f>SUM(CG19:CG28)-1</f>
        <v>0</v>
      </c>
      <c r="CH29" s="54">
        <f>SUM(CH19:CH28)</f>
        <v>3.3130407985446232E-2</v>
      </c>
      <c r="CI29" s="53">
        <f>SUM(CI19:CI28)-1</f>
        <v>0</v>
      </c>
      <c r="CJ29" s="54">
        <f>SUM(CJ19:CJ28)</f>
        <v>3.3130407985446232E-2</v>
      </c>
      <c r="CK29" s="53">
        <f>SUM(CK19:CK28)-1</f>
        <v>0</v>
      </c>
      <c r="CL29" s="54">
        <f>SUM(CL19:CL28)</f>
        <v>3.3130407985446232E-2</v>
      </c>
      <c r="CM29" s="53">
        <f>SUM(CM19:CM28)-1</f>
        <v>0</v>
      </c>
      <c r="CN29" s="54">
        <f>SUM(CN19:CN28)</f>
        <v>3.3130407985446232E-2</v>
      </c>
      <c r="CO29" s="53">
        <f>SUM(CO19:CO28)-1</f>
        <v>0</v>
      </c>
      <c r="CP29" s="54">
        <f>SUM(CP19:CP28)</f>
        <v>3.3130407985446232E-2</v>
      </c>
      <c r="CQ29" s="53">
        <f>SUM(CQ19:CQ28)-1</f>
        <v>0</v>
      </c>
      <c r="CR29" s="54">
        <f>SUM(CR19:CR28)</f>
        <v>3.3130407985446232E-2</v>
      </c>
      <c r="CS29" s="53">
        <f>SUM(CS19:CS28)-1</f>
        <v>0</v>
      </c>
      <c r="CT29" s="54">
        <f>SUM(CT19:CT28)</f>
        <v>3.3130407985446232E-2</v>
      </c>
      <c r="CU29" s="53">
        <f>SUM(CU19:CU28)-1</f>
        <v>0</v>
      </c>
      <c r="CV29" s="54">
        <f>SUM(CV19:CV28)</f>
        <v>3.3130407985446232E-2</v>
      </c>
      <c r="CW29" s="53">
        <f>SUM(CW19:CW28)-1</f>
        <v>0</v>
      </c>
      <c r="CX29" s="54">
        <f>SUM(CX19:CX28)</f>
        <v>3.3130407985446232E-2</v>
      </c>
      <c r="CY29" s="53">
        <f>SUM(CY19:CY28)-1</f>
        <v>0</v>
      </c>
      <c r="CZ29" s="54">
        <f>SUM(CZ19:CZ28)</f>
        <v>3.3130407985446232E-2</v>
      </c>
      <c r="DA29" s="53">
        <f>SUM(DA19:DA28)-1</f>
        <v>0</v>
      </c>
      <c r="DB29" s="54">
        <f>SUM(DB19:DB28)</f>
        <v>3.3130407985446232E-2</v>
      </c>
      <c r="DC29" s="53">
        <f>SUM(DC19:DC28)-1</f>
        <v>0</v>
      </c>
      <c r="DD29" s="54">
        <f>SUM(DD19:DD28)</f>
        <v>3.3130407985446232E-2</v>
      </c>
      <c r="DE29" s="53">
        <f>SUM(DE19:DE28)-1</f>
        <v>0</v>
      </c>
      <c r="DF29" s="54">
        <f>SUM(DF19:DF28)</f>
        <v>3.3130407985446232E-2</v>
      </c>
      <c r="DG29" s="53">
        <f>SUM(DG19:DG28)-1</f>
        <v>0</v>
      </c>
      <c r="DH29" s="54">
        <f>SUM(DH19:DH28)</f>
        <v>3.3130407985446232E-2</v>
      </c>
      <c r="DI29" s="53">
        <f>SUM(DI19:DI28)-1</f>
        <v>0</v>
      </c>
      <c r="DJ29" s="54">
        <f>SUM(DJ19:DJ28)</f>
        <v>3.3130407985446232E-2</v>
      </c>
      <c r="DK29" s="53">
        <f>SUM(DK19:DK28)-1</f>
        <v>0</v>
      </c>
      <c r="DL29" s="54">
        <f>SUM(DL19:DL28)</f>
        <v>3.3130407985446232E-2</v>
      </c>
      <c r="DM29" s="53">
        <f>SUM(DM19:DM28)-1</f>
        <v>0</v>
      </c>
      <c r="DN29" s="54">
        <f>SUM(DN19:DN28)</f>
        <v>3.3130407985446232E-2</v>
      </c>
      <c r="DO29" s="53">
        <f>SUM(DO19:DO28)-1</f>
        <v>0</v>
      </c>
      <c r="DP29" s="54">
        <f>SUM(DP19:DP28)</f>
        <v>3.3130407985446232E-2</v>
      </c>
      <c r="DQ29" s="53">
        <f>SUM(DQ19:DQ28)-1</f>
        <v>0</v>
      </c>
      <c r="DR29" s="54">
        <f>SUM(DR19:DR28)</f>
        <v>3.3130407985446232E-2</v>
      </c>
      <c r="DS29" s="53">
        <f>SUM(DS19:DS28)-1</f>
        <v>0</v>
      </c>
      <c r="DT29" s="54">
        <f>SUM(DT19:DT28)</f>
        <v>3.3130407985446232E-2</v>
      </c>
      <c r="DU29" s="53">
        <f>SUM(DU19:DU28)-1</f>
        <v>0</v>
      </c>
      <c r="DV29" s="54">
        <f>SUM(DV19:DV28)</f>
        <v>3.3130407985446232E-2</v>
      </c>
      <c r="DW29" s="53">
        <f>SUM(DW19:DW28)-1</f>
        <v>0</v>
      </c>
      <c r="DX29" s="54">
        <f>SUM(DX19:DX28)</f>
        <v>3.3130407985446232E-2</v>
      </c>
      <c r="DY29" s="53">
        <f>SUM(DY19:DY28)-1</f>
        <v>0</v>
      </c>
      <c r="DZ29" s="54">
        <f>SUM(DZ19:DZ28)</f>
        <v>3.3130407985446232E-2</v>
      </c>
      <c r="EA29" s="53">
        <f>SUM(EA19:EA28)-1</f>
        <v>0</v>
      </c>
      <c r="EB29" s="54">
        <f>SUM(EB19:EB28)</f>
        <v>3.3130407985446232E-2</v>
      </c>
      <c r="EC29" s="53">
        <f>SUM(EC19:EC28)-1</f>
        <v>0</v>
      </c>
      <c r="ED29" s="54">
        <f>SUM(ED19:ED28)</f>
        <v>3.3130407985446232E-2</v>
      </c>
      <c r="EE29" s="53">
        <f>SUM(EE19:EE28)-1</f>
        <v>0</v>
      </c>
      <c r="EF29" s="54">
        <f>SUM(EF19:EF28)</f>
        <v>3.3130407985446232E-2</v>
      </c>
      <c r="EG29" s="53">
        <f>SUM(EG19:EG28)-1</f>
        <v>0</v>
      </c>
      <c r="EH29" s="54">
        <f>SUM(EH19:EH28)</f>
        <v>3.3130407985446232E-2</v>
      </c>
      <c r="EI29" s="53">
        <f>SUM(EI19:EI28)-1</f>
        <v>0</v>
      </c>
      <c r="EJ29" s="54">
        <f>SUM(EJ19:EJ28)</f>
        <v>3.3130407985446232E-2</v>
      </c>
      <c r="EK29" s="53">
        <f>SUM(EK19:EK28)-1</f>
        <v>0</v>
      </c>
      <c r="EL29" s="54">
        <f>SUM(EL19:EL28)</f>
        <v>3.3130407985446232E-2</v>
      </c>
      <c r="EM29" s="53">
        <f>SUM(EM19:EM28)-1</f>
        <v>0</v>
      </c>
      <c r="EN29" s="54">
        <f>SUM(EN19:EN28)</f>
        <v>3.3130407985446232E-2</v>
      </c>
      <c r="EO29" s="53">
        <f>SUM(EO19:EO28)-1</f>
        <v>0</v>
      </c>
      <c r="EP29" s="54">
        <f>SUM(EP19:EP28)</f>
        <v>3.3130407985446232E-2</v>
      </c>
      <c r="EQ29" s="53">
        <f>SUM(EQ19:EQ28)-1</f>
        <v>0</v>
      </c>
      <c r="ER29" s="54">
        <f>SUM(ER19:ER28)</f>
        <v>3.3130407985446232E-2</v>
      </c>
      <c r="ES29" s="53">
        <f>SUM(ES19:ES28)-1</f>
        <v>0</v>
      </c>
      <c r="ET29" s="54">
        <f>SUM(ET19:ET28)</f>
        <v>3.3130407985446232E-2</v>
      </c>
      <c r="EU29" s="53">
        <f>SUM(EU19:EU28)-1</f>
        <v>0</v>
      </c>
      <c r="EV29" s="54">
        <f>SUM(EV19:EV28)</f>
        <v>3.3130407985446232E-2</v>
      </c>
    </row>
    <row r="30" spans="2:152" x14ac:dyDescent="0.25">
      <c r="B30" s="21" t="str">
        <f>IF(B22=U6,AJ5,"")</f>
        <v>Dew Point Pressure</v>
      </c>
      <c r="C30" s="21"/>
      <c r="D30" s="64" t="str">
        <f>IF(B22=U6,AN5,"")</f>
        <v>Bar Abs</v>
      </c>
      <c r="E30" s="21">
        <f>IF(B22=U6,AM5,"")</f>
        <v>3.1828516893562871E-2</v>
      </c>
      <c r="F30" s="21"/>
      <c r="G30" s="21"/>
      <c r="H30" s="21"/>
      <c r="I30" s="21"/>
      <c r="J30" s="21"/>
      <c r="K30" s="21"/>
      <c r="L30" t="s">
        <v>659</v>
      </c>
      <c r="M30" s="23" t="b">
        <f>IF(ISNUMBER(M18),TRUE,FALSE)</f>
        <v>1</v>
      </c>
      <c r="N30" s="81" t="s">
        <v>564</v>
      </c>
      <c r="O30" s="60">
        <f>N29-P30</f>
        <v>22.120769554949504</v>
      </c>
      <c r="P30" s="60">
        <f>N29-O29/P29</f>
        <v>357.22564834083539</v>
      </c>
      <c r="Q30" s="60">
        <f>P30-R30</f>
        <v>7.8748553401573531</v>
      </c>
      <c r="R30" s="60">
        <f>P30-Q29/R29</f>
        <v>349.35079300067804</v>
      </c>
      <c r="S30" s="60">
        <f>R30-T30</f>
        <v>0.90832218522160701</v>
      </c>
      <c r="T30" s="60">
        <f>R30-S29/T29</f>
        <v>348.44247081545643</v>
      </c>
      <c r="U30" s="80">
        <f>T30-V30</f>
        <v>1.1146388445808952E-2</v>
      </c>
      <c r="V30" s="60">
        <f>T30-U29/V29</f>
        <v>348.43132442701062</v>
      </c>
      <c r="W30" s="80">
        <f>V30-X30</f>
        <v>1.6592830434092321E-6</v>
      </c>
      <c r="X30" s="60">
        <f>V30-W29/X29</f>
        <v>348.43132276772758</v>
      </c>
      <c r="Y30" s="80">
        <f>X30-Z30</f>
        <v>0</v>
      </c>
      <c r="Z30" s="60">
        <f>X30-Y29/Z29</f>
        <v>348.43132276772758</v>
      </c>
      <c r="AA30" s="80">
        <f>Z30-AB30</f>
        <v>0</v>
      </c>
      <c r="AB30" s="60">
        <f>Z30-AA29/AB29</f>
        <v>348.43132276772758</v>
      </c>
      <c r="AC30" s="80">
        <f>AB30-AD30</f>
        <v>0</v>
      </c>
      <c r="AD30" s="60">
        <f>AB30-AC29/AD29</f>
        <v>348.43132276772758</v>
      </c>
      <c r="AE30" s="80">
        <f>AD30-AF30</f>
        <v>0</v>
      </c>
      <c r="AF30" s="60">
        <f>AD30-AE29/AF29</f>
        <v>348.43132276772758</v>
      </c>
      <c r="AG30" s="80">
        <f>AF30-AH30</f>
        <v>0</v>
      </c>
      <c r="AH30" s="60">
        <f>AF30-AG29/AH29</f>
        <v>348.43132276772758</v>
      </c>
      <c r="AI30" s="80">
        <f>AH30-AJ30</f>
        <v>0</v>
      </c>
      <c r="AJ30" s="60">
        <f>AH30-AI29/AJ29</f>
        <v>348.43132276772758</v>
      </c>
      <c r="AK30" s="80">
        <f>AJ30-AL30</f>
        <v>0</v>
      </c>
      <c r="AL30" s="60">
        <f>AJ30-AK29/AL29</f>
        <v>348.43132276772758</v>
      </c>
      <c r="AM30" s="80">
        <f>AL30-AN30</f>
        <v>0</v>
      </c>
      <c r="AN30" s="60">
        <f>AL30-AM29/AN29</f>
        <v>348.43132276772758</v>
      </c>
      <c r="AO30" s="80">
        <f>AN30-AP30</f>
        <v>0</v>
      </c>
      <c r="AP30" s="60">
        <f>AN30-AO29/AP29</f>
        <v>348.43132276772758</v>
      </c>
      <c r="AQ30" s="80">
        <f>AP30-AR30</f>
        <v>0</v>
      </c>
      <c r="AR30" s="60">
        <f>AP30-AQ29/AR29</f>
        <v>348.43132276772758</v>
      </c>
      <c r="AS30" s="80">
        <f>AR30-AT30</f>
        <v>0</v>
      </c>
      <c r="AT30" s="60">
        <f>AR30-AS29/AT29</f>
        <v>348.43132276772758</v>
      </c>
      <c r="AU30" s="80">
        <f>AT30-AV30</f>
        <v>0</v>
      </c>
      <c r="AV30" s="60">
        <f>AT30-AU29/AV29</f>
        <v>348.43132276772758</v>
      </c>
      <c r="AW30" s="80">
        <f>AV30-AX30</f>
        <v>0</v>
      </c>
      <c r="AX30" s="60">
        <f>AV30-AW29/AX29</f>
        <v>348.43132276772758</v>
      </c>
      <c r="AY30" s="80">
        <f>AX30-AZ30</f>
        <v>0</v>
      </c>
      <c r="AZ30" s="60">
        <f>AX30-AY29/AZ29</f>
        <v>348.43132276772758</v>
      </c>
      <c r="BA30" s="80">
        <f>AZ30-BB30</f>
        <v>0</v>
      </c>
      <c r="BB30" s="60">
        <f>AZ30-BA29/BB29</f>
        <v>348.43132276772758</v>
      </c>
      <c r="BC30" s="80">
        <f>BB30-BD30</f>
        <v>0</v>
      </c>
      <c r="BD30" s="60">
        <f>BB30-BC29/BD29</f>
        <v>348.43132276772758</v>
      </c>
      <c r="BE30" s="80">
        <f>BD30-BF30</f>
        <v>0</v>
      </c>
      <c r="BF30" s="60">
        <f>BD30-BE29/BF29</f>
        <v>348.43132276772758</v>
      </c>
      <c r="BG30" s="80">
        <f>BF30-BH30</f>
        <v>0</v>
      </c>
      <c r="BH30" s="60">
        <f>BF30-BG29/BH29</f>
        <v>348.43132276772758</v>
      </c>
      <c r="BI30" s="80">
        <f>BH30-BJ30</f>
        <v>0</v>
      </c>
      <c r="BJ30" s="60">
        <f>BH30-BI29/BJ29</f>
        <v>348.43132276772758</v>
      </c>
      <c r="BK30" s="80">
        <f>BJ30-BL30</f>
        <v>0</v>
      </c>
      <c r="BL30" s="60">
        <f>BJ30-BK29/BL29</f>
        <v>348.43132276772758</v>
      </c>
      <c r="BM30" s="80">
        <f>BL30-BN30</f>
        <v>0</v>
      </c>
      <c r="BN30" s="60">
        <f>BL30-BM29/BN29</f>
        <v>348.43132276772758</v>
      </c>
      <c r="BO30" s="80">
        <f>BN30-BP30</f>
        <v>0</v>
      </c>
      <c r="BP30" s="60">
        <f>BN30-BO29/BP29</f>
        <v>348.43132276772758</v>
      </c>
      <c r="BQ30" s="80">
        <f>BP30-BR30</f>
        <v>0</v>
      </c>
      <c r="BR30" s="60">
        <f>BP30-BQ29/BR29</f>
        <v>348.43132276772758</v>
      </c>
      <c r="BS30" s="80">
        <f>BR30-BT30</f>
        <v>0</v>
      </c>
      <c r="BT30" s="60">
        <f>BR30-BS29/BT29</f>
        <v>348.43132276772758</v>
      </c>
      <c r="BU30" s="80">
        <f>BT30-BV30</f>
        <v>0</v>
      </c>
      <c r="BV30" s="60">
        <f>BT30-BU29/BV29</f>
        <v>348.43132276772758</v>
      </c>
      <c r="BW30" s="80">
        <f>BV30-BX30</f>
        <v>0</v>
      </c>
      <c r="BX30" s="60">
        <f>BV30-BW29/BX29</f>
        <v>348.43132276772758</v>
      </c>
      <c r="BY30" s="80">
        <f>BX30-BZ30</f>
        <v>0</v>
      </c>
      <c r="BZ30" s="60">
        <f>BX30-BY29/BZ29</f>
        <v>348.43132276772758</v>
      </c>
      <c r="CA30" s="80">
        <f>BZ30-CB30</f>
        <v>0</v>
      </c>
      <c r="CB30" s="60">
        <f>BZ30-CA29/CB29</f>
        <v>348.43132276772758</v>
      </c>
      <c r="CC30" s="80">
        <f>CB30-CD30</f>
        <v>0</v>
      </c>
      <c r="CD30" s="60">
        <f>CB30-CC29/CD29</f>
        <v>348.43132276772758</v>
      </c>
      <c r="CE30" s="80">
        <f>CD30-CF30</f>
        <v>0</v>
      </c>
      <c r="CF30" s="60">
        <f>CD30-CE29/CF29</f>
        <v>348.43132276772758</v>
      </c>
      <c r="CG30" s="80">
        <f>CF30-CH30</f>
        <v>0</v>
      </c>
      <c r="CH30" s="60">
        <f>CF30-CG29/CH29</f>
        <v>348.43132276772758</v>
      </c>
      <c r="CI30" s="80">
        <f>CH30-CJ30</f>
        <v>0</v>
      </c>
      <c r="CJ30" s="60">
        <f>CH30-CI29/CJ29</f>
        <v>348.43132276772758</v>
      </c>
      <c r="CK30" s="80">
        <f>CJ30-CL30</f>
        <v>0</v>
      </c>
      <c r="CL30" s="60">
        <f>CJ30-CK29/CL29</f>
        <v>348.43132276772758</v>
      </c>
      <c r="CM30" s="80">
        <f>CL30-CN30</f>
        <v>0</v>
      </c>
      <c r="CN30" s="60">
        <f>CL30-CM29/CN29</f>
        <v>348.43132276772758</v>
      </c>
      <c r="CO30" s="80">
        <f>CN30-CP30</f>
        <v>0</v>
      </c>
      <c r="CP30" s="60">
        <f>CN30-CO29/CP29</f>
        <v>348.43132276772758</v>
      </c>
      <c r="CQ30" s="80">
        <f>CP30-CR30</f>
        <v>0</v>
      </c>
      <c r="CR30" s="60">
        <f>CP30-CQ29/CR29</f>
        <v>348.43132276772758</v>
      </c>
      <c r="CS30" s="80">
        <f>CR30-CT30</f>
        <v>0</v>
      </c>
      <c r="CT30" s="60">
        <f>CR30-CS29/CT29</f>
        <v>348.43132276772758</v>
      </c>
      <c r="CU30" s="80">
        <f>CT30-CV30</f>
        <v>0</v>
      </c>
      <c r="CV30" s="60">
        <f>CT30-CU29/CV29</f>
        <v>348.43132276772758</v>
      </c>
      <c r="CW30" s="80">
        <f>CV30-CX30</f>
        <v>0</v>
      </c>
      <c r="CX30" s="60">
        <f>CV30-CW29/CX29</f>
        <v>348.43132276772758</v>
      </c>
      <c r="CY30" s="80">
        <f>CX30-CZ30</f>
        <v>0</v>
      </c>
      <c r="CZ30" s="60">
        <f>CX30-CY29/CZ29</f>
        <v>348.43132276772758</v>
      </c>
      <c r="DA30" s="80">
        <f>CZ30-DB30</f>
        <v>0</v>
      </c>
      <c r="DB30" s="60">
        <f>CZ30-DA29/DB29</f>
        <v>348.43132276772758</v>
      </c>
      <c r="DC30" s="80">
        <f>DB30-DD30</f>
        <v>0</v>
      </c>
      <c r="DD30" s="60">
        <f>DB30-DC29/DD29</f>
        <v>348.43132276772758</v>
      </c>
      <c r="DE30" s="80">
        <f>DD30-DF30</f>
        <v>0</v>
      </c>
      <c r="DF30" s="60">
        <f>DD30-DE29/DF29</f>
        <v>348.43132276772758</v>
      </c>
      <c r="DG30" s="80">
        <f>DF30-DH30</f>
        <v>0</v>
      </c>
      <c r="DH30" s="60">
        <f>DF30-DG29/DH29</f>
        <v>348.43132276772758</v>
      </c>
      <c r="DI30" s="80">
        <f>DH30-DJ30</f>
        <v>0</v>
      </c>
      <c r="DJ30" s="60">
        <f>DH30-DI29/DJ29</f>
        <v>348.43132276772758</v>
      </c>
      <c r="DK30" s="80">
        <f>DJ30-DL30</f>
        <v>0</v>
      </c>
      <c r="DL30" s="60">
        <f>DJ30-DK29/DL29</f>
        <v>348.43132276772758</v>
      </c>
      <c r="DM30" s="80">
        <f>DL30-DN30</f>
        <v>0</v>
      </c>
      <c r="DN30" s="60">
        <f>DL30-DM29/DN29</f>
        <v>348.43132276772758</v>
      </c>
      <c r="DO30" s="80">
        <f>DN30-DP30</f>
        <v>0</v>
      </c>
      <c r="DP30" s="60">
        <f>DN30-DO29/DP29</f>
        <v>348.43132276772758</v>
      </c>
      <c r="DQ30" s="80">
        <f>DP30-DR30</f>
        <v>0</v>
      </c>
      <c r="DR30" s="60">
        <f>DP30-DQ29/DR29</f>
        <v>348.43132276772758</v>
      </c>
      <c r="DS30" s="80">
        <f>DR30-DT30</f>
        <v>0</v>
      </c>
      <c r="DT30" s="60">
        <f>DR30-DS29/DT29</f>
        <v>348.43132276772758</v>
      </c>
      <c r="DU30" s="80">
        <f>DT30-DV30</f>
        <v>0</v>
      </c>
      <c r="DV30" s="60">
        <f>DT30-DU29/DV29</f>
        <v>348.43132276772758</v>
      </c>
      <c r="DW30" s="80">
        <f>DV30-DX30</f>
        <v>0</v>
      </c>
      <c r="DX30" s="60">
        <f>DV30-DW29/DX29</f>
        <v>348.43132276772758</v>
      </c>
      <c r="DY30" s="80">
        <f>DX30-DZ30</f>
        <v>0</v>
      </c>
      <c r="DZ30" s="60">
        <f>DX30-DY29/DZ29</f>
        <v>348.43132276772758</v>
      </c>
      <c r="EA30" s="80">
        <f>DZ30-EB30</f>
        <v>0</v>
      </c>
      <c r="EB30" s="60">
        <f>DZ30-EA29/EB29</f>
        <v>348.43132276772758</v>
      </c>
      <c r="EC30" s="80">
        <f>EB30-ED30</f>
        <v>0</v>
      </c>
      <c r="ED30" s="60">
        <f>EB30-EC29/ED29</f>
        <v>348.43132276772758</v>
      </c>
      <c r="EE30" s="80">
        <f>ED30-EF30</f>
        <v>0</v>
      </c>
      <c r="EF30" s="60">
        <f>ED30-EE29/EF29</f>
        <v>348.43132276772758</v>
      </c>
      <c r="EG30" s="80">
        <f>EF30-EH30</f>
        <v>0</v>
      </c>
      <c r="EH30" s="60">
        <f>EF30-EG29/EH29</f>
        <v>348.43132276772758</v>
      </c>
      <c r="EI30" s="80">
        <f>EH30-EJ30</f>
        <v>0</v>
      </c>
      <c r="EJ30" s="60">
        <f>EH30-EI29/EJ29</f>
        <v>348.43132276772758</v>
      </c>
      <c r="EK30" s="80">
        <f>EJ30-EL30</f>
        <v>0</v>
      </c>
      <c r="EL30" s="60">
        <f>EJ30-EK29/EL29</f>
        <v>348.43132276772758</v>
      </c>
      <c r="EM30" s="80">
        <f>EL30-EN30</f>
        <v>0</v>
      </c>
      <c r="EN30" s="60">
        <f>EL30-EM29/EN29</f>
        <v>348.43132276772758</v>
      </c>
      <c r="EO30" s="80">
        <f>EN30-EP30</f>
        <v>0</v>
      </c>
      <c r="EP30" s="60">
        <f>EN30-EO29/EP29</f>
        <v>348.43132276772758</v>
      </c>
      <c r="EQ30" s="80">
        <f>EP30-ER30</f>
        <v>0</v>
      </c>
      <c r="ER30" s="60">
        <f>EP30-EQ29/ER29</f>
        <v>348.43132276772758</v>
      </c>
      <c r="ES30" s="80">
        <f>ER30-ET30</f>
        <v>0</v>
      </c>
      <c r="ET30" s="60">
        <f>ER30-ES29/ET29</f>
        <v>348.43132276772758</v>
      </c>
      <c r="EU30" s="80">
        <f>ET30-EV30</f>
        <v>0</v>
      </c>
      <c r="EV30" s="60">
        <f>ET30-EU29/EV29</f>
        <v>348.43132276772758</v>
      </c>
    </row>
    <row r="31" spans="2:152" x14ac:dyDescent="0.25">
      <c r="B31" s="78" t="str">
        <f>IF(B22=U6,AJ6,AD6)</f>
        <v>Molar Composition</v>
      </c>
      <c r="C31" s="79"/>
      <c r="D31" s="79"/>
      <c r="E31" s="78" t="str">
        <f>IF(B22=U6,AM6,"")</f>
        <v>Liquid, Xi</v>
      </c>
      <c r="F31" s="78" t="str">
        <f>IF(B22=U6,AN6,"")</f>
        <v>Vapor, Yi</v>
      </c>
      <c r="H31" s="21"/>
      <c r="I31" s="21"/>
      <c r="J31" s="21"/>
      <c r="K31" s="21"/>
    </row>
    <row r="32" spans="2:152" x14ac:dyDescent="0.25">
      <c r="B32" s="68" t="str">
        <f>AD7</f>
        <v>ACETONE</v>
      </c>
      <c r="C32" s="68"/>
      <c r="D32" s="68"/>
      <c r="E32" s="68">
        <f>IF($B$22=$U$6,AM7,AG7)</f>
        <v>4.3452402108855898E-2</v>
      </c>
      <c r="F32" s="68">
        <f t="shared" ref="F32:F41" si="11">IF($B$22=$U$6,AN7,"")</f>
        <v>0.19618589513694934</v>
      </c>
      <c r="H32" s="21"/>
      <c r="I32" s="21"/>
      <c r="J32" s="21"/>
      <c r="K32" s="21"/>
      <c r="N32" s="47" t="s">
        <v>578</v>
      </c>
      <c r="Q32" t="s">
        <v>550</v>
      </c>
      <c r="R32" s="50">
        <f>W13</f>
        <v>517.15075847254479</v>
      </c>
      <c r="S32" t="s">
        <v>559</v>
      </c>
    </row>
    <row r="33" spans="1:152" x14ac:dyDescent="0.25">
      <c r="B33" s="66" t="str">
        <f t="shared" ref="B33:B41" si="12">AD8</f>
        <v>WATER</v>
      </c>
      <c r="C33" s="66"/>
      <c r="D33" s="66"/>
      <c r="E33" s="66">
        <f t="shared" ref="E33:E41" si="13">IF($B$22=$U$6,AM8,AG8)</f>
        <v>9.4651380774224247E-2</v>
      </c>
      <c r="F33" s="66">
        <f t="shared" si="11"/>
        <v>0.10909785290912435</v>
      </c>
      <c r="H33" s="21"/>
      <c r="I33" s="21"/>
      <c r="J33" s="21"/>
      <c r="K33" s="21"/>
      <c r="L33" s="39" t="str">
        <f>IF(AND(M45,M46),"",IF(NOT(M46),"Solution not available, Check Input conditions !!!","Iteration did not converged in Maximum Iterations (70) !!!"))</f>
        <v/>
      </c>
      <c r="M33" s="60">
        <f>IF(M46,(M34-273.15),"")</f>
        <v>158.92031674686439</v>
      </c>
      <c r="N33" t="s">
        <v>560</v>
      </c>
      <c r="O33" t="s">
        <v>561</v>
      </c>
      <c r="Q33" t="s">
        <v>565</v>
      </c>
      <c r="S33" t="s">
        <v>566</v>
      </c>
      <c r="U33" t="s">
        <v>567</v>
      </c>
      <c r="W33" t="s">
        <v>568</v>
      </c>
      <c r="Y33" t="s">
        <v>569</v>
      </c>
      <c r="AA33" t="s">
        <v>570</v>
      </c>
      <c r="AC33" t="s">
        <v>571</v>
      </c>
      <c r="AE33" t="s">
        <v>572</v>
      </c>
      <c r="AG33" t="s">
        <v>573</v>
      </c>
      <c r="AI33" t="s">
        <v>574</v>
      </c>
      <c r="AK33" t="s">
        <v>575</v>
      </c>
      <c r="AM33" t="s">
        <v>576</v>
      </c>
      <c r="AO33" t="s">
        <v>577</v>
      </c>
      <c r="AQ33" t="s">
        <v>579</v>
      </c>
      <c r="AS33" t="s">
        <v>580</v>
      </c>
      <c r="AU33" t="s">
        <v>581</v>
      </c>
      <c r="AW33" t="s">
        <v>582</v>
      </c>
      <c r="AY33" t="s">
        <v>583</v>
      </c>
      <c r="BA33" t="s">
        <v>584</v>
      </c>
      <c r="BC33" t="s">
        <v>585</v>
      </c>
      <c r="BE33" t="s">
        <v>586</v>
      </c>
      <c r="BG33" t="s">
        <v>587</v>
      </c>
      <c r="BI33" t="s">
        <v>588</v>
      </c>
      <c r="BK33" t="s">
        <v>589</v>
      </c>
      <c r="BM33" t="s">
        <v>590</v>
      </c>
      <c r="BO33" t="s">
        <v>591</v>
      </c>
      <c r="BQ33" t="s">
        <v>592</v>
      </c>
      <c r="BS33" t="s">
        <v>593</v>
      </c>
      <c r="BU33" t="s">
        <v>594</v>
      </c>
      <c r="BW33" t="s">
        <v>595</v>
      </c>
      <c r="BY33" t="s">
        <v>596</v>
      </c>
      <c r="CA33" t="s">
        <v>597</v>
      </c>
      <c r="CC33" t="s">
        <v>598</v>
      </c>
      <c r="CE33" t="s">
        <v>599</v>
      </c>
      <c r="CG33" t="s">
        <v>600</v>
      </c>
      <c r="CI33" t="s">
        <v>601</v>
      </c>
      <c r="CK33" t="s">
        <v>602</v>
      </c>
      <c r="CM33" t="s">
        <v>603</v>
      </c>
      <c r="CO33" t="s">
        <v>604</v>
      </c>
      <c r="CQ33" t="s">
        <v>605</v>
      </c>
      <c r="CS33" t="s">
        <v>606</v>
      </c>
      <c r="CU33" t="s">
        <v>607</v>
      </c>
      <c r="CW33" t="s">
        <v>608</v>
      </c>
      <c r="CY33" t="s">
        <v>609</v>
      </c>
      <c r="DA33" t="s">
        <v>610</v>
      </c>
      <c r="DC33" t="s">
        <v>611</v>
      </c>
      <c r="DE33" t="s">
        <v>612</v>
      </c>
      <c r="DG33" t="s">
        <v>613</v>
      </c>
      <c r="DI33" t="s">
        <v>614</v>
      </c>
      <c r="DK33" t="s">
        <v>615</v>
      </c>
      <c r="DM33" t="s">
        <v>616</v>
      </c>
      <c r="DO33" t="s">
        <v>617</v>
      </c>
      <c r="DQ33" t="s">
        <v>618</v>
      </c>
      <c r="DS33" t="s">
        <v>619</v>
      </c>
      <c r="DU33" t="s">
        <v>620</v>
      </c>
      <c r="DW33" t="s">
        <v>621</v>
      </c>
      <c r="DY33" t="s">
        <v>622</v>
      </c>
      <c r="EA33" t="s">
        <v>623</v>
      </c>
      <c r="EC33" t="s">
        <v>624</v>
      </c>
      <c r="EE33" t="s">
        <v>625</v>
      </c>
      <c r="EG33" t="s">
        <v>626</v>
      </c>
      <c r="EI33" t="s">
        <v>627</v>
      </c>
      <c r="EK33" t="s">
        <v>628</v>
      </c>
      <c r="EM33" t="s">
        <v>629</v>
      </c>
      <c r="EO33" t="s">
        <v>630</v>
      </c>
      <c r="EQ33" t="s">
        <v>631</v>
      </c>
      <c r="ES33" t="s">
        <v>632</v>
      </c>
      <c r="EU33" t="s">
        <v>633</v>
      </c>
    </row>
    <row r="34" spans="1:152" x14ac:dyDescent="0.25">
      <c r="B34" s="66" t="str">
        <f t="shared" si="12"/>
        <v>1-DECANOL</v>
      </c>
      <c r="C34" s="66"/>
      <c r="D34" s="66"/>
      <c r="E34" s="66">
        <f t="shared" si="13"/>
        <v>0.15828092727157247</v>
      </c>
      <c r="F34" s="66">
        <f t="shared" si="11"/>
        <v>8.6575967702487357E-4</v>
      </c>
      <c r="H34" s="21"/>
      <c r="I34" s="21"/>
      <c r="J34" s="21"/>
      <c r="K34" s="21"/>
      <c r="M34" s="60">
        <f>EV46</f>
        <v>432.07031674686436</v>
      </c>
      <c r="O34" t="s">
        <v>562</v>
      </c>
      <c r="P34" t="s">
        <v>563</v>
      </c>
      <c r="Q34" t="s">
        <v>562</v>
      </c>
      <c r="R34" t="s">
        <v>563</v>
      </c>
      <c r="S34" t="s">
        <v>562</v>
      </c>
      <c r="T34" t="s">
        <v>563</v>
      </c>
      <c r="U34" t="s">
        <v>562</v>
      </c>
      <c r="V34" t="s">
        <v>563</v>
      </c>
      <c r="W34" t="s">
        <v>562</v>
      </c>
      <c r="X34" t="s">
        <v>563</v>
      </c>
      <c r="Y34" t="s">
        <v>562</v>
      </c>
      <c r="Z34" t="s">
        <v>563</v>
      </c>
      <c r="AA34" t="s">
        <v>562</v>
      </c>
      <c r="AB34" t="s">
        <v>563</v>
      </c>
      <c r="AC34" t="s">
        <v>562</v>
      </c>
      <c r="AD34" t="s">
        <v>563</v>
      </c>
      <c r="AE34" t="s">
        <v>562</v>
      </c>
      <c r="AF34" t="s">
        <v>563</v>
      </c>
      <c r="AG34" t="s">
        <v>562</v>
      </c>
      <c r="AH34" t="s">
        <v>563</v>
      </c>
      <c r="AI34" t="s">
        <v>562</v>
      </c>
      <c r="AJ34" t="s">
        <v>563</v>
      </c>
      <c r="AK34" t="s">
        <v>562</v>
      </c>
      <c r="AL34" t="s">
        <v>563</v>
      </c>
      <c r="AM34" t="s">
        <v>562</v>
      </c>
      <c r="AN34" t="s">
        <v>563</v>
      </c>
      <c r="AO34" t="s">
        <v>562</v>
      </c>
      <c r="AP34" t="s">
        <v>563</v>
      </c>
      <c r="AQ34" t="s">
        <v>562</v>
      </c>
      <c r="AR34" t="s">
        <v>563</v>
      </c>
      <c r="AS34" t="s">
        <v>562</v>
      </c>
      <c r="AT34" t="s">
        <v>563</v>
      </c>
      <c r="AU34" t="s">
        <v>562</v>
      </c>
      <c r="AV34" t="s">
        <v>563</v>
      </c>
      <c r="AW34" t="s">
        <v>562</v>
      </c>
      <c r="AX34" t="s">
        <v>563</v>
      </c>
      <c r="AY34" t="s">
        <v>562</v>
      </c>
      <c r="AZ34" t="s">
        <v>563</v>
      </c>
      <c r="BA34" t="s">
        <v>562</v>
      </c>
      <c r="BB34" t="s">
        <v>563</v>
      </c>
      <c r="BC34" t="s">
        <v>562</v>
      </c>
      <c r="BD34" t="s">
        <v>563</v>
      </c>
      <c r="BE34" t="s">
        <v>562</v>
      </c>
      <c r="BF34" t="s">
        <v>563</v>
      </c>
      <c r="BG34" t="s">
        <v>562</v>
      </c>
      <c r="BH34" t="s">
        <v>563</v>
      </c>
      <c r="BI34" t="s">
        <v>562</v>
      </c>
      <c r="BJ34" t="s">
        <v>563</v>
      </c>
      <c r="BK34" t="s">
        <v>562</v>
      </c>
      <c r="BL34" t="s">
        <v>563</v>
      </c>
      <c r="BM34" t="s">
        <v>562</v>
      </c>
      <c r="BN34" t="s">
        <v>563</v>
      </c>
      <c r="BO34" t="s">
        <v>562</v>
      </c>
      <c r="BP34" t="s">
        <v>563</v>
      </c>
      <c r="BQ34" t="s">
        <v>562</v>
      </c>
      <c r="BR34" t="s">
        <v>563</v>
      </c>
      <c r="BS34" t="s">
        <v>562</v>
      </c>
      <c r="BT34" t="s">
        <v>563</v>
      </c>
      <c r="BU34" t="s">
        <v>562</v>
      </c>
      <c r="BV34" t="s">
        <v>563</v>
      </c>
      <c r="BW34" t="s">
        <v>562</v>
      </c>
      <c r="BX34" t="s">
        <v>563</v>
      </c>
      <c r="BY34" t="s">
        <v>562</v>
      </c>
      <c r="BZ34" t="s">
        <v>563</v>
      </c>
      <c r="CA34" t="s">
        <v>562</v>
      </c>
      <c r="CB34" t="s">
        <v>563</v>
      </c>
      <c r="CC34" t="s">
        <v>562</v>
      </c>
      <c r="CD34" t="s">
        <v>563</v>
      </c>
      <c r="CE34" t="s">
        <v>562</v>
      </c>
      <c r="CF34" t="s">
        <v>563</v>
      </c>
      <c r="CG34" t="s">
        <v>562</v>
      </c>
      <c r="CH34" t="s">
        <v>563</v>
      </c>
      <c r="CI34" t="s">
        <v>562</v>
      </c>
      <c r="CJ34" t="s">
        <v>563</v>
      </c>
      <c r="CK34" t="s">
        <v>562</v>
      </c>
      <c r="CL34" t="s">
        <v>563</v>
      </c>
      <c r="CM34" t="s">
        <v>562</v>
      </c>
      <c r="CN34" t="s">
        <v>563</v>
      </c>
      <c r="CO34" t="s">
        <v>562</v>
      </c>
      <c r="CP34" t="s">
        <v>563</v>
      </c>
      <c r="CQ34" t="s">
        <v>562</v>
      </c>
      <c r="CR34" t="s">
        <v>563</v>
      </c>
      <c r="CS34" t="s">
        <v>562</v>
      </c>
      <c r="CT34" t="s">
        <v>563</v>
      </c>
      <c r="CU34" t="s">
        <v>562</v>
      </c>
      <c r="CV34" t="s">
        <v>563</v>
      </c>
      <c r="CW34" t="s">
        <v>562</v>
      </c>
      <c r="CX34" t="s">
        <v>563</v>
      </c>
      <c r="CY34" t="s">
        <v>562</v>
      </c>
      <c r="CZ34" t="s">
        <v>563</v>
      </c>
      <c r="DA34" t="s">
        <v>562</v>
      </c>
      <c r="DB34" t="s">
        <v>563</v>
      </c>
      <c r="DC34" t="s">
        <v>562</v>
      </c>
      <c r="DD34" t="s">
        <v>563</v>
      </c>
      <c r="DE34" t="s">
        <v>562</v>
      </c>
      <c r="DF34" t="s">
        <v>563</v>
      </c>
      <c r="DG34" t="s">
        <v>562</v>
      </c>
      <c r="DH34" t="s">
        <v>563</v>
      </c>
      <c r="DI34" t="s">
        <v>562</v>
      </c>
      <c r="DJ34" t="s">
        <v>563</v>
      </c>
      <c r="DK34" t="s">
        <v>562</v>
      </c>
      <c r="DL34" t="s">
        <v>563</v>
      </c>
      <c r="DM34" t="s">
        <v>562</v>
      </c>
      <c r="DN34" t="s">
        <v>563</v>
      </c>
      <c r="DO34" t="s">
        <v>562</v>
      </c>
      <c r="DP34" t="s">
        <v>563</v>
      </c>
      <c r="DQ34" t="s">
        <v>562</v>
      </c>
      <c r="DR34" t="s">
        <v>563</v>
      </c>
      <c r="DS34" t="s">
        <v>562</v>
      </c>
      <c r="DT34" t="s">
        <v>563</v>
      </c>
      <c r="DU34" t="s">
        <v>562</v>
      </c>
      <c r="DV34" t="s">
        <v>563</v>
      </c>
      <c r="DW34" t="s">
        <v>562</v>
      </c>
      <c r="DX34" t="s">
        <v>563</v>
      </c>
      <c r="DY34" t="s">
        <v>562</v>
      </c>
      <c r="DZ34" t="s">
        <v>563</v>
      </c>
      <c r="EA34" t="s">
        <v>562</v>
      </c>
      <c r="EB34" t="s">
        <v>563</v>
      </c>
      <c r="EC34" t="s">
        <v>562</v>
      </c>
      <c r="ED34" t="s">
        <v>563</v>
      </c>
      <c r="EE34" t="s">
        <v>562</v>
      </c>
      <c r="EF34" t="s">
        <v>563</v>
      </c>
      <c r="EG34" t="s">
        <v>562</v>
      </c>
      <c r="EH34" t="s">
        <v>563</v>
      </c>
      <c r="EI34" t="s">
        <v>562</v>
      </c>
      <c r="EJ34" t="s">
        <v>563</v>
      </c>
      <c r="EK34" t="s">
        <v>562</v>
      </c>
      <c r="EL34" t="s">
        <v>563</v>
      </c>
      <c r="EM34" t="s">
        <v>562</v>
      </c>
      <c r="EN34" t="s">
        <v>563</v>
      </c>
      <c r="EO34" t="s">
        <v>562</v>
      </c>
      <c r="EP34" t="s">
        <v>563</v>
      </c>
      <c r="EQ34" t="s">
        <v>562</v>
      </c>
      <c r="ER34" t="s">
        <v>563</v>
      </c>
      <c r="ES34" t="s">
        <v>562</v>
      </c>
      <c r="ET34" t="s">
        <v>563</v>
      </c>
      <c r="EU34" t="s">
        <v>562</v>
      </c>
      <c r="EV34" t="s">
        <v>563</v>
      </c>
    </row>
    <row r="35" spans="1:152" x14ac:dyDescent="0.25">
      <c r="B35" s="66" t="str">
        <f t="shared" si="12"/>
        <v>VINYL FORMATE</v>
      </c>
      <c r="C35" s="66"/>
      <c r="D35" s="66"/>
      <c r="E35" s="66">
        <f t="shared" si="13"/>
        <v>3.135849582506222E-2</v>
      </c>
      <c r="F35" s="66">
        <f t="shared" si="11"/>
        <v>0.2167572941882121</v>
      </c>
      <c r="H35" s="21"/>
      <c r="I35" s="21"/>
      <c r="J35" s="21"/>
      <c r="K35" s="21"/>
      <c r="L35" s="51">
        <v>1</v>
      </c>
      <c r="M35" s="23">
        <f>S4/(EXP(N4-O4/($M$34+P4))/$R$32)</f>
        <v>5.0783099063758637E-3</v>
      </c>
      <c r="N35" s="60">
        <f>(O4/(N4-LN($R$32)) - P4)*S4</f>
        <v>31.858593897002955</v>
      </c>
      <c r="O35" s="23">
        <f>S4/(EXP(N4-O4/($N$45+P4))/$R$32)</f>
        <v>1.5872359182390744E-2</v>
      </c>
      <c r="P35" s="80">
        <f>-1*O35*O4/($N$45+P4)^2</f>
        <v>-3.9574428415405425E-4</v>
      </c>
      <c r="Q35" s="23">
        <f>$S$4/(EXP($N$4-$O$4/(P46+$P$4))/$R$32)</f>
        <v>1.0736591250523305E-2</v>
      </c>
      <c r="R35" s="80">
        <f>-1*Q35*$O$4/(P46+$P$4)^2</f>
        <v>-2.4380899315862582E-4</v>
      </c>
      <c r="S35" s="23">
        <f>$S$4/(EXP($N$4-$O$4/(R46+$P$4))/$R$32)</f>
        <v>7.5316376198212012E-3</v>
      </c>
      <c r="T35" s="80">
        <f>-1*S35*$O$4/(R46+$P$4)^2</f>
        <v>-1.565107338165341E-4</v>
      </c>
      <c r="U35" s="23">
        <f>$S$4/(EXP($N$4-$O$4/(T46+$P$4))/$R$32)</f>
        <v>5.810014206537587E-3</v>
      </c>
      <c r="V35" s="80">
        <f>-1*U35*$O$4/(T46+$P$4)^2</f>
        <v>-1.1285069911392173E-4</v>
      </c>
      <c r="W35" s="23">
        <f>$S$4/(EXP($N$4-$O$4/(V46+$P$4))/$R$32)</f>
        <v>5.1743167272458018E-3</v>
      </c>
      <c r="X35" s="80">
        <f>-1*W35*$O$4/(V46+$P$4)^2</f>
        <v>-9.744487832116112E-5</v>
      </c>
      <c r="Y35" s="23">
        <f>$S$4/(EXP($N$4-$O$4/(X46+$P$4))/$R$32)</f>
        <v>5.0803193937759197E-3</v>
      </c>
      <c r="Z35" s="80">
        <f>-1*Y35*$O$4/(X46+$P$4)^2</f>
        <v>-9.5203846800111263E-5</v>
      </c>
      <c r="AA35" s="23">
        <f>$S$4/(EXP($N$4-$O$4/(Z46+$P$4))/$R$32)</f>
        <v>5.0783108158233663E-3</v>
      </c>
      <c r="AB35" s="80">
        <f>-1*AA35*$O$4/(Z46+$P$4)^2</f>
        <v>-9.5156067573255661E-5</v>
      </c>
      <c r="AC35" s="23">
        <f>$S$4/(EXP($N$4-$O$4/(AB46+$P$4))/$R$32)</f>
        <v>5.0783099063760537E-3</v>
      </c>
      <c r="AD35" s="80">
        <f>-1*AC35*$O$4/(AB46+$P$4)^2</f>
        <v>-9.51560459407274E-5</v>
      </c>
      <c r="AE35" s="23">
        <f>$S$4/(EXP($N$4-$O$4/(AD46+$P$4))/$R$32)</f>
        <v>5.0783099063758724E-3</v>
      </c>
      <c r="AF35" s="80">
        <f>-1*AE35*$O$4/(AD46+$P$4)^2</f>
        <v>-9.5156045940723104E-5</v>
      </c>
      <c r="AG35" s="23">
        <f>$S$4/(EXP($N$4-$O$4/(AF46+$P$4))/$R$32)</f>
        <v>5.0783099063758637E-3</v>
      </c>
      <c r="AH35" s="80">
        <f>-1*AG35*$O$4/(AF46+$P$4)^2</f>
        <v>-9.51560459407229E-5</v>
      </c>
      <c r="AI35" s="23">
        <f>$S$4/(EXP($N$4-$O$4/(AH46+$P$4))/$R$32)</f>
        <v>5.0783099063758637E-3</v>
      </c>
      <c r="AJ35" s="80">
        <f>-1*AI35*$O$4/(AH46+$P$4)^2</f>
        <v>-9.51560459407229E-5</v>
      </c>
      <c r="AK35" s="23">
        <f>$S$4/(EXP($N$4-$O$4/(AJ46+$P$4))/$R$32)</f>
        <v>5.0783099063758637E-3</v>
      </c>
      <c r="AL35" s="80">
        <f>-1*AK35*$O$4/(AJ46+$P$4)^2</f>
        <v>-9.51560459407229E-5</v>
      </c>
      <c r="AM35" s="23">
        <f>$S$4/(EXP($N$4-$O$4/(AL46+$P$4))/$R$32)</f>
        <v>5.0783099063758637E-3</v>
      </c>
      <c r="AN35" s="80">
        <f>-1*AM35*$O$4/(AL46+$P$4)^2</f>
        <v>-9.51560459407229E-5</v>
      </c>
      <c r="AO35" s="23">
        <f>$S$4/(EXP($N$4-$O$4/(AN46+$P$4))/$R$32)</f>
        <v>5.0783099063758637E-3</v>
      </c>
      <c r="AP35" s="80">
        <f>-1*AO35*$O$4/(AN46+$P$4)^2</f>
        <v>-9.51560459407229E-5</v>
      </c>
      <c r="AQ35" s="23">
        <f>$S$4/(EXP($N$4-$O$4/(AP46+$P$4))/$R$32)</f>
        <v>5.0783099063758637E-3</v>
      </c>
      <c r="AR35" s="80">
        <f>-1*AQ35*$O$4/(AP46+$P$4)^2</f>
        <v>-9.51560459407229E-5</v>
      </c>
      <c r="AS35" s="23">
        <f>$S$4/(EXP($N$4-$O$4/(AR46+$P$4))/$R$32)</f>
        <v>5.0783099063758637E-3</v>
      </c>
      <c r="AT35" s="80">
        <f>-1*AS35*$O$4/(AR46+$P$4)^2</f>
        <v>-9.51560459407229E-5</v>
      </c>
      <c r="AU35" s="23">
        <f>$S$4/(EXP($N$4-$O$4/(AT46+$P$4))/$R$32)</f>
        <v>5.0783099063758637E-3</v>
      </c>
      <c r="AV35" s="80">
        <f>-1*AU35*$O$4/(AT46+$P$4)^2</f>
        <v>-9.51560459407229E-5</v>
      </c>
      <c r="AW35" s="23">
        <f>$S$4/(EXP($N$4-$O$4/(AV46+$P$4))/$R$32)</f>
        <v>5.0783099063758637E-3</v>
      </c>
      <c r="AX35" s="80">
        <f>-1*AW35*$O$4/(AV46+$P$4)^2</f>
        <v>-9.51560459407229E-5</v>
      </c>
      <c r="AY35" s="23">
        <f>$S$4/(EXP($N$4-$O$4/(AX46+$P$4))/$R$32)</f>
        <v>5.0783099063758637E-3</v>
      </c>
      <c r="AZ35" s="80">
        <f>-1*AY35*$O$4/(AX46+$P$4)^2</f>
        <v>-9.51560459407229E-5</v>
      </c>
      <c r="BA35" s="23">
        <f>$S$4/(EXP($N$4-$O$4/(AZ46+$P$4))/$R$32)</f>
        <v>5.0783099063758637E-3</v>
      </c>
      <c r="BB35" s="80">
        <f>-1*BA35*$O$4/(AZ46+$P$4)^2</f>
        <v>-9.51560459407229E-5</v>
      </c>
      <c r="BC35" s="23">
        <f>$S$4/(EXP($N$4-$O$4/(BB46+$P$4))/$R$32)</f>
        <v>5.0783099063758637E-3</v>
      </c>
      <c r="BD35" s="80">
        <f>-1*BC35*$O$4/(BB46+$P$4)^2</f>
        <v>-9.51560459407229E-5</v>
      </c>
      <c r="BE35" s="23">
        <f>$S$4/(EXP($N$4-$O$4/(BD46+$P$4))/$R$32)</f>
        <v>5.0783099063758637E-3</v>
      </c>
      <c r="BF35" s="80">
        <f>-1*BE35*$O$4/(BD46+$P$4)^2</f>
        <v>-9.51560459407229E-5</v>
      </c>
      <c r="BG35" s="23">
        <f>$S$4/(EXP($N$4-$O$4/(BF46+$P$4))/$R$32)</f>
        <v>5.0783099063758637E-3</v>
      </c>
      <c r="BH35" s="80">
        <f>-1*BG35*$O$4/(BF46+$P$4)^2</f>
        <v>-9.51560459407229E-5</v>
      </c>
      <c r="BI35" s="23">
        <f>$S$4/(EXP($N$4-$O$4/(BH46+$P$4))/$R$32)</f>
        <v>5.0783099063758637E-3</v>
      </c>
      <c r="BJ35" s="80">
        <f>-1*BI35*$O$4/(BH46+$P$4)^2</f>
        <v>-9.51560459407229E-5</v>
      </c>
      <c r="BK35" s="23">
        <f>$S$4/(EXP($N$4-$O$4/(BJ46+$P$4))/$R$32)</f>
        <v>5.0783099063758637E-3</v>
      </c>
      <c r="BL35" s="80">
        <f>-1*BK35*$O$4/(BJ46+$P$4)^2</f>
        <v>-9.51560459407229E-5</v>
      </c>
      <c r="BM35" s="23">
        <f>$S$4/(EXP($N$4-$O$4/(BL46+$P$4))/$R$32)</f>
        <v>5.0783099063758637E-3</v>
      </c>
      <c r="BN35" s="80">
        <f>-1*BM35*$O$4/(BL46+$P$4)^2</f>
        <v>-9.51560459407229E-5</v>
      </c>
      <c r="BO35" s="23">
        <f>$S$4/(EXP($N$4-$O$4/(BN46+$P$4))/$R$32)</f>
        <v>5.0783099063758637E-3</v>
      </c>
      <c r="BP35" s="80">
        <f>-1*BO35*$O$4/(BN46+$P$4)^2</f>
        <v>-9.51560459407229E-5</v>
      </c>
      <c r="BQ35" s="23">
        <f>$S$4/(EXP($N$4-$O$4/(BP46+$P$4))/$R$32)</f>
        <v>5.0783099063758637E-3</v>
      </c>
      <c r="BR35" s="80">
        <f>-1*BQ35*$O$4/(BP46+$P$4)^2</f>
        <v>-9.51560459407229E-5</v>
      </c>
      <c r="BS35" s="23">
        <f>$S$4/(EXP($N$4-$O$4/(BR46+$P$4))/$R$32)</f>
        <v>5.0783099063758637E-3</v>
      </c>
      <c r="BT35" s="80">
        <f>-1*BS35*$O$4/(BR46+$P$4)^2</f>
        <v>-9.51560459407229E-5</v>
      </c>
      <c r="BU35" s="23">
        <f>$S$4/(EXP($N$4-$O$4/(BT46+$P$4))/$R$32)</f>
        <v>5.0783099063758637E-3</v>
      </c>
      <c r="BV35" s="80">
        <f>-1*BU35*$O$4/(BT46+$P$4)^2</f>
        <v>-9.51560459407229E-5</v>
      </c>
      <c r="BW35" s="23">
        <f>$S$4/(EXP($N$4-$O$4/(BV46+$P$4))/$R$32)</f>
        <v>5.0783099063758637E-3</v>
      </c>
      <c r="BX35" s="80">
        <f>-1*BW35*$O$4/(BV46+$P$4)^2</f>
        <v>-9.51560459407229E-5</v>
      </c>
      <c r="BY35" s="23">
        <f>$S$4/(EXP($N$4-$O$4/(BX46+$P$4))/$R$32)</f>
        <v>5.0783099063758637E-3</v>
      </c>
      <c r="BZ35" s="80">
        <f>-1*BY35*$O$4/(BX46+$P$4)^2</f>
        <v>-9.51560459407229E-5</v>
      </c>
      <c r="CA35" s="23">
        <f>$S$4/(EXP($N$4-$O$4/(BZ46+$P$4))/$R$32)</f>
        <v>5.0783099063758637E-3</v>
      </c>
      <c r="CB35" s="80">
        <f>-1*CA35*$O$4/(BZ46+$P$4)^2</f>
        <v>-9.51560459407229E-5</v>
      </c>
      <c r="CC35" s="23">
        <f>$S$4/(EXP($N$4-$O$4/(CB46+$P$4))/$R$32)</f>
        <v>5.0783099063758637E-3</v>
      </c>
      <c r="CD35" s="80">
        <f>-1*CC35*$O$4/(CB46+$P$4)^2</f>
        <v>-9.51560459407229E-5</v>
      </c>
      <c r="CE35" s="23">
        <f>$S$4/(EXP($N$4-$O$4/(CD46+$P$4))/$R$32)</f>
        <v>5.0783099063758637E-3</v>
      </c>
      <c r="CF35" s="80">
        <f>-1*CE35*$O$4/(CD46+$P$4)^2</f>
        <v>-9.51560459407229E-5</v>
      </c>
      <c r="CG35" s="23">
        <f>$S$4/(EXP($N$4-$O$4/(CF46+$P$4))/$R$32)</f>
        <v>5.0783099063758637E-3</v>
      </c>
      <c r="CH35" s="80">
        <f>-1*CG35*$O$4/(CF46+$P$4)^2</f>
        <v>-9.51560459407229E-5</v>
      </c>
      <c r="CI35" s="23">
        <f>$S$4/(EXP($N$4-$O$4/(CH46+$P$4))/$R$32)</f>
        <v>5.0783099063758637E-3</v>
      </c>
      <c r="CJ35" s="80">
        <f>-1*CI35*$O$4/(CH46+$P$4)^2</f>
        <v>-9.51560459407229E-5</v>
      </c>
      <c r="CK35" s="23">
        <f>$S$4/(EXP($N$4-$O$4/(CJ46+$P$4))/$R$32)</f>
        <v>5.0783099063758637E-3</v>
      </c>
      <c r="CL35" s="80">
        <f>-1*CK35*$O$4/(CJ46+$P$4)^2</f>
        <v>-9.51560459407229E-5</v>
      </c>
      <c r="CM35" s="23">
        <f>$S$4/(EXP($N$4-$O$4/(CL46+$P$4))/$R$32)</f>
        <v>5.0783099063758637E-3</v>
      </c>
      <c r="CN35" s="80">
        <f>-1*CM35*$O$4/(CL46+$P$4)^2</f>
        <v>-9.51560459407229E-5</v>
      </c>
      <c r="CO35" s="23">
        <f>$S$4/(EXP($N$4-$O$4/(CN46+$P$4))/$R$32)</f>
        <v>5.0783099063758637E-3</v>
      </c>
      <c r="CP35" s="80">
        <f>-1*CO35*$O$4/(CN46+$P$4)^2</f>
        <v>-9.51560459407229E-5</v>
      </c>
      <c r="CQ35" s="23">
        <f>$S$4/(EXP($N$4-$O$4/(CP46+$P$4))/$R$32)</f>
        <v>5.0783099063758637E-3</v>
      </c>
      <c r="CR35" s="80">
        <f>-1*CQ35*$O$4/(CP46+$P$4)^2</f>
        <v>-9.51560459407229E-5</v>
      </c>
      <c r="CS35" s="23">
        <f>$S$4/(EXP($N$4-$O$4/(CR46+$P$4))/$R$32)</f>
        <v>5.0783099063758637E-3</v>
      </c>
      <c r="CT35" s="80">
        <f>-1*CS35*$O$4/(CR46+$P$4)^2</f>
        <v>-9.51560459407229E-5</v>
      </c>
      <c r="CU35" s="23">
        <f>$S$4/(EXP($N$4-$O$4/(CT46+$P$4))/$R$32)</f>
        <v>5.0783099063758637E-3</v>
      </c>
      <c r="CV35" s="80">
        <f>-1*CU35*$O$4/(CT46+$P$4)^2</f>
        <v>-9.51560459407229E-5</v>
      </c>
      <c r="CW35" s="23">
        <f>$S$4/(EXP($N$4-$O$4/(CV46+$P$4))/$R$32)</f>
        <v>5.0783099063758637E-3</v>
      </c>
      <c r="CX35" s="80">
        <f>-1*CW35*$O$4/(CV46+$P$4)^2</f>
        <v>-9.51560459407229E-5</v>
      </c>
      <c r="CY35" s="23">
        <f>$S$4/(EXP($N$4-$O$4/(CX46+$P$4))/$R$32)</f>
        <v>5.0783099063758637E-3</v>
      </c>
      <c r="CZ35" s="80">
        <f>-1*CY35*$O$4/(CX46+$P$4)^2</f>
        <v>-9.51560459407229E-5</v>
      </c>
      <c r="DA35" s="23">
        <f>$S$4/(EXP($N$4-$O$4/(CZ46+$P$4))/$R$32)</f>
        <v>5.0783099063758637E-3</v>
      </c>
      <c r="DB35" s="80">
        <f>-1*DA35*$O$4/(CZ46+$P$4)^2</f>
        <v>-9.51560459407229E-5</v>
      </c>
      <c r="DC35" s="23">
        <f>$S$4/(EXP($N$4-$O$4/(DB46+$P$4))/$R$32)</f>
        <v>5.0783099063758637E-3</v>
      </c>
      <c r="DD35" s="80">
        <f>-1*DC35*$O$4/(DB46+$P$4)^2</f>
        <v>-9.51560459407229E-5</v>
      </c>
      <c r="DE35" s="23">
        <f>$S$4/(EXP($N$4-$O$4/(DD46+$P$4))/$R$32)</f>
        <v>5.0783099063758637E-3</v>
      </c>
      <c r="DF35" s="80">
        <f>-1*DE35*$O$4/(DD46+$P$4)^2</f>
        <v>-9.51560459407229E-5</v>
      </c>
      <c r="DG35" s="23">
        <f>$S$4/(EXP($N$4-$O$4/(DF46+$P$4))/$R$32)</f>
        <v>5.0783099063758637E-3</v>
      </c>
      <c r="DH35" s="80">
        <f>-1*DG35*$O$4/(DF46+$P$4)^2</f>
        <v>-9.51560459407229E-5</v>
      </c>
      <c r="DI35" s="23">
        <f>$S$4/(EXP($N$4-$O$4/(DH46+$P$4))/$R$32)</f>
        <v>5.0783099063758637E-3</v>
      </c>
      <c r="DJ35" s="80">
        <f>-1*DI35*$O$4/(DH46+$P$4)^2</f>
        <v>-9.51560459407229E-5</v>
      </c>
      <c r="DK35" s="23">
        <f>$S$4/(EXP($N$4-$O$4/(DJ46+$P$4))/$R$32)</f>
        <v>5.0783099063758637E-3</v>
      </c>
      <c r="DL35" s="80">
        <f>-1*DK35*$O$4/(DJ46+$P$4)^2</f>
        <v>-9.51560459407229E-5</v>
      </c>
      <c r="DM35" s="23">
        <f>$S$4/(EXP($N$4-$O$4/(DL46+$P$4))/$R$32)</f>
        <v>5.0783099063758637E-3</v>
      </c>
      <c r="DN35" s="80">
        <f>-1*DM35*$O$4/(DL46+$P$4)^2</f>
        <v>-9.51560459407229E-5</v>
      </c>
      <c r="DO35" s="23">
        <f>$S$4/(EXP($N$4-$O$4/(DN46+$P$4))/$R$32)</f>
        <v>5.0783099063758637E-3</v>
      </c>
      <c r="DP35" s="80">
        <f>-1*DO35*$O$4/(DN46+$P$4)^2</f>
        <v>-9.51560459407229E-5</v>
      </c>
      <c r="DQ35" s="23">
        <f>$S$4/(EXP($N$4-$O$4/(DP46+$P$4))/$R$32)</f>
        <v>5.0783099063758637E-3</v>
      </c>
      <c r="DR35" s="80">
        <f>-1*DQ35*$O$4/(DP46+$P$4)^2</f>
        <v>-9.51560459407229E-5</v>
      </c>
      <c r="DS35" s="23">
        <f>$S$4/(EXP($N$4-$O$4/(DR46+$P$4))/$R$32)</f>
        <v>5.0783099063758637E-3</v>
      </c>
      <c r="DT35" s="80">
        <f>-1*DS35*$O$4/(DR46+$P$4)^2</f>
        <v>-9.51560459407229E-5</v>
      </c>
      <c r="DU35" s="23">
        <f>$S$4/(EXP($N$4-$O$4/(DT46+$P$4))/$R$32)</f>
        <v>5.0783099063758637E-3</v>
      </c>
      <c r="DV35" s="80">
        <f>-1*DU35*$O$4/(DT46+$P$4)^2</f>
        <v>-9.51560459407229E-5</v>
      </c>
      <c r="DW35" s="23">
        <f>$S$4/(EXP($N$4-$O$4/(DV46+$P$4))/$R$32)</f>
        <v>5.0783099063758637E-3</v>
      </c>
      <c r="DX35" s="80">
        <f>-1*DW35*$O$4/(DV46+$P$4)^2</f>
        <v>-9.51560459407229E-5</v>
      </c>
      <c r="DY35" s="23">
        <f>$S$4/(EXP($N$4-$O$4/(DX46+$P$4))/$R$32)</f>
        <v>5.0783099063758637E-3</v>
      </c>
      <c r="DZ35" s="80">
        <f>-1*DY35*$O$4/(DX46+$P$4)^2</f>
        <v>-9.51560459407229E-5</v>
      </c>
      <c r="EA35" s="23">
        <f>$S$4/(EXP($N$4-$O$4/(DZ46+$P$4))/$R$32)</f>
        <v>5.0783099063758637E-3</v>
      </c>
      <c r="EB35" s="80">
        <f>-1*EA35*$O$4/(DZ46+$P$4)^2</f>
        <v>-9.51560459407229E-5</v>
      </c>
      <c r="EC35" s="23">
        <f>$S$4/(EXP($N$4-$O$4/(EB46+$P$4))/$R$32)</f>
        <v>5.0783099063758637E-3</v>
      </c>
      <c r="ED35" s="80">
        <f>-1*EC35*$O$4/(EB46+$P$4)^2</f>
        <v>-9.51560459407229E-5</v>
      </c>
      <c r="EE35" s="23">
        <f>$S$4/(EXP($N$4-$O$4/(ED46+$P$4))/$R$32)</f>
        <v>5.0783099063758637E-3</v>
      </c>
      <c r="EF35" s="80">
        <f>-1*EE35*$O$4/(ED46+$P$4)^2</f>
        <v>-9.51560459407229E-5</v>
      </c>
      <c r="EG35" s="23">
        <f>$S$4/(EXP($N$4-$O$4/(EF46+$P$4))/$R$32)</f>
        <v>5.0783099063758637E-3</v>
      </c>
      <c r="EH35" s="80">
        <f>-1*EG35*$O$4/(EF46+$P$4)^2</f>
        <v>-9.51560459407229E-5</v>
      </c>
      <c r="EI35" s="23">
        <f>$S$4/(EXP($N$4-$O$4/(EH46+$P$4))/$R$32)</f>
        <v>5.0783099063758637E-3</v>
      </c>
      <c r="EJ35" s="80">
        <f>-1*EI35*$O$4/(EH46+$P$4)^2</f>
        <v>-9.51560459407229E-5</v>
      </c>
      <c r="EK35" s="23">
        <f>$S$4/(EXP($N$4-$O$4/(EJ46+$P$4))/$R$32)</f>
        <v>5.0783099063758637E-3</v>
      </c>
      <c r="EL35" s="80">
        <f>-1*EK35*$O$4/(EJ46+$P$4)^2</f>
        <v>-9.51560459407229E-5</v>
      </c>
      <c r="EM35" s="23">
        <f>$S$4/(EXP($N$4-$O$4/(EL46+$P$4))/$R$32)</f>
        <v>5.0783099063758637E-3</v>
      </c>
      <c r="EN35" s="80">
        <f>-1*EM35*$O$4/(EL46+$P$4)^2</f>
        <v>-9.51560459407229E-5</v>
      </c>
      <c r="EO35" s="23">
        <f>$S$4/(EXP($N$4-$O$4/(EN46+$P$4))/$R$32)</f>
        <v>5.0783099063758637E-3</v>
      </c>
      <c r="EP35" s="80">
        <f>-1*EO35*$O$4/(EN46+$P$4)^2</f>
        <v>-9.51560459407229E-5</v>
      </c>
      <c r="EQ35" s="23">
        <f>$S$4/(EXP($N$4-$O$4/(EP46+$P$4))/$R$32)</f>
        <v>5.0783099063758637E-3</v>
      </c>
      <c r="ER35" s="80">
        <f>-1*EQ35*$O$4/(EP46+$P$4)^2</f>
        <v>-9.51560459407229E-5</v>
      </c>
      <c r="ES35" s="23">
        <f>$S$4/(EXP($N$4-$O$4/(ER46+$P$4))/$R$32)</f>
        <v>5.0783099063758637E-3</v>
      </c>
      <c r="ET35" s="80">
        <f>-1*ES35*$O$4/(ER46+$P$4)^2</f>
        <v>-9.51560459407229E-5</v>
      </c>
      <c r="EU35" s="23">
        <f>$S$4/(EXP($N$4-$O$4/(ET46+$P$4))/$R$32)</f>
        <v>5.0783099063758637E-3</v>
      </c>
      <c r="EV35" s="80">
        <f>-1*EU35*$O$4/(ET46+$P$4)^2</f>
        <v>-9.51560459407229E-5</v>
      </c>
    </row>
    <row r="36" spans="1:152" x14ac:dyDescent="0.25">
      <c r="B36" s="66" t="str">
        <f t="shared" si="12"/>
        <v>N-HEXYLCYCLOPENTANE</v>
      </c>
      <c r="C36" s="66"/>
      <c r="D36" s="66"/>
      <c r="E36" s="66">
        <f t="shared" si="13"/>
        <v>0.15517685478324314</v>
      </c>
      <c r="F36" s="66">
        <f t="shared" si="11"/>
        <v>6.1457008592248419E-3</v>
      </c>
      <c r="H36" s="21"/>
      <c r="I36" s="21"/>
      <c r="J36" s="21"/>
      <c r="K36" s="21"/>
      <c r="L36" s="51">
        <v>2</v>
      </c>
      <c r="M36" s="23">
        <f t="shared" ref="M36:M44" si="14">S5/(EXP(N5-O5/($M$34+P5))/$R$32)</f>
        <v>1.1456804871513614E-2</v>
      </c>
      <c r="N36" s="60">
        <f t="shared" ref="N36:N44" si="15">(O5/(N5-LN($R$32)) - P5)*S5</f>
        <v>36.270867504055367</v>
      </c>
      <c r="O36" s="23">
        <f t="shared" ref="O36:O44" si="16">S5/(EXP(N5-O5/($N$45+P5))/$R$32)</f>
        <v>5.4775435504861331E-2</v>
      </c>
      <c r="P36" s="80">
        <f t="shared" ref="P36:P44" si="17">-1*O36*O5/($N$45+P5)^2</f>
        <v>-1.882744967792878E-3</v>
      </c>
      <c r="Q36" s="23">
        <f>$S$5/(EXP($N$5-$O$5/(P46+$P$5))/$R$32)</f>
        <v>3.1978912816750499E-2</v>
      </c>
      <c r="R36" s="80">
        <f>-1*Q36*$O$5/(P46+$P$5)^2</f>
        <v>-9.9831231956477233E-4</v>
      </c>
      <c r="S36" s="23">
        <f>$S$5/(EXP($N$5-$O$5/(R46+$P$5))/$R$32)</f>
        <v>1.9654115002778423E-2</v>
      </c>
      <c r="T36" s="80">
        <f>-1*S36*$O$5/(R46+$P$5)^2</f>
        <v>-5.6005273935530876E-4</v>
      </c>
      <c r="U36" s="23">
        <f>$S$5/(EXP($N$5-$O$5/(T46+$P$5))/$R$32)</f>
        <v>1.3773309169530731E-2</v>
      </c>
      <c r="V36" s="80">
        <f>-1*U36*$O$5/(T46+$P$5)^2</f>
        <v>-3.6616994248828177E-4</v>
      </c>
      <c r="W36" s="23">
        <f>$S$5/(EXP($N$5-$O$5/(V46+$P$5))/$R$32)</f>
        <v>1.1754023799690932E-2</v>
      </c>
      <c r="X36" s="80">
        <f>-1*W36*$O$5/(V46+$P$5)^2</f>
        <v>-3.0272720541162296E-4</v>
      </c>
      <c r="Y36" s="23">
        <f>$S$5/(EXP($N$5-$O$5/(X46+$P$5))/$R$32)</f>
        <v>1.1463004458188415E-2</v>
      </c>
      <c r="Z36" s="80">
        <f>-1*Y36*$O$5/(X46+$P$5)^2</f>
        <v>-2.9374069569272713E-4</v>
      </c>
      <c r="AA36" s="23">
        <f>$S$5/(EXP($N$5-$O$5/(Z46+$P$5))/$R$32)</f>
        <v>1.1456807677095317E-2</v>
      </c>
      <c r="AB36" s="80">
        <f>-1*AA36*$O$5/(Z46+$P$5)^2</f>
        <v>-2.9354979768860288E-4</v>
      </c>
      <c r="AC36" s="23">
        <f>$S$5/(EXP($N$5-$O$5/(AB46+$P$5))/$R$32)</f>
        <v>1.1456804871514185E-2</v>
      </c>
      <c r="AD36" s="80">
        <f>-1*AC36*$O$5/(AB46+$P$5)^2</f>
        <v>-2.9354971126421679E-4</v>
      </c>
      <c r="AE36" s="23">
        <f>$S$5/(EXP($N$5-$O$5/(AD46+$P$5))/$R$32)</f>
        <v>1.1456804871513635E-2</v>
      </c>
      <c r="AF36" s="80">
        <f>-1*AE36*$O$5/(AD46+$P$5)^2</f>
        <v>-2.9354971126419987E-4</v>
      </c>
      <c r="AG36" s="23">
        <f>$S$5/(EXP($N$5-$O$5/(AF46+$P$5))/$R$32)</f>
        <v>1.1456804871513614E-2</v>
      </c>
      <c r="AH36" s="80">
        <f>-1*AG36*$O$5/(AF46+$P$5)^2</f>
        <v>-2.9354971126419922E-4</v>
      </c>
      <c r="AI36" s="23">
        <f>$S$5/(EXP($N$5-$O$5/(AH46+$P$5))/$R$32)</f>
        <v>1.1456804871513614E-2</v>
      </c>
      <c r="AJ36" s="80">
        <f>-1*AI36*$O$5/(AH46+$P$5)^2</f>
        <v>-2.9354971126419922E-4</v>
      </c>
      <c r="AK36" s="23">
        <f>$S$5/(EXP($N$5-$O$5/(AJ46+$P$5))/$R$32)</f>
        <v>1.1456804871513614E-2</v>
      </c>
      <c r="AL36" s="80">
        <f>-1*AK36*$O$5/(AJ46+$P$5)^2</f>
        <v>-2.9354971126419922E-4</v>
      </c>
      <c r="AM36" s="23">
        <f>$S$5/(EXP($N$5-$O$5/(AL46+$P$5))/$R$32)</f>
        <v>1.1456804871513614E-2</v>
      </c>
      <c r="AN36" s="80">
        <f>-1*AM36*$O$5/(AL46+$P$5)^2</f>
        <v>-2.9354971126419922E-4</v>
      </c>
      <c r="AO36" s="23">
        <f>$S$5/(EXP($N$5-$O$5/(AN46+$P$5))/$R$32)</f>
        <v>1.1456804871513614E-2</v>
      </c>
      <c r="AP36" s="80">
        <f>-1*AO36*$O$5/(AN46+$P$5)^2</f>
        <v>-2.9354971126419922E-4</v>
      </c>
      <c r="AQ36" s="23">
        <f>$S$5/(EXP($N$5-$O$5/(AP46+$P$5))/$R$32)</f>
        <v>1.1456804871513614E-2</v>
      </c>
      <c r="AR36" s="80">
        <f>-1*AQ36*$O$5/(AP46+$P$5)^2</f>
        <v>-2.9354971126419922E-4</v>
      </c>
      <c r="AS36" s="23">
        <f>$S$5/(EXP($N$5-$O$5/(AR46+$P$5))/$R$32)</f>
        <v>1.1456804871513614E-2</v>
      </c>
      <c r="AT36" s="80">
        <f>-1*AS36*$O$5/(AR46+$P$5)^2</f>
        <v>-2.9354971126419922E-4</v>
      </c>
      <c r="AU36" s="23">
        <f>$S$5/(EXP($N$5-$O$5/(AT46+$P$5))/$R$32)</f>
        <v>1.1456804871513614E-2</v>
      </c>
      <c r="AV36" s="80">
        <f>-1*AU36*$O$5/(AT46+$P$5)^2</f>
        <v>-2.9354971126419922E-4</v>
      </c>
      <c r="AW36" s="23">
        <f>$S$5/(EXP($N$5-$O$5/(AV46+$P$5))/$R$32)</f>
        <v>1.1456804871513614E-2</v>
      </c>
      <c r="AX36" s="80">
        <f>-1*AW36*$O$5/(AV46+$P$5)^2</f>
        <v>-2.9354971126419922E-4</v>
      </c>
      <c r="AY36" s="23">
        <f>$S$5/(EXP($N$5-$O$5/(AX46+$P$5))/$R$32)</f>
        <v>1.1456804871513614E-2</v>
      </c>
      <c r="AZ36" s="80">
        <f>-1*AY36*$O$5/(AX46+$P$5)^2</f>
        <v>-2.9354971126419922E-4</v>
      </c>
      <c r="BA36" s="23">
        <f>$S$5/(EXP($N$5-$O$5/(AZ46+$P$5))/$R$32)</f>
        <v>1.1456804871513614E-2</v>
      </c>
      <c r="BB36" s="80">
        <f>-1*BA36*$O$5/(AZ46+$P$5)^2</f>
        <v>-2.9354971126419922E-4</v>
      </c>
      <c r="BC36" s="23">
        <f>$S$5/(EXP($N$5-$O$5/(BB46+$P$5))/$R$32)</f>
        <v>1.1456804871513614E-2</v>
      </c>
      <c r="BD36" s="80">
        <f>-1*BC36*$O$5/(BB46+$P$5)^2</f>
        <v>-2.9354971126419922E-4</v>
      </c>
      <c r="BE36" s="23">
        <f>$S$5/(EXP($N$5-$O$5/(BD46+$P$5))/$R$32)</f>
        <v>1.1456804871513614E-2</v>
      </c>
      <c r="BF36" s="80">
        <f>-1*BE36*$O$5/(BD46+$P$5)^2</f>
        <v>-2.9354971126419922E-4</v>
      </c>
      <c r="BG36" s="23">
        <f>$S$5/(EXP($N$5-$O$5/(BF46+$P$5))/$R$32)</f>
        <v>1.1456804871513614E-2</v>
      </c>
      <c r="BH36" s="80">
        <f>-1*BG36*$O$5/(BF46+$P$5)^2</f>
        <v>-2.9354971126419922E-4</v>
      </c>
      <c r="BI36" s="23">
        <f>$S$5/(EXP($N$5-$O$5/(BH46+$P$5))/$R$32)</f>
        <v>1.1456804871513614E-2</v>
      </c>
      <c r="BJ36" s="80">
        <f>-1*BI36*$O$5/(BH46+$P$5)^2</f>
        <v>-2.9354971126419922E-4</v>
      </c>
      <c r="BK36" s="23">
        <f>$S$5/(EXP($N$5-$O$5/(BJ46+$P$5))/$R$32)</f>
        <v>1.1456804871513614E-2</v>
      </c>
      <c r="BL36" s="80">
        <f>-1*BK36*$O$5/(BJ46+$P$5)^2</f>
        <v>-2.9354971126419922E-4</v>
      </c>
      <c r="BM36" s="23">
        <f>$S$5/(EXP($N$5-$O$5/(BL46+$P$5))/$R$32)</f>
        <v>1.1456804871513614E-2</v>
      </c>
      <c r="BN36" s="80">
        <f>-1*BM36*$O$5/(BL46+$P$5)^2</f>
        <v>-2.9354971126419922E-4</v>
      </c>
      <c r="BO36" s="23">
        <f>$S$5/(EXP($N$5-$O$5/(BN46+$P$5))/$R$32)</f>
        <v>1.1456804871513614E-2</v>
      </c>
      <c r="BP36" s="80">
        <f>-1*BO36*$O$5/(BN46+$P$5)^2</f>
        <v>-2.9354971126419922E-4</v>
      </c>
      <c r="BQ36" s="23">
        <f>$S$5/(EXP($N$5-$O$5/(BP46+$P$5))/$R$32)</f>
        <v>1.1456804871513614E-2</v>
      </c>
      <c r="BR36" s="80">
        <f>-1*BQ36*$O$5/(BP46+$P$5)^2</f>
        <v>-2.9354971126419922E-4</v>
      </c>
      <c r="BS36" s="23">
        <f>$S$5/(EXP($N$5-$O$5/(BR46+$P$5))/$R$32)</f>
        <v>1.1456804871513614E-2</v>
      </c>
      <c r="BT36" s="80">
        <f>-1*BS36*$O$5/(BR46+$P$5)^2</f>
        <v>-2.9354971126419922E-4</v>
      </c>
      <c r="BU36" s="23">
        <f>$S$5/(EXP($N$5-$O$5/(BT46+$P$5))/$R$32)</f>
        <v>1.1456804871513614E-2</v>
      </c>
      <c r="BV36" s="80">
        <f>-1*BU36*$O$5/(BT46+$P$5)^2</f>
        <v>-2.9354971126419922E-4</v>
      </c>
      <c r="BW36" s="23">
        <f>$S$5/(EXP($N$5-$O$5/(BV46+$P$5))/$R$32)</f>
        <v>1.1456804871513614E-2</v>
      </c>
      <c r="BX36" s="80">
        <f>-1*BW36*$O$5/(BV46+$P$5)^2</f>
        <v>-2.9354971126419922E-4</v>
      </c>
      <c r="BY36" s="23">
        <f>$S$5/(EXP($N$5-$O$5/(BX46+$P$5))/$R$32)</f>
        <v>1.1456804871513614E-2</v>
      </c>
      <c r="BZ36" s="80">
        <f>-1*BY36*$O$5/(BX46+$P$5)^2</f>
        <v>-2.9354971126419922E-4</v>
      </c>
      <c r="CA36" s="23">
        <f>$S$5/(EXP($N$5-$O$5/(BZ46+$P$5))/$R$32)</f>
        <v>1.1456804871513614E-2</v>
      </c>
      <c r="CB36" s="80">
        <f>-1*CA36*$O$5/(BZ46+$P$5)^2</f>
        <v>-2.9354971126419922E-4</v>
      </c>
      <c r="CC36" s="23">
        <f>$S$5/(EXP($N$5-$O$5/(CB46+$P$5))/$R$32)</f>
        <v>1.1456804871513614E-2</v>
      </c>
      <c r="CD36" s="80">
        <f>-1*CC36*$O$5/(CB46+$P$5)^2</f>
        <v>-2.9354971126419922E-4</v>
      </c>
      <c r="CE36" s="23">
        <f>$S$5/(EXP($N$5-$O$5/(CD46+$P$5))/$R$32)</f>
        <v>1.1456804871513614E-2</v>
      </c>
      <c r="CF36" s="80">
        <f>-1*CE36*$O$5/(CD46+$P$5)^2</f>
        <v>-2.9354971126419922E-4</v>
      </c>
      <c r="CG36" s="23">
        <f>$S$5/(EXP($N$5-$O$5/(CF46+$P$5))/$R$32)</f>
        <v>1.1456804871513614E-2</v>
      </c>
      <c r="CH36" s="80">
        <f>-1*CG36*$O$5/(CF46+$P$5)^2</f>
        <v>-2.9354971126419922E-4</v>
      </c>
      <c r="CI36" s="23">
        <f>$S$5/(EXP($N$5-$O$5/(CH46+$P$5))/$R$32)</f>
        <v>1.1456804871513614E-2</v>
      </c>
      <c r="CJ36" s="80">
        <f>-1*CI36*$O$5/(CH46+$P$5)^2</f>
        <v>-2.9354971126419922E-4</v>
      </c>
      <c r="CK36" s="23">
        <f>$S$5/(EXP($N$5-$O$5/(CJ46+$P$5))/$R$32)</f>
        <v>1.1456804871513614E-2</v>
      </c>
      <c r="CL36" s="80">
        <f>-1*CK36*$O$5/(CJ46+$P$5)^2</f>
        <v>-2.9354971126419922E-4</v>
      </c>
      <c r="CM36" s="23">
        <f>$S$5/(EXP($N$5-$O$5/(CL46+$P$5))/$R$32)</f>
        <v>1.1456804871513614E-2</v>
      </c>
      <c r="CN36" s="80">
        <f>-1*CM36*$O$5/(CL46+$P$5)^2</f>
        <v>-2.9354971126419922E-4</v>
      </c>
      <c r="CO36" s="23">
        <f>$S$5/(EXP($N$5-$O$5/(CN46+$P$5))/$R$32)</f>
        <v>1.1456804871513614E-2</v>
      </c>
      <c r="CP36" s="80">
        <f>-1*CO36*$O$5/(CN46+$P$5)^2</f>
        <v>-2.9354971126419922E-4</v>
      </c>
      <c r="CQ36" s="23">
        <f>$S$5/(EXP($N$5-$O$5/(CP46+$P$5))/$R$32)</f>
        <v>1.1456804871513614E-2</v>
      </c>
      <c r="CR36" s="80">
        <f>-1*CQ36*$O$5/(CP46+$P$5)^2</f>
        <v>-2.9354971126419922E-4</v>
      </c>
      <c r="CS36" s="23">
        <f>$S$5/(EXP($N$5-$O$5/(CR46+$P$5))/$R$32)</f>
        <v>1.1456804871513614E-2</v>
      </c>
      <c r="CT36" s="80">
        <f>-1*CS36*$O$5/(CR46+$P$5)^2</f>
        <v>-2.9354971126419922E-4</v>
      </c>
      <c r="CU36" s="23">
        <f>$S$5/(EXP($N$5-$O$5/(CT46+$P$5))/$R$32)</f>
        <v>1.1456804871513614E-2</v>
      </c>
      <c r="CV36" s="80">
        <f>-1*CU36*$O$5/(CT46+$P$5)^2</f>
        <v>-2.9354971126419922E-4</v>
      </c>
      <c r="CW36" s="23">
        <f>$S$5/(EXP($N$5-$O$5/(CV46+$P$5))/$R$32)</f>
        <v>1.1456804871513614E-2</v>
      </c>
      <c r="CX36" s="80">
        <f>-1*CW36*$O$5/(CV46+$P$5)^2</f>
        <v>-2.9354971126419922E-4</v>
      </c>
      <c r="CY36" s="23">
        <f>$S$5/(EXP($N$5-$O$5/(CX46+$P$5))/$R$32)</f>
        <v>1.1456804871513614E-2</v>
      </c>
      <c r="CZ36" s="80">
        <f>-1*CY36*$O$5/(CX46+$P$5)^2</f>
        <v>-2.9354971126419922E-4</v>
      </c>
      <c r="DA36" s="23">
        <f>$S$5/(EXP($N$5-$O$5/(CZ46+$P$5))/$R$32)</f>
        <v>1.1456804871513614E-2</v>
      </c>
      <c r="DB36" s="80">
        <f>-1*DA36*$O$5/(CZ46+$P$5)^2</f>
        <v>-2.9354971126419922E-4</v>
      </c>
      <c r="DC36" s="23">
        <f>$S$5/(EXP($N$5-$O$5/(DB46+$P$5))/$R$32)</f>
        <v>1.1456804871513614E-2</v>
      </c>
      <c r="DD36" s="80">
        <f>-1*DC36*$O$5/(DB46+$P$5)^2</f>
        <v>-2.9354971126419922E-4</v>
      </c>
      <c r="DE36" s="23">
        <f>$S$5/(EXP($N$5-$O$5/(DD46+$P$5))/$R$32)</f>
        <v>1.1456804871513614E-2</v>
      </c>
      <c r="DF36" s="80">
        <f>-1*DE36*$O$5/(DD46+$P$5)^2</f>
        <v>-2.9354971126419922E-4</v>
      </c>
      <c r="DG36" s="23">
        <f>$S$5/(EXP($N$5-$O$5/(DF46+$P$5))/$R$32)</f>
        <v>1.1456804871513614E-2</v>
      </c>
      <c r="DH36" s="80">
        <f>-1*DG36*$O$5/(DF46+$P$5)^2</f>
        <v>-2.9354971126419922E-4</v>
      </c>
      <c r="DI36" s="23">
        <f>$S$5/(EXP($N$5-$O$5/(DH46+$P$5))/$R$32)</f>
        <v>1.1456804871513614E-2</v>
      </c>
      <c r="DJ36" s="80">
        <f>-1*DI36*$O$5/(DH46+$P$5)^2</f>
        <v>-2.9354971126419922E-4</v>
      </c>
      <c r="DK36" s="23">
        <f>$S$5/(EXP($N$5-$O$5/(DJ46+$P$5))/$R$32)</f>
        <v>1.1456804871513614E-2</v>
      </c>
      <c r="DL36" s="80">
        <f>-1*DK36*$O$5/(DJ46+$P$5)^2</f>
        <v>-2.9354971126419922E-4</v>
      </c>
      <c r="DM36" s="23">
        <f>$S$5/(EXP($N$5-$O$5/(DL46+$P$5))/$R$32)</f>
        <v>1.1456804871513614E-2</v>
      </c>
      <c r="DN36" s="80">
        <f>-1*DM36*$O$5/(DL46+$P$5)^2</f>
        <v>-2.9354971126419922E-4</v>
      </c>
      <c r="DO36" s="23">
        <f>$S$5/(EXP($N$5-$O$5/(DN46+$P$5))/$R$32)</f>
        <v>1.1456804871513614E-2</v>
      </c>
      <c r="DP36" s="80">
        <f>-1*DO36*$O$5/(DN46+$P$5)^2</f>
        <v>-2.9354971126419922E-4</v>
      </c>
      <c r="DQ36" s="23">
        <f>$S$5/(EXP($N$5-$O$5/(DP46+$P$5))/$R$32)</f>
        <v>1.1456804871513614E-2</v>
      </c>
      <c r="DR36" s="80">
        <f>-1*DQ36*$O$5/(DP46+$P$5)^2</f>
        <v>-2.9354971126419922E-4</v>
      </c>
      <c r="DS36" s="23">
        <f>$S$5/(EXP($N$5-$O$5/(DR46+$P$5))/$R$32)</f>
        <v>1.1456804871513614E-2</v>
      </c>
      <c r="DT36" s="80">
        <f>-1*DS36*$O$5/(DR46+$P$5)^2</f>
        <v>-2.9354971126419922E-4</v>
      </c>
      <c r="DU36" s="23">
        <f>$S$5/(EXP($N$5-$O$5/(DT46+$P$5))/$R$32)</f>
        <v>1.1456804871513614E-2</v>
      </c>
      <c r="DV36" s="80">
        <f>-1*DU36*$O$5/(DT46+$P$5)^2</f>
        <v>-2.9354971126419922E-4</v>
      </c>
      <c r="DW36" s="23">
        <f>$S$5/(EXP($N$5-$O$5/(DV46+$P$5))/$R$32)</f>
        <v>1.1456804871513614E-2</v>
      </c>
      <c r="DX36" s="80">
        <f>-1*DW36*$O$5/(DV46+$P$5)^2</f>
        <v>-2.9354971126419922E-4</v>
      </c>
      <c r="DY36" s="23">
        <f>$S$5/(EXP($N$5-$O$5/(DX46+$P$5))/$R$32)</f>
        <v>1.1456804871513614E-2</v>
      </c>
      <c r="DZ36" s="80">
        <f>-1*DY36*$O$5/(DX46+$P$5)^2</f>
        <v>-2.9354971126419922E-4</v>
      </c>
      <c r="EA36" s="23">
        <f>$S$5/(EXP($N$5-$O$5/(DZ46+$P$5))/$R$32)</f>
        <v>1.1456804871513614E-2</v>
      </c>
      <c r="EB36" s="80">
        <f>-1*EA36*$O$5/(DZ46+$P$5)^2</f>
        <v>-2.9354971126419922E-4</v>
      </c>
      <c r="EC36" s="23">
        <f>$S$5/(EXP($N$5-$O$5/(EB46+$P$5))/$R$32)</f>
        <v>1.1456804871513614E-2</v>
      </c>
      <c r="ED36" s="80">
        <f>-1*EC36*$O$5/(EB46+$P$5)^2</f>
        <v>-2.9354971126419922E-4</v>
      </c>
      <c r="EE36" s="23">
        <f>$S$5/(EXP($N$5-$O$5/(ED46+$P$5))/$R$32)</f>
        <v>1.1456804871513614E-2</v>
      </c>
      <c r="EF36" s="80">
        <f>-1*EE36*$O$5/(ED46+$P$5)^2</f>
        <v>-2.9354971126419922E-4</v>
      </c>
      <c r="EG36" s="23">
        <f>$S$5/(EXP($N$5-$O$5/(EF46+$P$5))/$R$32)</f>
        <v>1.1456804871513614E-2</v>
      </c>
      <c r="EH36" s="80">
        <f>-1*EG36*$O$5/(EF46+$P$5)^2</f>
        <v>-2.9354971126419922E-4</v>
      </c>
      <c r="EI36" s="23">
        <f>$S$5/(EXP($N$5-$O$5/(EH46+$P$5))/$R$32)</f>
        <v>1.1456804871513614E-2</v>
      </c>
      <c r="EJ36" s="80">
        <f>-1*EI36*$O$5/(EH46+$P$5)^2</f>
        <v>-2.9354971126419922E-4</v>
      </c>
      <c r="EK36" s="23">
        <f>$S$5/(EXP($N$5-$O$5/(EJ46+$P$5))/$R$32)</f>
        <v>1.1456804871513614E-2</v>
      </c>
      <c r="EL36" s="80">
        <f>-1*EK36*$O$5/(EJ46+$P$5)^2</f>
        <v>-2.9354971126419922E-4</v>
      </c>
      <c r="EM36" s="23">
        <f>$S$5/(EXP($N$5-$O$5/(EL46+$P$5))/$R$32)</f>
        <v>1.1456804871513614E-2</v>
      </c>
      <c r="EN36" s="80">
        <f>-1*EM36*$O$5/(EL46+$P$5)^2</f>
        <v>-2.9354971126419922E-4</v>
      </c>
      <c r="EO36" s="23">
        <f>$S$5/(EXP($N$5-$O$5/(EN46+$P$5))/$R$32)</f>
        <v>1.1456804871513614E-2</v>
      </c>
      <c r="EP36" s="80">
        <f>-1*EO36*$O$5/(EN46+$P$5)^2</f>
        <v>-2.9354971126419922E-4</v>
      </c>
      <c r="EQ36" s="23">
        <f>$S$5/(EXP($N$5-$O$5/(EP46+$P$5))/$R$32)</f>
        <v>1.1456804871513614E-2</v>
      </c>
      <c r="ER36" s="80">
        <f>-1*EQ36*$O$5/(EP46+$P$5)^2</f>
        <v>-2.9354971126419922E-4</v>
      </c>
      <c r="ES36" s="23">
        <f>$S$5/(EXP($N$5-$O$5/(ER46+$P$5))/$R$32)</f>
        <v>1.1456804871513614E-2</v>
      </c>
      <c r="ET36" s="80">
        <f>-1*ES36*$O$5/(ER46+$P$5)^2</f>
        <v>-2.9354971126419922E-4</v>
      </c>
      <c r="EU36" s="23">
        <f>$S$5/(EXP($N$5-$O$5/(ET46+$P$5))/$R$32)</f>
        <v>1.1456804871513614E-2</v>
      </c>
      <c r="EV36" s="80">
        <f>-1*EU36*$O$5/(ET46+$P$5)^2</f>
        <v>-2.9354971126419922E-4</v>
      </c>
    </row>
    <row r="37" spans="1:152" x14ac:dyDescent="0.25">
      <c r="B37" s="66" t="str">
        <f t="shared" si="12"/>
        <v>2-METHYLHEPTANE</v>
      </c>
      <c r="C37" s="66"/>
      <c r="D37" s="66"/>
      <c r="E37" s="66">
        <f t="shared" si="13"/>
        <v>0.11231320006027017</v>
      </c>
      <c r="F37" s="66">
        <f t="shared" si="11"/>
        <v>7.9055588319112233E-2</v>
      </c>
      <c r="H37" s="21"/>
      <c r="I37" s="21"/>
      <c r="J37" s="21"/>
      <c r="K37" s="21"/>
      <c r="L37" s="51">
        <v>3</v>
      </c>
      <c r="M37" s="23">
        <f t="shared" si="14"/>
        <v>0.65148186986777501</v>
      </c>
      <c r="N37" s="60">
        <f t="shared" si="15"/>
        <v>48.874430857449404</v>
      </c>
      <c r="O37" s="23">
        <f t="shared" si="16"/>
        <v>8.2360347960356464</v>
      </c>
      <c r="P37" s="80">
        <f t="shared" si="17"/>
        <v>-0.48324740906535418</v>
      </c>
      <c r="Q37" s="23">
        <f>$S$6/(EXP($N$6-$O$6/(P46+$P$6))/$R$32)</f>
        <v>3.3408572007202713</v>
      </c>
      <c r="R37" s="80">
        <f>-1*Q37*$O$6/(P46+$P$6)^2</f>
        <v>-0.17174245383392567</v>
      </c>
      <c r="S37" s="23">
        <f>$S$6/(EXP($N$6-$O$6/(R46+$P$6))/$R$32)</f>
        <v>1.5179340631612965</v>
      </c>
      <c r="T37" s="80">
        <f>-1*S37*$O$6/(R46+$P$6)^2</f>
        <v>-6.8983758145896579E-2</v>
      </c>
      <c r="U37" s="23">
        <f>$S$6/(EXP($N$6-$O$6/(T46+$P$6))/$R$32)</f>
        <v>0.8665770636792639</v>
      </c>
      <c r="V37" s="80">
        <f>-1*U37*$O$6/(T46+$P$6)^2</f>
        <v>-3.5905193593066126E-2</v>
      </c>
      <c r="W37" s="23">
        <f>$S$6/(EXP($N$6-$O$6/(V46+$P$6))/$R$32)</f>
        <v>0.67771585046943983</v>
      </c>
      <c r="X37" s="80">
        <f>-1*W37*$O$6/(V46+$P$6)^2</f>
        <v>-2.6927160989624666E-2</v>
      </c>
      <c r="Y37" s="23">
        <f>$S$6/(EXP($N$6-$O$6/(X46+$P$6))/$R$32)</f>
        <v>0.65202491685345132</v>
      </c>
      <c r="Z37" s="80">
        <f>-1*Y37*$O$6/(X46+$P$6)^2</f>
        <v>-2.5734146482672943E-2</v>
      </c>
      <c r="AA37" s="23">
        <f>$S$6/(EXP($N$6-$O$6/(Z46+$P$6))/$R$32)</f>
        <v>0.65148211557992441</v>
      </c>
      <c r="AB37" s="80">
        <f>-1*AA37*$O$6/(Z46+$P$6)^2</f>
        <v>-2.5709020349159381E-2</v>
      </c>
      <c r="AC37" s="23">
        <f>$S$6/(EXP($N$6-$O$6/(AB46+$P$6))/$R$32)</f>
        <v>0.65148186986782364</v>
      </c>
      <c r="AD37" s="80">
        <f>-1*AC37*$O$6/(AB46+$P$6)^2</f>
        <v>-2.5709008975967552E-2</v>
      </c>
      <c r="AE37" s="23">
        <f>$S$6/(EXP($N$6-$O$6/(AD46+$P$6))/$R$32)</f>
        <v>0.65148186986777623</v>
      </c>
      <c r="AF37" s="80">
        <f>-1*AE37*$O$6/(AD46+$P$6)^2</f>
        <v>-2.5709008975965356E-2</v>
      </c>
      <c r="AG37" s="23">
        <f>$S$6/(EXP($N$6-$O$6/(AF46+$P$6))/$R$32)</f>
        <v>0.65148186986777501</v>
      </c>
      <c r="AH37" s="80">
        <f>-1*AG37*$O$6/(AF46+$P$6)^2</f>
        <v>-2.570900897596529E-2</v>
      </c>
      <c r="AI37" s="23">
        <f>$S$6/(EXP($N$6-$O$6/(AH46+$P$6))/$R$32)</f>
        <v>0.65148186986777501</v>
      </c>
      <c r="AJ37" s="80">
        <f>-1*AI37*$O$6/(AH46+$P$6)^2</f>
        <v>-2.570900897596529E-2</v>
      </c>
      <c r="AK37" s="23">
        <f>$S$6/(EXP($N$6-$O$6/(AJ46+$P$6))/$R$32)</f>
        <v>0.65148186986777501</v>
      </c>
      <c r="AL37" s="80">
        <f>-1*AK37*$O$6/(AJ46+$P$6)^2</f>
        <v>-2.570900897596529E-2</v>
      </c>
      <c r="AM37" s="23">
        <f>$S$6/(EXP($N$6-$O$6/(AL46+$P$6))/$R$32)</f>
        <v>0.65148186986777501</v>
      </c>
      <c r="AN37" s="80">
        <f>-1*AM37*$O$6/(AL46+$P$6)^2</f>
        <v>-2.570900897596529E-2</v>
      </c>
      <c r="AO37" s="23">
        <f>$S$6/(EXP($N$6-$O$6/(AN46+$P$6))/$R$32)</f>
        <v>0.65148186986777501</v>
      </c>
      <c r="AP37" s="80">
        <f>-1*AO37*$O$6/(AN46+$P$6)^2</f>
        <v>-2.570900897596529E-2</v>
      </c>
      <c r="AQ37" s="23">
        <f>$S$6/(EXP($N$6-$O$6/(AP46+$P$6))/$R$32)</f>
        <v>0.65148186986777501</v>
      </c>
      <c r="AR37" s="80">
        <f>-1*AQ37*$O$6/(AP46+$P$6)^2</f>
        <v>-2.570900897596529E-2</v>
      </c>
      <c r="AS37" s="23">
        <f>$S$6/(EXP($N$6-$O$6/(AR46+$P$6))/$R$32)</f>
        <v>0.65148186986777501</v>
      </c>
      <c r="AT37" s="80">
        <f>-1*AS37*$O$6/(AR46+$P$6)^2</f>
        <v>-2.570900897596529E-2</v>
      </c>
      <c r="AU37" s="23">
        <f>$S$6/(EXP($N$6-$O$6/(AT46+$P$6))/$R$32)</f>
        <v>0.65148186986777501</v>
      </c>
      <c r="AV37" s="80">
        <f>-1*AU37*$O$6/(AT46+$P$6)^2</f>
        <v>-2.570900897596529E-2</v>
      </c>
      <c r="AW37" s="23">
        <f>$S$6/(EXP($N$6-$O$6/(AV46+$P$6))/$R$32)</f>
        <v>0.65148186986777501</v>
      </c>
      <c r="AX37" s="80">
        <f>-1*AW37*$O$6/(AV46+$P$6)^2</f>
        <v>-2.570900897596529E-2</v>
      </c>
      <c r="AY37" s="23">
        <f>$S$6/(EXP($N$6-$O$6/(AX46+$P$6))/$R$32)</f>
        <v>0.65148186986777501</v>
      </c>
      <c r="AZ37" s="80">
        <f>-1*AY37*$O$6/(AX46+$P$6)^2</f>
        <v>-2.570900897596529E-2</v>
      </c>
      <c r="BA37" s="23">
        <f>$S$6/(EXP($N$6-$O$6/(AZ46+$P$6))/$R$32)</f>
        <v>0.65148186986777501</v>
      </c>
      <c r="BB37" s="80">
        <f>-1*BA37*$O$6/(AZ46+$P$6)^2</f>
        <v>-2.570900897596529E-2</v>
      </c>
      <c r="BC37" s="23">
        <f>$S$6/(EXP($N$6-$O$6/(BB46+$P$6))/$R$32)</f>
        <v>0.65148186986777501</v>
      </c>
      <c r="BD37" s="80">
        <f>-1*BC37*$O$6/(BB46+$P$6)^2</f>
        <v>-2.570900897596529E-2</v>
      </c>
      <c r="BE37" s="23">
        <f>$S$6/(EXP($N$6-$O$6/(BD46+$P$6))/$R$32)</f>
        <v>0.65148186986777501</v>
      </c>
      <c r="BF37" s="80">
        <f>-1*BE37*$O$6/(BD46+$P$6)^2</f>
        <v>-2.570900897596529E-2</v>
      </c>
      <c r="BG37" s="23">
        <f>$S$6/(EXP($N$6-$O$6/(BF46+$P$6))/$R$32)</f>
        <v>0.65148186986777501</v>
      </c>
      <c r="BH37" s="80">
        <f>-1*BG37*$O$6/(BF46+$P$6)^2</f>
        <v>-2.570900897596529E-2</v>
      </c>
      <c r="BI37" s="23">
        <f>$S$6/(EXP($N$6-$O$6/(BH46+$P$6))/$R$32)</f>
        <v>0.65148186986777501</v>
      </c>
      <c r="BJ37" s="80">
        <f>-1*BI37*$O$6/(BH46+$P$6)^2</f>
        <v>-2.570900897596529E-2</v>
      </c>
      <c r="BK37" s="23">
        <f>$S$6/(EXP($N$6-$O$6/(BJ46+$P$6))/$R$32)</f>
        <v>0.65148186986777501</v>
      </c>
      <c r="BL37" s="80">
        <f>-1*BK37*$O$6/(BJ46+$P$6)^2</f>
        <v>-2.570900897596529E-2</v>
      </c>
      <c r="BM37" s="23">
        <f>$S$6/(EXP($N$6-$O$6/(BL46+$P$6))/$R$32)</f>
        <v>0.65148186986777501</v>
      </c>
      <c r="BN37" s="80">
        <f>-1*BM37*$O$6/(BL46+$P$6)^2</f>
        <v>-2.570900897596529E-2</v>
      </c>
      <c r="BO37" s="23">
        <f>$S$6/(EXP($N$6-$O$6/(BN46+$P$6))/$R$32)</f>
        <v>0.65148186986777501</v>
      </c>
      <c r="BP37" s="80">
        <f>-1*BO37*$O$6/(BN46+$P$6)^2</f>
        <v>-2.570900897596529E-2</v>
      </c>
      <c r="BQ37" s="23">
        <f>$S$6/(EXP($N$6-$O$6/(BP46+$P$6))/$R$32)</f>
        <v>0.65148186986777501</v>
      </c>
      <c r="BR37" s="80">
        <f>-1*BQ37*$O$6/(BP46+$P$6)^2</f>
        <v>-2.570900897596529E-2</v>
      </c>
      <c r="BS37" s="23">
        <f>$S$6/(EXP($N$6-$O$6/(BR46+$P$6))/$R$32)</f>
        <v>0.65148186986777501</v>
      </c>
      <c r="BT37" s="80">
        <f>-1*BS37*$O$6/(BR46+$P$6)^2</f>
        <v>-2.570900897596529E-2</v>
      </c>
      <c r="BU37" s="23">
        <f>$S$6/(EXP($N$6-$O$6/(BT46+$P$6))/$R$32)</f>
        <v>0.65148186986777501</v>
      </c>
      <c r="BV37" s="80">
        <f>-1*BU37*$O$6/(BT46+$P$6)^2</f>
        <v>-2.570900897596529E-2</v>
      </c>
      <c r="BW37" s="23">
        <f>$S$6/(EXP($N$6-$O$6/(BV46+$P$6))/$R$32)</f>
        <v>0.65148186986777501</v>
      </c>
      <c r="BX37" s="80">
        <f>-1*BW37*$O$6/(BV46+$P$6)^2</f>
        <v>-2.570900897596529E-2</v>
      </c>
      <c r="BY37" s="23">
        <f>$S$6/(EXP($N$6-$O$6/(BX46+$P$6))/$R$32)</f>
        <v>0.65148186986777501</v>
      </c>
      <c r="BZ37" s="80">
        <f>-1*BY37*$O$6/(BX46+$P$6)^2</f>
        <v>-2.570900897596529E-2</v>
      </c>
      <c r="CA37" s="23">
        <f>$S$6/(EXP($N$6-$O$6/(BZ46+$P$6))/$R$32)</f>
        <v>0.65148186986777501</v>
      </c>
      <c r="CB37" s="80">
        <f>-1*CA37*$O$6/(BZ46+$P$6)^2</f>
        <v>-2.570900897596529E-2</v>
      </c>
      <c r="CC37" s="23">
        <f>$S$6/(EXP($N$6-$O$6/(CB46+$P$6))/$R$32)</f>
        <v>0.65148186986777501</v>
      </c>
      <c r="CD37" s="80">
        <f>-1*CC37*$O$6/(CB46+$P$6)^2</f>
        <v>-2.570900897596529E-2</v>
      </c>
      <c r="CE37" s="23">
        <f>$S$6/(EXP($N$6-$O$6/(CD46+$P$6))/$R$32)</f>
        <v>0.65148186986777501</v>
      </c>
      <c r="CF37" s="80">
        <f>-1*CE37*$O$6/(CD46+$P$6)^2</f>
        <v>-2.570900897596529E-2</v>
      </c>
      <c r="CG37" s="23">
        <f>$S$6/(EXP($N$6-$O$6/(CF46+$P$6))/$R$32)</f>
        <v>0.65148186986777501</v>
      </c>
      <c r="CH37" s="80">
        <f>-1*CG37*$O$6/(CF46+$P$6)^2</f>
        <v>-2.570900897596529E-2</v>
      </c>
      <c r="CI37" s="23">
        <f>$S$6/(EXP($N$6-$O$6/(CH46+$P$6))/$R$32)</f>
        <v>0.65148186986777501</v>
      </c>
      <c r="CJ37" s="80">
        <f>-1*CI37*$O$6/(CH46+$P$6)^2</f>
        <v>-2.570900897596529E-2</v>
      </c>
      <c r="CK37" s="23">
        <f>$S$6/(EXP($N$6-$O$6/(CJ46+$P$6))/$R$32)</f>
        <v>0.65148186986777501</v>
      </c>
      <c r="CL37" s="80">
        <f>-1*CK37*$O$6/(CJ46+$P$6)^2</f>
        <v>-2.570900897596529E-2</v>
      </c>
      <c r="CM37" s="23">
        <f>$S$6/(EXP($N$6-$O$6/(CL46+$P$6))/$R$32)</f>
        <v>0.65148186986777501</v>
      </c>
      <c r="CN37" s="80">
        <f>-1*CM37*$O$6/(CL46+$P$6)^2</f>
        <v>-2.570900897596529E-2</v>
      </c>
      <c r="CO37" s="23">
        <f>$S$6/(EXP($N$6-$O$6/(CN46+$P$6))/$R$32)</f>
        <v>0.65148186986777501</v>
      </c>
      <c r="CP37" s="80">
        <f>-1*CO37*$O$6/(CN46+$P$6)^2</f>
        <v>-2.570900897596529E-2</v>
      </c>
      <c r="CQ37" s="23">
        <f>$S$6/(EXP($N$6-$O$6/(CP46+$P$6))/$R$32)</f>
        <v>0.65148186986777501</v>
      </c>
      <c r="CR37" s="80">
        <f>-1*CQ37*$O$6/(CP46+$P$6)^2</f>
        <v>-2.570900897596529E-2</v>
      </c>
      <c r="CS37" s="23">
        <f>$S$6/(EXP($N$6-$O$6/(CR46+$P$6))/$R$32)</f>
        <v>0.65148186986777501</v>
      </c>
      <c r="CT37" s="80">
        <f>-1*CS37*$O$6/(CR46+$P$6)^2</f>
        <v>-2.570900897596529E-2</v>
      </c>
      <c r="CU37" s="23">
        <f>$S$6/(EXP($N$6-$O$6/(CT46+$P$6))/$R$32)</f>
        <v>0.65148186986777501</v>
      </c>
      <c r="CV37" s="80">
        <f>-1*CU37*$O$6/(CT46+$P$6)^2</f>
        <v>-2.570900897596529E-2</v>
      </c>
      <c r="CW37" s="23">
        <f>$S$6/(EXP($N$6-$O$6/(CV46+$P$6))/$R$32)</f>
        <v>0.65148186986777501</v>
      </c>
      <c r="CX37" s="80">
        <f>-1*CW37*$O$6/(CV46+$P$6)^2</f>
        <v>-2.570900897596529E-2</v>
      </c>
      <c r="CY37" s="23">
        <f>$S$6/(EXP($N$6-$O$6/(CX46+$P$6))/$R$32)</f>
        <v>0.65148186986777501</v>
      </c>
      <c r="CZ37" s="80">
        <f>-1*CY37*$O$6/(CX46+$P$6)^2</f>
        <v>-2.570900897596529E-2</v>
      </c>
      <c r="DA37" s="23">
        <f>$S$6/(EXP($N$6-$O$6/(CZ46+$P$6))/$R$32)</f>
        <v>0.65148186986777501</v>
      </c>
      <c r="DB37" s="80">
        <f>-1*DA37*$O$6/(CZ46+$P$6)^2</f>
        <v>-2.570900897596529E-2</v>
      </c>
      <c r="DC37" s="23">
        <f>$S$6/(EXP($N$6-$O$6/(DB46+$P$6))/$R$32)</f>
        <v>0.65148186986777501</v>
      </c>
      <c r="DD37" s="80">
        <f>-1*DC37*$O$6/(DB46+$P$6)^2</f>
        <v>-2.570900897596529E-2</v>
      </c>
      <c r="DE37" s="23">
        <f>$S$6/(EXP($N$6-$O$6/(DD46+$P$6))/$R$32)</f>
        <v>0.65148186986777501</v>
      </c>
      <c r="DF37" s="80">
        <f>-1*DE37*$O$6/(DD46+$P$6)^2</f>
        <v>-2.570900897596529E-2</v>
      </c>
      <c r="DG37" s="23">
        <f>$S$6/(EXP($N$6-$O$6/(DF46+$P$6))/$R$32)</f>
        <v>0.65148186986777501</v>
      </c>
      <c r="DH37" s="80">
        <f>-1*DG37*$O$6/(DF46+$P$6)^2</f>
        <v>-2.570900897596529E-2</v>
      </c>
      <c r="DI37" s="23">
        <f>$S$6/(EXP($N$6-$O$6/(DH46+$P$6))/$R$32)</f>
        <v>0.65148186986777501</v>
      </c>
      <c r="DJ37" s="80">
        <f>-1*DI37*$O$6/(DH46+$P$6)^2</f>
        <v>-2.570900897596529E-2</v>
      </c>
      <c r="DK37" s="23">
        <f>$S$6/(EXP($N$6-$O$6/(DJ46+$P$6))/$R$32)</f>
        <v>0.65148186986777501</v>
      </c>
      <c r="DL37" s="80">
        <f>-1*DK37*$O$6/(DJ46+$P$6)^2</f>
        <v>-2.570900897596529E-2</v>
      </c>
      <c r="DM37" s="23">
        <f>$S$6/(EXP($N$6-$O$6/(DL46+$P$6))/$R$32)</f>
        <v>0.65148186986777501</v>
      </c>
      <c r="DN37" s="80">
        <f>-1*DM37*$O$6/(DL46+$P$6)^2</f>
        <v>-2.570900897596529E-2</v>
      </c>
      <c r="DO37" s="23">
        <f>$S$6/(EXP($N$6-$O$6/(DN46+$P$6))/$R$32)</f>
        <v>0.65148186986777501</v>
      </c>
      <c r="DP37" s="80">
        <f>-1*DO37*$O$6/(DN46+$P$6)^2</f>
        <v>-2.570900897596529E-2</v>
      </c>
      <c r="DQ37" s="23">
        <f>$S$6/(EXP($N$6-$O$6/(DP46+$P$6))/$R$32)</f>
        <v>0.65148186986777501</v>
      </c>
      <c r="DR37" s="80">
        <f>-1*DQ37*$O$6/(DP46+$P$6)^2</f>
        <v>-2.570900897596529E-2</v>
      </c>
      <c r="DS37" s="23">
        <f>$S$6/(EXP($N$6-$O$6/(DR46+$P$6))/$R$32)</f>
        <v>0.65148186986777501</v>
      </c>
      <c r="DT37" s="80">
        <f>-1*DS37*$O$6/(DR46+$P$6)^2</f>
        <v>-2.570900897596529E-2</v>
      </c>
      <c r="DU37" s="23">
        <f>$S$6/(EXP($N$6-$O$6/(DT46+$P$6))/$R$32)</f>
        <v>0.65148186986777501</v>
      </c>
      <c r="DV37" s="80">
        <f>-1*DU37*$O$6/(DT46+$P$6)^2</f>
        <v>-2.570900897596529E-2</v>
      </c>
      <c r="DW37" s="23">
        <f>$S$6/(EXP($N$6-$O$6/(DV46+$P$6))/$R$32)</f>
        <v>0.65148186986777501</v>
      </c>
      <c r="DX37" s="80">
        <f>-1*DW37*$O$6/(DV46+$P$6)^2</f>
        <v>-2.570900897596529E-2</v>
      </c>
      <c r="DY37" s="23">
        <f>$S$6/(EXP($N$6-$O$6/(DX46+$P$6))/$R$32)</f>
        <v>0.65148186986777501</v>
      </c>
      <c r="DZ37" s="80">
        <f>-1*DY37*$O$6/(DX46+$P$6)^2</f>
        <v>-2.570900897596529E-2</v>
      </c>
      <c r="EA37" s="23">
        <f>$S$6/(EXP($N$6-$O$6/(DZ46+$P$6))/$R$32)</f>
        <v>0.65148186986777501</v>
      </c>
      <c r="EB37" s="80">
        <f>-1*EA37*$O$6/(DZ46+$P$6)^2</f>
        <v>-2.570900897596529E-2</v>
      </c>
      <c r="EC37" s="23">
        <f>$S$6/(EXP($N$6-$O$6/(EB46+$P$6))/$R$32)</f>
        <v>0.65148186986777501</v>
      </c>
      <c r="ED37" s="80">
        <f>-1*EC37*$O$6/(EB46+$P$6)^2</f>
        <v>-2.570900897596529E-2</v>
      </c>
      <c r="EE37" s="23">
        <f>$S$6/(EXP($N$6-$O$6/(ED46+$P$6))/$R$32)</f>
        <v>0.65148186986777501</v>
      </c>
      <c r="EF37" s="80">
        <f>-1*EE37*$O$6/(ED46+$P$6)^2</f>
        <v>-2.570900897596529E-2</v>
      </c>
      <c r="EG37" s="23">
        <f>$S$6/(EXP($N$6-$O$6/(EF46+$P$6))/$R$32)</f>
        <v>0.65148186986777501</v>
      </c>
      <c r="EH37" s="80">
        <f>-1*EG37*$O$6/(EF46+$P$6)^2</f>
        <v>-2.570900897596529E-2</v>
      </c>
      <c r="EI37" s="23">
        <f>$S$6/(EXP($N$6-$O$6/(EH46+$P$6))/$R$32)</f>
        <v>0.65148186986777501</v>
      </c>
      <c r="EJ37" s="80">
        <f>-1*EI37*$O$6/(EH46+$P$6)^2</f>
        <v>-2.570900897596529E-2</v>
      </c>
      <c r="EK37" s="23">
        <f>$S$6/(EXP($N$6-$O$6/(EJ46+$P$6))/$R$32)</f>
        <v>0.65148186986777501</v>
      </c>
      <c r="EL37" s="80">
        <f>-1*EK37*$O$6/(EJ46+$P$6)^2</f>
        <v>-2.570900897596529E-2</v>
      </c>
      <c r="EM37" s="23">
        <f>$S$6/(EXP($N$6-$O$6/(EL46+$P$6))/$R$32)</f>
        <v>0.65148186986777501</v>
      </c>
      <c r="EN37" s="80">
        <f>-1*EM37*$O$6/(EL46+$P$6)^2</f>
        <v>-2.570900897596529E-2</v>
      </c>
      <c r="EO37" s="23">
        <f>$S$6/(EXP($N$6-$O$6/(EN46+$P$6))/$R$32)</f>
        <v>0.65148186986777501</v>
      </c>
      <c r="EP37" s="80">
        <f>-1*EO37*$O$6/(EN46+$P$6)^2</f>
        <v>-2.570900897596529E-2</v>
      </c>
      <c r="EQ37" s="23">
        <f>$S$6/(EXP($N$6-$O$6/(EP46+$P$6))/$R$32)</f>
        <v>0.65148186986777501</v>
      </c>
      <c r="ER37" s="80">
        <f>-1*EQ37*$O$6/(EP46+$P$6)^2</f>
        <v>-2.570900897596529E-2</v>
      </c>
      <c r="ES37" s="23">
        <f>$S$6/(EXP($N$6-$O$6/(ER46+$P$6))/$R$32)</f>
        <v>0.65148186986777501</v>
      </c>
      <c r="ET37" s="80">
        <f>-1*ES37*$O$6/(ER46+$P$6)^2</f>
        <v>-2.570900897596529E-2</v>
      </c>
      <c r="EU37" s="23">
        <f>$S$6/(EXP($N$6-$O$6/(ET46+$P$6))/$R$32)</f>
        <v>0.65148186986777501</v>
      </c>
      <c r="EV37" s="80">
        <f>-1*EU37*$O$6/(ET46+$P$6)^2</f>
        <v>-2.570900897596529E-2</v>
      </c>
    </row>
    <row r="38" spans="1:152" x14ac:dyDescent="0.25">
      <c r="B38" s="66" t="str">
        <f t="shared" si="12"/>
        <v>3-ETHYLPENTANE</v>
      </c>
      <c r="C38" s="66"/>
      <c r="D38" s="66"/>
      <c r="E38" s="66">
        <f t="shared" si="13"/>
        <v>8.5351923385873565E-2</v>
      </c>
      <c r="F38" s="66">
        <f t="shared" si="11"/>
        <v>0.12491597191938406</v>
      </c>
      <c r="H38" s="21"/>
      <c r="I38" s="21"/>
      <c r="J38" s="21"/>
      <c r="K38" s="21"/>
      <c r="L38" s="51">
        <v>4</v>
      </c>
      <c r="M38" s="23">
        <f t="shared" si="14"/>
        <v>3.2085245690526864E-3</v>
      </c>
      <c r="N38" s="60">
        <f t="shared" si="15"/>
        <v>31.012144628718534</v>
      </c>
      <c r="O38" s="23">
        <f t="shared" si="16"/>
        <v>1.0249735542210854E-2</v>
      </c>
      <c r="P38" s="80">
        <f t="shared" si="17"/>
        <v>-2.6343763160787521E-4</v>
      </c>
      <c r="Q38" s="23">
        <f>$S$7/(EXP($N$7-$O$7/(P46+$P$7))/$R$32)</f>
        <v>6.8609870209566807E-3</v>
      </c>
      <c r="R38" s="80">
        <f>-1*Q38*$O$7/(P46+$P$7)^2</f>
        <v>-1.5935098544173914E-4</v>
      </c>
      <c r="S38" s="23">
        <f>$S$7/(EXP($N$7-$O$7/(R46+$P$7))/$R$32)</f>
        <v>4.7803339744495769E-3</v>
      </c>
      <c r="T38" s="80">
        <f>-1*S38*$O$7/(R46+$P$7)^2</f>
        <v>-1.0088328903919448E-4</v>
      </c>
      <c r="U38" s="23">
        <f>$S$7/(EXP($N$7-$O$7/(T46+$P$7))/$R$32)</f>
        <v>3.6752570642080585E-3</v>
      </c>
      <c r="V38" s="80">
        <f>-1*U38*$O$7/(T46+$P$7)^2</f>
        <v>-7.2123106303095938E-5</v>
      </c>
      <c r="W38" s="23">
        <f>$S$7/(EXP($N$7-$O$7/(V46+$P$7))/$R$32)</f>
        <v>3.2696606618173854E-3</v>
      </c>
      <c r="X38" s="80">
        <f>-1*W38*$O$7/(V46+$P$7)^2</f>
        <v>-6.2067909598554098E-5</v>
      </c>
      <c r="Y38" s="23">
        <f>$S$7/(EXP($N$7-$O$7/(X46+$P$7))/$R$32)</f>
        <v>3.2098038635471572E-3</v>
      </c>
      <c r="Z38" s="80">
        <f>-1*Y38*$O$7/(X46+$P$7)^2</f>
        <v>-6.0609695626714714E-5</v>
      </c>
      <c r="AA38" s="23">
        <f>$S$7/(EXP($N$7-$O$7/(Z46+$P$7))/$R$32)</f>
        <v>3.2085251480286252E-3</v>
      </c>
      <c r="AB38" s="80">
        <f>-1*AA38*$O$7/(Z46+$P$7)^2</f>
        <v>-6.0578619030397514E-5</v>
      </c>
      <c r="AC38" s="23">
        <f>$S$7/(EXP($N$7-$O$7/(AB46+$P$7))/$R$32)</f>
        <v>3.2085245690528005E-3</v>
      </c>
      <c r="AD38" s="80">
        <f>-1*AC38*$O$7/(AB46+$P$7)^2</f>
        <v>-6.0578604960275737E-5</v>
      </c>
      <c r="AE38" s="23">
        <f>$S$7/(EXP($N$7-$O$7/(AD46+$P$7))/$R$32)</f>
        <v>3.2085245690526864E-3</v>
      </c>
      <c r="AF38" s="80">
        <f>-1*AE38*$O$7/(AD46+$P$7)^2</f>
        <v>-6.0578604960272959E-5</v>
      </c>
      <c r="AG38" s="23">
        <f>$S$7/(EXP($N$7-$O$7/(AF46+$P$7))/$R$32)</f>
        <v>3.2085245690526864E-3</v>
      </c>
      <c r="AH38" s="80">
        <f>-1*AG38*$O$7/(AF46+$P$7)^2</f>
        <v>-6.0578604960272945E-5</v>
      </c>
      <c r="AI38" s="23">
        <f>$S$7/(EXP($N$7-$O$7/(AH46+$P$7))/$R$32)</f>
        <v>3.2085245690526864E-3</v>
      </c>
      <c r="AJ38" s="80">
        <f>-1*AI38*$O$7/(AH46+$P$7)^2</f>
        <v>-6.0578604960272945E-5</v>
      </c>
      <c r="AK38" s="23">
        <f>$S$7/(EXP($N$7-$O$7/(AJ46+$P$7))/$R$32)</f>
        <v>3.2085245690526864E-3</v>
      </c>
      <c r="AL38" s="80">
        <f>-1*AK38*$O$7/(AJ46+$P$7)^2</f>
        <v>-6.0578604960272945E-5</v>
      </c>
      <c r="AM38" s="23">
        <f>$S$7/(EXP($N$7-$O$7/(AL46+$P$7))/$R$32)</f>
        <v>3.2085245690526864E-3</v>
      </c>
      <c r="AN38" s="80">
        <f>-1*AM38*$O$7/(AL46+$P$7)^2</f>
        <v>-6.0578604960272945E-5</v>
      </c>
      <c r="AO38" s="23">
        <f>$S$7/(EXP($N$7-$O$7/(AN46+$P$7))/$R$32)</f>
        <v>3.2085245690526864E-3</v>
      </c>
      <c r="AP38" s="80">
        <f>-1*AO38*$O$7/(AN46+$P$7)^2</f>
        <v>-6.0578604960272945E-5</v>
      </c>
      <c r="AQ38" s="23">
        <f>$S$7/(EXP($N$7-$O$7/(AP46+$P$7))/$R$32)</f>
        <v>3.2085245690526864E-3</v>
      </c>
      <c r="AR38" s="80">
        <f>-1*AQ38*$O$7/(AP46+$P$7)^2</f>
        <v>-6.0578604960272945E-5</v>
      </c>
      <c r="AS38" s="23">
        <f>$S$7/(EXP($N$7-$O$7/(AR46+$P$7))/$R$32)</f>
        <v>3.2085245690526864E-3</v>
      </c>
      <c r="AT38" s="80">
        <f>-1*AS38*$O$7/(AR46+$P$7)^2</f>
        <v>-6.0578604960272945E-5</v>
      </c>
      <c r="AU38" s="23">
        <f>$S$7/(EXP($N$7-$O$7/(AT46+$P$7))/$R$32)</f>
        <v>3.2085245690526864E-3</v>
      </c>
      <c r="AV38" s="80">
        <f>-1*AU38*$O$7/(AT46+$P$7)^2</f>
        <v>-6.0578604960272945E-5</v>
      </c>
      <c r="AW38" s="23">
        <f>$S$7/(EXP($N$7-$O$7/(AV46+$P$7))/$R$32)</f>
        <v>3.2085245690526864E-3</v>
      </c>
      <c r="AX38" s="80">
        <f>-1*AW38*$O$7/(AV46+$P$7)^2</f>
        <v>-6.0578604960272945E-5</v>
      </c>
      <c r="AY38" s="23">
        <f>$S$7/(EXP($N$7-$O$7/(AX46+$P$7))/$R$32)</f>
        <v>3.2085245690526864E-3</v>
      </c>
      <c r="AZ38" s="80">
        <f>-1*AY38*$O$7/(AX46+$P$7)^2</f>
        <v>-6.0578604960272945E-5</v>
      </c>
      <c r="BA38" s="23">
        <f>$S$7/(EXP($N$7-$O$7/(AZ46+$P$7))/$R$32)</f>
        <v>3.2085245690526864E-3</v>
      </c>
      <c r="BB38" s="80">
        <f>-1*BA38*$O$7/(AZ46+$P$7)^2</f>
        <v>-6.0578604960272945E-5</v>
      </c>
      <c r="BC38" s="23">
        <f>$S$7/(EXP($N$7-$O$7/(BB46+$P$7))/$R$32)</f>
        <v>3.2085245690526864E-3</v>
      </c>
      <c r="BD38" s="80">
        <f>-1*BC38*$O$7/(BB46+$P$7)^2</f>
        <v>-6.0578604960272945E-5</v>
      </c>
      <c r="BE38" s="23">
        <f>$S$7/(EXP($N$7-$O$7/(BD46+$P$7))/$R$32)</f>
        <v>3.2085245690526864E-3</v>
      </c>
      <c r="BF38" s="80">
        <f>-1*BE38*$O$7/(BD46+$P$7)^2</f>
        <v>-6.0578604960272945E-5</v>
      </c>
      <c r="BG38" s="23">
        <f>$S$7/(EXP($N$7-$O$7/(BF46+$P$7))/$R$32)</f>
        <v>3.2085245690526864E-3</v>
      </c>
      <c r="BH38" s="80">
        <f>-1*BG38*$O$7/(BF46+$P$7)^2</f>
        <v>-6.0578604960272945E-5</v>
      </c>
      <c r="BI38" s="23">
        <f>$S$7/(EXP($N$7-$O$7/(BH46+$P$7))/$R$32)</f>
        <v>3.2085245690526864E-3</v>
      </c>
      <c r="BJ38" s="80">
        <f>-1*BI38*$O$7/(BH46+$P$7)^2</f>
        <v>-6.0578604960272945E-5</v>
      </c>
      <c r="BK38" s="23">
        <f>$S$7/(EXP($N$7-$O$7/(BJ46+$P$7))/$R$32)</f>
        <v>3.2085245690526864E-3</v>
      </c>
      <c r="BL38" s="80">
        <f>-1*BK38*$O$7/(BJ46+$P$7)^2</f>
        <v>-6.0578604960272945E-5</v>
      </c>
      <c r="BM38" s="23">
        <f>$S$7/(EXP($N$7-$O$7/(BL46+$P$7))/$R$32)</f>
        <v>3.2085245690526864E-3</v>
      </c>
      <c r="BN38" s="80">
        <f>-1*BM38*$O$7/(BL46+$P$7)^2</f>
        <v>-6.0578604960272945E-5</v>
      </c>
      <c r="BO38" s="23">
        <f>$S$7/(EXP($N$7-$O$7/(BN46+$P$7))/$R$32)</f>
        <v>3.2085245690526864E-3</v>
      </c>
      <c r="BP38" s="80">
        <f>-1*BO38*$O$7/(BN46+$P$7)^2</f>
        <v>-6.0578604960272945E-5</v>
      </c>
      <c r="BQ38" s="23">
        <f>$S$7/(EXP($N$7-$O$7/(BP46+$P$7))/$R$32)</f>
        <v>3.2085245690526864E-3</v>
      </c>
      <c r="BR38" s="80">
        <f>-1*BQ38*$O$7/(BP46+$P$7)^2</f>
        <v>-6.0578604960272945E-5</v>
      </c>
      <c r="BS38" s="23">
        <f>$S$7/(EXP($N$7-$O$7/(BR46+$P$7))/$R$32)</f>
        <v>3.2085245690526864E-3</v>
      </c>
      <c r="BT38" s="80">
        <f>-1*BS38*$O$7/(BR46+$P$7)^2</f>
        <v>-6.0578604960272945E-5</v>
      </c>
      <c r="BU38" s="23">
        <f>$S$7/(EXP($N$7-$O$7/(BT46+$P$7))/$R$32)</f>
        <v>3.2085245690526864E-3</v>
      </c>
      <c r="BV38" s="80">
        <f>-1*BU38*$O$7/(BT46+$P$7)^2</f>
        <v>-6.0578604960272945E-5</v>
      </c>
      <c r="BW38" s="23">
        <f>$S$7/(EXP($N$7-$O$7/(BV46+$P$7))/$R$32)</f>
        <v>3.2085245690526864E-3</v>
      </c>
      <c r="BX38" s="80">
        <f>-1*BW38*$O$7/(BV46+$P$7)^2</f>
        <v>-6.0578604960272945E-5</v>
      </c>
      <c r="BY38" s="23">
        <f>$S$7/(EXP($N$7-$O$7/(BX46+$P$7))/$R$32)</f>
        <v>3.2085245690526864E-3</v>
      </c>
      <c r="BZ38" s="80">
        <f>-1*BY38*$O$7/(BX46+$P$7)^2</f>
        <v>-6.0578604960272945E-5</v>
      </c>
      <c r="CA38" s="23">
        <f>$S$7/(EXP($N$7-$O$7/(BZ46+$P$7))/$R$32)</f>
        <v>3.2085245690526864E-3</v>
      </c>
      <c r="CB38" s="80">
        <f>-1*CA38*$O$7/(BZ46+$P$7)^2</f>
        <v>-6.0578604960272945E-5</v>
      </c>
      <c r="CC38" s="23">
        <f>$S$7/(EXP($N$7-$O$7/(CB46+$P$7))/$R$32)</f>
        <v>3.2085245690526864E-3</v>
      </c>
      <c r="CD38" s="80">
        <f>-1*CC38*$O$7/(CB46+$P$7)^2</f>
        <v>-6.0578604960272945E-5</v>
      </c>
      <c r="CE38" s="23">
        <f>$S$7/(EXP($N$7-$O$7/(CD46+$P$7))/$R$32)</f>
        <v>3.2085245690526864E-3</v>
      </c>
      <c r="CF38" s="80">
        <f>-1*CE38*$O$7/(CD46+$P$7)^2</f>
        <v>-6.0578604960272945E-5</v>
      </c>
      <c r="CG38" s="23">
        <f>$S$7/(EXP($N$7-$O$7/(CF46+$P$7))/$R$32)</f>
        <v>3.2085245690526864E-3</v>
      </c>
      <c r="CH38" s="80">
        <f>-1*CG38*$O$7/(CF46+$P$7)^2</f>
        <v>-6.0578604960272945E-5</v>
      </c>
      <c r="CI38" s="23">
        <f>$S$7/(EXP($N$7-$O$7/(CH46+$P$7))/$R$32)</f>
        <v>3.2085245690526864E-3</v>
      </c>
      <c r="CJ38" s="80">
        <f>-1*CI38*$O$7/(CH46+$P$7)^2</f>
        <v>-6.0578604960272945E-5</v>
      </c>
      <c r="CK38" s="23">
        <f>$S$7/(EXP($N$7-$O$7/(CJ46+$P$7))/$R$32)</f>
        <v>3.2085245690526864E-3</v>
      </c>
      <c r="CL38" s="80">
        <f>-1*CK38*$O$7/(CJ46+$P$7)^2</f>
        <v>-6.0578604960272945E-5</v>
      </c>
      <c r="CM38" s="23">
        <f>$S$7/(EXP($N$7-$O$7/(CL46+$P$7))/$R$32)</f>
        <v>3.2085245690526864E-3</v>
      </c>
      <c r="CN38" s="80">
        <f>-1*CM38*$O$7/(CL46+$P$7)^2</f>
        <v>-6.0578604960272945E-5</v>
      </c>
      <c r="CO38" s="23">
        <f>$S$7/(EXP($N$7-$O$7/(CN46+$P$7))/$R$32)</f>
        <v>3.2085245690526864E-3</v>
      </c>
      <c r="CP38" s="80">
        <f>-1*CO38*$O$7/(CN46+$P$7)^2</f>
        <v>-6.0578604960272945E-5</v>
      </c>
      <c r="CQ38" s="23">
        <f>$S$7/(EXP($N$7-$O$7/(CP46+$P$7))/$R$32)</f>
        <v>3.2085245690526864E-3</v>
      </c>
      <c r="CR38" s="80">
        <f>-1*CQ38*$O$7/(CP46+$P$7)^2</f>
        <v>-6.0578604960272945E-5</v>
      </c>
      <c r="CS38" s="23">
        <f>$S$7/(EXP($N$7-$O$7/(CR46+$P$7))/$R$32)</f>
        <v>3.2085245690526864E-3</v>
      </c>
      <c r="CT38" s="80">
        <f>-1*CS38*$O$7/(CR46+$P$7)^2</f>
        <v>-6.0578604960272945E-5</v>
      </c>
      <c r="CU38" s="23">
        <f>$S$7/(EXP($N$7-$O$7/(CT46+$P$7))/$R$32)</f>
        <v>3.2085245690526864E-3</v>
      </c>
      <c r="CV38" s="80">
        <f>-1*CU38*$O$7/(CT46+$P$7)^2</f>
        <v>-6.0578604960272945E-5</v>
      </c>
      <c r="CW38" s="23">
        <f>$S$7/(EXP($N$7-$O$7/(CV46+$P$7))/$R$32)</f>
        <v>3.2085245690526864E-3</v>
      </c>
      <c r="CX38" s="80">
        <f>-1*CW38*$O$7/(CV46+$P$7)^2</f>
        <v>-6.0578604960272945E-5</v>
      </c>
      <c r="CY38" s="23">
        <f>$S$7/(EXP($N$7-$O$7/(CX46+$P$7))/$R$32)</f>
        <v>3.2085245690526864E-3</v>
      </c>
      <c r="CZ38" s="80">
        <f>-1*CY38*$O$7/(CX46+$P$7)^2</f>
        <v>-6.0578604960272945E-5</v>
      </c>
      <c r="DA38" s="23">
        <f>$S$7/(EXP($N$7-$O$7/(CZ46+$P$7))/$R$32)</f>
        <v>3.2085245690526864E-3</v>
      </c>
      <c r="DB38" s="80">
        <f>-1*DA38*$O$7/(CZ46+$P$7)^2</f>
        <v>-6.0578604960272945E-5</v>
      </c>
      <c r="DC38" s="23">
        <f>$S$7/(EXP($N$7-$O$7/(DB46+$P$7))/$R$32)</f>
        <v>3.2085245690526864E-3</v>
      </c>
      <c r="DD38" s="80">
        <f>-1*DC38*$O$7/(DB46+$P$7)^2</f>
        <v>-6.0578604960272945E-5</v>
      </c>
      <c r="DE38" s="23">
        <f>$S$7/(EXP($N$7-$O$7/(DD46+$P$7))/$R$32)</f>
        <v>3.2085245690526864E-3</v>
      </c>
      <c r="DF38" s="80">
        <f>-1*DE38*$O$7/(DD46+$P$7)^2</f>
        <v>-6.0578604960272945E-5</v>
      </c>
      <c r="DG38" s="23">
        <f>$S$7/(EXP($N$7-$O$7/(DF46+$P$7))/$R$32)</f>
        <v>3.2085245690526864E-3</v>
      </c>
      <c r="DH38" s="80">
        <f>-1*DG38*$O$7/(DF46+$P$7)^2</f>
        <v>-6.0578604960272945E-5</v>
      </c>
      <c r="DI38" s="23">
        <f>$S$7/(EXP($N$7-$O$7/(DH46+$P$7))/$R$32)</f>
        <v>3.2085245690526864E-3</v>
      </c>
      <c r="DJ38" s="80">
        <f>-1*DI38*$O$7/(DH46+$P$7)^2</f>
        <v>-6.0578604960272945E-5</v>
      </c>
      <c r="DK38" s="23">
        <f>$S$7/(EXP($N$7-$O$7/(DJ46+$P$7))/$R$32)</f>
        <v>3.2085245690526864E-3</v>
      </c>
      <c r="DL38" s="80">
        <f>-1*DK38*$O$7/(DJ46+$P$7)^2</f>
        <v>-6.0578604960272945E-5</v>
      </c>
      <c r="DM38" s="23">
        <f>$S$7/(EXP($N$7-$O$7/(DL46+$P$7))/$R$32)</f>
        <v>3.2085245690526864E-3</v>
      </c>
      <c r="DN38" s="80">
        <f>-1*DM38*$O$7/(DL46+$P$7)^2</f>
        <v>-6.0578604960272945E-5</v>
      </c>
      <c r="DO38" s="23">
        <f>$S$7/(EXP($N$7-$O$7/(DN46+$P$7))/$R$32)</f>
        <v>3.2085245690526864E-3</v>
      </c>
      <c r="DP38" s="80">
        <f>-1*DO38*$O$7/(DN46+$P$7)^2</f>
        <v>-6.0578604960272945E-5</v>
      </c>
      <c r="DQ38" s="23">
        <f>$S$7/(EXP($N$7-$O$7/(DP46+$P$7))/$R$32)</f>
        <v>3.2085245690526864E-3</v>
      </c>
      <c r="DR38" s="80">
        <f>-1*DQ38*$O$7/(DP46+$P$7)^2</f>
        <v>-6.0578604960272945E-5</v>
      </c>
      <c r="DS38" s="23">
        <f>$S$7/(EXP($N$7-$O$7/(DR46+$P$7))/$R$32)</f>
        <v>3.2085245690526864E-3</v>
      </c>
      <c r="DT38" s="80">
        <f>-1*DS38*$O$7/(DR46+$P$7)^2</f>
        <v>-6.0578604960272945E-5</v>
      </c>
      <c r="DU38" s="23">
        <f>$S$7/(EXP($N$7-$O$7/(DT46+$P$7))/$R$32)</f>
        <v>3.2085245690526864E-3</v>
      </c>
      <c r="DV38" s="80">
        <f>-1*DU38*$O$7/(DT46+$P$7)^2</f>
        <v>-6.0578604960272945E-5</v>
      </c>
      <c r="DW38" s="23">
        <f>$S$7/(EXP($N$7-$O$7/(DV46+$P$7))/$R$32)</f>
        <v>3.2085245690526864E-3</v>
      </c>
      <c r="DX38" s="80">
        <f>-1*DW38*$O$7/(DV46+$P$7)^2</f>
        <v>-6.0578604960272945E-5</v>
      </c>
      <c r="DY38" s="23">
        <f>$S$7/(EXP($N$7-$O$7/(DX46+$P$7))/$R$32)</f>
        <v>3.2085245690526864E-3</v>
      </c>
      <c r="DZ38" s="80">
        <f>-1*DY38*$O$7/(DX46+$P$7)^2</f>
        <v>-6.0578604960272945E-5</v>
      </c>
      <c r="EA38" s="23">
        <f>$S$7/(EXP($N$7-$O$7/(DZ46+$P$7))/$R$32)</f>
        <v>3.2085245690526864E-3</v>
      </c>
      <c r="EB38" s="80">
        <f>-1*EA38*$O$7/(DZ46+$P$7)^2</f>
        <v>-6.0578604960272945E-5</v>
      </c>
      <c r="EC38" s="23">
        <f>$S$7/(EXP($N$7-$O$7/(EB46+$P$7))/$R$32)</f>
        <v>3.2085245690526864E-3</v>
      </c>
      <c r="ED38" s="80">
        <f>-1*EC38*$O$7/(EB46+$P$7)^2</f>
        <v>-6.0578604960272945E-5</v>
      </c>
      <c r="EE38" s="23">
        <f>$S$7/(EXP($N$7-$O$7/(ED46+$P$7))/$R$32)</f>
        <v>3.2085245690526864E-3</v>
      </c>
      <c r="EF38" s="80">
        <f>-1*EE38*$O$7/(ED46+$P$7)^2</f>
        <v>-6.0578604960272945E-5</v>
      </c>
      <c r="EG38" s="23">
        <f>$S$7/(EXP($N$7-$O$7/(EF46+$P$7))/$R$32)</f>
        <v>3.2085245690526864E-3</v>
      </c>
      <c r="EH38" s="80">
        <f>-1*EG38*$O$7/(EF46+$P$7)^2</f>
        <v>-6.0578604960272945E-5</v>
      </c>
      <c r="EI38" s="23">
        <f>$S$7/(EXP($N$7-$O$7/(EH46+$P$7))/$R$32)</f>
        <v>3.2085245690526864E-3</v>
      </c>
      <c r="EJ38" s="80">
        <f>-1*EI38*$O$7/(EH46+$P$7)^2</f>
        <v>-6.0578604960272945E-5</v>
      </c>
      <c r="EK38" s="23">
        <f>$S$7/(EXP($N$7-$O$7/(EJ46+$P$7))/$R$32)</f>
        <v>3.2085245690526864E-3</v>
      </c>
      <c r="EL38" s="80">
        <f>-1*EK38*$O$7/(EJ46+$P$7)^2</f>
        <v>-6.0578604960272945E-5</v>
      </c>
      <c r="EM38" s="23">
        <f>$S$7/(EXP($N$7-$O$7/(EL46+$P$7))/$R$32)</f>
        <v>3.2085245690526864E-3</v>
      </c>
      <c r="EN38" s="80">
        <f>-1*EM38*$O$7/(EL46+$P$7)^2</f>
        <v>-6.0578604960272945E-5</v>
      </c>
      <c r="EO38" s="23">
        <f>$S$7/(EXP($N$7-$O$7/(EN46+$P$7))/$R$32)</f>
        <v>3.2085245690526864E-3</v>
      </c>
      <c r="EP38" s="80">
        <f>-1*EO38*$O$7/(EN46+$P$7)^2</f>
        <v>-6.0578604960272945E-5</v>
      </c>
      <c r="EQ38" s="23">
        <f>$S$7/(EXP($N$7-$O$7/(EP46+$P$7))/$R$32)</f>
        <v>3.2085245690526864E-3</v>
      </c>
      <c r="ER38" s="80">
        <f>-1*EQ38*$O$7/(EP46+$P$7)^2</f>
        <v>-6.0578604960272945E-5</v>
      </c>
      <c r="ES38" s="23">
        <f>$S$7/(EXP($N$7-$O$7/(ER46+$P$7))/$R$32)</f>
        <v>3.2085245690526864E-3</v>
      </c>
      <c r="ET38" s="80">
        <f>-1*ES38*$O$7/(ER46+$P$7)^2</f>
        <v>-6.0578604960272945E-5</v>
      </c>
      <c r="EU38" s="23">
        <f>$S$7/(EXP($N$7-$O$7/(ET46+$P$7))/$R$32)</f>
        <v>3.2085245690526864E-3</v>
      </c>
      <c r="EV38" s="80">
        <f>-1*EU38*$O$7/(ET46+$P$7)^2</f>
        <v>-6.0578604960272945E-5</v>
      </c>
    </row>
    <row r="39" spans="1:152" x14ac:dyDescent="0.25">
      <c r="B39" s="66" t="str">
        <f t="shared" si="12"/>
        <v>ACRYLIC ACID</v>
      </c>
      <c r="C39" s="66"/>
      <c r="D39" s="66"/>
      <c r="E39" s="66">
        <f t="shared" si="13"/>
        <v>0.13645508231838563</v>
      </c>
      <c r="F39" s="66">
        <f t="shared" si="11"/>
        <v>3.7990916398692148E-2</v>
      </c>
      <c r="H39" s="21"/>
      <c r="I39" s="21"/>
      <c r="J39" s="21"/>
      <c r="K39" s="21"/>
      <c r="L39" s="51">
        <v>5</v>
      </c>
      <c r="M39" s="23">
        <f t="shared" si="14"/>
        <v>0.22197044874373228</v>
      </c>
      <c r="N39" s="60">
        <f t="shared" si="15"/>
        <v>46.069056908378876</v>
      </c>
      <c r="O39" s="23">
        <f t="shared" si="16"/>
        <v>1.4404293157589618</v>
      </c>
      <c r="P39" s="80">
        <f t="shared" si="17"/>
        <v>-6.0138849806768577E-2</v>
      </c>
      <c r="Q39" s="23">
        <f>$S$8/(EXP($N$8-$O$8/(P46+$P$8))/$R$32)</f>
        <v>0.75192579921661296</v>
      </c>
      <c r="R39" s="80">
        <f>-1*Q39*$O$8/(P46+$P$8)^2</f>
        <v>-2.8196450618421277E-2</v>
      </c>
      <c r="S39" s="23">
        <f>$S$8/(EXP($N$8-$O$8/(R46+$P$8))/$R$32)</f>
        <v>0.42024104384709488</v>
      </c>
      <c r="T39" s="80">
        <f>-1*S39*$O$8/(R46+$P$8)^2</f>
        <v>-1.4240822326301973E-2</v>
      </c>
      <c r="U39" s="23">
        <f>$S$8/(EXP($N$8-$O$8/(T46+$P$8))/$R$32)</f>
        <v>0.27576155479938619</v>
      </c>
      <c r="V39" s="80">
        <f>-1*U39*$O$8/(T46+$P$8)^2</f>
        <v>-8.6550924121626717E-3</v>
      </c>
      <c r="W39" s="23">
        <f>$S$8/(EXP($N$8-$O$8/(V46+$P$8))/$R$32)</f>
        <v>0.22876037745270725</v>
      </c>
      <c r="X39" s="80">
        <f>-1*W39*$O$8/(V46+$P$8)^2</f>
        <v>-6.9331503793392309E-3</v>
      </c>
      <c r="Y39" s="23">
        <f>$S$8/(EXP($N$8-$O$8/(X46+$P$8))/$R$32)</f>
        <v>0.22211172690939743</v>
      </c>
      <c r="Z39" s="80">
        <f>-1*Y39*$O$8/(X46+$P$8)^2</f>
        <v>-6.6942129121271522E-3</v>
      </c>
      <c r="AA39" s="23">
        <f>$S$8/(EXP($N$8-$O$8/(Z46+$P$8))/$R$32)</f>
        <v>0.2219705126748277</v>
      </c>
      <c r="AB39" s="80">
        <f>-1*AA39*$O$8/(Z46+$P$8)^2</f>
        <v>-6.6891513554783741E-3</v>
      </c>
      <c r="AC39" s="23">
        <f>$S$8/(EXP($N$8-$O$8/(AB46+$P$8))/$R$32)</f>
        <v>0.22197044874374489</v>
      </c>
      <c r="AD39" s="80">
        <f>-1*AC39*$O$8/(AB46+$P$8)^2</f>
        <v>-6.6891490641169064E-3</v>
      </c>
      <c r="AE39" s="23">
        <f>$S$8/(EXP($N$8-$O$8/(AD46+$P$8))/$R$32)</f>
        <v>0.22197044874373267</v>
      </c>
      <c r="AF39" s="80">
        <f>-1*AE39*$O$8/(AD46+$P$8)^2</f>
        <v>-6.6891490641164666E-3</v>
      </c>
      <c r="AG39" s="23">
        <f>$S$8/(EXP($N$8-$O$8/(AF46+$P$8))/$R$32)</f>
        <v>0.22197044874373228</v>
      </c>
      <c r="AH39" s="80">
        <f>-1*AG39*$O$8/(AF46+$P$8)^2</f>
        <v>-6.6891490641164519E-3</v>
      </c>
      <c r="AI39" s="23">
        <f>$S$8/(EXP($N$8-$O$8/(AH46+$P$8))/$R$32)</f>
        <v>0.22197044874373228</v>
      </c>
      <c r="AJ39" s="80">
        <f>-1*AI39*$O$8/(AH46+$P$8)^2</f>
        <v>-6.6891490641164519E-3</v>
      </c>
      <c r="AK39" s="23">
        <f>$S$8/(EXP($N$8-$O$8/(AJ46+$P$8))/$R$32)</f>
        <v>0.22197044874373228</v>
      </c>
      <c r="AL39" s="80">
        <f>-1*AK39*$O$8/(AJ46+$P$8)^2</f>
        <v>-6.6891490641164519E-3</v>
      </c>
      <c r="AM39" s="23">
        <f>$S$8/(EXP($N$8-$O$8/(AL46+$P$8))/$R$32)</f>
        <v>0.22197044874373228</v>
      </c>
      <c r="AN39" s="80">
        <f>-1*AM39*$O$8/(AL46+$P$8)^2</f>
        <v>-6.6891490641164519E-3</v>
      </c>
      <c r="AO39" s="23">
        <f>$S$8/(EXP($N$8-$O$8/(AN46+$P$8))/$R$32)</f>
        <v>0.22197044874373228</v>
      </c>
      <c r="AP39" s="80">
        <f>-1*AO39*$O$8/(AN46+$P$8)^2</f>
        <v>-6.6891490641164519E-3</v>
      </c>
      <c r="AQ39" s="23">
        <f>$S$8/(EXP($N$8-$O$8/(AP46+$P$8))/$R$32)</f>
        <v>0.22197044874373228</v>
      </c>
      <c r="AR39" s="80">
        <f>-1*AQ39*$O$8/(AP46+$P$8)^2</f>
        <v>-6.6891490641164519E-3</v>
      </c>
      <c r="AS39" s="23">
        <f>$S$8/(EXP($N$8-$O$8/(AR46+$P$8))/$R$32)</f>
        <v>0.22197044874373228</v>
      </c>
      <c r="AT39" s="80">
        <f>-1*AS39*$O$8/(AR46+$P$8)^2</f>
        <v>-6.6891490641164519E-3</v>
      </c>
      <c r="AU39" s="23">
        <f>$S$8/(EXP($N$8-$O$8/(AT46+$P$8))/$R$32)</f>
        <v>0.22197044874373228</v>
      </c>
      <c r="AV39" s="80">
        <f>-1*AU39*$O$8/(AT46+$P$8)^2</f>
        <v>-6.6891490641164519E-3</v>
      </c>
      <c r="AW39" s="23">
        <f>$S$8/(EXP($N$8-$O$8/(AV46+$P$8))/$R$32)</f>
        <v>0.22197044874373228</v>
      </c>
      <c r="AX39" s="80">
        <f>-1*AW39*$O$8/(AV46+$P$8)^2</f>
        <v>-6.6891490641164519E-3</v>
      </c>
      <c r="AY39" s="23">
        <f>$S$8/(EXP($N$8-$O$8/(AX46+$P$8))/$R$32)</f>
        <v>0.22197044874373228</v>
      </c>
      <c r="AZ39" s="80">
        <f>-1*AY39*$O$8/(AX46+$P$8)^2</f>
        <v>-6.6891490641164519E-3</v>
      </c>
      <c r="BA39" s="23">
        <f>$S$8/(EXP($N$8-$O$8/(AZ46+$P$8))/$R$32)</f>
        <v>0.22197044874373228</v>
      </c>
      <c r="BB39" s="80">
        <f>-1*BA39*$O$8/(AZ46+$P$8)^2</f>
        <v>-6.6891490641164519E-3</v>
      </c>
      <c r="BC39" s="23">
        <f>$S$8/(EXP($N$8-$O$8/(BB46+$P$8))/$R$32)</f>
        <v>0.22197044874373228</v>
      </c>
      <c r="BD39" s="80">
        <f>-1*BC39*$O$8/(BB46+$P$8)^2</f>
        <v>-6.6891490641164519E-3</v>
      </c>
      <c r="BE39" s="23">
        <f>$S$8/(EXP($N$8-$O$8/(BD46+$P$8))/$R$32)</f>
        <v>0.22197044874373228</v>
      </c>
      <c r="BF39" s="80">
        <f>-1*BE39*$O$8/(BD46+$P$8)^2</f>
        <v>-6.6891490641164519E-3</v>
      </c>
      <c r="BG39" s="23">
        <f>$S$8/(EXP($N$8-$O$8/(BF46+$P$8))/$R$32)</f>
        <v>0.22197044874373228</v>
      </c>
      <c r="BH39" s="80">
        <f>-1*BG39*$O$8/(BF46+$P$8)^2</f>
        <v>-6.6891490641164519E-3</v>
      </c>
      <c r="BI39" s="23">
        <f>$S$8/(EXP($N$8-$O$8/(BH46+$P$8))/$R$32)</f>
        <v>0.22197044874373228</v>
      </c>
      <c r="BJ39" s="80">
        <f>-1*BI39*$O$8/(BH46+$P$8)^2</f>
        <v>-6.6891490641164519E-3</v>
      </c>
      <c r="BK39" s="23">
        <f>$S$8/(EXP($N$8-$O$8/(BJ46+$P$8))/$R$32)</f>
        <v>0.22197044874373228</v>
      </c>
      <c r="BL39" s="80">
        <f>-1*BK39*$O$8/(BJ46+$P$8)^2</f>
        <v>-6.6891490641164519E-3</v>
      </c>
      <c r="BM39" s="23">
        <f>$S$8/(EXP($N$8-$O$8/(BL46+$P$8))/$R$32)</f>
        <v>0.22197044874373228</v>
      </c>
      <c r="BN39" s="80">
        <f>-1*BM39*$O$8/(BL46+$P$8)^2</f>
        <v>-6.6891490641164519E-3</v>
      </c>
      <c r="BO39" s="23">
        <f>$S$8/(EXP($N$8-$O$8/(BN46+$P$8))/$R$32)</f>
        <v>0.22197044874373228</v>
      </c>
      <c r="BP39" s="80">
        <f>-1*BO39*$O$8/(BN46+$P$8)^2</f>
        <v>-6.6891490641164519E-3</v>
      </c>
      <c r="BQ39" s="23">
        <f>$S$8/(EXP($N$8-$O$8/(BP46+$P$8))/$R$32)</f>
        <v>0.22197044874373228</v>
      </c>
      <c r="BR39" s="80">
        <f>-1*BQ39*$O$8/(BP46+$P$8)^2</f>
        <v>-6.6891490641164519E-3</v>
      </c>
      <c r="BS39" s="23">
        <f>$S$8/(EXP($N$8-$O$8/(BR46+$P$8))/$R$32)</f>
        <v>0.22197044874373228</v>
      </c>
      <c r="BT39" s="80">
        <f>-1*BS39*$O$8/(BR46+$P$8)^2</f>
        <v>-6.6891490641164519E-3</v>
      </c>
      <c r="BU39" s="23">
        <f>$S$8/(EXP($N$8-$O$8/(BT46+$P$8))/$R$32)</f>
        <v>0.22197044874373228</v>
      </c>
      <c r="BV39" s="80">
        <f>-1*BU39*$O$8/(BT46+$P$8)^2</f>
        <v>-6.6891490641164519E-3</v>
      </c>
      <c r="BW39" s="23">
        <f>$S$8/(EXP($N$8-$O$8/(BV46+$P$8))/$R$32)</f>
        <v>0.22197044874373228</v>
      </c>
      <c r="BX39" s="80">
        <f>-1*BW39*$O$8/(BV46+$P$8)^2</f>
        <v>-6.6891490641164519E-3</v>
      </c>
      <c r="BY39" s="23">
        <f>$S$8/(EXP($N$8-$O$8/(BX46+$P$8))/$R$32)</f>
        <v>0.22197044874373228</v>
      </c>
      <c r="BZ39" s="80">
        <f>-1*BY39*$O$8/(BX46+$P$8)^2</f>
        <v>-6.6891490641164519E-3</v>
      </c>
      <c r="CA39" s="23">
        <f>$S$8/(EXP($N$8-$O$8/(BZ46+$P$8))/$R$32)</f>
        <v>0.22197044874373228</v>
      </c>
      <c r="CB39" s="80">
        <f>-1*CA39*$O$8/(BZ46+$P$8)^2</f>
        <v>-6.6891490641164519E-3</v>
      </c>
      <c r="CC39" s="23">
        <f>$S$8/(EXP($N$8-$O$8/(CB46+$P$8))/$R$32)</f>
        <v>0.22197044874373228</v>
      </c>
      <c r="CD39" s="80">
        <f>-1*CC39*$O$8/(CB46+$P$8)^2</f>
        <v>-6.6891490641164519E-3</v>
      </c>
      <c r="CE39" s="23">
        <f>$S$8/(EXP($N$8-$O$8/(CD46+$P$8))/$R$32)</f>
        <v>0.22197044874373228</v>
      </c>
      <c r="CF39" s="80">
        <f>-1*CE39*$O$8/(CD46+$P$8)^2</f>
        <v>-6.6891490641164519E-3</v>
      </c>
      <c r="CG39" s="23">
        <f>$S$8/(EXP($N$8-$O$8/(CF46+$P$8))/$R$32)</f>
        <v>0.22197044874373228</v>
      </c>
      <c r="CH39" s="80">
        <f>-1*CG39*$O$8/(CF46+$P$8)^2</f>
        <v>-6.6891490641164519E-3</v>
      </c>
      <c r="CI39" s="23">
        <f>$S$8/(EXP($N$8-$O$8/(CH46+$P$8))/$R$32)</f>
        <v>0.22197044874373228</v>
      </c>
      <c r="CJ39" s="80">
        <f>-1*CI39*$O$8/(CH46+$P$8)^2</f>
        <v>-6.6891490641164519E-3</v>
      </c>
      <c r="CK39" s="23">
        <f>$S$8/(EXP($N$8-$O$8/(CJ46+$P$8))/$R$32)</f>
        <v>0.22197044874373228</v>
      </c>
      <c r="CL39" s="80">
        <f>-1*CK39*$O$8/(CJ46+$P$8)^2</f>
        <v>-6.6891490641164519E-3</v>
      </c>
      <c r="CM39" s="23">
        <f>$S$8/(EXP($N$8-$O$8/(CL46+$P$8))/$R$32)</f>
        <v>0.22197044874373228</v>
      </c>
      <c r="CN39" s="80">
        <f>-1*CM39*$O$8/(CL46+$P$8)^2</f>
        <v>-6.6891490641164519E-3</v>
      </c>
      <c r="CO39" s="23">
        <f>$S$8/(EXP($N$8-$O$8/(CN46+$P$8))/$R$32)</f>
        <v>0.22197044874373228</v>
      </c>
      <c r="CP39" s="80">
        <f>-1*CO39*$O$8/(CN46+$P$8)^2</f>
        <v>-6.6891490641164519E-3</v>
      </c>
      <c r="CQ39" s="23">
        <f>$S$8/(EXP($N$8-$O$8/(CP46+$P$8))/$R$32)</f>
        <v>0.22197044874373228</v>
      </c>
      <c r="CR39" s="80">
        <f>-1*CQ39*$O$8/(CP46+$P$8)^2</f>
        <v>-6.6891490641164519E-3</v>
      </c>
      <c r="CS39" s="23">
        <f>$S$8/(EXP($N$8-$O$8/(CR46+$P$8))/$R$32)</f>
        <v>0.22197044874373228</v>
      </c>
      <c r="CT39" s="80">
        <f>-1*CS39*$O$8/(CR46+$P$8)^2</f>
        <v>-6.6891490641164519E-3</v>
      </c>
      <c r="CU39" s="23">
        <f>$S$8/(EXP($N$8-$O$8/(CT46+$P$8))/$R$32)</f>
        <v>0.22197044874373228</v>
      </c>
      <c r="CV39" s="80">
        <f>-1*CU39*$O$8/(CT46+$P$8)^2</f>
        <v>-6.6891490641164519E-3</v>
      </c>
      <c r="CW39" s="23">
        <f>$S$8/(EXP($N$8-$O$8/(CV46+$P$8))/$R$32)</f>
        <v>0.22197044874373228</v>
      </c>
      <c r="CX39" s="80">
        <f>-1*CW39*$O$8/(CV46+$P$8)^2</f>
        <v>-6.6891490641164519E-3</v>
      </c>
      <c r="CY39" s="23">
        <f>$S$8/(EXP($N$8-$O$8/(CX46+$P$8))/$R$32)</f>
        <v>0.22197044874373228</v>
      </c>
      <c r="CZ39" s="80">
        <f>-1*CY39*$O$8/(CX46+$P$8)^2</f>
        <v>-6.6891490641164519E-3</v>
      </c>
      <c r="DA39" s="23">
        <f>$S$8/(EXP($N$8-$O$8/(CZ46+$P$8))/$R$32)</f>
        <v>0.22197044874373228</v>
      </c>
      <c r="DB39" s="80">
        <f>-1*DA39*$O$8/(CZ46+$P$8)^2</f>
        <v>-6.6891490641164519E-3</v>
      </c>
      <c r="DC39" s="23">
        <f>$S$8/(EXP($N$8-$O$8/(DB46+$P$8))/$R$32)</f>
        <v>0.22197044874373228</v>
      </c>
      <c r="DD39" s="80">
        <f>-1*DC39*$O$8/(DB46+$P$8)^2</f>
        <v>-6.6891490641164519E-3</v>
      </c>
      <c r="DE39" s="23">
        <f>$S$8/(EXP($N$8-$O$8/(DD46+$P$8))/$R$32)</f>
        <v>0.22197044874373228</v>
      </c>
      <c r="DF39" s="80">
        <f>-1*DE39*$O$8/(DD46+$P$8)^2</f>
        <v>-6.6891490641164519E-3</v>
      </c>
      <c r="DG39" s="23">
        <f>$S$8/(EXP($N$8-$O$8/(DF46+$P$8))/$R$32)</f>
        <v>0.22197044874373228</v>
      </c>
      <c r="DH39" s="80">
        <f>-1*DG39*$O$8/(DF46+$P$8)^2</f>
        <v>-6.6891490641164519E-3</v>
      </c>
      <c r="DI39" s="23">
        <f>$S$8/(EXP($N$8-$O$8/(DH46+$P$8))/$R$32)</f>
        <v>0.22197044874373228</v>
      </c>
      <c r="DJ39" s="80">
        <f>-1*DI39*$O$8/(DH46+$P$8)^2</f>
        <v>-6.6891490641164519E-3</v>
      </c>
      <c r="DK39" s="23">
        <f>$S$8/(EXP($N$8-$O$8/(DJ46+$P$8))/$R$32)</f>
        <v>0.22197044874373228</v>
      </c>
      <c r="DL39" s="80">
        <f>-1*DK39*$O$8/(DJ46+$P$8)^2</f>
        <v>-6.6891490641164519E-3</v>
      </c>
      <c r="DM39" s="23">
        <f>$S$8/(EXP($N$8-$O$8/(DL46+$P$8))/$R$32)</f>
        <v>0.22197044874373228</v>
      </c>
      <c r="DN39" s="80">
        <f>-1*DM39*$O$8/(DL46+$P$8)^2</f>
        <v>-6.6891490641164519E-3</v>
      </c>
      <c r="DO39" s="23">
        <f>$S$8/(EXP($N$8-$O$8/(DN46+$P$8))/$R$32)</f>
        <v>0.22197044874373228</v>
      </c>
      <c r="DP39" s="80">
        <f>-1*DO39*$O$8/(DN46+$P$8)^2</f>
        <v>-6.6891490641164519E-3</v>
      </c>
      <c r="DQ39" s="23">
        <f>$S$8/(EXP($N$8-$O$8/(DP46+$P$8))/$R$32)</f>
        <v>0.22197044874373228</v>
      </c>
      <c r="DR39" s="80">
        <f>-1*DQ39*$O$8/(DP46+$P$8)^2</f>
        <v>-6.6891490641164519E-3</v>
      </c>
      <c r="DS39" s="23">
        <f>$S$8/(EXP($N$8-$O$8/(DR46+$P$8))/$R$32)</f>
        <v>0.22197044874373228</v>
      </c>
      <c r="DT39" s="80">
        <f>-1*DS39*$O$8/(DR46+$P$8)^2</f>
        <v>-6.6891490641164519E-3</v>
      </c>
      <c r="DU39" s="23">
        <f>$S$8/(EXP($N$8-$O$8/(DT46+$P$8))/$R$32)</f>
        <v>0.22197044874373228</v>
      </c>
      <c r="DV39" s="80">
        <f>-1*DU39*$O$8/(DT46+$P$8)^2</f>
        <v>-6.6891490641164519E-3</v>
      </c>
      <c r="DW39" s="23">
        <f>$S$8/(EXP($N$8-$O$8/(DV46+$P$8))/$R$32)</f>
        <v>0.22197044874373228</v>
      </c>
      <c r="DX39" s="80">
        <f>-1*DW39*$O$8/(DV46+$P$8)^2</f>
        <v>-6.6891490641164519E-3</v>
      </c>
      <c r="DY39" s="23">
        <f>$S$8/(EXP($N$8-$O$8/(DX46+$P$8))/$R$32)</f>
        <v>0.22197044874373228</v>
      </c>
      <c r="DZ39" s="80">
        <f>-1*DY39*$O$8/(DX46+$P$8)^2</f>
        <v>-6.6891490641164519E-3</v>
      </c>
      <c r="EA39" s="23">
        <f>$S$8/(EXP($N$8-$O$8/(DZ46+$P$8))/$R$32)</f>
        <v>0.22197044874373228</v>
      </c>
      <c r="EB39" s="80">
        <f>-1*EA39*$O$8/(DZ46+$P$8)^2</f>
        <v>-6.6891490641164519E-3</v>
      </c>
      <c r="EC39" s="23">
        <f>$S$8/(EXP($N$8-$O$8/(EB46+$P$8))/$R$32)</f>
        <v>0.22197044874373228</v>
      </c>
      <c r="ED39" s="80">
        <f>-1*EC39*$O$8/(EB46+$P$8)^2</f>
        <v>-6.6891490641164519E-3</v>
      </c>
      <c r="EE39" s="23">
        <f>$S$8/(EXP($N$8-$O$8/(ED46+$P$8))/$R$32)</f>
        <v>0.22197044874373228</v>
      </c>
      <c r="EF39" s="80">
        <f>-1*EE39*$O$8/(ED46+$P$8)^2</f>
        <v>-6.6891490641164519E-3</v>
      </c>
      <c r="EG39" s="23">
        <f>$S$8/(EXP($N$8-$O$8/(EF46+$P$8))/$R$32)</f>
        <v>0.22197044874373228</v>
      </c>
      <c r="EH39" s="80">
        <f>-1*EG39*$O$8/(EF46+$P$8)^2</f>
        <v>-6.6891490641164519E-3</v>
      </c>
      <c r="EI39" s="23">
        <f>$S$8/(EXP($N$8-$O$8/(EH46+$P$8))/$R$32)</f>
        <v>0.22197044874373228</v>
      </c>
      <c r="EJ39" s="80">
        <f>-1*EI39*$O$8/(EH46+$P$8)^2</f>
        <v>-6.6891490641164519E-3</v>
      </c>
      <c r="EK39" s="23">
        <f>$S$8/(EXP($N$8-$O$8/(EJ46+$P$8))/$R$32)</f>
        <v>0.22197044874373228</v>
      </c>
      <c r="EL39" s="80">
        <f>-1*EK39*$O$8/(EJ46+$P$8)^2</f>
        <v>-6.6891490641164519E-3</v>
      </c>
      <c r="EM39" s="23">
        <f>$S$8/(EXP($N$8-$O$8/(EL46+$P$8))/$R$32)</f>
        <v>0.22197044874373228</v>
      </c>
      <c r="EN39" s="80">
        <f>-1*EM39*$O$8/(EL46+$P$8)^2</f>
        <v>-6.6891490641164519E-3</v>
      </c>
      <c r="EO39" s="23">
        <f>$S$8/(EXP($N$8-$O$8/(EN46+$P$8))/$R$32)</f>
        <v>0.22197044874373228</v>
      </c>
      <c r="EP39" s="80">
        <f>-1*EO39*$O$8/(EN46+$P$8)^2</f>
        <v>-6.6891490641164519E-3</v>
      </c>
      <c r="EQ39" s="23">
        <f>$S$8/(EXP($N$8-$O$8/(EP46+$P$8))/$R$32)</f>
        <v>0.22197044874373228</v>
      </c>
      <c r="ER39" s="80">
        <f>-1*EQ39*$O$8/(EP46+$P$8)^2</f>
        <v>-6.6891490641164519E-3</v>
      </c>
      <c r="ES39" s="23">
        <f>$S$8/(EXP($N$8-$O$8/(ER46+$P$8))/$R$32)</f>
        <v>0.22197044874373228</v>
      </c>
      <c r="ET39" s="80">
        <f>-1*ES39*$O$8/(ER46+$P$8)^2</f>
        <v>-6.6891490641164519E-3</v>
      </c>
      <c r="EU39" s="23">
        <f>$S$8/(EXP($N$8-$O$8/(ET46+$P$8))/$R$32)</f>
        <v>0.22197044874373228</v>
      </c>
      <c r="EV39" s="80">
        <f>-1*EU39*$O$8/(ET46+$P$8)^2</f>
        <v>-6.6891490641164519E-3</v>
      </c>
    </row>
    <row r="40" spans="1:152" x14ac:dyDescent="0.25">
      <c r="B40" s="66" t="str">
        <f t="shared" si="12"/>
        <v>1-HEPTENE</v>
      </c>
      <c r="C40" s="66"/>
      <c r="D40" s="66"/>
      <c r="E40" s="66">
        <f t="shared" si="13"/>
        <v>8.5550416853964542E-2</v>
      </c>
      <c r="F40" s="66">
        <f t="shared" si="11"/>
        <v>0.12457834003723188</v>
      </c>
      <c r="H40" s="21"/>
      <c r="I40" s="21"/>
      <c r="J40" s="21"/>
      <c r="K40" s="21"/>
      <c r="L40" s="51">
        <v>6</v>
      </c>
      <c r="M40" s="23">
        <f t="shared" si="14"/>
        <v>2.4305921506309849E-2</v>
      </c>
      <c r="N40" s="60">
        <f t="shared" si="15"/>
        <v>37.762116077363821</v>
      </c>
      <c r="O40" s="23">
        <f t="shared" si="16"/>
        <v>9.4913458158711952E-2</v>
      </c>
      <c r="P40" s="80">
        <f t="shared" si="17"/>
        <v>-2.8565033476646308E-3</v>
      </c>
      <c r="Q40" s="23">
        <f>$S$9/(EXP($N$9-$O$9/(P46+$P$9))/$R$32)</f>
        <v>5.9303825628707466E-2</v>
      </c>
      <c r="R40" s="80">
        <f>-1*Q40*$O$9/(P46+$P$9)^2</f>
        <v>-1.6146844951952239E-3</v>
      </c>
      <c r="S40" s="23">
        <f>$S$9/(EXP($N$9-$O$9/(R46+$P$9))/$R$32)</f>
        <v>3.8816999951816783E-2</v>
      </c>
      <c r="T40" s="80">
        <f>-1*S40*$O$9/(R46+$P$9)^2</f>
        <v>-9.6131480321850159E-4</v>
      </c>
      <c r="U40" s="23">
        <f>$S$9/(EXP($N$9-$O$9/(T46+$P$9))/$R$32)</f>
        <v>2.8509718436942586E-2</v>
      </c>
      <c r="V40" s="80">
        <f>-1*U40*$O$9/(T46+$P$9)^2</f>
        <v>-6.5703245379918735E-4</v>
      </c>
      <c r="W40" s="23">
        <f>$S$9/(EXP($N$9-$O$9/(V46+$P$9))/$R$32)</f>
        <v>2.4850908988476562E-2</v>
      </c>
      <c r="X40" s="80">
        <f>-1*W40*$O$9/(V46+$P$9)^2</f>
        <v>-5.541895073410849E-4</v>
      </c>
      <c r="Y40" s="23">
        <f>$S$9/(EXP($N$9-$O$9/(X46+$P$9))/$R$32)</f>
        <v>2.4317307397616641E-2</v>
      </c>
      <c r="Z40" s="80">
        <f>-1*Y40*$O$9/(X46+$P$9)^2</f>
        <v>-5.3945285048629483E-4</v>
      </c>
      <c r="AA40" s="23">
        <f>$S$9/(EXP($N$9-$O$9/(Z46+$P$9))/$R$32)</f>
        <v>2.4305926659096238E-2</v>
      </c>
      <c r="AB40" s="80">
        <f>-1*AA40*$O$9/(Z46+$P$9)^2</f>
        <v>-5.3913930727815626E-4</v>
      </c>
      <c r="AC40" s="23">
        <f>$S$9/(EXP($N$9-$O$9/(AB46+$P$9))/$R$32)</f>
        <v>2.4305921506310887E-2</v>
      </c>
      <c r="AD40" s="80">
        <f>-1*AC40*$O$9/(AB46+$P$9)^2</f>
        <v>-5.3913916532443221E-4</v>
      </c>
      <c r="AE40" s="23">
        <f>$S$9/(EXP($N$9-$O$9/(AD46+$P$9))/$R$32)</f>
        <v>2.4305921506309891E-2</v>
      </c>
      <c r="AF40" s="80">
        <f>-1*AE40*$O$9/(AD46+$P$9)^2</f>
        <v>-5.3913916532440467E-4</v>
      </c>
      <c r="AG40" s="23">
        <f>$S$9/(EXP($N$9-$O$9/(AF46+$P$9))/$R$32)</f>
        <v>2.4305921506309849E-2</v>
      </c>
      <c r="AH40" s="80">
        <f>-1*AG40*$O$9/(AF46+$P$9)^2</f>
        <v>-5.3913916532440358E-4</v>
      </c>
      <c r="AI40" s="23">
        <f>$S$9/(EXP($N$9-$O$9/(AH46+$P$9))/$R$32)</f>
        <v>2.4305921506309849E-2</v>
      </c>
      <c r="AJ40" s="80">
        <f>-1*AI40*$O$9/(AH46+$P$9)^2</f>
        <v>-5.3913916532440358E-4</v>
      </c>
      <c r="AK40" s="23">
        <f>$S$9/(EXP($N$9-$O$9/(AJ46+$P$9))/$R$32)</f>
        <v>2.4305921506309849E-2</v>
      </c>
      <c r="AL40" s="80">
        <f>-1*AK40*$O$9/(AJ46+$P$9)^2</f>
        <v>-5.3913916532440358E-4</v>
      </c>
      <c r="AM40" s="23">
        <f>$S$9/(EXP($N$9-$O$9/(AL46+$P$9))/$R$32)</f>
        <v>2.4305921506309849E-2</v>
      </c>
      <c r="AN40" s="80">
        <f>-1*AM40*$O$9/(AL46+$P$9)^2</f>
        <v>-5.3913916532440358E-4</v>
      </c>
      <c r="AO40" s="23">
        <f>$S$9/(EXP($N$9-$O$9/(AN46+$P$9))/$R$32)</f>
        <v>2.4305921506309849E-2</v>
      </c>
      <c r="AP40" s="80">
        <f>-1*AO40*$O$9/(AN46+$P$9)^2</f>
        <v>-5.3913916532440358E-4</v>
      </c>
      <c r="AQ40" s="23">
        <f>$S$9/(EXP($N$9-$O$9/(AP46+$P$9))/$R$32)</f>
        <v>2.4305921506309849E-2</v>
      </c>
      <c r="AR40" s="80">
        <f>-1*AQ40*$O$9/(AP46+$P$9)^2</f>
        <v>-5.3913916532440358E-4</v>
      </c>
      <c r="AS40" s="23">
        <f>$S$9/(EXP($N$9-$O$9/(AR46+$P$9))/$R$32)</f>
        <v>2.4305921506309849E-2</v>
      </c>
      <c r="AT40" s="80">
        <f>-1*AS40*$O$9/(AR46+$P$9)^2</f>
        <v>-5.3913916532440358E-4</v>
      </c>
      <c r="AU40" s="23">
        <f>$S$9/(EXP($N$9-$O$9/(AT46+$P$9))/$R$32)</f>
        <v>2.4305921506309849E-2</v>
      </c>
      <c r="AV40" s="80">
        <f>-1*AU40*$O$9/(AT46+$P$9)^2</f>
        <v>-5.3913916532440358E-4</v>
      </c>
      <c r="AW40" s="23">
        <f>$S$9/(EXP($N$9-$O$9/(AV46+$P$9))/$R$32)</f>
        <v>2.4305921506309849E-2</v>
      </c>
      <c r="AX40" s="80">
        <f>-1*AW40*$O$9/(AV46+$P$9)^2</f>
        <v>-5.3913916532440358E-4</v>
      </c>
      <c r="AY40" s="23">
        <f>$S$9/(EXP($N$9-$O$9/(AX46+$P$9))/$R$32)</f>
        <v>2.4305921506309849E-2</v>
      </c>
      <c r="AZ40" s="80">
        <f>-1*AY40*$O$9/(AX46+$P$9)^2</f>
        <v>-5.3913916532440358E-4</v>
      </c>
      <c r="BA40" s="23">
        <f>$S$9/(EXP($N$9-$O$9/(AZ46+$P$9))/$R$32)</f>
        <v>2.4305921506309849E-2</v>
      </c>
      <c r="BB40" s="80">
        <f>-1*BA40*$O$9/(AZ46+$P$9)^2</f>
        <v>-5.3913916532440358E-4</v>
      </c>
      <c r="BC40" s="23">
        <f>$S$9/(EXP($N$9-$O$9/(BB46+$P$9))/$R$32)</f>
        <v>2.4305921506309849E-2</v>
      </c>
      <c r="BD40" s="80">
        <f>-1*BC40*$O$9/(BB46+$P$9)^2</f>
        <v>-5.3913916532440358E-4</v>
      </c>
      <c r="BE40" s="23">
        <f>$S$9/(EXP($N$9-$O$9/(BD46+$P$9))/$R$32)</f>
        <v>2.4305921506309849E-2</v>
      </c>
      <c r="BF40" s="80">
        <f>-1*BE40*$O$9/(BD46+$P$9)^2</f>
        <v>-5.3913916532440358E-4</v>
      </c>
      <c r="BG40" s="23">
        <f>$S$9/(EXP($N$9-$O$9/(BF46+$P$9))/$R$32)</f>
        <v>2.4305921506309849E-2</v>
      </c>
      <c r="BH40" s="80">
        <f>-1*BG40*$O$9/(BF46+$P$9)^2</f>
        <v>-5.3913916532440358E-4</v>
      </c>
      <c r="BI40" s="23">
        <f>$S$9/(EXP($N$9-$O$9/(BH46+$P$9))/$R$32)</f>
        <v>2.4305921506309849E-2</v>
      </c>
      <c r="BJ40" s="80">
        <f>-1*BI40*$O$9/(BH46+$P$9)^2</f>
        <v>-5.3913916532440358E-4</v>
      </c>
      <c r="BK40" s="23">
        <f>$S$9/(EXP($N$9-$O$9/(BJ46+$P$9))/$R$32)</f>
        <v>2.4305921506309849E-2</v>
      </c>
      <c r="BL40" s="80">
        <f>-1*BK40*$O$9/(BJ46+$P$9)^2</f>
        <v>-5.3913916532440358E-4</v>
      </c>
      <c r="BM40" s="23">
        <f>$S$9/(EXP($N$9-$O$9/(BL46+$P$9))/$R$32)</f>
        <v>2.4305921506309849E-2</v>
      </c>
      <c r="BN40" s="80">
        <f>-1*BM40*$O$9/(BL46+$P$9)^2</f>
        <v>-5.3913916532440358E-4</v>
      </c>
      <c r="BO40" s="23">
        <f>$S$9/(EXP($N$9-$O$9/(BN46+$P$9))/$R$32)</f>
        <v>2.4305921506309849E-2</v>
      </c>
      <c r="BP40" s="80">
        <f>-1*BO40*$O$9/(BN46+$P$9)^2</f>
        <v>-5.3913916532440358E-4</v>
      </c>
      <c r="BQ40" s="23">
        <f>$S$9/(EXP($N$9-$O$9/(BP46+$P$9))/$R$32)</f>
        <v>2.4305921506309849E-2</v>
      </c>
      <c r="BR40" s="80">
        <f>-1*BQ40*$O$9/(BP46+$P$9)^2</f>
        <v>-5.3913916532440358E-4</v>
      </c>
      <c r="BS40" s="23">
        <f>$S$9/(EXP($N$9-$O$9/(BR46+$P$9))/$R$32)</f>
        <v>2.4305921506309849E-2</v>
      </c>
      <c r="BT40" s="80">
        <f>-1*BS40*$O$9/(BR46+$P$9)^2</f>
        <v>-5.3913916532440358E-4</v>
      </c>
      <c r="BU40" s="23">
        <f>$S$9/(EXP($N$9-$O$9/(BT46+$P$9))/$R$32)</f>
        <v>2.4305921506309849E-2</v>
      </c>
      <c r="BV40" s="80">
        <f>-1*BU40*$O$9/(BT46+$P$9)^2</f>
        <v>-5.3913916532440358E-4</v>
      </c>
      <c r="BW40" s="23">
        <f>$S$9/(EXP($N$9-$O$9/(BV46+$P$9))/$R$32)</f>
        <v>2.4305921506309849E-2</v>
      </c>
      <c r="BX40" s="80">
        <f>-1*BW40*$O$9/(BV46+$P$9)^2</f>
        <v>-5.3913916532440358E-4</v>
      </c>
      <c r="BY40" s="23">
        <f>$S$9/(EXP($N$9-$O$9/(BX46+$P$9))/$R$32)</f>
        <v>2.4305921506309849E-2</v>
      </c>
      <c r="BZ40" s="80">
        <f>-1*BY40*$O$9/(BX46+$P$9)^2</f>
        <v>-5.3913916532440358E-4</v>
      </c>
      <c r="CA40" s="23">
        <f>$S$9/(EXP($N$9-$O$9/(BZ46+$P$9))/$R$32)</f>
        <v>2.4305921506309849E-2</v>
      </c>
      <c r="CB40" s="80">
        <f>-1*CA40*$O$9/(BZ46+$P$9)^2</f>
        <v>-5.3913916532440358E-4</v>
      </c>
      <c r="CC40" s="23">
        <f>$S$9/(EXP($N$9-$O$9/(CB46+$P$9))/$R$32)</f>
        <v>2.4305921506309849E-2</v>
      </c>
      <c r="CD40" s="80">
        <f>-1*CC40*$O$9/(CB46+$P$9)^2</f>
        <v>-5.3913916532440358E-4</v>
      </c>
      <c r="CE40" s="23">
        <f>$S$9/(EXP($N$9-$O$9/(CD46+$P$9))/$R$32)</f>
        <v>2.4305921506309849E-2</v>
      </c>
      <c r="CF40" s="80">
        <f>-1*CE40*$O$9/(CD46+$P$9)^2</f>
        <v>-5.3913916532440358E-4</v>
      </c>
      <c r="CG40" s="23">
        <f>$S$9/(EXP($N$9-$O$9/(CF46+$P$9))/$R$32)</f>
        <v>2.4305921506309849E-2</v>
      </c>
      <c r="CH40" s="80">
        <f>-1*CG40*$O$9/(CF46+$P$9)^2</f>
        <v>-5.3913916532440358E-4</v>
      </c>
      <c r="CI40" s="23">
        <f>$S$9/(EXP($N$9-$O$9/(CH46+$P$9))/$R$32)</f>
        <v>2.4305921506309849E-2</v>
      </c>
      <c r="CJ40" s="80">
        <f>-1*CI40*$O$9/(CH46+$P$9)^2</f>
        <v>-5.3913916532440358E-4</v>
      </c>
      <c r="CK40" s="23">
        <f>$S$9/(EXP($N$9-$O$9/(CJ46+$P$9))/$R$32)</f>
        <v>2.4305921506309849E-2</v>
      </c>
      <c r="CL40" s="80">
        <f>-1*CK40*$O$9/(CJ46+$P$9)^2</f>
        <v>-5.3913916532440358E-4</v>
      </c>
      <c r="CM40" s="23">
        <f>$S$9/(EXP($N$9-$O$9/(CL46+$P$9))/$R$32)</f>
        <v>2.4305921506309849E-2</v>
      </c>
      <c r="CN40" s="80">
        <f>-1*CM40*$O$9/(CL46+$P$9)^2</f>
        <v>-5.3913916532440358E-4</v>
      </c>
      <c r="CO40" s="23">
        <f>$S$9/(EXP($N$9-$O$9/(CN46+$P$9))/$R$32)</f>
        <v>2.4305921506309849E-2</v>
      </c>
      <c r="CP40" s="80">
        <f>-1*CO40*$O$9/(CN46+$P$9)^2</f>
        <v>-5.3913916532440358E-4</v>
      </c>
      <c r="CQ40" s="23">
        <f>$S$9/(EXP($N$9-$O$9/(CP46+$P$9))/$R$32)</f>
        <v>2.4305921506309849E-2</v>
      </c>
      <c r="CR40" s="80">
        <f>-1*CQ40*$O$9/(CP46+$P$9)^2</f>
        <v>-5.3913916532440358E-4</v>
      </c>
      <c r="CS40" s="23">
        <f>$S$9/(EXP($N$9-$O$9/(CR46+$P$9))/$R$32)</f>
        <v>2.4305921506309849E-2</v>
      </c>
      <c r="CT40" s="80">
        <f>-1*CS40*$O$9/(CR46+$P$9)^2</f>
        <v>-5.3913916532440358E-4</v>
      </c>
      <c r="CU40" s="23">
        <f>$S$9/(EXP($N$9-$O$9/(CT46+$P$9))/$R$32)</f>
        <v>2.4305921506309849E-2</v>
      </c>
      <c r="CV40" s="80">
        <f>-1*CU40*$O$9/(CT46+$P$9)^2</f>
        <v>-5.3913916532440358E-4</v>
      </c>
      <c r="CW40" s="23">
        <f>$S$9/(EXP($N$9-$O$9/(CV46+$P$9))/$R$32)</f>
        <v>2.4305921506309849E-2</v>
      </c>
      <c r="CX40" s="80">
        <f>-1*CW40*$O$9/(CV46+$P$9)^2</f>
        <v>-5.3913916532440358E-4</v>
      </c>
      <c r="CY40" s="23">
        <f>$S$9/(EXP($N$9-$O$9/(CX46+$P$9))/$R$32)</f>
        <v>2.4305921506309849E-2</v>
      </c>
      <c r="CZ40" s="80">
        <f>-1*CY40*$O$9/(CX46+$P$9)^2</f>
        <v>-5.3913916532440358E-4</v>
      </c>
      <c r="DA40" s="23">
        <f>$S$9/(EXP($N$9-$O$9/(CZ46+$P$9))/$R$32)</f>
        <v>2.4305921506309849E-2</v>
      </c>
      <c r="DB40" s="80">
        <f>-1*DA40*$O$9/(CZ46+$P$9)^2</f>
        <v>-5.3913916532440358E-4</v>
      </c>
      <c r="DC40" s="23">
        <f>$S$9/(EXP($N$9-$O$9/(DB46+$P$9))/$R$32)</f>
        <v>2.4305921506309849E-2</v>
      </c>
      <c r="DD40" s="80">
        <f>-1*DC40*$O$9/(DB46+$P$9)^2</f>
        <v>-5.3913916532440358E-4</v>
      </c>
      <c r="DE40" s="23">
        <f>$S$9/(EXP($N$9-$O$9/(DD46+$P$9))/$R$32)</f>
        <v>2.4305921506309849E-2</v>
      </c>
      <c r="DF40" s="80">
        <f>-1*DE40*$O$9/(DD46+$P$9)^2</f>
        <v>-5.3913916532440358E-4</v>
      </c>
      <c r="DG40" s="23">
        <f>$S$9/(EXP($N$9-$O$9/(DF46+$P$9))/$R$32)</f>
        <v>2.4305921506309849E-2</v>
      </c>
      <c r="DH40" s="80">
        <f>-1*DG40*$O$9/(DF46+$P$9)^2</f>
        <v>-5.3913916532440358E-4</v>
      </c>
      <c r="DI40" s="23">
        <f>$S$9/(EXP($N$9-$O$9/(DH46+$P$9))/$R$32)</f>
        <v>2.4305921506309849E-2</v>
      </c>
      <c r="DJ40" s="80">
        <f>-1*DI40*$O$9/(DH46+$P$9)^2</f>
        <v>-5.3913916532440358E-4</v>
      </c>
      <c r="DK40" s="23">
        <f>$S$9/(EXP($N$9-$O$9/(DJ46+$P$9))/$R$32)</f>
        <v>2.4305921506309849E-2</v>
      </c>
      <c r="DL40" s="80">
        <f>-1*DK40*$O$9/(DJ46+$P$9)^2</f>
        <v>-5.3913916532440358E-4</v>
      </c>
      <c r="DM40" s="23">
        <f>$S$9/(EXP($N$9-$O$9/(DL46+$P$9))/$R$32)</f>
        <v>2.4305921506309849E-2</v>
      </c>
      <c r="DN40" s="80">
        <f>-1*DM40*$O$9/(DL46+$P$9)^2</f>
        <v>-5.3913916532440358E-4</v>
      </c>
      <c r="DO40" s="23">
        <f>$S$9/(EXP($N$9-$O$9/(DN46+$P$9))/$R$32)</f>
        <v>2.4305921506309849E-2</v>
      </c>
      <c r="DP40" s="80">
        <f>-1*DO40*$O$9/(DN46+$P$9)^2</f>
        <v>-5.3913916532440358E-4</v>
      </c>
      <c r="DQ40" s="23">
        <f>$S$9/(EXP($N$9-$O$9/(DP46+$P$9))/$R$32)</f>
        <v>2.4305921506309849E-2</v>
      </c>
      <c r="DR40" s="80">
        <f>-1*DQ40*$O$9/(DP46+$P$9)^2</f>
        <v>-5.3913916532440358E-4</v>
      </c>
      <c r="DS40" s="23">
        <f>$S$9/(EXP($N$9-$O$9/(DR46+$P$9))/$R$32)</f>
        <v>2.4305921506309849E-2</v>
      </c>
      <c r="DT40" s="80">
        <f>-1*DS40*$O$9/(DR46+$P$9)^2</f>
        <v>-5.3913916532440358E-4</v>
      </c>
      <c r="DU40" s="23">
        <f>$S$9/(EXP($N$9-$O$9/(DT46+$P$9))/$R$32)</f>
        <v>2.4305921506309849E-2</v>
      </c>
      <c r="DV40" s="80">
        <f>-1*DU40*$O$9/(DT46+$P$9)^2</f>
        <v>-5.3913916532440358E-4</v>
      </c>
      <c r="DW40" s="23">
        <f>$S$9/(EXP($N$9-$O$9/(DV46+$P$9))/$R$32)</f>
        <v>2.4305921506309849E-2</v>
      </c>
      <c r="DX40" s="80">
        <f>-1*DW40*$O$9/(DV46+$P$9)^2</f>
        <v>-5.3913916532440358E-4</v>
      </c>
      <c r="DY40" s="23">
        <f>$S$9/(EXP($N$9-$O$9/(DX46+$P$9))/$R$32)</f>
        <v>2.4305921506309849E-2</v>
      </c>
      <c r="DZ40" s="80">
        <f>-1*DY40*$O$9/(DX46+$P$9)^2</f>
        <v>-5.3913916532440358E-4</v>
      </c>
      <c r="EA40" s="23">
        <f>$S$9/(EXP($N$9-$O$9/(DZ46+$P$9))/$R$32)</f>
        <v>2.4305921506309849E-2</v>
      </c>
      <c r="EB40" s="80">
        <f>-1*EA40*$O$9/(DZ46+$P$9)^2</f>
        <v>-5.3913916532440358E-4</v>
      </c>
      <c r="EC40" s="23">
        <f>$S$9/(EXP($N$9-$O$9/(EB46+$P$9))/$R$32)</f>
        <v>2.4305921506309849E-2</v>
      </c>
      <c r="ED40" s="80">
        <f>-1*EC40*$O$9/(EB46+$P$9)^2</f>
        <v>-5.3913916532440358E-4</v>
      </c>
      <c r="EE40" s="23">
        <f>$S$9/(EXP($N$9-$O$9/(ED46+$P$9))/$R$32)</f>
        <v>2.4305921506309849E-2</v>
      </c>
      <c r="EF40" s="80">
        <f>-1*EE40*$O$9/(ED46+$P$9)^2</f>
        <v>-5.3913916532440358E-4</v>
      </c>
      <c r="EG40" s="23">
        <f>$S$9/(EXP($N$9-$O$9/(EF46+$P$9))/$R$32)</f>
        <v>2.4305921506309849E-2</v>
      </c>
      <c r="EH40" s="80">
        <f>-1*EG40*$O$9/(EF46+$P$9)^2</f>
        <v>-5.3913916532440358E-4</v>
      </c>
      <c r="EI40" s="23">
        <f>$S$9/(EXP($N$9-$O$9/(EH46+$P$9))/$R$32)</f>
        <v>2.4305921506309849E-2</v>
      </c>
      <c r="EJ40" s="80">
        <f>-1*EI40*$O$9/(EH46+$P$9)^2</f>
        <v>-5.3913916532440358E-4</v>
      </c>
      <c r="EK40" s="23">
        <f>$S$9/(EXP($N$9-$O$9/(EJ46+$P$9))/$R$32)</f>
        <v>2.4305921506309849E-2</v>
      </c>
      <c r="EL40" s="80">
        <f>-1*EK40*$O$9/(EJ46+$P$9)^2</f>
        <v>-5.3913916532440358E-4</v>
      </c>
      <c r="EM40" s="23">
        <f>$S$9/(EXP($N$9-$O$9/(EL46+$P$9))/$R$32)</f>
        <v>2.4305921506309849E-2</v>
      </c>
      <c r="EN40" s="80">
        <f>-1*EM40*$O$9/(EL46+$P$9)^2</f>
        <v>-5.3913916532440358E-4</v>
      </c>
      <c r="EO40" s="23">
        <f>$S$9/(EXP($N$9-$O$9/(EN46+$P$9))/$R$32)</f>
        <v>2.4305921506309849E-2</v>
      </c>
      <c r="EP40" s="80">
        <f>-1*EO40*$O$9/(EN46+$P$9)^2</f>
        <v>-5.3913916532440358E-4</v>
      </c>
      <c r="EQ40" s="23">
        <f>$S$9/(EXP($N$9-$O$9/(EP46+$P$9))/$R$32)</f>
        <v>2.4305921506309849E-2</v>
      </c>
      <c r="ER40" s="80">
        <f>-1*EQ40*$O$9/(EP46+$P$9)^2</f>
        <v>-5.3913916532440358E-4</v>
      </c>
      <c r="ES40" s="23">
        <f>$S$9/(EXP($N$9-$O$9/(ER46+$P$9))/$R$32)</f>
        <v>2.4305921506309849E-2</v>
      </c>
      <c r="ET40" s="80">
        <f>-1*ES40*$O$9/(ER46+$P$9)^2</f>
        <v>-5.3913916532440358E-4</v>
      </c>
      <c r="EU40" s="23">
        <f>$S$9/(EXP($N$9-$O$9/(ET46+$P$9))/$R$32)</f>
        <v>2.4305921506309849E-2</v>
      </c>
      <c r="EV40" s="80">
        <f>-1*EU40*$O$9/(ET46+$P$9)^2</f>
        <v>-5.3913916532440358E-4</v>
      </c>
    </row>
    <row r="41" spans="1:152" x14ac:dyDescent="0.25">
      <c r="B41" s="66" t="str">
        <f t="shared" si="12"/>
        <v>3-METHYL-2-BUTANOL</v>
      </c>
      <c r="C41" s="67"/>
      <c r="D41" s="67"/>
      <c r="E41" s="66">
        <f t="shared" si="13"/>
        <v>9.7409316618548181E-2</v>
      </c>
      <c r="F41" s="66">
        <f t="shared" si="11"/>
        <v>0.10440668055504423</v>
      </c>
      <c r="J41" s="2"/>
      <c r="K41" s="52"/>
      <c r="L41" s="51">
        <v>7</v>
      </c>
      <c r="M41" s="23">
        <f t="shared" si="14"/>
        <v>1.3887587850430906E-2</v>
      </c>
      <c r="N41" s="60">
        <f t="shared" si="15"/>
        <v>35.403533621020877</v>
      </c>
      <c r="O41" s="23">
        <f t="shared" si="16"/>
        <v>4.7527186186142441E-2</v>
      </c>
      <c r="P41" s="80">
        <f t="shared" si="17"/>
        <v>-1.288359187547218E-3</v>
      </c>
      <c r="Q41" s="23">
        <f>$S$10/(EXP($N$10-$O$10/(P46+$P$10))/$R$32)</f>
        <v>3.1103140431916695E-2</v>
      </c>
      <c r="R41" s="80">
        <f>-1*Q41*$O$10/(P46+$P$10)^2</f>
        <v>-7.6419509279815399E-4</v>
      </c>
      <c r="S41" s="23">
        <f>$S$10/(EXP($N$10-$O$10/(R46+$P$10))/$R$32)</f>
        <v>2.1211437666859571E-2</v>
      </c>
      <c r="T41" s="80">
        <f>-1*S41*$O$10/(R46+$P$10)^2</f>
        <v>-4.7482853394259272E-4</v>
      </c>
      <c r="U41" s="23">
        <f>$S$10/(EXP($N$10-$O$10/(T46+$P$10))/$R$32)</f>
        <v>1.6045250448715982E-2</v>
      </c>
      <c r="V41" s="80">
        <f>-1*U41*$O$10/(T46+$P$10)^2</f>
        <v>-3.3465239311347125E-4</v>
      </c>
      <c r="W41" s="23">
        <f>$S$10/(EXP($N$10-$O$10/(V46+$P$10))/$R$32)</f>
        <v>1.4169266318522548E-2</v>
      </c>
      <c r="X41" s="80">
        <f>-1*W41*$O$10/(V46+$P$10)^2</f>
        <v>-2.8612323818326602E-4</v>
      </c>
      <c r="Y41" s="23">
        <f>$S$10/(EXP($N$10-$O$10/(X46+$P$10))/$R$32)</f>
        <v>1.3893478994512787E-2</v>
      </c>
      <c r="Z41" s="80">
        <f>-1*Y41*$O$10/(X46+$P$10)^2</f>
        <v>-2.7911045139132536E-4</v>
      </c>
      <c r="AA41" s="23">
        <f>$S$10/(EXP($N$10-$O$10/(Z46+$P$10))/$R$32)</f>
        <v>1.3887590516581944E-2</v>
      </c>
      <c r="AB41" s="80">
        <f>-1*AA41*$O$10/(Z46+$P$10)^2</f>
        <v>-2.7896107231446809E-4</v>
      </c>
      <c r="AC41" s="23">
        <f>$S$10/(EXP($N$10-$O$10/(AB46+$P$10))/$R$32)</f>
        <v>1.3887587850431449E-2</v>
      </c>
      <c r="AD41" s="80">
        <f>-1*AC41*$O$10/(AB46+$P$10)^2</f>
        <v>-2.7896100468286346E-4</v>
      </c>
      <c r="AE41" s="23">
        <f>$S$10/(EXP($N$10-$O$10/(AD46+$P$10))/$R$32)</f>
        <v>1.3887587850430932E-2</v>
      </c>
      <c r="AF41" s="80">
        <f>-1*AE41*$O$10/(AD46+$P$10)^2</f>
        <v>-2.7896100468285034E-4</v>
      </c>
      <c r="AG41" s="23">
        <f>$S$10/(EXP($N$10-$O$10/(AF46+$P$10))/$R$32)</f>
        <v>1.3887587850430906E-2</v>
      </c>
      <c r="AH41" s="80">
        <f>-1*AG41*$O$10/(AF46+$P$10)^2</f>
        <v>-2.7896100468284969E-4</v>
      </c>
      <c r="AI41" s="23">
        <f>$S$10/(EXP($N$10-$O$10/(AH46+$P$10))/$R$32)</f>
        <v>1.3887587850430906E-2</v>
      </c>
      <c r="AJ41" s="80">
        <f>-1*AI41*$O$10/(AH46+$P$10)^2</f>
        <v>-2.7896100468284969E-4</v>
      </c>
      <c r="AK41" s="23">
        <f>$S$10/(EXP($N$10-$O$10/(AJ46+$P$10))/$R$32)</f>
        <v>1.3887587850430906E-2</v>
      </c>
      <c r="AL41" s="80">
        <f>-1*AK41*$O$10/(AJ46+$P$10)^2</f>
        <v>-2.7896100468284969E-4</v>
      </c>
      <c r="AM41" s="23">
        <f>$S$10/(EXP($N$10-$O$10/(AL46+$P$10))/$R$32)</f>
        <v>1.3887587850430906E-2</v>
      </c>
      <c r="AN41" s="80">
        <f>-1*AM41*$O$10/(AL46+$P$10)^2</f>
        <v>-2.7896100468284969E-4</v>
      </c>
      <c r="AO41" s="23">
        <f>$S$10/(EXP($N$10-$O$10/(AN46+$P$10))/$R$32)</f>
        <v>1.3887587850430906E-2</v>
      </c>
      <c r="AP41" s="80">
        <f>-1*AO41*$O$10/(AN46+$P$10)^2</f>
        <v>-2.7896100468284969E-4</v>
      </c>
      <c r="AQ41" s="23">
        <f>$S$10/(EXP($N$10-$O$10/(AP46+$P$10))/$R$32)</f>
        <v>1.3887587850430906E-2</v>
      </c>
      <c r="AR41" s="80">
        <f>-1*AQ41*$O$10/(AP46+$P$10)^2</f>
        <v>-2.7896100468284969E-4</v>
      </c>
      <c r="AS41" s="23">
        <f>$S$10/(EXP($N$10-$O$10/(AR46+$P$10))/$R$32)</f>
        <v>1.3887587850430906E-2</v>
      </c>
      <c r="AT41" s="80">
        <f>-1*AS41*$O$10/(AR46+$P$10)^2</f>
        <v>-2.7896100468284969E-4</v>
      </c>
      <c r="AU41" s="23">
        <f>$S$10/(EXP($N$10-$O$10/(AT46+$P$10))/$R$32)</f>
        <v>1.3887587850430906E-2</v>
      </c>
      <c r="AV41" s="80">
        <f>-1*AU41*$O$10/(AT46+$P$10)^2</f>
        <v>-2.7896100468284969E-4</v>
      </c>
      <c r="AW41" s="23">
        <f>$S$10/(EXP($N$10-$O$10/(AV46+$P$10))/$R$32)</f>
        <v>1.3887587850430906E-2</v>
      </c>
      <c r="AX41" s="80">
        <f>-1*AW41*$O$10/(AV46+$P$10)^2</f>
        <v>-2.7896100468284969E-4</v>
      </c>
      <c r="AY41" s="23">
        <f>$S$10/(EXP($N$10-$O$10/(AX46+$P$10))/$R$32)</f>
        <v>1.3887587850430906E-2</v>
      </c>
      <c r="AZ41" s="80">
        <f>-1*AY41*$O$10/(AX46+$P$10)^2</f>
        <v>-2.7896100468284969E-4</v>
      </c>
      <c r="BA41" s="23">
        <f>$S$10/(EXP($N$10-$O$10/(AZ46+$P$10))/$R$32)</f>
        <v>1.3887587850430906E-2</v>
      </c>
      <c r="BB41" s="80">
        <f>-1*BA41*$O$10/(AZ46+$P$10)^2</f>
        <v>-2.7896100468284969E-4</v>
      </c>
      <c r="BC41" s="23">
        <f>$S$10/(EXP($N$10-$O$10/(BB46+$P$10))/$R$32)</f>
        <v>1.3887587850430906E-2</v>
      </c>
      <c r="BD41" s="80">
        <f>-1*BC41*$O$10/(BB46+$P$10)^2</f>
        <v>-2.7896100468284969E-4</v>
      </c>
      <c r="BE41" s="23">
        <f>$S$10/(EXP($N$10-$O$10/(BD46+$P$10))/$R$32)</f>
        <v>1.3887587850430906E-2</v>
      </c>
      <c r="BF41" s="80">
        <f>-1*BE41*$O$10/(BD46+$P$10)^2</f>
        <v>-2.7896100468284969E-4</v>
      </c>
      <c r="BG41" s="23">
        <f>$S$10/(EXP($N$10-$O$10/(BF46+$P$10))/$R$32)</f>
        <v>1.3887587850430906E-2</v>
      </c>
      <c r="BH41" s="80">
        <f>-1*BG41*$O$10/(BF46+$P$10)^2</f>
        <v>-2.7896100468284969E-4</v>
      </c>
      <c r="BI41" s="23">
        <f>$S$10/(EXP($N$10-$O$10/(BH46+$P$10))/$R$32)</f>
        <v>1.3887587850430906E-2</v>
      </c>
      <c r="BJ41" s="80">
        <f>-1*BI41*$O$10/(BH46+$P$10)^2</f>
        <v>-2.7896100468284969E-4</v>
      </c>
      <c r="BK41" s="23">
        <f>$S$10/(EXP($N$10-$O$10/(BJ46+$P$10))/$R$32)</f>
        <v>1.3887587850430906E-2</v>
      </c>
      <c r="BL41" s="80">
        <f>-1*BK41*$O$10/(BJ46+$P$10)^2</f>
        <v>-2.7896100468284969E-4</v>
      </c>
      <c r="BM41" s="23">
        <f>$S$10/(EXP($N$10-$O$10/(BL46+$P$10))/$R$32)</f>
        <v>1.3887587850430906E-2</v>
      </c>
      <c r="BN41" s="80">
        <f>-1*BM41*$O$10/(BL46+$P$10)^2</f>
        <v>-2.7896100468284969E-4</v>
      </c>
      <c r="BO41" s="23">
        <f>$S$10/(EXP($N$10-$O$10/(BN46+$P$10))/$R$32)</f>
        <v>1.3887587850430906E-2</v>
      </c>
      <c r="BP41" s="80">
        <f>-1*BO41*$O$10/(BN46+$P$10)^2</f>
        <v>-2.7896100468284969E-4</v>
      </c>
      <c r="BQ41" s="23">
        <f>$S$10/(EXP($N$10-$O$10/(BP46+$P$10))/$R$32)</f>
        <v>1.3887587850430906E-2</v>
      </c>
      <c r="BR41" s="80">
        <f>-1*BQ41*$O$10/(BP46+$P$10)^2</f>
        <v>-2.7896100468284969E-4</v>
      </c>
      <c r="BS41" s="23">
        <f>$S$10/(EXP($N$10-$O$10/(BR46+$P$10))/$R$32)</f>
        <v>1.3887587850430906E-2</v>
      </c>
      <c r="BT41" s="80">
        <f>-1*BS41*$O$10/(BR46+$P$10)^2</f>
        <v>-2.7896100468284969E-4</v>
      </c>
      <c r="BU41" s="23">
        <f>$S$10/(EXP($N$10-$O$10/(BT46+$P$10))/$R$32)</f>
        <v>1.3887587850430906E-2</v>
      </c>
      <c r="BV41" s="80">
        <f>-1*BU41*$O$10/(BT46+$P$10)^2</f>
        <v>-2.7896100468284969E-4</v>
      </c>
      <c r="BW41" s="23">
        <f>$S$10/(EXP($N$10-$O$10/(BV46+$P$10))/$R$32)</f>
        <v>1.3887587850430906E-2</v>
      </c>
      <c r="BX41" s="80">
        <f>-1*BW41*$O$10/(BV46+$P$10)^2</f>
        <v>-2.7896100468284969E-4</v>
      </c>
      <c r="BY41" s="23">
        <f>$S$10/(EXP($N$10-$O$10/(BX46+$P$10))/$R$32)</f>
        <v>1.3887587850430906E-2</v>
      </c>
      <c r="BZ41" s="80">
        <f>-1*BY41*$O$10/(BX46+$P$10)^2</f>
        <v>-2.7896100468284969E-4</v>
      </c>
      <c r="CA41" s="23">
        <f>$S$10/(EXP($N$10-$O$10/(BZ46+$P$10))/$R$32)</f>
        <v>1.3887587850430906E-2</v>
      </c>
      <c r="CB41" s="80">
        <f>-1*CA41*$O$10/(BZ46+$P$10)^2</f>
        <v>-2.7896100468284969E-4</v>
      </c>
      <c r="CC41" s="23">
        <f>$S$10/(EXP($N$10-$O$10/(CB46+$P$10))/$R$32)</f>
        <v>1.3887587850430906E-2</v>
      </c>
      <c r="CD41" s="80">
        <f>-1*CC41*$O$10/(CB46+$P$10)^2</f>
        <v>-2.7896100468284969E-4</v>
      </c>
      <c r="CE41" s="23">
        <f>$S$10/(EXP($N$10-$O$10/(CD46+$P$10))/$R$32)</f>
        <v>1.3887587850430906E-2</v>
      </c>
      <c r="CF41" s="80">
        <f>-1*CE41*$O$10/(CD46+$P$10)^2</f>
        <v>-2.7896100468284969E-4</v>
      </c>
      <c r="CG41" s="23">
        <f>$S$10/(EXP($N$10-$O$10/(CF46+$P$10))/$R$32)</f>
        <v>1.3887587850430906E-2</v>
      </c>
      <c r="CH41" s="80">
        <f>-1*CG41*$O$10/(CF46+$P$10)^2</f>
        <v>-2.7896100468284969E-4</v>
      </c>
      <c r="CI41" s="23">
        <f>$S$10/(EXP($N$10-$O$10/(CH46+$P$10))/$R$32)</f>
        <v>1.3887587850430906E-2</v>
      </c>
      <c r="CJ41" s="80">
        <f>-1*CI41*$O$10/(CH46+$P$10)^2</f>
        <v>-2.7896100468284969E-4</v>
      </c>
      <c r="CK41" s="23">
        <f>$S$10/(EXP($N$10-$O$10/(CJ46+$P$10))/$R$32)</f>
        <v>1.3887587850430906E-2</v>
      </c>
      <c r="CL41" s="80">
        <f>-1*CK41*$O$10/(CJ46+$P$10)^2</f>
        <v>-2.7896100468284969E-4</v>
      </c>
      <c r="CM41" s="23">
        <f>$S$10/(EXP($N$10-$O$10/(CL46+$P$10))/$R$32)</f>
        <v>1.3887587850430906E-2</v>
      </c>
      <c r="CN41" s="80">
        <f>-1*CM41*$O$10/(CL46+$P$10)^2</f>
        <v>-2.7896100468284969E-4</v>
      </c>
      <c r="CO41" s="23">
        <f>$S$10/(EXP($N$10-$O$10/(CN46+$P$10))/$R$32)</f>
        <v>1.3887587850430906E-2</v>
      </c>
      <c r="CP41" s="80">
        <f>-1*CO41*$O$10/(CN46+$P$10)^2</f>
        <v>-2.7896100468284969E-4</v>
      </c>
      <c r="CQ41" s="23">
        <f>$S$10/(EXP($N$10-$O$10/(CP46+$P$10))/$R$32)</f>
        <v>1.3887587850430906E-2</v>
      </c>
      <c r="CR41" s="80">
        <f>-1*CQ41*$O$10/(CP46+$P$10)^2</f>
        <v>-2.7896100468284969E-4</v>
      </c>
      <c r="CS41" s="23">
        <f>$S$10/(EXP($N$10-$O$10/(CR46+$P$10))/$R$32)</f>
        <v>1.3887587850430906E-2</v>
      </c>
      <c r="CT41" s="80">
        <f>-1*CS41*$O$10/(CR46+$P$10)^2</f>
        <v>-2.7896100468284969E-4</v>
      </c>
      <c r="CU41" s="23">
        <f>$S$10/(EXP($N$10-$O$10/(CT46+$P$10))/$R$32)</f>
        <v>1.3887587850430906E-2</v>
      </c>
      <c r="CV41" s="80">
        <f>-1*CU41*$O$10/(CT46+$P$10)^2</f>
        <v>-2.7896100468284969E-4</v>
      </c>
      <c r="CW41" s="23">
        <f>$S$10/(EXP($N$10-$O$10/(CV46+$P$10))/$R$32)</f>
        <v>1.3887587850430906E-2</v>
      </c>
      <c r="CX41" s="80">
        <f>-1*CW41*$O$10/(CV46+$P$10)^2</f>
        <v>-2.7896100468284969E-4</v>
      </c>
      <c r="CY41" s="23">
        <f>$S$10/(EXP($N$10-$O$10/(CX46+$P$10))/$R$32)</f>
        <v>1.3887587850430906E-2</v>
      </c>
      <c r="CZ41" s="80">
        <f>-1*CY41*$O$10/(CX46+$P$10)^2</f>
        <v>-2.7896100468284969E-4</v>
      </c>
      <c r="DA41" s="23">
        <f>$S$10/(EXP($N$10-$O$10/(CZ46+$P$10))/$R$32)</f>
        <v>1.3887587850430906E-2</v>
      </c>
      <c r="DB41" s="80">
        <f>-1*DA41*$O$10/(CZ46+$P$10)^2</f>
        <v>-2.7896100468284969E-4</v>
      </c>
      <c r="DC41" s="23">
        <f>$S$10/(EXP($N$10-$O$10/(DB46+$P$10))/$R$32)</f>
        <v>1.3887587850430906E-2</v>
      </c>
      <c r="DD41" s="80">
        <f>-1*DC41*$O$10/(DB46+$P$10)^2</f>
        <v>-2.7896100468284969E-4</v>
      </c>
      <c r="DE41" s="23">
        <f>$S$10/(EXP($N$10-$O$10/(DD46+$P$10))/$R$32)</f>
        <v>1.3887587850430906E-2</v>
      </c>
      <c r="DF41" s="80">
        <f>-1*DE41*$O$10/(DD46+$P$10)^2</f>
        <v>-2.7896100468284969E-4</v>
      </c>
      <c r="DG41" s="23">
        <f>$S$10/(EXP($N$10-$O$10/(DF46+$P$10))/$R$32)</f>
        <v>1.3887587850430906E-2</v>
      </c>
      <c r="DH41" s="80">
        <f>-1*DG41*$O$10/(DF46+$P$10)^2</f>
        <v>-2.7896100468284969E-4</v>
      </c>
      <c r="DI41" s="23">
        <f>$S$10/(EXP($N$10-$O$10/(DH46+$P$10))/$R$32)</f>
        <v>1.3887587850430906E-2</v>
      </c>
      <c r="DJ41" s="80">
        <f>-1*DI41*$O$10/(DH46+$P$10)^2</f>
        <v>-2.7896100468284969E-4</v>
      </c>
      <c r="DK41" s="23">
        <f>$S$10/(EXP($N$10-$O$10/(DJ46+$P$10))/$R$32)</f>
        <v>1.3887587850430906E-2</v>
      </c>
      <c r="DL41" s="80">
        <f>-1*DK41*$O$10/(DJ46+$P$10)^2</f>
        <v>-2.7896100468284969E-4</v>
      </c>
      <c r="DM41" s="23">
        <f>$S$10/(EXP($N$10-$O$10/(DL46+$P$10))/$R$32)</f>
        <v>1.3887587850430906E-2</v>
      </c>
      <c r="DN41" s="80">
        <f>-1*DM41*$O$10/(DL46+$P$10)^2</f>
        <v>-2.7896100468284969E-4</v>
      </c>
      <c r="DO41" s="23">
        <f>$S$10/(EXP($N$10-$O$10/(DN46+$P$10))/$R$32)</f>
        <v>1.3887587850430906E-2</v>
      </c>
      <c r="DP41" s="80">
        <f>-1*DO41*$O$10/(DN46+$P$10)^2</f>
        <v>-2.7896100468284969E-4</v>
      </c>
      <c r="DQ41" s="23">
        <f>$S$10/(EXP($N$10-$O$10/(DP46+$P$10))/$R$32)</f>
        <v>1.3887587850430906E-2</v>
      </c>
      <c r="DR41" s="80">
        <f>-1*DQ41*$O$10/(DP46+$P$10)^2</f>
        <v>-2.7896100468284969E-4</v>
      </c>
      <c r="DS41" s="23">
        <f>$S$10/(EXP($N$10-$O$10/(DR46+$P$10))/$R$32)</f>
        <v>1.3887587850430906E-2</v>
      </c>
      <c r="DT41" s="80">
        <f>-1*DS41*$O$10/(DR46+$P$10)^2</f>
        <v>-2.7896100468284969E-4</v>
      </c>
      <c r="DU41" s="23">
        <f>$S$10/(EXP($N$10-$O$10/(DT46+$P$10))/$R$32)</f>
        <v>1.3887587850430906E-2</v>
      </c>
      <c r="DV41" s="80">
        <f>-1*DU41*$O$10/(DT46+$P$10)^2</f>
        <v>-2.7896100468284969E-4</v>
      </c>
      <c r="DW41" s="23">
        <f>$S$10/(EXP($N$10-$O$10/(DV46+$P$10))/$R$32)</f>
        <v>1.3887587850430906E-2</v>
      </c>
      <c r="DX41" s="80">
        <f>-1*DW41*$O$10/(DV46+$P$10)^2</f>
        <v>-2.7896100468284969E-4</v>
      </c>
      <c r="DY41" s="23">
        <f>$S$10/(EXP($N$10-$O$10/(DX46+$P$10))/$R$32)</f>
        <v>1.3887587850430906E-2</v>
      </c>
      <c r="DZ41" s="80">
        <f>-1*DY41*$O$10/(DX46+$P$10)^2</f>
        <v>-2.7896100468284969E-4</v>
      </c>
      <c r="EA41" s="23">
        <f>$S$10/(EXP($N$10-$O$10/(DZ46+$P$10))/$R$32)</f>
        <v>1.3887587850430906E-2</v>
      </c>
      <c r="EB41" s="80">
        <f>-1*EA41*$O$10/(DZ46+$P$10)^2</f>
        <v>-2.7896100468284969E-4</v>
      </c>
      <c r="EC41" s="23">
        <f>$S$10/(EXP($N$10-$O$10/(EB46+$P$10))/$R$32)</f>
        <v>1.3887587850430906E-2</v>
      </c>
      <c r="ED41" s="80">
        <f>-1*EC41*$O$10/(EB46+$P$10)^2</f>
        <v>-2.7896100468284969E-4</v>
      </c>
      <c r="EE41" s="23">
        <f>$S$10/(EXP($N$10-$O$10/(ED46+$P$10))/$R$32)</f>
        <v>1.3887587850430906E-2</v>
      </c>
      <c r="EF41" s="80">
        <f>-1*EE41*$O$10/(ED46+$P$10)^2</f>
        <v>-2.7896100468284969E-4</v>
      </c>
      <c r="EG41" s="23">
        <f>$S$10/(EXP($N$10-$O$10/(EF46+$P$10))/$R$32)</f>
        <v>1.3887587850430906E-2</v>
      </c>
      <c r="EH41" s="80">
        <f>-1*EG41*$O$10/(EF46+$P$10)^2</f>
        <v>-2.7896100468284969E-4</v>
      </c>
      <c r="EI41" s="23">
        <f>$S$10/(EXP($N$10-$O$10/(EH46+$P$10))/$R$32)</f>
        <v>1.3887587850430906E-2</v>
      </c>
      <c r="EJ41" s="80">
        <f>-1*EI41*$O$10/(EH46+$P$10)^2</f>
        <v>-2.7896100468284969E-4</v>
      </c>
      <c r="EK41" s="23">
        <f>$S$10/(EXP($N$10-$O$10/(EJ46+$P$10))/$R$32)</f>
        <v>1.3887587850430906E-2</v>
      </c>
      <c r="EL41" s="80">
        <f>-1*EK41*$O$10/(EJ46+$P$10)^2</f>
        <v>-2.7896100468284969E-4</v>
      </c>
      <c r="EM41" s="23">
        <f>$S$10/(EXP($N$10-$O$10/(EL46+$P$10))/$R$32)</f>
        <v>1.3887587850430906E-2</v>
      </c>
      <c r="EN41" s="80">
        <f>-1*EM41*$O$10/(EL46+$P$10)^2</f>
        <v>-2.7896100468284969E-4</v>
      </c>
      <c r="EO41" s="23">
        <f>$S$10/(EXP($N$10-$O$10/(EN46+$P$10))/$R$32)</f>
        <v>1.3887587850430906E-2</v>
      </c>
      <c r="EP41" s="80">
        <f>-1*EO41*$O$10/(EN46+$P$10)^2</f>
        <v>-2.7896100468284969E-4</v>
      </c>
      <c r="EQ41" s="23">
        <f>$S$10/(EXP($N$10-$O$10/(EP46+$P$10))/$R$32)</f>
        <v>1.3887587850430906E-2</v>
      </c>
      <c r="ER41" s="80">
        <f>-1*EQ41*$O$10/(EP46+$P$10)^2</f>
        <v>-2.7896100468284969E-4</v>
      </c>
      <c r="ES41" s="23">
        <f>$S$10/(EXP($N$10-$O$10/(ER46+$P$10))/$R$32)</f>
        <v>1.3887587850430906E-2</v>
      </c>
      <c r="ET41" s="80">
        <f>-1*ES41*$O$10/(ER46+$P$10)^2</f>
        <v>-2.7896100468284969E-4</v>
      </c>
      <c r="EU41" s="23">
        <f>$S$10/(EXP($N$10-$O$10/(ET46+$P$10))/$R$32)</f>
        <v>1.3887587850430906E-2</v>
      </c>
      <c r="EV41" s="80">
        <f>-1*EU41*$O$10/(ET46+$P$10)^2</f>
        <v>-2.7896100468284969E-4</v>
      </c>
    </row>
    <row r="42" spans="1:152" x14ac:dyDescent="0.25">
      <c r="B42" s="21"/>
      <c r="J42" s="2"/>
      <c r="K42" s="52"/>
      <c r="L42" s="51">
        <v>8</v>
      </c>
      <c r="M42" s="23">
        <f t="shared" si="14"/>
        <v>4.1406104457145557E-2</v>
      </c>
      <c r="N42" s="60">
        <f t="shared" si="15"/>
        <v>40.198286618783641</v>
      </c>
      <c r="O42" s="23">
        <f>S11/(EXP(N11-O11/($N$45+P11))/$R$32)</f>
        <v>0.2182090349827141</v>
      </c>
      <c r="P42" s="80">
        <f t="shared" si="17"/>
        <v>-8.0907867446392608E-3</v>
      </c>
      <c r="Q42" s="23">
        <f>$S$11/(EXP($N$11-$O$11/(P46+$P$11))/$R$32)</f>
        <v>0.12248692313326705</v>
      </c>
      <c r="R42" s="80">
        <f>-1*Q42*$O$11/(P46+$P$11)^2</f>
        <v>-4.0810936980067557E-3</v>
      </c>
      <c r="S42" s="23">
        <f>$S$11/(EXP($N$11-$O$11/(R46+$P$11))/$R$32)</f>
        <v>7.3035214895646863E-2</v>
      </c>
      <c r="T42" s="80">
        <f>-1*S42*$O$11/(R46+$P$11)^2</f>
        <v>-2.2000196140370917E-3</v>
      </c>
      <c r="U42" s="23">
        <f>$S$11/(EXP($N$11-$O$11/(T46+$P$11))/$R$32)</f>
        <v>5.0218920378639717E-2</v>
      </c>
      <c r="V42" s="80">
        <f>-1*U42*$O$11/(T46+$P$11)^2</f>
        <v>-1.4015248204884833E-3</v>
      </c>
      <c r="W42" s="23">
        <f>$S$11/(EXP($N$11-$O$11/(V46+$P$11))/$R$32)</f>
        <v>4.2530627507571743E-2</v>
      </c>
      <c r="X42" s="80">
        <f>-1*W42*$O$11/(V46+$P$11)^2</f>
        <v>-1.1463260477260436E-3</v>
      </c>
      <c r="Y42" s="23">
        <f>$S$11/(EXP($N$11-$O$11/(X46+$P$11))/$R$32)</f>
        <v>4.1429541093241352E-2</v>
      </c>
      <c r="Z42" s="80">
        <f>-1*Y42*$O$11/(X46+$P$11)^2</f>
        <v>-1.1104636788700172E-3</v>
      </c>
      <c r="AA42" s="23">
        <f>$S$11/(EXP($N$11-$O$11/(Z46+$P$11))/$R$32)</f>
        <v>4.1406115063051405E-2</v>
      </c>
      <c r="AB42" s="80">
        <f>-1*AA42*$O$11/(Z46+$P$11)^2</f>
        <v>-1.1097026763965917E-3</v>
      </c>
      <c r="AC42" s="23">
        <f>$S$11/(EXP($N$11-$O$11/(AB46+$P$11))/$R$32)</f>
        <v>4.1406104457147694E-2</v>
      </c>
      <c r="AD42" s="80">
        <f>-1*AC42*$O$11/(AB46+$P$11)^2</f>
        <v>-1.1097023318791044E-3</v>
      </c>
      <c r="AE42" s="23">
        <f>$S$11/(EXP($N$11-$O$11/(AD46+$P$11))/$R$32)</f>
        <v>4.1406104457145633E-2</v>
      </c>
      <c r="AF42" s="80">
        <f>-1*AE42*$O$11/(AD46+$P$11)^2</f>
        <v>-1.1097023318790377E-3</v>
      </c>
      <c r="AG42" s="23">
        <f>$S$11/(EXP($N$11-$O$11/(AF46+$P$11))/$R$32)</f>
        <v>4.1406104457145557E-2</v>
      </c>
      <c r="AH42" s="80">
        <f>-1*AG42*$O$11/(AF46+$P$11)^2</f>
        <v>-1.1097023318790351E-3</v>
      </c>
      <c r="AI42" s="23">
        <f>$S$11/(EXP($N$11-$O$11/(AH46+$P$11))/$R$32)</f>
        <v>4.1406104457145557E-2</v>
      </c>
      <c r="AJ42" s="80">
        <f>-1*AI42*$O$11/(AH46+$P$11)^2</f>
        <v>-1.1097023318790351E-3</v>
      </c>
      <c r="AK42" s="23">
        <f>$S$11/(EXP($N$11-$O$11/(AJ46+$P$11))/$R$32)</f>
        <v>4.1406104457145557E-2</v>
      </c>
      <c r="AL42" s="80">
        <f>-1*AK42*$O$11/(AJ46+$P$11)^2</f>
        <v>-1.1097023318790351E-3</v>
      </c>
      <c r="AM42" s="23">
        <f>$S$11/(EXP($N$11-$O$11/(AL46+$P$11))/$R$32)</f>
        <v>4.1406104457145557E-2</v>
      </c>
      <c r="AN42" s="80">
        <f>-1*AM42*$O$11/(AL46+$P$11)^2</f>
        <v>-1.1097023318790351E-3</v>
      </c>
      <c r="AO42" s="23">
        <f>$S$11/(EXP($N$11-$O$11/(AN46+$P$11))/$R$32)</f>
        <v>4.1406104457145557E-2</v>
      </c>
      <c r="AP42" s="80">
        <f>-1*AO42*$O$11/(AN46+$P$11)^2</f>
        <v>-1.1097023318790351E-3</v>
      </c>
      <c r="AQ42" s="23">
        <f>$S$11/(EXP($N$11-$O$11/(AP46+$P$11))/$R$32)</f>
        <v>4.1406104457145557E-2</v>
      </c>
      <c r="AR42" s="80">
        <f>-1*AQ42*$O$11/(AP46+$P$11)^2</f>
        <v>-1.1097023318790351E-3</v>
      </c>
      <c r="AS42" s="23">
        <f>$S$11/(EXP($N$11-$O$11/(AR46+$P$11))/$R$32)</f>
        <v>4.1406104457145557E-2</v>
      </c>
      <c r="AT42" s="80">
        <f>-1*AS42*$O$11/(AR46+$P$11)^2</f>
        <v>-1.1097023318790351E-3</v>
      </c>
      <c r="AU42" s="23">
        <f>$S$11/(EXP($N$11-$O$11/(AT46+$P$11))/$R$32)</f>
        <v>4.1406104457145557E-2</v>
      </c>
      <c r="AV42" s="80">
        <f>-1*AU42*$O$11/(AT46+$P$11)^2</f>
        <v>-1.1097023318790351E-3</v>
      </c>
      <c r="AW42" s="23">
        <f>$S$11/(EXP($N$11-$O$11/(AV46+$P$11))/$R$32)</f>
        <v>4.1406104457145557E-2</v>
      </c>
      <c r="AX42" s="80">
        <f>-1*AW42*$O$11/(AV46+$P$11)^2</f>
        <v>-1.1097023318790351E-3</v>
      </c>
      <c r="AY42" s="23">
        <f>$S$11/(EXP($N$11-$O$11/(AX46+$P$11))/$R$32)</f>
        <v>4.1406104457145557E-2</v>
      </c>
      <c r="AZ42" s="80">
        <f>-1*AY42*$O$11/(AX46+$P$11)^2</f>
        <v>-1.1097023318790351E-3</v>
      </c>
      <c r="BA42" s="23">
        <f>$S$11/(EXP($N$11-$O$11/(AZ46+$P$11))/$R$32)</f>
        <v>4.1406104457145557E-2</v>
      </c>
      <c r="BB42" s="80">
        <f>-1*BA42*$O$11/(AZ46+$P$11)^2</f>
        <v>-1.1097023318790351E-3</v>
      </c>
      <c r="BC42" s="23">
        <f>$S$11/(EXP($N$11-$O$11/(BB46+$P$11))/$R$32)</f>
        <v>4.1406104457145557E-2</v>
      </c>
      <c r="BD42" s="80">
        <f>-1*BC42*$O$11/(BB46+$P$11)^2</f>
        <v>-1.1097023318790351E-3</v>
      </c>
      <c r="BE42" s="23">
        <f>$S$11/(EXP($N$11-$O$11/(BD46+$P$11))/$R$32)</f>
        <v>4.1406104457145557E-2</v>
      </c>
      <c r="BF42" s="80">
        <f>-1*BE42*$O$11/(BD46+$P$11)^2</f>
        <v>-1.1097023318790351E-3</v>
      </c>
      <c r="BG42" s="23">
        <f>$S$11/(EXP($N$11-$O$11/(BF46+$P$11))/$R$32)</f>
        <v>4.1406104457145557E-2</v>
      </c>
      <c r="BH42" s="80">
        <f>-1*BG42*$O$11/(BF46+$P$11)^2</f>
        <v>-1.1097023318790351E-3</v>
      </c>
      <c r="BI42" s="23">
        <f>$S$11/(EXP($N$11-$O$11/(BH46+$P$11))/$R$32)</f>
        <v>4.1406104457145557E-2</v>
      </c>
      <c r="BJ42" s="80">
        <f>-1*BI42*$O$11/(BH46+$P$11)^2</f>
        <v>-1.1097023318790351E-3</v>
      </c>
      <c r="BK42" s="23">
        <f>$S$11/(EXP($N$11-$O$11/(BJ46+$P$11))/$R$32)</f>
        <v>4.1406104457145557E-2</v>
      </c>
      <c r="BL42" s="80">
        <f>-1*BK42*$O$11/(BJ46+$P$11)^2</f>
        <v>-1.1097023318790351E-3</v>
      </c>
      <c r="BM42" s="23">
        <f>$S$11/(EXP($N$11-$O$11/(BL46+$P$11))/$R$32)</f>
        <v>4.1406104457145557E-2</v>
      </c>
      <c r="BN42" s="80">
        <f>-1*BM42*$O$11/(BL46+$P$11)^2</f>
        <v>-1.1097023318790351E-3</v>
      </c>
      <c r="BO42" s="23">
        <f>$S$11/(EXP($N$11-$O$11/(BN46+$P$11))/$R$32)</f>
        <v>4.1406104457145557E-2</v>
      </c>
      <c r="BP42" s="80">
        <f>-1*BO42*$O$11/(BN46+$P$11)^2</f>
        <v>-1.1097023318790351E-3</v>
      </c>
      <c r="BQ42" s="23">
        <f>$S$11/(EXP($N$11-$O$11/(BP46+$P$11))/$R$32)</f>
        <v>4.1406104457145557E-2</v>
      </c>
      <c r="BR42" s="80">
        <f>-1*BQ42*$O$11/(BP46+$P$11)^2</f>
        <v>-1.1097023318790351E-3</v>
      </c>
      <c r="BS42" s="23">
        <f>$S$11/(EXP($N$11-$O$11/(BR46+$P$11))/$R$32)</f>
        <v>4.1406104457145557E-2</v>
      </c>
      <c r="BT42" s="80">
        <f>-1*BS42*$O$11/(BR46+$P$11)^2</f>
        <v>-1.1097023318790351E-3</v>
      </c>
      <c r="BU42" s="23">
        <f>$S$11/(EXP($N$11-$O$11/(BT46+$P$11))/$R$32)</f>
        <v>4.1406104457145557E-2</v>
      </c>
      <c r="BV42" s="80">
        <f>-1*BU42*$O$11/(BT46+$P$11)^2</f>
        <v>-1.1097023318790351E-3</v>
      </c>
      <c r="BW42" s="23">
        <f>$S$11/(EXP($N$11-$O$11/(BV46+$P$11))/$R$32)</f>
        <v>4.1406104457145557E-2</v>
      </c>
      <c r="BX42" s="80">
        <f>-1*BW42*$O$11/(BV46+$P$11)^2</f>
        <v>-1.1097023318790351E-3</v>
      </c>
      <c r="BY42" s="23">
        <f>$S$11/(EXP($N$11-$O$11/(BX46+$P$11))/$R$32)</f>
        <v>4.1406104457145557E-2</v>
      </c>
      <c r="BZ42" s="80">
        <f>-1*BY42*$O$11/(BX46+$P$11)^2</f>
        <v>-1.1097023318790351E-3</v>
      </c>
      <c r="CA42" s="23">
        <f>$S$11/(EXP($N$11-$O$11/(BZ46+$P$11))/$R$32)</f>
        <v>4.1406104457145557E-2</v>
      </c>
      <c r="CB42" s="80">
        <f>-1*CA42*$O$11/(BZ46+$P$11)^2</f>
        <v>-1.1097023318790351E-3</v>
      </c>
      <c r="CC42" s="23">
        <f>$S$11/(EXP($N$11-$O$11/(CB46+$P$11))/$R$32)</f>
        <v>4.1406104457145557E-2</v>
      </c>
      <c r="CD42" s="80">
        <f>-1*CC42*$O$11/(CB46+$P$11)^2</f>
        <v>-1.1097023318790351E-3</v>
      </c>
      <c r="CE42" s="23">
        <f>$S$11/(EXP($N$11-$O$11/(CD46+$P$11))/$R$32)</f>
        <v>4.1406104457145557E-2</v>
      </c>
      <c r="CF42" s="80">
        <f>-1*CE42*$O$11/(CD46+$P$11)^2</f>
        <v>-1.1097023318790351E-3</v>
      </c>
      <c r="CG42" s="23">
        <f>$S$11/(EXP($N$11-$O$11/(CF46+$P$11))/$R$32)</f>
        <v>4.1406104457145557E-2</v>
      </c>
      <c r="CH42" s="80">
        <f>-1*CG42*$O$11/(CF46+$P$11)^2</f>
        <v>-1.1097023318790351E-3</v>
      </c>
      <c r="CI42" s="23">
        <f>$S$11/(EXP($N$11-$O$11/(CH46+$P$11))/$R$32)</f>
        <v>4.1406104457145557E-2</v>
      </c>
      <c r="CJ42" s="80">
        <f>-1*CI42*$O$11/(CH46+$P$11)^2</f>
        <v>-1.1097023318790351E-3</v>
      </c>
      <c r="CK42" s="23">
        <f>$S$11/(EXP($N$11-$O$11/(CJ46+$P$11))/$R$32)</f>
        <v>4.1406104457145557E-2</v>
      </c>
      <c r="CL42" s="80">
        <f>-1*CK42*$O$11/(CJ46+$P$11)^2</f>
        <v>-1.1097023318790351E-3</v>
      </c>
      <c r="CM42" s="23">
        <f>$S$11/(EXP($N$11-$O$11/(CL46+$P$11))/$R$32)</f>
        <v>4.1406104457145557E-2</v>
      </c>
      <c r="CN42" s="80">
        <f>-1*CM42*$O$11/(CL46+$P$11)^2</f>
        <v>-1.1097023318790351E-3</v>
      </c>
      <c r="CO42" s="23">
        <f>$S$11/(EXP($N$11-$O$11/(CN46+$P$11))/$R$32)</f>
        <v>4.1406104457145557E-2</v>
      </c>
      <c r="CP42" s="80">
        <f>-1*CO42*$O$11/(CN46+$P$11)^2</f>
        <v>-1.1097023318790351E-3</v>
      </c>
      <c r="CQ42" s="23">
        <f>$S$11/(EXP($N$11-$O$11/(CP46+$P$11))/$R$32)</f>
        <v>4.1406104457145557E-2</v>
      </c>
      <c r="CR42" s="80">
        <f>-1*CQ42*$O$11/(CP46+$P$11)^2</f>
        <v>-1.1097023318790351E-3</v>
      </c>
      <c r="CS42" s="23">
        <f>$S$11/(EXP($N$11-$O$11/(CR46+$P$11))/$R$32)</f>
        <v>4.1406104457145557E-2</v>
      </c>
      <c r="CT42" s="80">
        <f>-1*CS42*$O$11/(CR46+$P$11)^2</f>
        <v>-1.1097023318790351E-3</v>
      </c>
      <c r="CU42" s="23">
        <f>$S$11/(EXP($N$11-$O$11/(CT46+$P$11))/$R$32)</f>
        <v>4.1406104457145557E-2</v>
      </c>
      <c r="CV42" s="80">
        <f>-1*CU42*$O$11/(CT46+$P$11)^2</f>
        <v>-1.1097023318790351E-3</v>
      </c>
      <c r="CW42" s="23">
        <f>$S$11/(EXP($N$11-$O$11/(CV46+$P$11))/$R$32)</f>
        <v>4.1406104457145557E-2</v>
      </c>
      <c r="CX42" s="80">
        <f>-1*CW42*$O$11/(CV46+$P$11)^2</f>
        <v>-1.1097023318790351E-3</v>
      </c>
      <c r="CY42" s="23">
        <f>$S$11/(EXP($N$11-$O$11/(CX46+$P$11))/$R$32)</f>
        <v>4.1406104457145557E-2</v>
      </c>
      <c r="CZ42" s="80">
        <f>-1*CY42*$O$11/(CX46+$P$11)^2</f>
        <v>-1.1097023318790351E-3</v>
      </c>
      <c r="DA42" s="23">
        <f>$S$11/(EXP($N$11-$O$11/(CZ46+$P$11))/$R$32)</f>
        <v>4.1406104457145557E-2</v>
      </c>
      <c r="DB42" s="80">
        <f>-1*DA42*$O$11/(CZ46+$P$11)^2</f>
        <v>-1.1097023318790351E-3</v>
      </c>
      <c r="DC42" s="23">
        <f>$S$11/(EXP($N$11-$O$11/(DB46+$P$11))/$R$32)</f>
        <v>4.1406104457145557E-2</v>
      </c>
      <c r="DD42" s="80">
        <f>-1*DC42*$O$11/(DB46+$P$11)^2</f>
        <v>-1.1097023318790351E-3</v>
      </c>
      <c r="DE42" s="23">
        <f>$S$11/(EXP($N$11-$O$11/(DD46+$P$11))/$R$32)</f>
        <v>4.1406104457145557E-2</v>
      </c>
      <c r="DF42" s="80">
        <f>-1*DE42*$O$11/(DD46+$P$11)^2</f>
        <v>-1.1097023318790351E-3</v>
      </c>
      <c r="DG42" s="23">
        <f>$S$11/(EXP($N$11-$O$11/(DF46+$P$11))/$R$32)</f>
        <v>4.1406104457145557E-2</v>
      </c>
      <c r="DH42" s="80">
        <f>-1*DG42*$O$11/(DF46+$P$11)^2</f>
        <v>-1.1097023318790351E-3</v>
      </c>
      <c r="DI42" s="23">
        <f>$S$11/(EXP($N$11-$O$11/(DH46+$P$11))/$R$32)</f>
        <v>4.1406104457145557E-2</v>
      </c>
      <c r="DJ42" s="80">
        <f>-1*DI42*$O$11/(DH46+$P$11)^2</f>
        <v>-1.1097023318790351E-3</v>
      </c>
      <c r="DK42" s="23">
        <f>$S$11/(EXP($N$11-$O$11/(DJ46+$P$11))/$R$32)</f>
        <v>4.1406104457145557E-2</v>
      </c>
      <c r="DL42" s="80">
        <f>-1*DK42*$O$11/(DJ46+$P$11)^2</f>
        <v>-1.1097023318790351E-3</v>
      </c>
      <c r="DM42" s="23">
        <f>$S$11/(EXP($N$11-$O$11/(DL46+$P$11))/$R$32)</f>
        <v>4.1406104457145557E-2</v>
      </c>
      <c r="DN42" s="80">
        <f>-1*DM42*$O$11/(DL46+$P$11)^2</f>
        <v>-1.1097023318790351E-3</v>
      </c>
      <c r="DO42" s="23">
        <f>$S$11/(EXP($N$11-$O$11/(DN46+$P$11))/$R$32)</f>
        <v>4.1406104457145557E-2</v>
      </c>
      <c r="DP42" s="80">
        <f>-1*DO42*$O$11/(DN46+$P$11)^2</f>
        <v>-1.1097023318790351E-3</v>
      </c>
      <c r="DQ42" s="23">
        <f>$S$11/(EXP($N$11-$O$11/(DP46+$P$11))/$R$32)</f>
        <v>4.1406104457145557E-2</v>
      </c>
      <c r="DR42" s="80">
        <f>-1*DQ42*$O$11/(DP46+$P$11)^2</f>
        <v>-1.1097023318790351E-3</v>
      </c>
      <c r="DS42" s="23">
        <f>$S$11/(EXP($N$11-$O$11/(DR46+$P$11))/$R$32)</f>
        <v>4.1406104457145557E-2</v>
      </c>
      <c r="DT42" s="80">
        <f>-1*DS42*$O$11/(DR46+$P$11)^2</f>
        <v>-1.1097023318790351E-3</v>
      </c>
      <c r="DU42" s="23">
        <f>$S$11/(EXP($N$11-$O$11/(DT46+$P$11))/$R$32)</f>
        <v>4.1406104457145557E-2</v>
      </c>
      <c r="DV42" s="80">
        <f>-1*DU42*$O$11/(DT46+$P$11)^2</f>
        <v>-1.1097023318790351E-3</v>
      </c>
      <c r="DW42" s="23">
        <f>$S$11/(EXP($N$11-$O$11/(DV46+$P$11))/$R$32)</f>
        <v>4.1406104457145557E-2</v>
      </c>
      <c r="DX42" s="80">
        <f>-1*DW42*$O$11/(DV46+$P$11)^2</f>
        <v>-1.1097023318790351E-3</v>
      </c>
      <c r="DY42" s="23">
        <f>$S$11/(EXP($N$11-$O$11/(DX46+$P$11))/$R$32)</f>
        <v>4.1406104457145557E-2</v>
      </c>
      <c r="DZ42" s="80">
        <f>-1*DY42*$O$11/(DX46+$P$11)^2</f>
        <v>-1.1097023318790351E-3</v>
      </c>
      <c r="EA42" s="23">
        <f>$S$11/(EXP($N$11-$O$11/(DZ46+$P$11))/$R$32)</f>
        <v>4.1406104457145557E-2</v>
      </c>
      <c r="EB42" s="80">
        <f>-1*EA42*$O$11/(DZ46+$P$11)^2</f>
        <v>-1.1097023318790351E-3</v>
      </c>
      <c r="EC42" s="23">
        <f>$S$11/(EXP($N$11-$O$11/(EB46+$P$11))/$R$32)</f>
        <v>4.1406104457145557E-2</v>
      </c>
      <c r="ED42" s="80">
        <f>-1*EC42*$O$11/(EB46+$P$11)^2</f>
        <v>-1.1097023318790351E-3</v>
      </c>
      <c r="EE42" s="23">
        <f>$S$11/(EXP($N$11-$O$11/(ED46+$P$11))/$R$32)</f>
        <v>4.1406104457145557E-2</v>
      </c>
      <c r="EF42" s="80">
        <f>-1*EE42*$O$11/(ED46+$P$11)^2</f>
        <v>-1.1097023318790351E-3</v>
      </c>
      <c r="EG42" s="23">
        <f>$S$11/(EXP($N$11-$O$11/(EF46+$P$11))/$R$32)</f>
        <v>4.1406104457145557E-2</v>
      </c>
      <c r="EH42" s="80">
        <f>-1*EG42*$O$11/(EF46+$P$11)^2</f>
        <v>-1.1097023318790351E-3</v>
      </c>
      <c r="EI42" s="23">
        <f>$S$11/(EXP($N$11-$O$11/(EH46+$P$11))/$R$32)</f>
        <v>4.1406104457145557E-2</v>
      </c>
      <c r="EJ42" s="80">
        <f>-1*EI42*$O$11/(EH46+$P$11)^2</f>
        <v>-1.1097023318790351E-3</v>
      </c>
      <c r="EK42" s="23">
        <f>$S$11/(EXP($N$11-$O$11/(EJ46+$P$11))/$R$32)</f>
        <v>4.1406104457145557E-2</v>
      </c>
      <c r="EL42" s="80">
        <f>-1*EK42*$O$11/(EJ46+$P$11)^2</f>
        <v>-1.1097023318790351E-3</v>
      </c>
      <c r="EM42" s="23">
        <f>$S$11/(EXP($N$11-$O$11/(EL46+$P$11))/$R$32)</f>
        <v>4.1406104457145557E-2</v>
      </c>
      <c r="EN42" s="80">
        <f>-1*EM42*$O$11/(EL46+$P$11)^2</f>
        <v>-1.1097023318790351E-3</v>
      </c>
      <c r="EO42" s="23">
        <f>$S$11/(EXP($N$11-$O$11/(EN46+$P$11))/$R$32)</f>
        <v>4.1406104457145557E-2</v>
      </c>
      <c r="EP42" s="80">
        <f>-1*EO42*$O$11/(EN46+$P$11)^2</f>
        <v>-1.1097023318790351E-3</v>
      </c>
      <c r="EQ42" s="23">
        <f>$S$11/(EXP($N$11-$O$11/(EP46+$P$11))/$R$32)</f>
        <v>4.1406104457145557E-2</v>
      </c>
      <c r="ER42" s="80">
        <f>-1*EQ42*$O$11/(EP46+$P$11)^2</f>
        <v>-1.1097023318790351E-3</v>
      </c>
      <c r="ES42" s="23">
        <f>$S$11/(EXP($N$11-$O$11/(ER46+$P$11))/$R$32)</f>
        <v>4.1406104457145557E-2</v>
      </c>
      <c r="ET42" s="80">
        <f>-1*ES42*$O$11/(ER46+$P$11)^2</f>
        <v>-1.1097023318790351E-3</v>
      </c>
      <c r="EU42" s="23">
        <f>$S$11/(EXP($N$11-$O$11/(ET46+$P$11))/$R$32)</f>
        <v>4.1406104457145557E-2</v>
      </c>
      <c r="EV42" s="80">
        <f>-1*EU42*$O$11/(ET46+$P$11)^2</f>
        <v>-1.1097023318790351E-3</v>
      </c>
    </row>
    <row r="43" spans="1:152" x14ac:dyDescent="0.25">
      <c r="B43" s="15" t="s">
        <v>671</v>
      </c>
      <c r="C43" s="18"/>
      <c r="D43" s="18"/>
      <c r="E43" s="18"/>
      <c r="F43" s="18"/>
      <c r="J43" s="2"/>
      <c r="K43" s="52"/>
      <c r="L43" s="51">
        <v>9</v>
      </c>
      <c r="M43" s="23">
        <f t="shared" si="14"/>
        <v>1.3765309598654487E-2</v>
      </c>
      <c r="N43" s="60">
        <f t="shared" si="15"/>
        <v>35.430091055308587</v>
      </c>
      <c r="O43" s="23">
        <f t="shared" si="16"/>
        <v>4.7610784956962512E-2</v>
      </c>
      <c r="P43" s="80">
        <f t="shared" si="17"/>
        <v>-1.3021417496084855E-3</v>
      </c>
      <c r="Q43" s="23">
        <f>$S$12/(EXP($N$12-$O$12/(P46+$P$12))/$R$32)</f>
        <v>3.1041581687456413E-2</v>
      </c>
      <c r="R43" s="80">
        <f>-1*Q43*$O$12/(P46+$P$12)^2</f>
        <v>-7.6932705381043006E-4</v>
      </c>
      <c r="S43" s="23">
        <f>$S$12/(EXP($N$12-$O$12/(R46+$P$12))/$R$32)</f>
        <v>2.1099750793546417E-2</v>
      </c>
      <c r="T43" s="80">
        <f>-1*S43*$O$12/(R46+$P$12)^2</f>
        <v>-4.7635324709130531E-4</v>
      </c>
      <c r="U43" s="23">
        <f>$S$12/(EXP($N$12-$O$12/(T46+$P$12))/$R$32)</f>
        <v>1.5923156121010095E-2</v>
      </c>
      <c r="V43" s="80">
        <f>-1*U43*$O$12/(T46+$P$12)^2</f>
        <v>-3.3488974757383535E-4</v>
      </c>
      <c r="W43" s="23">
        <f>$S$12/(EXP($N$12-$O$12/(V46+$P$12))/$R$32)</f>
        <v>1.4046853195126399E-2</v>
      </c>
      <c r="X43" s="80">
        <f>-1*W43*$O$12/(V46+$P$12)^2</f>
        <v>-2.8601145255282461E-4</v>
      </c>
      <c r="Y43" s="23">
        <f>$S$12/(EXP($N$12-$O$12/(X46+$P$12))/$R$32)</f>
        <v>1.3771197410559956E-2</v>
      </c>
      <c r="Z43" s="80">
        <f>-1*Y43*$O$12/(X46+$P$12)^2</f>
        <v>-2.7895310040202727E-4</v>
      </c>
      <c r="AA43" s="23">
        <f>$S$12/(EXP($N$12-$O$12/(Z46+$P$12))/$R$32)</f>
        <v>1.3765312263292518E-2</v>
      </c>
      <c r="AB43" s="80">
        <f>-1*AA43*$O$12/(Z46+$P$12)^2</f>
        <v>-2.7880276496635489E-4</v>
      </c>
      <c r="AC43" s="23">
        <f>$S$12/(EXP($N$12-$O$12/(AB46+$P$12))/$R$32)</f>
        <v>1.3765309598655025E-2</v>
      </c>
      <c r="AD43" s="80">
        <f>-1*AC43*$O$12/(AB46+$P$12)^2</f>
        <v>-2.7880269690189267E-4</v>
      </c>
      <c r="AE43" s="23">
        <f>$S$12/(EXP($N$12-$O$12/(AD46+$P$12))/$R$32)</f>
        <v>1.3765309598654487E-2</v>
      </c>
      <c r="AF43" s="80">
        <f>-1*AE43*$O$12/(AD46+$P$12)^2</f>
        <v>-2.788026969018789E-4</v>
      </c>
      <c r="AG43" s="23">
        <f>$S$12/(EXP($N$12-$O$12/(AF46+$P$12))/$R$32)</f>
        <v>1.3765309598654487E-2</v>
      </c>
      <c r="AH43" s="80">
        <f>-1*AG43*$O$12/(AF46+$P$12)^2</f>
        <v>-2.788026969018789E-4</v>
      </c>
      <c r="AI43" s="23">
        <f>$S$12/(EXP($N$12-$O$12/(AH46+$P$12))/$R$32)</f>
        <v>1.3765309598654487E-2</v>
      </c>
      <c r="AJ43" s="80">
        <f>-1*AI43*$O$12/(AH46+$P$12)^2</f>
        <v>-2.788026969018789E-4</v>
      </c>
      <c r="AK43" s="23">
        <f>$S$12/(EXP($N$12-$O$12/(AJ46+$P$12))/$R$32)</f>
        <v>1.3765309598654487E-2</v>
      </c>
      <c r="AL43" s="80">
        <f>-1*AK43*$O$12/(AJ46+$P$12)^2</f>
        <v>-2.788026969018789E-4</v>
      </c>
      <c r="AM43" s="23">
        <f>$S$12/(EXP($N$12-$O$12/(AL46+$P$12))/$R$32)</f>
        <v>1.3765309598654487E-2</v>
      </c>
      <c r="AN43" s="80">
        <f>-1*AM43*$O$12/(AL46+$P$12)^2</f>
        <v>-2.788026969018789E-4</v>
      </c>
      <c r="AO43" s="23">
        <f>$S$12/(EXP($N$12-$O$12/(AN46+$P$12))/$R$32)</f>
        <v>1.3765309598654487E-2</v>
      </c>
      <c r="AP43" s="80">
        <f>-1*AO43*$O$12/(AN46+$P$12)^2</f>
        <v>-2.788026969018789E-4</v>
      </c>
      <c r="AQ43" s="23">
        <f>$S$12/(EXP($N$12-$O$12/(AP46+$P$12))/$R$32)</f>
        <v>1.3765309598654487E-2</v>
      </c>
      <c r="AR43" s="80">
        <f>-1*AQ43*$O$12/(AP46+$P$12)^2</f>
        <v>-2.788026969018789E-4</v>
      </c>
      <c r="AS43" s="23">
        <f>$S$12/(EXP($N$12-$O$12/(AR46+$P$12))/$R$32)</f>
        <v>1.3765309598654487E-2</v>
      </c>
      <c r="AT43" s="80">
        <f>-1*AS43*$O$12/(AR46+$P$12)^2</f>
        <v>-2.788026969018789E-4</v>
      </c>
      <c r="AU43" s="23">
        <f>$S$12/(EXP($N$12-$O$12/(AT46+$P$12))/$R$32)</f>
        <v>1.3765309598654487E-2</v>
      </c>
      <c r="AV43" s="80">
        <f>-1*AU43*$O$12/(AT46+$P$12)^2</f>
        <v>-2.788026969018789E-4</v>
      </c>
      <c r="AW43" s="23">
        <f>$S$12/(EXP($N$12-$O$12/(AV46+$P$12))/$R$32)</f>
        <v>1.3765309598654487E-2</v>
      </c>
      <c r="AX43" s="80">
        <f>-1*AW43*$O$12/(AV46+$P$12)^2</f>
        <v>-2.788026969018789E-4</v>
      </c>
      <c r="AY43" s="23">
        <f>$S$12/(EXP($N$12-$O$12/(AX46+$P$12))/$R$32)</f>
        <v>1.3765309598654487E-2</v>
      </c>
      <c r="AZ43" s="80">
        <f>-1*AY43*$O$12/(AX46+$P$12)^2</f>
        <v>-2.788026969018789E-4</v>
      </c>
      <c r="BA43" s="23">
        <f>$S$12/(EXP($N$12-$O$12/(AZ46+$P$12))/$R$32)</f>
        <v>1.3765309598654487E-2</v>
      </c>
      <c r="BB43" s="80">
        <f>-1*BA43*$O$12/(AZ46+$P$12)^2</f>
        <v>-2.788026969018789E-4</v>
      </c>
      <c r="BC43" s="23">
        <f>$S$12/(EXP($N$12-$O$12/(BB46+$P$12))/$R$32)</f>
        <v>1.3765309598654487E-2</v>
      </c>
      <c r="BD43" s="80">
        <f>-1*BC43*$O$12/(BB46+$P$12)^2</f>
        <v>-2.788026969018789E-4</v>
      </c>
      <c r="BE43" s="23">
        <f>$S$12/(EXP($N$12-$O$12/(BD46+$P$12))/$R$32)</f>
        <v>1.3765309598654487E-2</v>
      </c>
      <c r="BF43" s="80">
        <f>-1*BE43*$O$12/(BD46+$P$12)^2</f>
        <v>-2.788026969018789E-4</v>
      </c>
      <c r="BG43" s="23">
        <f>$S$12/(EXP($N$12-$O$12/(BF46+$P$12))/$R$32)</f>
        <v>1.3765309598654487E-2</v>
      </c>
      <c r="BH43" s="80">
        <f>-1*BG43*$O$12/(BF46+$P$12)^2</f>
        <v>-2.788026969018789E-4</v>
      </c>
      <c r="BI43" s="23">
        <f>$S$12/(EXP($N$12-$O$12/(BH46+$P$12))/$R$32)</f>
        <v>1.3765309598654487E-2</v>
      </c>
      <c r="BJ43" s="80">
        <f>-1*BI43*$O$12/(BH46+$P$12)^2</f>
        <v>-2.788026969018789E-4</v>
      </c>
      <c r="BK43" s="23">
        <f>$S$12/(EXP($N$12-$O$12/(BJ46+$P$12))/$R$32)</f>
        <v>1.3765309598654487E-2</v>
      </c>
      <c r="BL43" s="80">
        <f>-1*BK43*$O$12/(BJ46+$P$12)^2</f>
        <v>-2.788026969018789E-4</v>
      </c>
      <c r="BM43" s="23">
        <f>$S$12/(EXP($N$12-$O$12/(BL46+$P$12))/$R$32)</f>
        <v>1.3765309598654487E-2</v>
      </c>
      <c r="BN43" s="80">
        <f>-1*BM43*$O$12/(BL46+$P$12)^2</f>
        <v>-2.788026969018789E-4</v>
      </c>
      <c r="BO43" s="23">
        <f>$S$12/(EXP($N$12-$O$12/(BN46+$P$12))/$R$32)</f>
        <v>1.3765309598654487E-2</v>
      </c>
      <c r="BP43" s="80">
        <f>-1*BO43*$O$12/(BN46+$P$12)^2</f>
        <v>-2.788026969018789E-4</v>
      </c>
      <c r="BQ43" s="23">
        <f>$S$12/(EXP($N$12-$O$12/(BP46+$P$12))/$R$32)</f>
        <v>1.3765309598654487E-2</v>
      </c>
      <c r="BR43" s="80">
        <f>-1*BQ43*$O$12/(BP46+$P$12)^2</f>
        <v>-2.788026969018789E-4</v>
      </c>
      <c r="BS43" s="23">
        <f>$S$12/(EXP($N$12-$O$12/(BR46+$P$12))/$R$32)</f>
        <v>1.3765309598654487E-2</v>
      </c>
      <c r="BT43" s="80">
        <f>-1*BS43*$O$12/(BR46+$P$12)^2</f>
        <v>-2.788026969018789E-4</v>
      </c>
      <c r="BU43" s="23">
        <f>$S$12/(EXP($N$12-$O$12/(BT46+$P$12))/$R$32)</f>
        <v>1.3765309598654487E-2</v>
      </c>
      <c r="BV43" s="80">
        <f>-1*BU43*$O$12/(BT46+$P$12)^2</f>
        <v>-2.788026969018789E-4</v>
      </c>
      <c r="BW43" s="23">
        <f>$S$12/(EXP($N$12-$O$12/(BV46+$P$12))/$R$32)</f>
        <v>1.3765309598654487E-2</v>
      </c>
      <c r="BX43" s="80">
        <f>-1*BW43*$O$12/(BV46+$P$12)^2</f>
        <v>-2.788026969018789E-4</v>
      </c>
      <c r="BY43" s="23">
        <f>$S$12/(EXP($N$12-$O$12/(BX46+$P$12))/$R$32)</f>
        <v>1.3765309598654487E-2</v>
      </c>
      <c r="BZ43" s="80">
        <f>-1*BY43*$O$12/(BX46+$P$12)^2</f>
        <v>-2.788026969018789E-4</v>
      </c>
      <c r="CA43" s="23">
        <f>$S$12/(EXP($N$12-$O$12/(BZ46+$P$12))/$R$32)</f>
        <v>1.3765309598654487E-2</v>
      </c>
      <c r="CB43" s="80">
        <f>-1*CA43*$O$12/(BZ46+$P$12)^2</f>
        <v>-2.788026969018789E-4</v>
      </c>
      <c r="CC43" s="23">
        <f>$S$12/(EXP($N$12-$O$12/(CB46+$P$12))/$R$32)</f>
        <v>1.3765309598654487E-2</v>
      </c>
      <c r="CD43" s="80">
        <f>-1*CC43*$O$12/(CB46+$P$12)^2</f>
        <v>-2.788026969018789E-4</v>
      </c>
      <c r="CE43" s="23">
        <f>$S$12/(EXP($N$12-$O$12/(CD46+$P$12))/$R$32)</f>
        <v>1.3765309598654487E-2</v>
      </c>
      <c r="CF43" s="80">
        <f>-1*CE43*$O$12/(CD46+$P$12)^2</f>
        <v>-2.788026969018789E-4</v>
      </c>
      <c r="CG43" s="23">
        <f>$S$12/(EXP($N$12-$O$12/(CF46+$P$12))/$R$32)</f>
        <v>1.3765309598654487E-2</v>
      </c>
      <c r="CH43" s="80">
        <f>-1*CG43*$O$12/(CF46+$P$12)^2</f>
        <v>-2.788026969018789E-4</v>
      </c>
      <c r="CI43" s="23">
        <f>$S$12/(EXP($N$12-$O$12/(CH46+$P$12))/$R$32)</f>
        <v>1.3765309598654487E-2</v>
      </c>
      <c r="CJ43" s="80">
        <f>-1*CI43*$O$12/(CH46+$P$12)^2</f>
        <v>-2.788026969018789E-4</v>
      </c>
      <c r="CK43" s="23">
        <f>$S$12/(EXP($N$12-$O$12/(CJ46+$P$12))/$R$32)</f>
        <v>1.3765309598654487E-2</v>
      </c>
      <c r="CL43" s="80">
        <f>-1*CK43*$O$12/(CJ46+$P$12)^2</f>
        <v>-2.788026969018789E-4</v>
      </c>
      <c r="CM43" s="23">
        <f>$S$12/(EXP($N$12-$O$12/(CL46+$P$12))/$R$32)</f>
        <v>1.3765309598654487E-2</v>
      </c>
      <c r="CN43" s="80">
        <f>-1*CM43*$O$12/(CL46+$P$12)^2</f>
        <v>-2.788026969018789E-4</v>
      </c>
      <c r="CO43" s="23">
        <f>$S$12/(EXP($N$12-$O$12/(CN46+$P$12))/$R$32)</f>
        <v>1.3765309598654487E-2</v>
      </c>
      <c r="CP43" s="80">
        <f>-1*CO43*$O$12/(CN46+$P$12)^2</f>
        <v>-2.788026969018789E-4</v>
      </c>
      <c r="CQ43" s="23">
        <f>$S$12/(EXP($N$12-$O$12/(CP46+$P$12))/$R$32)</f>
        <v>1.3765309598654487E-2</v>
      </c>
      <c r="CR43" s="80">
        <f>-1*CQ43*$O$12/(CP46+$P$12)^2</f>
        <v>-2.788026969018789E-4</v>
      </c>
      <c r="CS43" s="23">
        <f>$S$12/(EXP($N$12-$O$12/(CR46+$P$12))/$R$32)</f>
        <v>1.3765309598654487E-2</v>
      </c>
      <c r="CT43" s="80">
        <f>-1*CS43*$O$12/(CR46+$P$12)^2</f>
        <v>-2.788026969018789E-4</v>
      </c>
      <c r="CU43" s="23">
        <f>$S$12/(EXP($N$12-$O$12/(CT46+$P$12))/$R$32)</f>
        <v>1.3765309598654487E-2</v>
      </c>
      <c r="CV43" s="80">
        <f>-1*CU43*$O$12/(CT46+$P$12)^2</f>
        <v>-2.788026969018789E-4</v>
      </c>
      <c r="CW43" s="23">
        <f>$S$12/(EXP($N$12-$O$12/(CV46+$P$12))/$R$32)</f>
        <v>1.3765309598654487E-2</v>
      </c>
      <c r="CX43" s="80">
        <f>-1*CW43*$O$12/(CV46+$P$12)^2</f>
        <v>-2.788026969018789E-4</v>
      </c>
      <c r="CY43" s="23">
        <f>$S$12/(EXP($N$12-$O$12/(CX46+$P$12))/$R$32)</f>
        <v>1.3765309598654487E-2</v>
      </c>
      <c r="CZ43" s="80">
        <f>-1*CY43*$O$12/(CX46+$P$12)^2</f>
        <v>-2.788026969018789E-4</v>
      </c>
      <c r="DA43" s="23">
        <f>$S$12/(EXP($N$12-$O$12/(CZ46+$P$12))/$R$32)</f>
        <v>1.3765309598654487E-2</v>
      </c>
      <c r="DB43" s="80">
        <f>-1*DA43*$O$12/(CZ46+$P$12)^2</f>
        <v>-2.788026969018789E-4</v>
      </c>
      <c r="DC43" s="23">
        <f>$S$12/(EXP($N$12-$O$12/(DB46+$P$12))/$R$32)</f>
        <v>1.3765309598654487E-2</v>
      </c>
      <c r="DD43" s="80">
        <f>-1*DC43*$O$12/(DB46+$P$12)^2</f>
        <v>-2.788026969018789E-4</v>
      </c>
      <c r="DE43" s="23">
        <f>$S$12/(EXP($N$12-$O$12/(DD46+$P$12))/$R$32)</f>
        <v>1.3765309598654487E-2</v>
      </c>
      <c r="DF43" s="80">
        <f>-1*DE43*$O$12/(DD46+$P$12)^2</f>
        <v>-2.788026969018789E-4</v>
      </c>
      <c r="DG43" s="23">
        <f>$S$12/(EXP($N$12-$O$12/(DF46+$P$12))/$R$32)</f>
        <v>1.3765309598654487E-2</v>
      </c>
      <c r="DH43" s="80">
        <f>-1*DG43*$O$12/(DF46+$P$12)^2</f>
        <v>-2.788026969018789E-4</v>
      </c>
      <c r="DI43" s="23">
        <f>$S$12/(EXP($N$12-$O$12/(DH46+$P$12))/$R$32)</f>
        <v>1.3765309598654487E-2</v>
      </c>
      <c r="DJ43" s="80">
        <f>-1*DI43*$O$12/(DH46+$P$12)^2</f>
        <v>-2.788026969018789E-4</v>
      </c>
      <c r="DK43" s="23">
        <f>$S$12/(EXP($N$12-$O$12/(DJ46+$P$12))/$R$32)</f>
        <v>1.3765309598654487E-2</v>
      </c>
      <c r="DL43" s="80">
        <f>-1*DK43*$O$12/(DJ46+$P$12)^2</f>
        <v>-2.788026969018789E-4</v>
      </c>
      <c r="DM43" s="23">
        <f>$S$12/(EXP($N$12-$O$12/(DL46+$P$12))/$R$32)</f>
        <v>1.3765309598654487E-2</v>
      </c>
      <c r="DN43" s="80">
        <f>-1*DM43*$O$12/(DL46+$P$12)^2</f>
        <v>-2.788026969018789E-4</v>
      </c>
      <c r="DO43" s="23">
        <f>$S$12/(EXP($N$12-$O$12/(DN46+$P$12))/$R$32)</f>
        <v>1.3765309598654487E-2</v>
      </c>
      <c r="DP43" s="80">
        <f>-1*DO43*$O$12/(DN46+$P$12)^2</f>
        <v>-2.788026969018789E-4</v>
      </c>
      <c r="DQ43" s="23">
        <f>$S$12/(EXP($N$12-$O$12/(DP46+$P$12))/$R$32)</f>
        <v>1.3765309598654487E-2</v>
      </c>
      <c r="DR43" s="80">
        <f>-1*DQ43*$O$12/(DP46+$P$12)^2</f>
        <v>-2.788026969018789E-4</v>
      </c>
      <c r="DS43" s="23">
        <f>$S$12/(EXP($N$12-$O$12/(DR46+$P$12))/$R$32)</f>
        <v>1.3765309598654487E-2</v>
      </c>
      <c r="DT43" s="80">
        <f>-1*DS43*$O$12/(DR46+$P$12)^2</f>
        <v>-2.788026969018789E-4</v>
      </c>
      <c r="DU43" s="23">
        <f>$S$12/(EXP($N$12-$O$12/(DT46+$P$12))/$R$32)</f>
        <v>1.3765309598654487E-2</v>
      </c>
      <c r="DV43" s="80">
        <f>-1*DU43*$O$12/(DT46+$P$12)^2</f>
        <v>-2.788026969018789E-4</v>
      </c>
      <c r="DW43" s="23">
        <f>$S$12/(EXP($N$12-$O$12/(DV46+$P$12))/$R$32)</f>
        <v>1.3765309598654487E-2</v>
      </c>
      <c r="DX43" s="80">
        <f>-1*DW43*$O$12/(DV46+$P$12)^2</f>
        <v>-2.788026969018789E-4</v>
      </c>
      <c r="DY43" s="23">
        <f>$S$12/(EXP($N$12-$O$12/(DX46+$P$12))/$R$32)</f>
        <v>1.3765309598654487E-2</v>
      </c>
      <c r="DZ43" s="80">
        <f>-1*DY43*$O$12/(DX46+$P$12)^2</f>
        <v>-2.788026969018789E-4</v>
      </c>
      <c r="EA43" s="23">
        <f>$S$12/(EXP($N$12-$O$12/(DZ46+$P$12))/$R$32)</f>
        <v>1.3765309598654487E-2</v>
      </c>
      <c r="EB43" s="80">
        <f>-1*EA43*$O$12/(DZ46+$P$12)^2</f>
        <v>-2.788026969018789E-4</v>
      </c>
      <c r="EC43" s="23">
        <f>$S$12/(EXP($N$12-$O$12/(EB46+$P$12))/$R$32)</f>
        <v>1.3765309598654487E-2</v>
      </c>
      <c r="ED43" s="80">
        <f>-1*EC43*$O$12/(EB46+$P$12)^2</f>
        <v>-2.788026969018789E-4</v>
      </c>
      <c r="EE43" s="23">
        <f>$S$12/(EXP($N$12-$O$12/(ED46+$P$12))/$R$32)</f>
        <v>1.3765309598654487E-2</v>
      </c>
      <c r="EF43" s="80">
        <f>-1*EE43*$O$12/(ED46+$P$12)^2</f>
        <v>-2.788026969018789E-4</v>
      </c>
      <c r="EG43" s="23">
        <f>$S$12/(EXP($N$12-$O$12/(EF46+$P$12))/$R$32)</f>
        <v>1.3765309598654487E-2</v>
      </c>
      <c r="EH43" s="80">
        <f>-1*EG43*$O$12/(EF46+$P$12)^2</f>
        <v>-2.788026969018789E-4</v>
      </c>
      <c r="EI43" s="23">
        <f>$S$12/(EXP($N$12-$O$12/(EH46+$P$12))/$R$32)</f>
        <v>1.3765309598654487E-2</v>
      </c>
      <c r="EJ43" s="80">
        <f>-1*EI43*$O$12/(EH46+$P$12)^2</f>
        <v>-2.788026969018789E-4</v>
      </c>
      <c r="EK43" s="23">
        <f>$S$12/(EXP($N$12-$O$12/(EJ46+$P$12))/$R$32)</f>
        <v>1.3765309598654487E-2</v>
      </c>
      <c r="EL43" s="80">
        <f>-1*EK43*$O$12/(EJ46+$P$12)^2</f>
        <v>-2.788026969018789E-4</v>
      </c>
      <c r="EM43" s="23">
        <f>$S$12/(EXP($N$12-$O$12/(EL46+$P$12))/$R$32)</f>
        <v>1.3765309598654487E-2</v>
      </c>
      <c r="EN43" s="80">
        <f>-1*EM43*$O$12/(EL46+$P$12)^2</f>
        <v>-2.788026969018789E-4</v>
      </c>
      <c r="EO43" s="23">
        <f>$S$12/(EXP($N$12-$O$12/(EN46+$P$12))/$R$32)</f>
        <v>1.3765309598654487E-2</v>
      </c>
      <c r="EP43" s="80">
        <f>-1*EO43*$O$12/(EN46+$P$12)^2</f>
        <v>-2.788026969018789E-4</v>
      </c>
      <c r="EQ43" s="23">
        <f>$S$12/(EXP($N$12-$O$12/(EP46+$P$12))/$R$32)</f>
        <v>1.3765309598654487E-2</v>
      </c>
      <c r="ER43" s="80">
        <f>-1*EQ43*$O$12/(EP46+$P$12)^2</f>
        <v>-2.788026969018789E-4</v>
      </c>
      <c r="ES43" s="23">
        <f>$S$12/(EXP($N$12-$O$12/(ER46+$P$12))/$R$32)</f>
        <v>1.3765309598654487E-2</v>
      </c>
      <c r="ET43" s="80">
        <f>-1*ES43*$O$12/(ER46+$P$12)^2</f>
        <v>-2.788026969018789E-4</v>
      </c>
      <c r="EU43" s="23">
        <f>$S$12/(EXP($N$12-$O$12/(ET46+$P$12))/$R$32)</f>
        <v>1.3765309598654487E-2</v>
      </c>
      <c r="EV43" s="80">
        <f>-1*EU43*$O$12/(ET46+$P$12)^2</f>
        <v>-2.788026969018789E-4</v>
      </c>
    </row>
    <row r="44" spans="1:152" x14ac:dyDescent="0.25">
      <c r="A44" s="14" t="s">
        <v>672</v>
      </c>
      <c r="B44" s="71" t="s">
        <v>673</v>
      </c>
      <c r="C44" s="71"/>
      <c r="D44" s="71"/>
      <c r="E44" s="71"/>
      <c r="F44" s="71"/>
      <c r="G44" s="71"/>
      <c r="H44" s="71"/>
      <c r="I44" s="71"/>
      <c r="J44" s="2"/>
      <c r="K44" s="52"/>
      <c r="L44" s="51">
        <v>10</v>
      </c>
      <c r="M44" s="23">
        <f t="shared" si="14"/>
        <v>1.3439118629009985E-2</v>
      </c>
      <c r="N44" s="60">
        <f t="shared" si="15"/>
        <v>36.467296727702752</v>
      </c>
      <c r="O44" s="23">
        <f t="shared" si="16"/>
        <v>5.872338089784826E-2</v>
      </c>
      <c r="P44" s="80">
        <f t="shared" si="17"/>
        <v>-2.0009844103472817E-3</v>
      </c>
      <c r="Q44" s="23">
        <f>$S$13/(EXP($N$13-$O$13/(P46+$P$13))/$R$32)</f>
        <v>3.4767222773706523E-2</v>
      </c>
      <c r="R44" s="80">
        <f>-1*Q44*$O$13/(P46+$P$13)^2</f>
        <v>-1.0385972749291943E-3</v>
      </c>
      <c r="S44" s="23">
        <f>$S$13/(EXP($N$13-$O$13/(R46+$P$13))/$R$32)</f>
        <v>2.1979806556337522E-2</v>
      </c>
      <c r="T44" s="80">
        <f>-1*S44*$O$13/(R46+$P$13)^2</f>
        <v>-5.8078679717544438E-4</v>
      </c>
      <c r="U44" s="23">
        <f>$S$13/(EXP($N$13-$O$13/(T46+$P$13))/$R$32)</f>
        <v>1.586531733975546E-2</v>
      </c>
      <c r="V44" s="80">
        <f>-1*U44*$O$13/(T46+$P$13)^2</f>
        <v>-3.8235732477716236E-4</v>
      </c>
      <c r="W44" s="23">
        <f>$S$13/(EXP($N$13-$O$13/(V46+$P$13))/$R$32)</f>
        <v>1.3751352886126854E-2</v>
      </c>
      <c r="X44" s="80">
        <f>-1*W44*$O$13/(V46+$P$13)^2</f>
        <v>-3.1785877208308114E-4</v>
      </c>
      <c r="Y44" s="23">
        <f>$S$13/(EXP($N$13-$O$13/(X46+$P$13))/$R$32)</f>
        <v>1.3445634732865629E-2</v>
      </c>
      <c r="Z44" s="80">
        <f>-1*Y44*$O$13/(X46+$P$13)^2</f>
        <v>-3.0873407927215542E-4</v>
      </c>
      <c r="AA44" s="23">
        <f>$S$13/(EXP($N$13-$O$13/(Z46+$P$13))/$R$32)</f>
        <v>1.3439121577862092E-2</v>
      </c>
      <c r="AB44" s="80">
        <f>-1*AA44*$O$13/(Z46+$P$13)^2</f>
        <v>-3.0854026908669238E-4</v>
      </c>
      <c r="AC44" s="23">
        <f>$S$13/(EXP($N$13-$O$13/(AB46+$P$13))/$R$32)</f>
        <v>1.3439118629010583E-2</v>
      </c>
      <c r="AD44" s="80">
        <f>-1*AC44*$O$13/(AB46+$P$13)^2</f>
        <v>-3.0854018134409566E-4</v>
      </c>
      <c r="AE44" s="23">
        <f>$S$13/(EXP($N$13-$O$13/(AD46+$P$13))/$R$32)</f>
        <v>1.3439118629010009E-2</v>
      </c>
      <c r="AF44" s="80">
        <f>-1*AE44*$O$13/(AD46+$P$13)^2</f>
        <v>-3.0854018134407853E-4</v>
      </c>
      <c r="AG44" s="23">
        <f>$S$13/(EXP($N$13-$O$13/(AF46+$P$13))/$R$32)</f>
        <v>1.3439118629009985E-2</v>
      </c>
      <c r="AH44" s="80">
        <f>-1*AG44*$O$13/(AF46+$P$13)^2</f>
        <v>-3.0854018134407788E-4</v>
      </c>
      <c r="AI44" s="23">
        <f>$S$13/(EXP($N$13-$O$13/(AH46+$P$13))/$R$32)</f>
        <v>1.3439118629009985E-2</v>
      </c>
      <c r="AJ44" s="80">
        <f>-1*AI44*$O$13/(AH46+$P$13)^2</f>
        <v>-3.0854018134407788E-4</v>
      </c>
      <c r="AK44" s="23">
        <f>$S$13/(EXP($N$13-$O$13/(AJ46+$P$13))/$R$32)</f>
        <v>1.3439118629009985E-2</v>
      </c>
      <c r="AL44" s="80">
        <f>-1*AK44*$O$13/(AJ46+$P$13)^2</f>
        <v>-3.0854018134407788E-4</v>
      </c>
      <c r="AM44" s="23">
        <f>$S$13/(EXP($N$13-$O$13/(AL46+$P$13))/$R$32)</f>
        <v>1.3439118629009985E-2</v>
      </c>
      <c r="AN44" s="80">
        <f>-1*AM44*$O$13/(AL46+$P$13)^2</f>
        <v>-3.0854018134407788E-4</v>
      </c>
      <c r="AO44" s="23">
        <f>$S$13/(EXP($N$13-$O$13/(AN46+$P$13))/$R$32)</f>
        <v>1.3439118629009985E-2</v>
      </c>
      <c r="AP44" s="80">
        <f>-1*AO44*$O$13/(AN46+$P$13)^2</f>
        <v>-3.0854018134407788E-4</v>
      </c>
      <c r="AQ44" s="23">
        <f>$S$13/(EXP($N$13-$O$13/(AP46+$P$13))/$R$32)</f>
        <v>1.3439118629009985E-2</v>
      </c>
      <c r="AR44" s="80">
        <f>-1*AQ44*$O$13/(AP46+$P$13)^2</f>
        <v>-3.0854018134407788E-4</v>
      </c>
      <c r="AS44" s="23">
        <f>$S$13/(EXP($N$13-$O$13/(AR46+$P$13))/$R$32)</f>
        <v>1.3439118629009985E-2</v>
      </c>
      <c r="AT44" s="80">
        <f>-1*AS44*$O$13/(AR46+$P$13)^2</f>
        <v>-3.0854018134407788E-4</v>
      </c>
      <c r="AU44" s="23">
        <f>$S$13/(EXP($N$13-$O$13/(AT46+$P$13))/$R$32)</f>
        <v>1.3439118629009985E-2</v>
      </c>
      <c r="AV44" s="80">
        <f>-1*AU44*$O$13/(AT46+$P$13)^2</f>
        <v>-3.0854018134407788E-4</v>
      </c>
      <c r="AW44" s="23">
        <f>$S$13/(EXP($N$13-$O$13/(AV46+$P$13))/$R$32)</f>
        <v>1.3439118629009985E-2</v>
      </c>
      <c r="AX44" s="80">
        <f>-1*AW44*$O$13/(AV46+$P$13)^2</f>
        <v>-3.0854018134407788E-4</v>
      </c>
      <c r="AY44" s="23">
        <f>$S$13/(EXP($N$13-$O$13/(AX46+$P$13))/$R$32)</f>
        <v>1.3439118629009985E-2</v>
      </c>
      <c r="AZ44" s="80">
        <f>-1*AY44*$O$13/(AX46+$P$13)^2</f>
        <v>-3.0854018134407788E-4</v>
      </c>
      <c r="BA44" s="23">
        <f>$S$13/(EXP($N$13-$O$13/(AZ46+$P$13))/$R$32)</f>
        <v>1.3439118629009985E-2</v>
      </c>
      <c r="BB44" s="80">
        <f>-1*BA44*$O$13/(AZ46+$P$13)^2</f>
        <v>-3.0854018134407788E-4</v>
      </c>
      <c r="BC44" s="23">
        <f>$S$13/(EXP($N$13-$O$13/(BB46+$P$13))/$R$32)</f>
        <v>1.3439118629009985E-2</v>
      </c>
      <c r="BD44" s="80">
        <f>-1*BC44*$O$13/(BB46+$P$13)^2</f>
        <v>-3.0854018134407788E-4</v>
      </c>
      <c r="BE44" s="23">
        <f>$S$13/(EXP($N$13-$O$13/(BD46+$P$13))/$R$32)</f>
        <v>1.3439118629009985E-2</v>
      </c>
      <c r="BF44" s="80">
        <f>-1*BE44*$O$13/(BD46+$P$13)^2</f>
        <v>-3.0854018134407788E-4</v>
      </c>
      <c r="BG44" s="23">
        <f>$S$13/(EXP($N$13-$O$13/(BF46+$P$13))/$R$32)</f>
        <v>1.3439118629009985E-2</v>
      </c>
      <c r="BH44" s="80">
        <f>-1*BG44*$O$13/(BF46+$P$13)^2</f>
        <v>-3.0854018134407788E-4</v>
      </c>
      <c r="BI44" s="23">
        <f>$S$13/(EXP($N$13-$O$13/(BH46+$P$13))/$R$32)</f>
        <v>1.3439118629009985E-2</v>
      </c>
      <c r="BJ44" s="80">
        <f>-1*BI44*$O$13/(BH46+$P$13)^2</f>
        <v>-3.0854018134407788E-4</v>
      </c>
      <c r="BK44" s="23">
        <f>$S$13/(EXP($N$13-$O$13/(BJ46+$P$13))/$R$32)</f>
        <v>1.3439118629009985E-2</v>
      </c>
      <c r="BL44" s="80">
        <f>-1*BK44*$O$13/(BJ46+$P$13)^2</f>
        <v>-3.0854018134407788E-4</v>
      </c>
      <c r="BM44" s="23">
        <f>$S$13/(EXP($N$13-$O$13/(BL46+$P$13))/$R$32)</f>
        <v>1.3439118629009985E-2</v>
      </c>
      <c r="BN44" s="80">
        <f>-1*BM44*$O$13/(BL46+$P$13)^2</f>
        <v>-3.0854018134407788E-4</v>
      </c>
      <c r="BO44" s="23">
        <f>$S$13/(EXP($N$13-$O$13/(BN46+$P$13))/$R$32)</f>
        <v>1.3439118629009985E-2</v>
      </c>
      <c r="BP44" s="80">
        <f>-1*BO44*$O$13/(BN46+$P$13)^2</f>
        <v>-3.0854018134407788E-4</v>
      </c>
      <c r="BQ44" s="23">
        <f>$S$13/(EXP($N$13-$O$13/(BP46+$P$13))/$R$32)</f>
        <v>1.3439118629009985E-2</v>
      </c>
      <c r="BR44" s="80">
        <f>-1*BQ44*$O$13/(BP46+$P$13)^2</f>
        <v>-3.0854018134407788E-4</v>
      </c>
      <c r="BS44" s="23">
        <f>$S$13/(EXP($N$13-$O$13/(BR46+$P$13))/$R$32)</f>
        <v>1.3439118629009985E-2</v>
      </c>
      <c r="BT44" s="80">
        <f>-1*BS44*$O$13/(BR46+$P$13)^2</f>
        <v>-3.0854018134407788E-4</v>
      </c>
      <c r="BU44" s="23">
        <f>$S$13/(EXP($N$13-$O$13/(BT46+$P$13))/$R$32)</f>
        <v>1.3439118629009985E-2</v>
      </c>
      <c r="BV44" s="80">
        <f>-1*BU44*$O$13/(BT46+$P$13)^2</f>
        <v>-3.0854018134407788E-4</v>
      </c>
      <c r="BW44" s="23">
        <f>$S$13/(EXP($N$13-$O$13/(BV46+$P$13))/$R$32)</f>
        <v>1.3439118629009985E-2</v>
      </c>
      <c r="BX44" s="80">
        <f>-1*BW44*$O$13/(BV46+$P$13)^2</f>
        <v>-3.0854018134407788E-4</v>
      </c>
      <c r="BY44" s="23">
        <f>$S$13/(EXP($N$13-$O$13/(BX46+$P$13))/$R$32)</f>
        <v>1.3439118629009985E-2</v>
      </c>
      <c r="BZ44" s="80">
        <f>-1*BY44*$O$13/(BX46+$P$13)^2</f>
        <v>-3.0854018134407788E-4</v>
      </c>
      <c r="CA44" s="23">
        <f>$S$13/(EXP($N$13-$O$13/(BZ46+$P$13))/$R$32)</f>
        <v>1.3439118629009985E-2</v>
      </c>
      <c r="CB44" s="80">
        <f>-1*CA44*$O$13/(BZ46+$P$13)^2</f>
        <v>-3.0854018134407788E-4</v>
      </c>
      <c r="CC44" s="23">
        <f>$S$13/(EXP($N$13-$O$13/(CB46+$P$13))/$R$32)</f>
        <v>1.3439118629009985E-2</v>
      </c>
      <c r="CD44" s="80">
        <f>-1*CC44*$O$13/(CB46+$P$13)^2</f>
        <v>-3.0854018134407788E-4</v>
      </c>
      <c r="CE44" s="23">
        <f>$S$13/(EXP($N$13-$O$13/(CD46+$P$13))/$R$32)</f>
        <v>1.3439118629009985E-2</v>
      </c>
      <c r="CF44" s="80">
        <f>-1*CE44*$O$13/(CD46+$P$13)^2</f>
        <v>-3.0854018134407788E-4</v>
      </c>
      <c r="CG44" s="23">
        <f>$S$13/(EXP($N$13-$O$13/(CF46+$P$13))/$R$32)</f>
        <v>1.3439118629009985E-2</v>
      </c>
      <c r="CH44" s="80">
        <f>-1*CG44*$O$13/(CF46+$P$13)^2</f>
        <v>-3.0854018134407788E-4</v>
      </c>
      <c r="CI44" s="23">
        <f>$S$13/(EXP($N$13-$O$13/(CH46+$P$13))/$R$32)</f>
        <v>1.3439118629009985E-2</v>
      </c>
      <c r="CJ44" s="80">
        <f>-1*CI44*$O$13/(CH46+$P$13)^2</f>
        <v>-3.0854018134407788E-4</v>
      </c>
      <c r="CK44" s="23">
        <f>$S$13/(EXP($N$13-$O$13/(CJ46+$P$13))/$R$32)</f>
        <v>1.3439118629009985E-2</v>
      </c>
      <c r="CL44" s="80">
        <f>-1*CK44*$O$13/(CJ46+$P$13)^2</f>
        <v>-3.0854018134407788E-4</v>
      </c>
      <c r="CM44" s="23">
        <f>$S$13/(EXP($N$13-$O$13/(CL46+$P$13))/$R$32)</f>
        <v>1.3439118629009985E-2</v>
      </c>
      <c r="CN44" s="80">
        <f>-1*CM44*$O$13/(CL46+$P$13)^2</f>
        <v>-3.0854018134407788E-4</v>
      </c>
      <c r="CO44" s="23">
        <f>$S$13/(EXP($N$13-$O$13/(CN46+$P$13))/$R$32)</f>
        <v>1.3439118629009985E-2</v>
      </c>
      <c r="CP44" s="80">
        <f>-1*CO44*$O$13/(CN46+$P$13)^2</f>
        <v>-3.0854018134407788E-4</v>
      </c>
      <c r="CQ44" s="23">
        <f>$S$13/(EXP($N$13-$O$13/(CP46+$P$13))/$R$32)</f>
        <v>1.3439118629009985E-2</v>
      </c>
      <c r="CR44" s="80">
        <f>-1*CQ44*$O$13/(CP46+$P$13)^2</f>
        <v>-3.0854018134407788E-4</v>
      </c>
      <c r="CS44" s="23">
        <f>$S$13/(EXP($N$13-$O$13/(CR46+$P$13))/$R$32)</f>
        <v>1.3439118629009985E-2</v>
      </c>
      <c r="CT44" s="80">
        <f>-1*CS44*$O$13/(CR46+$P$13)^2</f>
        <v>-3.0854018134407788E-4</v>
      </c>
      <c r="CU44" s="23">
        <f>$S$13/(EXP($N$13-$O$13/(CT46+$P$13))/$R$32)</f>
        <v>1.3439118629009985E-2</v>
      </c>
      <c r="CV44" s="80">
        <f>-1*CU44*$O$13/(CT46+$P$13)^2</f>
        <v>-3.0854018134407788E-4</v>
      </c>
      <c r="CW44" s="23">
        <f>$S$13/(EXP($N$13-$O$13/(CV46+$P$13))/$R$32)</f>
        <v>1.3439118629009985E-2</v>
      </c>
      <c r="CX44" s="80">
        <f>-1*CW44*$O$13/(CV46+$P$13)^2</f>
        <v>-3.0854018134407788E-4</v>
      </c>
      <c r="CY44" s="23">
        <f>$S$13/(EXP($N$13-$O$13/(CX46+$P$13))/$R$32)</f>
        <v>1.3439118629009985E-2</v>
      </c>
      <c r="CZ44" s="80">
        <f>-1*CY44*$O$13/(CX46+$P$13)^2</f>
        <v>-3.0854018134407788E-4</v>
      </c>
      <c r="DA44" s="23">
        <f>$S$13/(EXP($N$13-$O$13/(CZ46+$P$13))/$R$32)</f>
        <v>1.3439118629009985E-2</v>
      </c>
      <c r="DB44" s="80">
        <f>-1*DA44*$O$13/(CZ46+$P$13)^2</f>
        <v>-3.0854018134407788E-4</v>
      </c>
      <c r="DC44" s="23">
        <f>$S$13/(EXP($N$13-$O$13/(DB46+$P$13))/$R$32)</f>
        <v>1.3439118629009985E-2</v>
      </c>
      <c r="DD44" s="80">
        <f>-1*DC44*$O$13/(DB46+$P$13)^2</f>
        <v>-3.0854018134407788E-4</v>
      </c>
      <c r="DE44" s="23">
        <f>$S$13/(EXP($N$13-$O$13/(DD46+$P$13))/$R$32)</f>
        <v>1.3439118629009985E-2</v>
      </c>
      <c r="DF44" s="80">
        <f>-1*DE44*$O$13/(DD46+$P$13)^2</f>
        <v>-3.0854018134407788E-4</v>
      </c>
      <c r="DG44" s="23">
        <f>$S$13/(EXP($N$13-$O$13/(DF46+$P$13))/$R$32)</f>
        <v>1.3439118629009985E-2</v>
      </c>
      <c r="DH44" s="80">
        <f>-1*DG44*$O$13/(DF46+$P$13)^2</f>
        <v>-3.0854018134407788E-4</v>
      </c>
      <c r="DI44" s="23">
        <f>$S$13/(EXP($N$13-$O$13/(DH46+$P$13))/$R$32)</f>
        <v>1.3439118629009985E-2</v>
      </c>
      <c r="DJ44" s="80">
        <f>-1*DI44*$O$13/(DH46+$P$13)^2</f>
        <v>-3.0854018134407788E-4</v>
      </c>
      <c r="DK44" s="23">
        <f>$S$13/(EXP($N$13-$O$13/(DJ46+$P$13))/$R$32)</f>
        <v>1.3439118629009985E-2</v>
      </c>
      <c r="DL44" s="80">
        <f>-1*DK44*$O$13/(DJ46+$P$13)^2</f>
        <v>-3.0854018134407788E-4</v>
      </c>
      <c r="DM44" s="23">
        <f>$S$13/(EXP($N$13-$O$13/(DL46+$P$13))/$R$32)</f>
        <v>1.3439118629009985E-2</v>
      </c>
      <c r="DN44" s="80">
        <f>-1*DM44*$O$13/(DL46+$P$13)^2</f>
        <v>-3.0854018134407788E-4</v>
      </c>
      <c r="DO44" s="23">
        <f>$S$13/(EXP($N$13-$O$13/(DN46+$P$13))/$R$32)</f>
        <v>1.3439118629009985E-2</v>
      </c>
      <c r="DP44" s="80">
        <f>-1*DO44*$O$13/(DN46+$P$13)^2</f>
        <v>-3.0854018134407788E-4</v>
      </c>
      <c r="DQ44" s="23">
        <f>$S$13/(EXP($N$13-$O$13/(DP46+$P$13))/$R$32)</f>
        <v>1.3439118629009985E-2</v>
      </c>
      <c r="DR44" s="80">
        <f>-1*DQ44*$O$13/(DP46+$P$13)^2</f>
        <v>-3.0854018134407788E-4</v>
      </c>
      <c r="DS44" s="23">
        <f>$S$13/(EXP($N$13-$O$13/(DR46+$P$13))/$R$32)</f>
        <v>1.3439118629009985E-2</v>
      </c>
      <c r="DT44" s="80">
        <f>-1*DS44*$O$13/(DR46+$P$13)^2</f>
        <v>-3.0854018134407788E-4</v>
      </c>
      <c r="DU44" s="23">
        <f>$S$13/(EXP($N$13-$O$13/(DT46+$P$13))/$R$32)</f>
        <v>1.3439118629009985E-2</v>
      </c>
      <c r="DV44" s="80">
        <f>-1*DU44*$O$13/(DT46+$P$13)^2</f>
        <v>-3.0854018134407788E-4</v>
      </c>
      <c r="DW44" s="23">
        <f>$S$13/(EXP($N$13-$O$13/(DV46+$P$13))/$R$32)</f>
        <v>1.3439118629009985E-2</v>
      </c>
      <c r="DX44" s="80">
        <f>-1*DW44*$O$13/(DV46+$P$13)^2</f>
        <v>-3.0854018134407788E-4</v>
      </c>
      <c r="DY44" s="23">
        <f>$S$13/(EXP($N$13-$O$13/(DX46+$P$13))/$R$32)</f>
        <v>1.3439118629009985E-2</v>
      </c>
      <c r="DZ44" s="80">
        <f>-1*DY44*$O$13/(DX46+$P$13)^2</f>
        <v>-3.0854018134407788E-4</v>
      </c>
      <c r="EA44" s="23">
        <f>$S$13/(EXP($N$13-$O$13/(DZ46+$P$13))/$R$32)</f>
        <v>1.3439118629009985E-2</v>
      </c>
      <c r="EB44" s="80">
        <f>-1*EA44*$O$13/(DZ46+$P$13)^2</f>
        <v>-3.0854018134407788E-4</v>
      </c>
      <c r="EC44" s="23">
        <f>$S$13/(EXP($N$13-$O$13/(EB46+$P$13))/$R$32)</f>
        <v>1.3439118629009985E-2</v>
      </c>
      <c r="ED44" s="80">
        <f>-1*EC44*$O$13/(EB46+$P$13)^2</f>
        <v>-3.0854018134407788E-4</v>
      </c>
      <c r="EE44" s="23">
        <f>$S$13/(EXP($N$13-$O$13/(ED46+$P$13))/$R$32)</f>
        <v>1.3439118629009985E-2</v>
      </c>
      <c r="EF44" s="80">
        <f>-1*EE44*$O$13/(ED46+$P$13)^2</f>
        <v>-3.0854018134407788E-4</v>
      </c>
      <c r="EG44" s="23">
        <f>$S$13/(EXP($N$13-$O$13/(EF46+$P$13))/$R$32)</f>
        <v>1.3439118629009985E-2</v>
      </c>
      <c r="EH44" s="80">
        <f>-1*EG44*$O$13/(EF46+$P$13)^2</f>
        <v>-3.0854018134407788E-4</v>
      </c>
      <c r="EI44" s="23">
        <f>$S$13/(EXP($N$13-$O$13/(EH46+$P$13))/$R$32)</f>
        <v>1.3439118629009985E-2</v>
      </c>
      <c r="EJ44" s="80">
        <f>-1*EI44*$O$13/(EH46+$P$13)^2</f>
        <v>-3.0854018134407788E-4</v>
      </c>
      <c r="EK44" s="23">
        <f>$S$13/(EXP($N$13-$O$13/(EJ46+$P$13))/$R$32)</f>
        <v>1.3439118629009985E-2</v>
      </c>
      <c r="EL44" s="80">
        <f>-1*EK44*$O$13/(EJ46+$P$13)^2</f>
        <v>-3.0854018134407788E-4</v>
      </c>
      <c r="EM44" s="23">
        <f>$S$13/(EXP($N$13-$O$13/(EL46+$P$13))/$R$32)</f>
        <v>1.3439118629009985E-2</v>
      </c>
      <c r="EN44" s="80">
        <f>-1*EM44*$O$13/(EL46+$P$13)^2</f>
        <v>-3.0854018134407788E-4</v>
      </c>
      <c r="EO44" s="23">
        <f>$S$13/(EXP($N$13-$O$13/(EN46+$P$13))/$R$32)</f>
        <v>1.3439118629009985E-2</v>
      </c>
      <c r="EP44" s="80">
        <f>-1*EO44*$O$13/(EN46+$P$13)^2</f>
        <v>-3.0854018134407788E-4</v>
      </c>
      <c r="EQ44" s="23">
        <f>$S$13/(EXP($N$13-$O$13/(EP46+$P$13))/$R$32)</f>
        <v>1.3439118629009985E-2</v>
      </c>
      <c r="ER44" s="80">
        <f>-1*EQ44*$O$13/(EP46+$P$13)^2</f>
        <v>-3.0854018134407788E-4</v>
      </c>
      <c r="ES44" s="23">
        <f>$S$13/(EXP($N$13-$O$13/(ER46+$P$13))/$R$32)</f>
        <v>1.3439118629009985E-2</v>
      </c>
      <c r="ET44" s="80">
        <f>-1*ES44*$O$13/(ER46+$P$13)^2</f>
        <v>-3.0854018134407788E-4</v>
      </c>
      <c r="EU44" s="23">
        <f>$S$13/(EXP($N$13-$O$13/(ET46+$P$13))/$R$32)</f>
        <v>1.3439118629009985E-2</v>
      </c>
      <c r="EV44" s="80">
        <f>-1*EU44*$O$13/(ET46+$P$13)^2</f>
        <v>-3.0854018134407788E-4</v>
      </c>
    </row>
    <row r="45" spans="1:152" x14ac:dyDescent="0.25">
      <c r="B45" s="83" t="s">
        <v>674</v>
      </c>
      <c r="C45" s="71"/>
      <c r="D45" s="73"/>
      <c r="E45" s="74"/>
      <c r="F45" s="71"/>
      <c r="G45" s="71"/>
      <c r="H45" s="71"/>
      <c r="I45" s="71"/>
      <c r="L45" t="s">
        <v>660</v>
      </c>
      <c r="M45" s="23" t="b">
        <f>IF(M46,IF(ABS(ET46-EV46)&lt;0.001,TRUE,FALSE),FALSE)</f>
        <v>1</v>
      </c>
      <c r="N45" s="53">
        <f>SUM(N35:N44)</f>
        <v>379.3464178957849</v>
      </c>
      <c r="O45" s="53">
        <f>SUM(O35:O44)-1</f>
        <v>9.2243454872064508</v>
      </c>
      <c r="P45" s="54">
        <f>SUM(P35:P44)</f>
        <v>-0.56146696119548445</v>
      </c>
      <c r="Q45" s="53">
        <f>SUM(Q35:Q44)-1</f>
        <v>3.421062184680169</v>
      </c>
      <c r="R45" s="54">
        <f>SUM(R35:R44)</f>
        <v>-0.20960827436525181</v>
      </c>
      <c r="S45" s="53">
        <f>SUM(S35:S44)-1</f>
        <v>1.1462844034696484</v>
      </c>
      <c r="T45" s="54">
        <f>SUM(T35:T44)</f>
        <v>-8.8735330229874523E-2</v>
      </c>
      <c r="U45" s="53">
        <f>SUM(U35:U44)-1</f>
        <v>0.29215956164399004</v>
      </c>
      <c r="V45" s="54">
        <f>SUM(V35:V44)</f>
        <v>-4.8221886492886244E-2</v>
      </c>
      <c r="W45" s="53">
        <f>SUM(W35:W44)-1</f>
        <v>3.6023238006725133E-2</v>
      </c>
      <c r="X45" s="54">
        <f>SUM(X35:X44)</f>
        <v>-3.691306038018153E-2</v>
      </c>
      <c r="Y45" s="53">
        <f>SUM(Y35:Y44)-1</f>
        <v>7.4693110715662314E-4</v>
      </c>
      <c r="Z45" s="54">
        <f>SUM(Z35:Z44)</f>
        <v>-3.5394627793341467E-2</v>
      </c>
      <c r="AA45" s="53">
        <f>SUM(AA35:AA44)-1</f>
        <v>3.3797558351977841E-7</v>
      </c>
      <c r="AB45" s="54">
        <f>SUM(AB35:AB44)</f>
        <v>-3.5362602278972276E-2</v>
      </c>
      <c r="AC45" s="53">
        <f>SUM(AC35:AC44)-1</f>
        <v>6.7057470687359455E-14</v>
      </c>
      <c r="AD45" s="54">
        <f>SUM(AD35:AD44)</f>
        <v>-3.536258778238207E-2</v>
      </c>
      <c r="AE45" s="53">
        <f>SUM(AE35:AE44)-1</f>
        <v>2.2204460492503131E-15</v>
      </c>
      <c r="AF45" s="54">
        <f>SUM(AF35:AF44)</f>
        <v>-3.5362587782379273E-2</v>
      </c>
      <c r="AG45" s="53">
        <f>SUM(AG35:AG44)-1</f>
        <v>0</v>
      </c>
      <c r="AH45" s="54">
        <f>SUM(AH35:AH44)</f>
        <v>-3.5362587782379176E-2</v>
      </c>
      <c r="AI45" s="53">
        <f>SUM(AI35:AI44)-1</f>
        <v>0</v>
      </c>
      <c r="AJ45" s="54">
        <f>SUM(AJ35:AJ44)</f>
        <v>-3.5362587782379176E-2</v>
      </c>
      <c r="AK45" s="53">
        <f>SUM(AK35:AK44)-1</f>
        <v>0</v>
      </c>
      <c r="AL45" s="54">
        <f>SUM(AL35:AL44)</f>
        <v>-3.5362587782379176E-2</v>
      </c>
      <c r="AM45" s="53">
        <f>SUM(AM35:AM44)-1</f>
        <v>0</v>
      </c>
      <c r="AN45" s="54">
        <f>SUM(AN35:AN44)</f>
        <v>-3.5362587782379176E-2</v>
      </c>
      <c r="AO45" s="53">
        <f>SUM(AO35:AO44)-1</f>
        <v>0</v>
      </c>
      <c r="AP45" s="54">
        <f>SUM(AP35:AP44)</f>
        <v>-3.5362587782379176E-2</v>
      </c>
      <c r="AQ45" s="53">
        <f>SUM(AQ35:AQ44)-1</f>
        <v>0</v>
      </c>
      <c r="AR45" s="54">
        <f>SUM(AR35:AR44)</f>
        <v>-3.5362587782379176E-2</v>
      </c>
      <c r="AS45" s="53">
        <f>SUM(AS35:AS44)-1</f>
        <v>0</v>
      </c>
      <c r="AT45" s="54">
        <f>SUM(AT35:AT44)</f>
        <v>-3.5362587782379176E-2</v>
      </c>
      <c r="AU45" s="53">
        <f>SUM(AU35:AU44)-1</f>
        <v>0</v>
      </c>
      <c r="AV45" s="54">
        <f>SUM(AV35:AV44)</f>
        <v>-3.5362587782379176E-2</v>
      </c>
      <c r="AW45" s="53">
        <f>SUM(AW35:AW44)-1</f>
        <v>0</v>
      </c>
      <c r="AX45" s="54">
        <f>SUM(AX35:AX44)</f>
        <v>-3.5362587782379176E-2</v>
      </c>
      <c r="AY45" s="53">
        <f>SUM(AY35:AY44)-1</f>
        <v>0</v>
      </c>
      <c r="AZ45" s="54">
        <f>SUM(AZ35:AZ44)</f>
        <v>-3.5362587782379176E-2</v>
      </c>
      <c r="BA45" s="53">
        <f>SUM(BA35:BA44)-1</f>
        <v>0</v>
      </c>
      <c r="BB45" s="54">
        <f>SUM(BB35:BB44)</f>
        <v>-3.5362587782379176E-2</v>
      </c>
      <c r="BC45" s="53">
        <f>SUM(BC35:BC44)-1</f>
        <v>0</v>
      </c>
      <c r="BD45" s="54">
        <f>SUM(BD35:BD44)</f>
        <v>-3.5362587782379176E-2</v>
      </c>
      <c r="BE45" s="53">
        <f>SUM(BE35:BE44)-1</f>
        <v>0</v>
      </c>
      <c r="BF45" s="54">
        <f>SUM(BF35:BF44)</f>
        <v>-3.5362587782379176E-2</v>
      </c>
      <c r="BG45" s="53">
        <f>SUM(BG35:BG44)-1</f>
        <v>0</v>
      </c>
      <c r="BH45" s="54">
        <f>SUM(BH35:BH44)</f>
        <v>-3.5362587782379176E-2</v>
      </c>
      <c r="BI45" s="53">
        <f>SUM(BI35:BI44)-1</f>
        <v>0</v>
      </c>
      <c r="BJ45" s="54">
        <f>SUM(BJ35:BJ44)</f>
        <v>-3.5362587782379176E-2</v>
      </c>
      <c r="BK45" s="53">
        <f>SUM(BK35:BK44)-1</f>
        <v>0</v>
      </c>
      <c r="BL45" s="54">
        <f>SUM(BL35:BL44)</f>
        <v>-3.5362587782379176E-2</v>
      </c>
      <c r="BM45" s="53">
        <f>SUM(BM35:BM44)-1</f>
        <v>0</v>
      </c>
      <c r="BN45" s="54">
        <f>SUM(BN35:BN44)</f>
        <v>-3.5362587782379176E-2</v>
      </c>
      <c r="BO45" s="53">
        <f>SUM(BO35:BO44)-1</f>
        <v>0</v>
      </c>
      <c r="BP45" s="54">
        <f>SUM(BP35:BP44)</f>
        <v>-3.5362587782379176E-2</v>
      </c>
      <c r="BQ45" s="53">
        <f>SUM(BQ35:BQ44)-1</f>
        <v>0</v>
      </c>
      <c r="BR45" s="54">
        <f>SUM(BR35:BR44)</f>
        <v>-3.5362587782379176E-2</v>
      </c>
      <c r="BS45" s="53">
        <f>SUM(BS35:BS44)-1</f>
        <v>0</v>
      </c>
      <c r="BT45" s="54">
        <f>SUM(BT35:BT44)</f>
        <v>-3.5362587782379176E-2</v>
      </c>
      <c r="BU45" s="53">
        <f>SUM(BU35:BU44)-1</f>
        <v>0</v>
      </c>
      <c r="BV45" s="54">
        <f>SUM(BV35:BV44)</f>
        <v>-3.5362587782379176E-2</v>
      </c>
      <c r="BW45" s="53">
        <f>SUM(BW35:BW44)-1</f>
        <v>0</v>
      </c>
      <c r="BX45" s="54">
        <f>SUM(BX35:BX44)</f>
        <v>-3.5362587782379176E-2</v>
      </c>
      <c r="BY45" s="53">
        <f>SUM(BY35:BY44)-1</f>
        <v>0</v>
      </c>
      <c r="BZ45" s="54">
        <f>SUM(BZ35:BZ44)</f>
        <v>-3.5362587782379176E-2</v>
      </c>
      <c r="CA45" s="53">
        <f>SUM(CA35:CA44)-1</f>
        <v>0</v>
      </c>
      <c r="CB45" s="54">
        <f>SUM(CB35:CB44)</f>
        <v>-3.5362587782379176E-2</v>
      </c>
      <c r="CC45" s="53">
        <f>SUM(CC35:CC44)-1</f>
        <v>0</v>
      </c>
      <c r="CD45" s="54">
        <f>SUM(CD35:CD44)</f>
        <v>-3.5362587782379176E-2</v>
      </c>
      <c r="CE45" s="53">
        <f>SUM(CE35:CE44)-1</f>
        <v>0</v>
      </c>
      <c r="CF45" s="54">
        <f>SUM(CF35:CF44)</f>
        <v>-3.5362587782379176E-2</v>
      </c>
      <c r="CG45" s="53">
        <f>SUM(CG35:CG44)-1</f>
        <v>0</v>
      </c>
      <c r="CH45" s="54">
        <f>SUM(CH35:CH44)</f>
        <v>-3.5362587782379176E-2</v>
      </c>
      <c r="CI45" s="53">
        <f>SUM(CI35:CI44)-1</f>
        <v>0</v>
      </c>
      <c r="CJ45" s="54">
        <f>SUM(CJ35:CJ44)</f>
        <v>-3.5362587782379176E-2</v>
      </c>
      <c r="CK45" s="53">
        <f>SUM(CK35:CK44)-1</f>
        <v>0</v>
      </c>
      <c r="CL45" s="54">
        <f>SUM(CL35:CL44)</f>
        <v>-3.5362587782379176E-2</v>
      </c>
      <c r="CM45" s="53">
        <f>SUM(CM35:CM44)-1</f>
        <v>0</v>
      </c>
      <c r="CN45" s="54">
        <f>SUM(CN35:CN44)</f>
        <v>-3.5362587782379176E-2</v>
      </c>
      <c r="CO45" s="53">
        <f>SUM(CO35:CO44)-1</f>
        <v>0</v>
      </c>
      <c r="CP45" s="54">
        <f>SUM(CP35:CP44)</f>
        <v>-3.5362587782379176E-2</v>
      </c>
      <c r="CQ45" s="53">
        <f>SUM(CQ35:CQ44)-1</f>
        <v>0</v>
      </c>
      <c r="CR45" s="54">
        <f>SUM(CR35:CR44)</f>
        <v>-3.5362587782379176E-2</v>
      </c>
      <c r="CS45" s="53">
        <f>SUM(CS35:CS44)-1</f>
        <v>0</v>
      </c>
      <c r="CT45" s="54">
        <f>SUM(CT35:CT44)</f>
        <v>-3.5362587782379176E-2</v>
      </c>
      <c r="CU45" s="53">
        <f>SUM(CU35:CU44)-1</f>
        <v>0</v>
      </c>
      <c r="CV45" s="54">
        <f>SUM(CV35:CV44)</f>
        <v>-3.5362587782379176E-2</v>
      </c>
      <c r="CW45" s="53">
        <f>SUM(CW35:CW44)-1</f>
        <v>0</v>
      </c>
      <c r="CX45" s="54">
        <f>SUM(CX35:CX44)</f>
        <v>-3.5362587782379176E-2</v>
      </c>
      <c r="CY45" s="53">
        <f>SUM(CY35:CY44)-1</f>
        <v>0</v>
      </c>
      <c r="CZ45" s="54">
        <f>SUM(CZ35:CZ44)</f>
        <v>-3.5362587782379176E-2</v>
      </c>
      <c r="DA45" s="53">
        <f>SUM(DA35:DA44)-1</f>
        <v>0</v>
      </c>
      <c r="DB45" s="54">
        <f>SUM(DB35:DB44)</f>
        <v>-3.5362587782379176E-2</v>
      </c>
      <c r="DC45" s="53">
        <f>SUM(DC35:DC44)-1</f>
        <v>0</v>
      </c>
      <c r="DD45" s="54">
        <f>SUM(DD35:DD44)</f>
        <v>-3.5362587782379176E-2</v>
      </c>
      <c r="DE45" s="53">
        <f>SUM(DE35:DE44)-1</f>
        <v>0</v>
      </c>
      <c r="DF45" s="54">
        <f>SUM(DF35:DF44)</f>
        <v>-3.5362587782379176E-2</v>
      </c>
      <c r="DG45" s="53">
        <f>SUM(DG35:DG44)-1</f>
        <v>0</v>
      </c>
      <c r="DH45" s="54">
        <f>SUM(DH35:DH44)</f>
        <v>-3.5362587782379176E-2</v>
      </c>
      <c r="DI45" s="53">
        <f>SUM(DI35:DI44)-1</f>
        <v>0</v>
      </c>
      <c r="DJ45" s="54">
        <f>SUM(DJ35:DJ44)</f>
        <v>-3.5362587782379176E-2</v>
      </c>
      <c r="DK45" s="53">
        <f>SUM(DK35:DK44)-1</f>
        <v>0</v>
      </c>
      <c r="DL45" s="54">
        <f>SUM(DL35:DL44)</f>
        <v>-3.5362587782379176E-2</v>
      </c>
      <c r="DM45" s="53">
        <f>SUM(DM35:DM44)-1</f>
        <v>0</v>
      </c>
      <c r="DN45" s="54">
        <f>SUM(DN35:DN44)</f>
        <v>-3.5362587782379176E-2</v>
      </c>
      <c r="DO45" s="53">
        <f>SUM(DO35:DO44)-1</f>
        <v>0</v>
      </c>
      <c r="DP45" s="54">
        <f>SUM(DP35:DP44)</f>
        <v>-3.5362587782379176E-2</v>
      </c>
      <c r="DQ45" s="53">
        <f>SUM(DQ35:DQ44)-1</f>
        <v>0</v>
      </c>
      <c r="DR45" s="54">
        <f>SUM(DR35:DR44)</f>
        <v>-3.5362587782379176E-2</v>
      </c>
      <c r="DS45" s="53">
        <f>SUM(DS35:DS44)-1</f>
        <v>0</v>
      </c>
      <c r="DT45" s="54">
        <f>SUM(DT35:DT44)</f>
        <v>-3.5362587782379176E-2</v>
      </c>
      <c r="DU45" s="53">
        <f>SUM(DU35:DU44)-1</f>
        <v>0</v>
      </c>
      <c r="DV45" s="54">
        <f>SUM(DV35:DV44)</f>
        <v>-3.5362587782379176E-2</v>
      </c>
      <c r="DW45" s="53">
        <f>SUM(DW35:DW44)-1</f>
        <v>0</v>
      </c>
      <c r="DX45" s="54">
        <f>SUM(DX35:DX44)</f>
        <v>-3.5362587782379176E-2</v>
      </c>
      <c r="DY45" s="53">
        <f>SUM(DY35:DY44)-1</f>
        <v>0</v>
      </c>
      <c r="DZ45" s="54">
        <f>SUM(DZ35:DZ44)</f>
        <v>-3.5362587782379176E-2</v>
      </c>
      <c r="EA45" s="53">
        <f>SUM(EA35:EA44)-1</f>
        <v>0</v>
      </c>
      <c r="EB45" s="54">
        <f>SUM(EB35:EB44)</f>
        <v>-3.5362587782379176E-2</v>
      </c>
      <c r="EC45" s="53">
        <f>SUM(EC35:EC44)-1</f>
        <v>0</v>
      </c>
      <c r="ED45" s="54">
        <f>SUM(ED35:ED44)</f>
        <v>-3.5362587782379176E-2</v>
      </c>
      <c r="EE45" s="53">
        <f>SUM(EE35:EE44)-1</f>
        <v>0</v>
      </c>
      <c r="EF45" s="54">
        <f>SUM(EF35:EF44)</f>
        <v>-3.5362587782379176E-2</v>
      </c>
      <c r="EG45" s="53">
        <f>SUM(EG35:EG44)-1</f>
        <v>0</v>
      </c>
      <c r="EH45" s="54">
        <f>SUM(EH35:EH44)</f>
        <v>-3.5362587782379176E-2</v>
      </c>
      <c r="EI45" s="53">
        <f>SUM(EI35:EI44)-1</f>
        <v>0</v>
      </c>
      <c r="EJ45" s="54">
        <f>SUM(EJ35:EJ44)</f>
        <v>-3.5362587782379176E-2</v>
      </c>
      <c r="EK45" s="53">
        <f>SUM(EK35:EK44)-1</f>
        <v>0</v>
      </c>
      <c r="EL45" s="54">
        <f>SUM(EL35:EL44)</f>
        <v>-3.5362587782379176E-2</v>
      </c>
      <c r="EM45" s="53">
        <f>SUM(EM35:EM44)-1</f>
        <v>0</v>
      </c>
      <c r="EN45" s="54">
        <f>SUM(EN35:EN44)</f>
        <v>-3.5362587782379176E-2</v>
      </c>
      <c r="EO45" s="53">
        <f>SUM(EO35:EO44)-1</f>
        <v>0</v>
      </c>
      <c r="EP45" s="54">
        <f>SUM(EP35:EP44)</f>
        <v>-3.5362587782379176E-2</v>
      </c>
      <c r="EQ45" s="53">
        <f>SUM(EQ35:EQ44)-1</f>
        <v>0</v>
      </c>
      <c r="ER45" s="54">
        <f>SUM(ER35:ER44)</f>
        <v>-3.5362587782379176E-2</v>
      </c>
      <c r="ES45" s="53">
        <f>SUM(ES35:ES44)-1</f>
        <v>0</v>
      </c>
      <c r="ET45" s="54">
        <f>SUM(ET35:ET44)</f>
        <v>-3.5362587782379176E-2</v>
      </c>
      <c r="EU45" s="53">
        <f>SUM(EU35:EU44)-1</f>
        <v>0</v>
      </c>
      <c r="EV45" s="54">
        <f>SUM(EV35:EV44)</f>
        <v>-3.5362587782379176E-2</v>
      </c>
    </row>
    <row r="46" spans="1:152" x14ac:dyDescent="0.25">
      <c r="B46" s="71" t="s">
        <v>675</v>
      </c>
      <c r="C46" s="71"/>
      <c r="D46" s="75"/>
      <c r="E46" s="76"/>
      <c r="F46" s="71"/>
      <c r="G46" s="71"/>
      <c r="H46" s="71"/>
      <c r="I46" s="71"/>
      <c r="L46" t="s">
        <v>659</v>
      </c>
      <c r="M46" s="23" t="b">
        <f>IF(ISNUMBER(M34),TRUE,FALSE)</f>
        <v>1</v>
      </c>
      <c r="N46" s="81" t="s">
        <v>564</v>
      </c>
      <c r="O46" s="60">
        <f>N45-P46</f>
        <v>-16.42900851648659</v>
      </c>
      <c r="P46" s="60">
        <f>N45-O45/P45</f>
        <v>395.77542641227149</v>
      </c>
      <c r="Q46" s="60">
        <f>P46-R46</f>
        <v>-16.321217256523084</v>
      </c>
      <c r="R46" s="60">
        <f>P46-Q45/R45</f>
        <v>412.09664366879457</v>
      </c>
      <c r="S46" s="60">
        <f>R46-T46</f>
        <v>-12.918015862454411</v>
      </c>
      <c r="T46" s="60">
        <f>R46-S45/T45</f>
        <v>425.01465953124898</v>
      </c>
      <c r="U46" s="60">
        <f>T46-V46</f>
        <v>-6.0586506022963249</v>
      </c>
      <c r="V46" s="60">
        <f>T46-U45/V45</f>
        <v>431.07331013354531</v>
      </c>
      <c r="W46" s="80">
        <f>V46-X46</f>
        <v>-0.97589410457186432</v>
      </c>
      <c r="X46" s="60">
        <f>V46-W45/X45</f>
        <v>432.04920423811717</v>
      </c>
      <c r="Y46" s="80">
        <f>X46-Z46</f>
        <v>-2.1102951315583596E-2</v>
      </c>
      <c r="Z46" s="60">
        <f>X46-Y45/Z45</f>
        <v>432.07030718943275</v>
      </c>
      <c r="AA46" s="80">
        <f>Z46-AB46</f>
        <v>-9.5574296778977441E-6</v>
      </c>
      <c r="AB46" s="60">
        <f>Z46-AA45/AB45</f>
        <v>432.07031674686243</v>
      </c>
      <c r="AC46" s="80">
        <f>AB46-AD46</f>
        <v>-1.8758328224066645E-12</v>
      </c>
      <c r="AD46" s="60">
        <f>AB46-AC45/AD45</f>
        <v>432.07031674686431</v>
      </c>
      <c r="AE46" s="80">
        <f>AD46-AF46</f>
        <v>0</v>
      </c>
      <c r="AF46" s="60">
        <f>AD46-AE45/AF45</f>
        <v>432.07031674686436</v>
      </c>
      <c r="AG46" s="80">
        <f>AF46-AH46</f>
        <v>0</v>
      </c>
      <c r="AH46" s="60">
        <f>AF46-AG45/AH45</f>
        <v>432.07031674686436</v>
      </c>
      <c r="AI46" s="80">
        <f>AH46-AJ46</f>
        <v>0</v>
      </c>
      <c r="AJ46" s="60">
        <f>AH46-AI45/AJ45</f>
        <v>432.07031674686436</v>
      </c>
      <c r="AK46" s="80">
        <f>AJ46-AL46</f>
        <v>0</v>
      </c>
      <c r="AL46" s="60">
        <f>AJ46-AK45/AL45</f>
        <v>432.07031674686436</v>
      </c>
      <c r="AM46" s="80">
        <f>AL46-AN46</f>
        <v>0</v>
      </c>
      <c r="AN46" s="60">
        <f>AL46-AM45/AN45</f>
        <v>432.07031674686436</v>
      </c>
      <c r="AO46" s="80">
        <f>AN46-AP46</f>
        <v>0</v>
      </c>
      <c r="AP46" s="60">
        <f>AN46-AO45/AP45</f>
        <v>432.07031674686436</v>
      </c>
      <c r="AQ46" s="80">
        <f>AP46-AR46</f>
        <v>0</v>
      </c>
      <c r="AR46" s="60">
        <f>AP46-AQ45/AR45</f>
        <v>432.07031674686436</v>
      </c>
      <c r="AS46" s="80">
        <f>AR46-AT46</f>
        <v>0</v>
      </c>
      <c r="AT46" s="60">
        <f>AR46-AS45/AT45</f>
        <v>432.07031674686436</v>
      </c>
      <c r="AU46" s="80">
        <f>AT46-AV46</f>
        <v>0</v>
      </c>
      <c r="AV46" s="60">
        <f>AT46-AU45/AV45</f>
        <v>432.07031674686436</v>
      </c>
      <c r="AW46" s="80">
        <f>AV46-AX46</f>
        <v>0</v>
      </c>
      <c r="AX46" s="60">
        <f>AV46-AW45/AX45</f>
        <v>432.07031674686436</v>
      </c>
      <c r="AY46" s="80">
        <f>AX46-AZ46</f>
        <v>0</v>
      </c>
      <c r="AZ46" s="60">
        <f>AX46-AY45/AZ45</f>
        <v>432.07031674686436</v>
      </c>
      <c r="BA46" s="80">
        <f>AZ46-BB46</f>
        <v>0</v>
      </c>
      <c r="BB46" s="60">
        <f>AZ46-BA45/BB45</f>
        <v>432.07031674686436</v>
      </c>
      <c r="BC46" s="80">
        <f>BB46-BD46</f>
        <v>0</v>
      </c>
      <c r="BD46" s="60">
        <f>BB46-BC45/BD45</f>
        <v>432.07031674686436</v>
      </c>
      <c r="BE46" s="80">
        <f>BD46-BF46</f>
        <v>0</v>
      </c>
      <c r="BF46" s="60">
        <f>BD46-BE45/BF45</f>
        <v>432.07031674686436</v>
      </c>
      <c r="BG46" s="80">
        <f>BF46-BH46</f>
        <v>0</v>
      </c>
      <c r="BH46" s="60">
        <f>BF46-BG45/BH45</f>
        <v>432.07031674686436</v>
      </c>
      <c r="BI46" s="80">
        <f>BH46-BJ46</f>
        <v>0</v>
      </c>
      <c r="BJ46" s="60">
        <f>BH46-BI45/BJ45</f>
        <v>432.07031674686436</v>
      </c>
      <c r="BK46" s="80">
        <f>BJ46-BL46</f>
        <v>0</v>
      </c>
      <c r="BL46" s="60">
        <f>BJ46-BK45/BL45</f>
        <v>432.07031674686436</v>
      </c>
      <c r="BM46" s="80">
        <f>BL46-BN46</f>
        <v>0</v>
      </c>
      <c r="BN46" s="60">
        <f>BL46-BM45/BN45</f>
        <v>432.07031674686436</v>
      </c>
      <c r="BO46" s="80">
        <f>BN46-BP46</f>
        <v>0</v>
      </c>
      <c r="BP46" s="60">
        <f>BN46-BO45/BP45</f>
        <v>432.07031674686436</v>
      </c>
      <c r="BQ46" s="80">
        <f>BP46-BR46</f>
        <v>0</v>
      </c>
      <c r="BR46" s="60">
        <f>BP46-BQ45/BR45</f>
        <v>432.07031674686436</v>
      </c>
      <c r="BS46" s="80">
        <f>BR46-BT46</f>
        <v>0</v>
      </c>
      <c r="BT46" s="60">
        <f>BR46-BS45/BT45</f>
        <v>432.07031674686436</v>
      </c>
      <c r="BU46" s="80">
        <f>BT46-BV46</f>
        <v>0</v>
      </c>
      <c r="BV46" s="60">
        <f>BT46-BU45/BV45</f>
        <v>432.07031674686436</v>
      </c>
      <c r="BW46" s="80">
        <f>BV46-BX46</f>
        <v>0</v>
      </c>
      <c r="BX46" s="60">
        <f>BV46-BW45/BX45</f>
        <v>432.07031674686436</v>
      </c>
      <c r="BY46" s="80">
        <f>BX46-BZ46</f>
        <v>0</v>
      </c>
      <c r="BZ46" s="60">
        <f>BX46-BY45/BZ45</f>
        <v>432.07031674686436</v>
      </c>
      <c r="CA46" s="80">
        <f>BZ46-CB46</f>
        <v>0</v>
      </c>
      <c r="CB46" s="60">
        <f>BZ46-CA45/CB45</f>
        <v>432.07031674686436</v>
      </c>
      <c r="CC46" s="80">
        <f>CB46-CD46</f>
        <v>0</v>
      </c>
      <c r="CD46" s="60">
        <f>CB46-CC45/CD45</f>
        <v>432.07031674686436</v>
      </c>
      <c r="CE46" s="80">
        <f>CD46-CF46</f>
        <v>0</v>
      </c>
      <c r="CF46" s="60">
        <f>CD46-CE45/CF45</f>
        <v>432.07031674686436</v>
      </c>
      <c r="CG46" s="80">
        <f>CF46-CH46</f>
        <v>0</v>
      </c>
      <c r="CH46" s="60">
        <f>CF46-CG45/CH45</f>
        <v>432.07031674686436</v>
      </c>
      <c r="CI46" s="80">
        <f>CH46-CJ46</f>
        <v>0</v>
      </c>
      <c r="CJ46" s="60">
        <f>CH46-CI45/CJ45</f>
        <v>432.07031674686436</v>
      </c>
      <c r="CK46" s="80">
        <f>CJ46-CL46</f>
        <v>0</v>
      </c>
      <c r="CL46" s="60">
        <f>CJ46-CK45/CL45</f>
        <v>432.07031674686436</v>
      </c>
      <c r="CM46" s="80">
        <f>CL46-CN46</f>
        <v>0</v>
      </c>
      <c r="CN46" s="60">
        <f>CL46-CM45/CN45</f>
        <v>432.07031674686436</v>
      </c>
      <c r="CO46" s="80">
        <f>CN46-CP46</f>
        <v>0</v>
      </c>
      <c r="CP46" s="60">
        <f>CN46-CO45/CP45</f>
        <v>432.07031674686436</v>
      </c>
      <c r="CQ46" s="80">
        <f>CP46-CR46</f>
        <v>0</v>
      </c>
      <c r="CR46" s="60">
        <f>CP46-CQ45/CR45</f>
        <v>432.07031674686436</v>
      </c>
      <c r="CS46" s="80">
        <f>CR46-CT46</f>
        <v>0</v>
      </c>
      <c r="CT46" s="60">
        <f>CR46-CS45/CT45</f>
        <v>432.07031674686436</v>
      </c>
      <c r="CU46" s="80">
        <f>CT46-CV46</f>
        <v>0</v>
      </c>
      <c r="CV46" s="60">
        <f>CT46-CU45/CV45</f>
        <v>432.07031674686436</v>
      </c>
      <c r="CW46" s="80">
        <f>CV46-CX46</f>
        <v>0</v>
      </c>
      <c r="CX46" s="60">
        <f>CV46-CW45/CX45</f>
        <v>432.07031674686436</v>
      </c>
      <c r="CY46" s="80">
        <f>CX46-CZ46</f>
        <v>0</v>
      </c>
      <c r="CZ46" s="60">
        <f>CX46-CY45/CZ45</f>
        <v>432.07031674686436</v>
      </c>
      <c r="DA46" s="80">
        <f>CZ46-DB46</f>
        <v>0</v>
      </c>
      <c r="DB46" s="60">
        <f>CZ46-DA45/DB45</f>
        <v>432.07031674686436</v>
      </c>
      <c r="DC46" s="80">
        <f>DB46-DD46</f>
        <v>0</v>
      </c>
      <c r="DD46" s="60">
        <f>DB46-DC45/DD45</f>
        <v>432.07031674686436</v>
      </c>
      <c r="DE46" s="80">
        <f>DD46-DF46</f>
        <v>0</v>
      </c>
      <c r="DF46" s="60">
        <f>DD46-DE45/DF45</f>
        <v>432.07031674686436</v>
      </c>
      <c r="DG46" s="80">
        <f>DF46-DH46</f>
        <v>0</v>
      </c>
      <c r="DH46" s="60">
        <f>DF46-DG45/DH45</f>
        <v>432.07031674686436</v>
      </c>
      <c r="DI46" s="80">
        <f>DH46-DJ46</f>
        <v>0</v>
      </c>
      <c r="DJ46" s="60">
        <f>DH46-DI45/DJ45</f>
        <v>432.07031674686436</v>
      </c>
      <c r="DK46" s="80">
        <f>DJ46-DL46</f>
        <v>0</v>
      </c>
      <c r="DL46" s="60">
        <f>DJ46-DK45/DL45</f>
        <v>432.07031674686436</v>
      </c>
      <c r="DM46" s="80">
        <f>DL46-DN46</f>
        <v>0</v>
      </c>
      <c r="DN46" s="60">
        <f>DL46-DM45/DN45</f>
        <v>432.07031674686436</v>
      </c>
      <c r="DO46" s="80">
        <f>DN46-DP46</f>
        <v>0</v>
      </c>
      <c r="DP46" s="60">
        <f>DN46-DO45/DP45</f>
        <v>432.07031674686436</v>
      </c>
      <c r="DQ46" s="80">
        <f>DP46-DR46</f>
        <v>0</v>
      </c>
      <c r="DR46" s="60">
        <f>DP46-DQ45/DR45</f>
        <v>432.07031674686436</v>
      </c>
      <c r="DS46" s="80">
        <f>DR46-DT46</f>
        <v>0</v>
      </c>
      <c r="DT46" s="60">
        <f>DR46-DS45/DT45</f>
        <v>432.07031674686436</v>
      </c>
      <c r="DU46" s="80">
        <f>DT46-DV46</f>
        <v>0</v>
      </c>
      <c r="DV46" s="60">
        <f>DT46-DU45/DV45</f>
        <v>432.07031674686436</v>
      </c>
      <c r="DW46" s="80">
        <f>DV46-DX46</f>
        <v>0</v>
      </c>
      <c r="DX46" s="60">
        <f>DV46-DW45/DX45</f>
        <v>432.07031674686436</v>
      </c>
      <c r="DY46" s="80">
        <f>DX46-DZ46</f>
        <v>0</v>
      </c>
      <c r="DZ46" s="60">
        <f>DX46-DY45/DZ45</f>
        <v>432.07031674686436</v>
      </c>
      <c r="EA46" s="80">
        <f>DZ46-EB46</f>
        <v>0</v>
      </c>
      <c r="EB46" s="60">
        <f>DZ46-EA45/EB45</f>
        <v>432.07031674686436</v>
      </c>
      <c r="EC46" s="80">
        <f>EB46-ED46</f>
        <v>0</v>
      </c>
      <c r="ED46" s="60">
        <f>EB46-EC45/ED45</f>
        <v>432.07031674686436</v>
      </c>
      <c r="EE46" s="80">
        <f>ED46-EF46</f>
        <v>0</v>
      </c>
      <c r="EF46" s="60">
        <f>ED46-EE45/EF45</f>
        <v>432.07031674686436</v>
      </c>
      <c r="EG46" s="80">
        <f>EF46-EH46</f>
        <v>0</v>
      </c>
      <c r="EH46" s="60">
        <f>EF46-EG45/EH45</f>
        <v>432.07031674686436</v>
      </c>
      <c r="EI46" s="80">
        <f>EH46-EJ46</f>
        <v>0</v>
      </c>
      <c r="EJ46" s="60">
        <f>EH46-EI45/EJ45</f>
        <v>432.07031674686436</v>
      </c>
      <c r="EK46" s="80">
        <f>EJ46-EL46</f>
        <v>0</v>
      </c>
      <c r="EL46" s="60">
        <f>EJ46-EK45/EL45</f>
        <v>432.07031674686436</v>
      </c>
      <c r="EM46" s="80">
        <f>EL46-EN46</f>
        <v>0</v>
      </c>
      <c r="EN46" s="60">
        <f>EL46-EM45/EN45</f>
        <v>432.07031674686436</v>
      </c>
      <c r="EO46" s="80">
        <f>EN46-EP46</f>
        <v>0</v>
      </c>
      <c r="EP46" s="60">
        <f>EN46-EO45/EP45</f>
        <v>432.07031674686436</v>
      </c>
      <c r="EQ46" s="80">
        <f>EP46-ER46</f>
        <v>0</v>
      </c>
      <c r="ER46" s="60">
        <f>EP46-EQ45/ER45</f>
        <v>432.07031674686436</v>
      </c>
      <c r="ES46" s="80">
        <f>ER46-ET46</f>
        <v>0</v>
      </c>
      <c r="ET46" s="60">
        <f>ER46-ES45/ET45</f>
        <v>432.07031674686436</v>
      </c>
      <c r="EU46" s="80">
        <f>ET46-EV46</f>
        <v>0</v>
      </c>
      <c r="EV46" s="60">
        <f>ET46-EU45/EV45</f>
        <v>432.07031674686436</v>
      </c>
    </row>
    <row r="47" spans="1:152" x14ac:dyDescent="0.25">
      <c r="A47" s="14" t="s">
        <v>672</v>
      </c>
      <c r="B47" s="71" t="s">
        <v>676</v>
      </c>
      <c r="C47" s="71"/>
      <c r="D47" s="73"/>
      <c r="E47" s="74"/>
      <c r="F47" s="71"/>
      <c r="G47" s="71"/>
      <c r="H47" s="71"/>
      <c r="I47" s="71"/>
      <c r="M47" s="47" t="s">
        <v>634</v>
      </c>
      <c r="O47" s="47" t="s">
        <v>637</v>
      </c>
      <c r="Q47" s="47" t="s">
        <v>639</v>
      </c>
    </row>
    <row r="48" spans="1:152" x14ac:dyDescent="0.25">
      <c r="B48" s="71"/>
      <c r="C48" s="71"/>
      <c r="D48" s="73"/>
      <c r="E48" s="77"/>
      <c r="F48" s="71"/>
      <c r="G48" s="71"/>
      <c r="H48" s="71"/>
      <c r="I48" s="71"/>
      <c r="M48" s="60">
        <f>M49/750.06376</f>
        <v>1.2133924551513662</v>
      </c>
      <c r="O48" s="60">
        <f>O49/750.06376</f>
        <v>3.1828516893562871E-2</v>
      </c>
      <c r="R48" t="s">
        <v>549</v>
      </c>
      <c r="S48" s="50">
        <f>W12</f>
        <v>366.48333333333329</v>
      </c>
      <c r="T48" t="s">
        <v>635</v>
      </c>
    </row>
    <row r="49" spans="2:165" x14ac:dyDescent="0.25">
      <c r="B49" s="71"/>
      <c r="C49" s="71"/>
      <c r="D49" s="73"/>
      <c r="E49" s="77"/>
      <c r="F49" s="71"/>
      <c r="G49" s="71"/>
      <c r="H49" s="71"/>
      <c r="I49" s="71"/>
      <c r="M49" s="39">
        <f>N60</f>
        <v>910.12170726646514</v>
      </c>
      <c r="N49" t="s">
        <v>636</v>
      </c>
      <c r="O49" s="39">
        <f>P60</f>
        <v>23.873417056409288</v>
      </c>
      <c r="P49" t="s">
        <v>636</v>
      </c>
      <c r="R49" t="s">
        <v>640</v>
      </c>
      <c r="S49" s="39">
        <f>(M49-W13)/(M49-O49)</f>
        <v>0.44340954237641411</v>
      </c>
    </row>
    <row r="50" spans="2:165" x14ac:dyDescent="0.25">
      <c r="B50" s="70"/>
      <c r="C50" s="71"/>
      <c r="D50" s="71"/>
      <c r="E50" s="72"/>
      <c r="F50" s="72"/>
      <c r="G50" s="71"/>
      <c r="H50" s="71"/>
      <c r="I50" s="71"/>
      <c r="L50" s="51">
        <v>1</v>
      </c>
      <c r="M50" s="23">
        <f>N50/$M$49</f>
        <v>0.25654980192833932</v>
      </c>
      <c r="N50" s="39">
        <f t="shared" ref="N50:N59" si="18">EXP(N4-O4/($S$48+P4))*S4</f>
        <v>233.49154372989366</v>
      </c>
      <c r="O50" s="23">
        <f>$O$49*P50</f>
        <v>1.0224531764639151E-3</v>
      </c>
      <c r="P50" s="39">
        <f>S4/EXP(N4-O4/($S$48+P4))</f>
        <v>4.282810349469505E-5</v>
      </c>
      <c r="Q50" s="23">
        <f>EXP(N4-O4/(P4+$S$48))/$W$13</f>
        <v>4.5149608678818085</v>
      </c>
      <c r="R50" s="2" t="s">
        <v>662</v>
      </c>
      <c r="S50" s="39" t="str">
        <f>IF(W13&gt;=M49,"Mixture exists as Subcooled Liquid",IF(W13&lt;=O49,"Mixture exists as Superheated Vapor","Mixture exists as Vapor and Liquid"))</f>
        <v>Mixture exists as Vapor and Liquid</v>
      </c>
    </row>
    <row r="51" spans="2:165" x14ac:dyDescent="0.25">
      <c r="B51" s="71"/>
      <c r="C51" s="71"/>
      <c r="D51" s="73"/>
      <c r="E51" s="74"/>
      <c r="F51" s="74"/>
      <c r="G51" s="71"/>
      <c r="H51" s="71"/>
      <c r="I51" s="71"/>
      <c r="L51" s="51">
        <v>2</v>
      </c>
      <c r="M51" s="23">
        <f t="shared" ref="M51:M59" si="19">N51/$M$49</f>
        <v>6.5494818490179546E-2</v>
      </c>
      <c r="N51" s="39">
        <f t="shared" si="18"/>
        <v>59.608256021389458</v>
      </c>
      <c r="O51" s="23">
        <f t="shared" ref="O51:O59" si="20">$O$49*P51</f>
        <v>4.0050520934285846E-3</v>
      </c>
      <c r="P51" s="39">
        <f t="shared" ref="P51:P59" si="21">S5/EXP(N5-O5/($S$48+P5))</f>
        <v>1.6776199586197694E-4</v>
      </c>
      <c r="Q51" s="23">
        <f t="shared" ref="Q51:Q59" si="22">EXP(N5-O5/(P5+$S$48))/$W$13</f>
        <v>1.1526282238751473</v>
      </c>
      <c r="R51" s="2"/>
      <c r="S51" s="39" t="b">
        <f>IF(AND(W13&gt;O49,W13&lt;M49),TRUE,FALSE)</f>
        <v>1</v>
      </c>
    </row>
    <row r="52" spans="2:165" x14ac:dyDescent="0.25">
      <c r="B52" s="71"/>
      <c r="C52" s="71"/>
      <c r="D52" s="73"/>
      <c r="E52" s="74"/>
      <c r="F52" s="74"/>
      <c r="G52" s="71"/>
      <c r="H52" s="71"/>
      <c r="I52" s="71"/>
      <c r="L52" s="51">
        <v>3</v>
      </c>
      <c r="M52" s="23">
        <f t="shared" si="19"/>
        <v>3.1080390151395519E-4</v>
      </c>
      <c r="N52" s="39">
        <f t="shared" si="18"/>
        <v>0.28286937747095919</v>
      </c>
      <c r="O52" s="23">
        <f t="shared" si="20"/>
        <v>0.84397318896281925</v>
      </c>
      <c r="P52" s="39">
        <f t="shared" si="21"/>
        <v>3.5352006248985546E-2</v>
      </c>
      <c r="Q52" s="23">
        <f t="shared" si="22"/>
        <v>5.4697662690554975E-3</v>
      </c>
      <c r="R52" s="2"/>
    </row>
    <row r="53" spans="2:165" x14ac:dyDescent="0.25">
      <c r="B53" s="71"/>
      <c r="C53" s="71"/>
      <c r="D53" s="73"/>
      <c r="E53" s="74"/>
      <c r="F53" s="71"/>
      <c r="G53" s="71"/>
      <c r="H53" s="71"/>
      <c r="I53" s="71"/>
      <c r="L53" s="51">
        <v>4</v>
      </c>
      <c r="M53" s="23">
        <f t="shared" si="19"/>
        <v>0.39276808520401046</v>
      </c>
      <c r="N53" s="39">
        <f t="shared" si="18"/>
        <v>357.46676026565444</v>
      </c>
      <c r="O53" s="23">
        <f t="shared" si="20"/>
        <v>6.6784998523128586E-4</v>
      </c>
      <c r="P53" s="39">
        <f t="shared" si="21"/>
        <v>2.797462900485745E-5</v>
      </c>
      <c r="Q53" s="23">
        <f t="shared" si="22"/>
        <v>6.9122350573644589</v>
      </c>
      <c r="R53" s="2"/>
    </row>
    <row r="54" spans="2:165" x14ac:dyDescent="0.25">
      <c r="B54" s="71"/>
      <c r="C54" s="71"/>
      <c r="D54" s="73"/>
      <c r="E54" s="74"/>
      <c r="F54" s="71"/>
      <c r="G54" s="71"/>
      <c r="H54" s="71"/>
      <c r="I54" s="71"/>
      <c r="L54" s="51">
        <v>5</v>
      </c>
      <c r="M54" s="23">
        <f t="shared" si="19"/>
        <v>2.2504126753094709E-3</v>
      </c>
      <c r="N54" s="39">
        <f t="shared" si="18"/>
        <v>2.048149426106749</v>
      </c>
      <c r="O54" s="23">
        <f t="shared" si="20"/>
        <v>0.11656091470723101</v>
      </c>
      <c r="P54" s="39">
        <f t="shared" si="21"/>
        <v>4.8824562663909877E-3</v>
      </c>
      <c r="Q54" s="23">
        <f t="shared" si="22"/>
        <v>3.9604494290140034E-2</v>
      </c>
      <c r="R54" s="2"/>
    </row>
    <row r="55" spans="2:165" x14ac:dyDescent="0.25">
      <c r="B55" s="71"/>
      <c r="C55" s="71"/>
      <c r="D55" s="71"/>
      <c r="E55" s="71"/>
      <c r="F55" s="71"/>
      <c r="G55" s="71"/>
      <c r="H55" s="71"/>
      <c r="I55" s="71"/>
      <c r="L55" s="51">
        <v>6</v>
      </c>
      <c r="M55" s="23">
        <f t="shared" si="19"/>
        <v>3.9996267713307061E-2</v>
      </c>
      <c r="N55" s="39">
        <f t="shared" si="18"/>
        <v>36.401471455521623</v>
      </c>
      <c r="O55" s="23">
        <f t="shared" si="20"/>
        <v>6.5583659401186123E-3</v>
      </c>
      <c r="P55" s="39">
        <f t="shared" si="21"/>
        <v>2.7471416951424179E-4</v>
      </c>
      <c r="Q55" s="23">
        <f t="shared" si="22"/>
        <v>0.70388510234495105</v>
      </c>
      <c r="R55" s="2"/>
    </row>
    <row r="56" spans="2:165" x14ac:dyDescent="0.25">
      <c r="B56" s="71"/>
      <c r="C56" s="71"/>
      <c r="D56" s="71"/>
      <c r="E56" s="71"/>
      <c r="F56" s="71"/>
      <c r="G56" s="71"/>
      <c r="H56" s="71"/>
      <c r="I56" s="71"/>
      <c r="L56" s="51">
        <v>7</v>
      </c>
      <c r="M56" s="23">
        <f t="shared" si="19"/>
        <v>8.3161507288106146E-2</v>
      </c>
      <c r="N56" s="39">
        <f t="shared" si="18"/>
        <v>75.687092991903754</v>
      </c>
      <c r="O56" s="23">
        <f t="shared" si="20"/>
        <v>3.1542256562770922E-3</v>
      </c>
      <c r="P56" s="39">
        <f t="shared" si="21"/>
        <v>1.3212292353558487E-4</v>
      </c>
      <c r="Q56" s="23">
        <f t="shared" si="22"/>
        <v>1.463540210507531</v>
      </c>
      <c r="R56" s="2"/>
    </row>
    <row r="57" spans="2:165" x14ac:dyDescent="0.25">
      <c r="B57" s="71"/>
      <c r="C57" s="71"/>
      <c r="D57" s="71"/>
      <c r="E57" s="71"/>
      <c r="F57" s="71"/>
      <c r="G57" s="71"/>
      <c r="H57" s="71"/>
      <c r="I57" s="71"/>
      <c r="L57" s="51">
        <v>8</v>
      </c>
      <c r="M57" s="23">
        <f t="shared" si="19"/>
        <v>1.5820046180222098E-2</v>
      </c>
      <c r="N57" s="39">
        <f t="shared" si="18"/>
        <v>14.398167438578056</v>
      </c>
      <c r="O57" s="23">
        <f t="shared" si="20"/>
        <v>1.6580871946553076E-2</v>
      </c>
      <c r="P57" s="39">
        <f t="shared" si="21"/>
        <v>6.9453283153287086E-4</v>
      </c>
      <c r="Q57" s="23">
        <f t="shared" si="22"/>
        <v>0.27841334857758787</v>
      </c>
      <c r="R57" s="2"/>
    </row>
    <row r="58" spans="2:165" x14ac:dyDescent="0.25">
      <c r="B58" s="71"/>
      <c r="C58" s="71"/>
      <c r="D58" s="71"/>
      <c r="E58" s="71"/>
      <c r="F58" s="71"/>
      <c r="G58" s="71"/>
      <c r="H58" s="71"/>
      <c r="I58" s="71"/>
      <c r="L58" s="51">
        <v>9</v>
      </c>
      <c r="M58" s="23">
        <f t="shared" si="19"/>
        <v>8.2744303163065441E-2</v>
      </c>
      <c r="N58" s="39">
        <f t="shared" si="18"/>
        <v>75.307386461343086</v>
      </c>
      <c r="O58" s="23">
        <f t="shared" si="20"/>
        <v>3.1701295421617151E-3</v>
      </c>
      <c r="P58" s="39">
        <f t="shared" si="21"/>
        <v>1.3278909904984178E-4</v>
      </c>
      <c r="Q58" s="23">
        <f t="shared" si="22"/>
        <v>1.4561979312139228</v>
      </c>
      <c r="R58" s="2"/>
    </row>
    <row r="59" spans="2:165" x14ac:dyDescent="0.25">
      <c r="B59" s="71"/>
      <c r="C59" s="71"/>
      <c r="D59" s="71"/>
      <c r="E59" s="71"/>
      <c r="F59" s="71"/>
      <c r="G59" s="71"/>
      <c r="H59" s="71"/>
      <c r="I59" s="71"/>
      <c r="L59" s="51">
        <v>10</v>
      </c>
      <c r="M59" s="23">
        <f t="shared" si="19"/>
        <v>6.0903953455946541E-2</v>
      </c>
      <c r="N59" s="39">
        <f t="shared" si="18"/>
        <v>55.430010098603397</v>
      </c>
      <c r="O59" s="23">
        <f t="shared" si="20"/>
        <v>4.3069479897155562E-3</v>
      </c>
      <c r="P59" s="39">
        <f t="shared" si="21"/>
        <v>1.8040768858261418E-4</v>
      </c>
      <c r="Q59" s="23">
        <f t="shared" si="22"/>
        <v>1.0718346476435874</v>
      </c>
      <c r="R59" s="2"/>
    </row>
    <row r="60" spans="2:165" x14ac:dyDescent="0.25">
      <c r="M60" s="39"/>
      <c r="N60" s="39">
        <f>SUM(N50:N59)</f>
        <v>910.12170726646514</v>
      </c>
      <c r="O60" s="39"/>
      <c r="P60" s="39">
        <f>1/SUM(P50:P59)</f>
        <v>23.873417056409288</v>
      </c>
      <c r="Q60" s="39"/>
    </row>
    <row r="62" spans="2:165" x14ac:dyDescent="0.25">
      <c r="L62" s="39" t="str">
        <f>IF(AND(M75,M76),"",IF(NOT(M76),"Solution not available, Check Input conditions !!!","Iteration did not converged in Maximum Iterations (70) !!!"))</f>
        <v/>
      </c>
      <c r="M62" s="23">
        <f>EW75</f>
        <v>0.37023704997529833</v>
      </c>
      <c r="N62" t="s">
        <v>560</v>
      </c>
      <c r="P62" t="s">
        <v>561</v>
      </c>
      <c r="R62" t="s">
        <v>565</v>
      </c>
      <c r="T62" t="s">
        <v>566</v>
      </c>
      <c r="V62" t="s">
        <v>567</v>
      </c>
      <c r="X62" t="s">
        <v>568</v>
      </c>
      <c r="Z62" t="s">
        <v>569</v>
      </c>
      <c r="AB62" t="s">
        <v>570</v>
      </c>
      <c r="AD62" t="s">
        <v>571</v>
      </c>
      <c r="AF62" t="s">
        <v>572</v>
      </c>
      <c r="AH62" t="s">
        <v>573</v>
      </c>
      <c r="AJ62" t="s">
        <v>574</v>
      </c>
      <c r="AL62" t="s">
        <v>575</v>
      </c>
      <c r="AN62" t="s">
        <v>576</v>
      </c>
      <c r="AP62" t="s">
        <v>577</v>
      </c>
      <c r="AR62" t="s">
        <v>579</v>
      </c>
      <c r="AT62" t="s">
        <v>580</v>
      </c>
      <c r="AV62" t="s">
        <v>581</v>
      </c>
      <c r="AX62" t="s">
        <v>582</v>
      </c>
      <c r="AZ62" t="s">
        <v>583</v>
      </c>
      <c r="BB62" t="s">
        <v>584</v>
      </c>
      <c r="BD62" t="s">
        <v>585</v>
      </c>
      <c r="BF62" t="s">
        <v>586</v>
      </c>
      <c r="BH62" t="s">
        <v>587</v>
      </c>
      <c r="BJ62" t="s">
        <v>588</v>
      </c>
      <c r="BL62" t="s">
        <v>589</v>
      </c>
      <c r="BN62" t="s">
        <v>590</v>
      </c>
      <c r="BP62" t="s">
        <v>591</v>
      </c>
      <c r="BR62" t="s">
        <v>592</v>
      </c>
      <c r="BT62" t="s">
        <v>593</v>
      </c>
      <c r="BV62" t="s">
        <v>594</v>
      </c>
      <c r="BX62" t="s">
        <v>595</v>
      </c>
      <c r="BZ62" t="s">
        <v>596</v>
      </c>
      <c r="CB62" t="s">
        <v>597</v>
      </c>
      <c r="CD62" t="s">
        <v>598</v>
      </c>
      <c r="CF62" t="s">
        <v>599</v>
      </c>
      <c r="CH62" t="s">
        <v>600</v>
      </c>
      <c r="CJ62" t="s">
        <v>601</v>
      </c>
      <c r="CL62" t="s">
        <v>602</v>
      </c>
      <c r="CN62" t="s">
        <v>603</v>
      </c>
      <c r="CP62" t="s">
        <v>604</v>
      </c>
      <c r="CR62" t="s">
        <v>605</v>
      </c>
      <c r="CT62" t="s">
        <v>606</v>
      </c>
      <c r="CV62" t="s">
        <v>607</v>
      </c>
      <c r="CX62" t="s">
        <v>608</v>
      </c>
      <c r="CZ62" t="s">
        <v>609</v>
      </c>
      <c r="DB62" t="s">
        <v>610</v>
      </c>
      <c r="DD62" t="s">
        <v>611</v>
      </c>
      <c r="DF62" t="s">
        <v>612</v>
      </c>
      <c r="DH62" t="s">
        <v>613</v>
      </c>
      <c r="DJ62" t="s">
        <v>614</v>
      </c>
      <c r="DL62" t="s">
        <v>615</v>
      </c>
      <c r="DN62" t="s">
        <v>616</v>
      </c>
      <c r="DP62" t="s">
        <v>617</v>
      </c>
      <c r="DR62" t="s">
        <v>618</v>
      </c>
      <c r="DT62" t="s">
        <v>619</v>
      </c>
      <c r="DV62" t="s">
        <v>620</v>
      </c>
      <c r="DX62" t="s">
        <v>621</v>
      </c>
      <c r="DZ62" t="s">
        <v>622</v>
      </c>
      <c r="EB62" t="s">
        <v>623</v>
      </c>
      <c r="ED62" t="s">
        <v>624</v>
      </c>
      <c r="EF62" t="s">
        <v>625</v>
      </c>
      <c r="EH62" t="s">
        <v>626</v>
      </c>
      <c r="EJ62" t="s">
        <v>627</v>
      </c>
      <c r="EL62" t="s">
        <v>628</v>
      </c>
      <c r="EN62" t="s">
        <v>629</v>
      </c>
      <c r="EP62" t="s">
        <v>630</v>
      </c>
      <c r="ER62" t="s">
        <v>631</v>
      </c>
      <c r="ET62" t="s">
        <v>632</v>
      </c>
      <c r="EV62" t="s">
        <v>633</v>
      </c>
    </row>
    <row r="63" spans="2:165" x14ac:dyDescent="0.25">
      <c r="L63" t="s">
        <v>544</v>
      </c>
      <c r="M63" t="s">
        <v>642</v>
      </c>
      <c r="N63" t="s">
        <v>562</v>
      </c>
      <c r="O63" t="s">
        <v>563</v>
      </c>
      <c r="P63" t="s">
        <v>562</v>
      </c>
      <c r="Q63" t="s">
        <v>563</v>
      </c>
      <c r="R63" t="s">
        <v>562</v>
      </c>
      <c r="S63" t="s">
        <v>563</v>
      </c>
      <c r="T63" t="s">
        <v>562</v>
      </c>
      <c r="U63" t="s">
        <v>563</v>
      </c>
      <c r="V63" t="s">
        <v>562</v>
      </c>
      <c r="W63" t="s">
        <v>563</v>
      </c>
      <c r="X63" t="s">
        <v>562</v>
      </c>
      <c r="Y63" t="s">
        <v>563</v>
      </c>
      <c r="Z63" t="s">
        <v>562</v>
      </c>
      <c r="AA63" t="s">
        <v>563</v>
      </c>
      <c r="AB63" t="s">
        <v>562</v>
      </c>
      <c r="AC63" t="s">
        <v>563</v>
      </c>
      <c r="AD63" t="s">
        <v>562</v>
      </c>
      <c r="AE63" t="s">
        <v>563</v>
      </c>
      <c r="AF63" t="s">
        <v>562</v>
      </c>
      <c r="AG63" t="s">
        <v>563</v>
      </c>
      <c r="AH63" t="s">
        <v>562</v>
      </c>
      <c r="AI63" t="s">
        <v>563</v>
      </c>
      <c r="AJ63" t="s">
        <v>562</v>
      </c>
      <c r="AK63" t="s">
        <v>563</v>
      </c>
      <c r="AL63" t="s">
        <v>562</v>
      </c>
      <c r="AM63" t="s">
        <v>563</v>
      </c>
      <c r="AN63" t="s">
        <v>562</v>
      </c>
      <c r="AO63" t="s">
        <v>563</v>
      </c>
      <c r="AP63" t="s">
        <v>562</v>
      </c>
      <c r="AQ63" t="s">
        <v>563</v>
      </c>
      <c r="AR63" t="s">
        <v>562</v>
      </c>
      <c r="AS63" t="s">
        <v>563</v>
      </c>
      <c r="AT63" t="s">
        <v>562</v>
      </c>
      <c r="AU63" t="s">
        <v>563</v>
      </c>
      <c r="AV63" t="s">
        <v>562</v>
      </c>
      <c r="AW63" t="s">
        <v>563</v>
      </c>
      <c r="AX63" t="s">
        <v>562</v>
      </c>
      <c r="AY63" t="s">
        <v>563</v>
      </c>
      <c r="AZ63" t="s">
        <v>562</v>
      </c>
      <c r="BA63" t="s">
        <v>563</v>
      </c>
      <c r="BB63" t="s">
        <v>562</v>
      </c>
      <c r="BC63" t="s">
        <v>563</v>
      </c>
      <c r="BD63" t="s">
        <v>562</v>
      </c>
      <c r="BE63" t="s">
        <v>563</v>
      </c>
      <c r="BF63" t="s">
        <v>562</v>
      </c>
      <c r="BG63" t="s">
        <v>563</v>
      </c>
      <c r="BH63" t="s">
        <v>562</v>
      </c>
      <c r="BI63" t="s">
        <v>563</v>
      </c>
      <c r="BJ63" t="s">
        <v>562</v>
      </c>
      <c r="BK63" t="s">
        <v>563</v>
      </c>
      <c r="BL63" t="s">
        <v>562</v>
      </c>
      <c r="BM63" t="s">
        <v>563</v>
      </c>
      <c r="BN63" t="s">
        <v>562</v>
      </c>
      <c r="BO63" t="s">
        <v>563</v>
      </c>
      <c r="BP63" t="s">
        <v>562</v>
      </c>
      <c r="BQ63" t="s">
        <v>563</v>
      </c>
      <c r="BR63" t="s">
        <v>562</v>
      </c>
      <c r="BS63" t="s">
        <v>563</v>
      </c>
      <c r="BT63" t="s">
        <v>562</v>
      </c>
      <c r="BU63" t="s">
        <v>563</v>
      </c>
      <c r="BV63" t="s">
        <v>562</v>
      </c>
      <c r="BW63" t="s">
        <v>563</v>
      </c>
      <c r="BX63" t="s">
        <v>562</v>
      </c>
      <c r="BY63" t="s">
        <v>563</v>
      </c>
      <c r="BZ63" t="s">
        <v>562</v>
      </c>
      <c r="CA63" t="s">
        <v>563</v>
      </c>
      <c r="CB63" t="s">
        <v>562</v>
      </c>
      <c r="CC63" t="s">
        <v>563</v>
      </c>
      <c r="CD63" t="s">
        <v>562</v>
      </c>
      <c r="CE63" t="s">
        <v>563</v>
      </c>
      <c r="CF63" t="s">
        <v>562</v>
      </c>
      <c r="CG63" t="s">
        <v>563</v>
      </c>
      <c r="CH63" t="s">
        <v>562</v>
      </c>
      <c r="CI63" t="s">
        <v>563</v>
      </c>
      <c r="CJ63" t="s">
        <v>562</v>
      </c>
      <c r="CK63" t="s">
        <v>563</v>
      </c>
      <c r="CL63" t="s">
        <v>562</v>
      </c>
      <c r="CM63" t="s">
        <v>563</v>
      </c>
      <c r="CN63" t="s">
        <v>562</v>
      </c>
      <c r="CO63" t="s">
        <v>563</v>
      </c>
      <c r="CP63" t="s">
        <v>562</v>
      </c>
      <c r="CQ63" t="s">
        <v>563</v>
      </c>
      <c r="CR63" t="s">
        <v>562</v>
      </c>
      <c r="CS63" t="s">
        <v>563</v>
      </c>
      <c r="CT63" t="s">
        <v>562</v>
      </c>
      <c r="CU63" t="s">
        <v>563</v>
      </c>
      <c r="CV63" t="s">
        <v>562</v>
      </c>
      <c r="CW63" t="s">
        <v>563</v>
      </c>
      <c r="CX63" t="s">
        <v>562</v>
      </c>
      <c r="CY63" t="s">
        <v>563</v>
      </c>
      <c r="CZ63" t="s">
        <v>562</v>
      </c>
      <c r="DA63" t="s">
        <v>563</v>
      </c>
      <c r="DB63" t="s">
        <v>562</v>
      </c>
      <c r="DC63" t="s">
        <v>563</v>
      </c>
      <c r="DD63" t="s">
        <v>562</v>
      </c>
      <c r="DE63" t="s">
        <v>563</v>
      </c>
      <c r="DF63" t="s">
        <v>562</v>
      </c>
      <c r="DG63" t="s">
        <v>563</v>
      </c>
      <c r="DH63" t="s">
        <v>562</v>
      </c>
      <c r="DI63" t="s">
        <v>563</v>
      </c>
      <c r="DJ63" t="s">
        <v>562</v>
      </c>
      <c r="DK63" t="s">
        <v>563</v>
      </c>
      <c r="DL63" t="s">
        <v>562</v>
      </c>
      <c r="DM63" t="s">
        <v>563</v>
      </c>
      <c r="DN63" t="s">
        <v>562</v>
      </c>
      <c r="DO63" t="s">
        <v>563</v>
      </c>
      <c r="DP63" t="s">
        <v>562</v>
      </c>
      <c r="DQ63" t="s">
        <v>563</v>
      </c>
      <c r="DR63" t="s">
        <v>562</v>
      </c>
      <c r="DS63" t="s">
        <v>563</v>
      </c>
      <c r="DT63" t="s">
        <v>562</v>
      </c>
      <c r="DU63" t="s">
        <v>563</v>
      </c>
      <c r="DV63" t="s">
        <v>562</v>
      </c>
      <c r="DW63" t="s">
        <v>563</v>
      </c>
      <c r="DX63" t="s">
        <v>562</v>
      </c>
      <c r="DY63" t="s">
        <v>563</v>
      </c>
      <c r="DZ63" t="s">
        <v>562</v>
      </c>
      <c r="EA63" t="s">
        <v>563</v>
      </c>
      <c r="EB63" t="s">
        <v>562</v>
      </c>
      <c r="EC63" t="s">
        <v>563</v>
      </c>
      <c r="ED63" t="s">
        <v>562</v>
      </c>
      <c r="EE63" t="s">
        <v>563</v>
      </c>
      <c r="EF63" t="s">
        <v>562</v>
      </c>
      <c r="EG63" t="s">
        <v>563</v>
      </c>
      <c r="EH63" t="s">
        <v>562</v>
      </c>
      <c r="EI63" t="s">
        <v>563</v>
      </c>
      <c r="EJ63" t="s">
        <v>562</v>
      </c>
      <c r="EK63" t="s">
        <v>563</v>
      </c>
      <c r="EL63" t="s">
        <v>562</v>
      </c>
      <c r="EM63" t="s">
        <v>563</v>
      </c>
      <c r="EN63" t="s">
        <v>562</v>
      </c>
      <c r="EO63" t="s">
        <v>563</v>
      </c>
      <c r="EP63" t="s">
        <v>562</v>
      </c>
      <c r="EQ63" t="s">
        <v>563</v>
      </c>
      <c r="ER63" t="s">
        <v>562</v>
      </c>
      <c r="ES63" t="s">
        <v>563</v>
      </c>
      <c r="ET63" t="s">
        <v>562</v>
      </c>
      <c r="EU63" t="s">
        <v>563</v>
      </c>
      <c r="EV63" t="s">
        <v>562</v>
      </c>
      <c r="EW63" t="s">
        <v>563</v>
      </c>
    </row>
    <row r="64" spans="2:165" x14ac:dyDescent="0.25">
      <c r="H64" s="21"/>
      <c r="I64" s="21"/>
      <c r="J64" s="2"/>
      <c r="L64" s="82">
        <f>S4/($M$62*(Q50-1)+1)</f>
        <v>4.3452402108855898E-2</v>
      </c>
      <c r="M64" s="22">
        <f>L64*Q50</f>
        <v>0.19618589513694934</v>
      </c>
      <c r="N64" s="22">
        <f>(S4*(Q50-1))/($S$49*(Q50-1)+1)</f>
        <v>0.13738004934008718</v>
      </c>
      <c r="O64" s="22">
        <f>IF(N64=0,0,-1*N64^2/$S$4)</f>
        <v>-0.18873277956684786</v>
      </c>
      <c r="P64" s="22">
        <f>$S$4*($Q$50-1)/(O75*($Q$50-1)+1)</f>
        <v>0.152489987387572</v>
      </c>
      <c r="Q64" s="22">
        <f>IF(P64=0,0,-1*P64^2/$S$4)</f>
        <v>-0.23253196253461866</v>
      </c>
      <c r="R64" s="22">
        <f>$S$4*($Q$50-1)/(Q75*($Q$50-1)+1)</f>
        <v>0.15273353159729178</v>
      </c>
      <c r="S64" s="22">
        <f>IF(R64=0,0,-1*R64^2/$S$4)</f>
        <v>-0.23327531674180924</v>
      </c>
      <c r="T64" s="22">
        <f>$S$4*($Q$50-1)/(S75*($Q$50-1)+1)</f>
        <v>0.15273349302809444</v>
      </c>
      <c r="U64" s="22">
        <f>IF(T64=0,0,-1*T64^2/$S$4)</f>
        <v>-0.23327519892562973</v>
      </c>
      <c r="V64" s="22">
        <f>$S$4*($Q$50-1)/(U75*($Q$50-1)+1)</f>
        <v>0.15273349302809347</v>
      </c>
      <c r="W64" s="22">
        <f>IF(V64=0,0,-1*V64^2/$S$4)</f>
        <v>-0.23327519892562676</v>
      </c>
      <c r="X64" s="22">
        <f>$S$4*($Q$50-1)/(W75*($Q$50-1)+1)</f>
        <v>0.15273349302809347</v>
      </c>
      <c r="Y64" s="22">
        <f>IF(X64=0,0,-1*X64^2/$S$4)</f>
        <v>-0.23327519892562676</v>
      </c>
      <c r="Z64" s="22">
        <f>$S$4*($Q$50-1)/(Y75*($Q$50-1)+1)</f>
        <v>0.15273349302809347</v>
      </c>
      <c r="AA64" s="22">
        <f>IF(Z64=0,0,-1*Z64^2/$S$4)</f>
        <v>-0.23327519892562676</v>
      </c>
      <c r="AB64" s="22">
        <f>$S$4*($Q$50-1)/(AA75*($Q$50-1)+1)</f>
        <v>0.15273349302809347</v>
      </c>
      <c r="AC64" s="22">
        <f>IF(AB64=0,0,-1*AB64^2/$S$4)</f>
        <v>-0.23327519892562676</v>
      </c>
      <c r="AD64" s="22">
        <f>$S$4*($Q$50-1)/(AC75*($Q$50-1)+1)</f>
        <v>0.15273349302809347</v>
      </c>
      <c r="AE64" s="22">
        <f>IF(AD64=0,0,-1*AD64^2/$S$4)</f>
        <v>-0.23327519892562676</v>
      </c>
      <c r="AF64" s="22">
        <f>$S$4*($Q$50-1)/(AE75*($Q$50-1)+1)</f>
        <v>0.15273349302809347</v>
      </c>
      <c r="AG64" s="22">
        <f>IF(AF64=0,0,-1*AF64^2/$S$4)</f>
        <v>-0.23327519892562676</v>
      </c>
      <c r="AH64" s="22">
        <f>$S$4*($Q$50-1)/(AG75*($Q$50-1)+1)</f>
        <v>0.15273349302809347</v>
      </c>
      <c r="AI64" s="22">
        <f>IF(AH64=0,0,-1*AH64^2/$S$4)</f>
        <v>-0.23327519892562676</v>
      </c>
      <c r="AJ64" s="22">
        <f>$S$4*($Q$50-1)/(AI75*($Q$50-1)+1)</f>
        <v>0.15273349302809347</v>
      </c>
      <c r="AK64" s="22">
        <f>IF(AJ64=0,0,-1*AJ64^2/$S$4)</f>
        <v>-0.23327519892562676</v>
      </c>
      <c r="AL64" s="22">
        <f>$S$4*($Q$50-1)/(AK75*($Q$50-1)+1)</f>
        <v>0.15273349302809347</v>
      </c>
      <c r="AM64" s="22">
        <f>IF(AL64=0,0,-1*AL64^2/$S$4)</f>
        <v>-0.23327519892562676</v>
      </c>
      <c r="AN64" s="22">
        <f>$S$4*($Q$50-1)/(AM75*($Q$50-1)+1)</f>
        <v>0.15273349302809347</v>
      </c>
      <c r="AO64" s="22">
        <f>IF(AN64=0,0,-1*AN64^2/$S$4)</f>
        <v>-0.23327519892562676</v>
      </c>
      <c r="AP64" s="22">
        <f>$S$4*($Q$50-1)/(AO75*($Q$50-1)+1)</f>
        <v>0.15273349302809347</v>
      </c>
      <c r="AQ64" s="22">
        <f>IF(AP64=0,0,-1*AP64^2/$S$4)</f>
        <v>-0.23327519892562676</v>
      </c>
      <c r="AR64" s="22">
        <f>$S$4*($Q$50-1)/(AQ75*($Q$50-1)+1)</f>
        <v>0.15273349302809347</v>
      </c>
      <c r="AS64" s="22">
        <f>IF(AR64=0,0,-1*AR64^2/$S$4)</f>
        <v>-0.23327519892562676</v>
      </c>
      <c r="AT64" s="22">
        <f>$S$4*($Q$50-1)/(AS75*($Q$50-1)+1)</f>
        <v>0.15273349302809347</v>
      </c>
      <c r="AU64" s="22">
        <f>IF(AT64=0,0,-1*AT64^2/$S$4)</f>
        <v>-0.23327519892562676</v>
      </c>
      <c r="AV64" s="22">
        <f>$S$4*($Q$50-1)/(AU75*($Q$50-1)+1)</f>
        <v>0.15273349302809347</v>
      </c>
      <c r="AW64" s="22">
        <f>IF(AV64=0,0,-1*AV64^2/$S$4)</f>
        <v>-0.23327519892562676</v>
      </c>
      <c r="AX64" s="22">
        <f>$S$4*($Q$50-1)/(AW75*($Q$50-1)+1)</f>
        <v>0.15273349302809347</v>
      </c>
      <c r="AY64" s="22">
        <f>IF(AX64=0,0,-1*AX64^2/$S$4)</f>
        <v>-0.23327519892562676</v>
      </c>
      <c r="AZ64" s="22">
        <f>$S$4*($Q$50-1)/(AY75*($Q$50-1)+1)</f>
        <v>0.15273349302809347</v>
      </c>
      <c r="BA64" s="22">
        <f>IF(AZ64=0,0,-1*AZ64^2/$S$4)</f>
        <v>-0.23327519892562676</v>
      </c>
      <c r="BB64" s="22">
        <f>$S$4*($Q$50-1)/(BA75*($Q$50-1)+1)</f>
        <v>0.15273349302809347</v>
      </c>
      <c r="BC64" s="22">
        <f>IF(BB64=0,0,-1*BB64^2/$S$4)</f>
        <v>-0.23327519892562676</v>
      </c>
      <c r="BD64" s="22">
        <f>$S$4*($Q$50-1)/(BC75*($Q$50-1)+1)</f>
        <v>0.15273349302809347</v>
      </c>
      <c r="BE64" s="22">
        <f>IF(BD64=0,0,-1*BD64^2/$S$4)</f>
        <v>-0.23327519892562676</v>
      </c>
      <c r="BF64" s="22">
        <f>$S$4*($Q$50-1)/(BE75*($Q$50-1)+1)</f>
        <v>0.15273349302809347</v>
      </c>
      <c r="BG64" s="22">
        <f>IF(BF64=0,0,-1*BF64^2/$S$4)</f>
        <v>-0.23327519892562676</v>
      </c>
      <c r="BH64" s="22">
        <f>$S$4*($Q$50-1)/(BG75*($Q$50-1)+1)</f>
        <v>0.15273349302809347</v>
      </c>
      <c r="BI64" s="22">
        <f>IF(BH64=0,0,-1*BH64^2/$S$4)</f>
        <v>-0.23327519892562676</v>
      </c>
      <c r="BJ64" s="22">
        <f>$S$4*($Q$50-1)/(BI75*($Q$50-1)+1)</f>
        <v>0.15273349302809347</v>
      </c>
      <c r="BK64" s="22">
        <f>IF(BJ64=0,0,-1*BJ64^2/$S$4)</f>
        <v>-0.23327519892562676</v>
      </c>
      <c r="BL64" s="22">
        <f>$S$4*($Q$50-1)/(BK75*($Q$50-1)+1)</f>
        <v>0.15273349302809347</v>
      </c>
      <c r="BM64" s="22">
        <f>IF(BL64=0,0,-1*BL64^2/$S$4)</f>
        <v>-0.23327519892562676</v>
      </c>
      <c r="BN64" s="22">
        <f>$S$4*($Q$50-1)/(BM75*($Q$50-1)+1)</f>
        <v>0.15273349302809347</v>
      </c>
      <c r="BO64" s="22">
        <f>IF(BN64=0,0,-1*BN64^2/$S$4)</f>
        <v>-0.23327519892562676</v>
      </c>
      <c r="BP64" s="22">
        <f>$S$4*($Q$50-1)/(BO75*($Q$50-1)+1)</f>
        <v>0.15273349302809347</v>
      </c>
      <c r="BQ64" s="22">
        <f>IF(BP64=0,0,-1*BP64^2/$S$4)</f>
        <v>-0.23327519892562676</v>
      </c>
      <c r="BR64" s="22">
        <f>$S$4*($Q$50-1)/(BQ75*($Q$50-1)+1)</f>
        <v>0.15273349302809347</v>
      </c>
      <c r="BS64" s="22">
        <f>IF(BR64=0,0,-1*BR64^2/$S$4)</f>
        <v>-0.23327519892562676</v>
      </c>
      <c r="BT64" s="22">
        <f>$S$4*($Q$50-1)/(BS75*($Q$50-1)+1)</f>
        <v>0.15273349302809347</v>
      </c>
      <c r="BU64" s="22">
        <f>IF(BT64=0,0,-1*BT64^2/$S$4)</f>
        <v>-0.23327519892562676</v>
      </c>
      <c r="BV64" s="22">
        <f>$S$4*($Q$50-1)/(BU75*($Q$50-1)+1)</f>
        <v>0.15273349302809347</v>
      </c>
      <c r="BW64" s="22">
        <f>IF(BV64=0,0,-1*BV64^2/$S$4)</f>
        <v>-0.23327519892562676</v>
      </c>
      <c r="BX64" s="22">
        <f>$S$4*($Q$50-1)/(BW75*($Q$50-1)+1)</f>
        <v>0.15273349302809347</v>
      </c>
      <c r="BY64" s="22">
        <f>IF(BX64=0,0,-1*BX64^2/$S$4)</f>
        <v>-0.23327519892562676</v>
      </c>
      <c r="BZ64" s="22">
        <f>$S$4*($Q$50-1)/(BY75*($Q$50-1)+1)</f>
        <v>0.15273349302809347</v>
      </c>
      <c r="CA64" s="22">
        <f>IF(BZ64=0,0,-1*BZ64^2/$S$4)</f>
        <v>-0.23327519892562676</v>
      </c>
      <c r="CB64" s="22">
        <f>$S$4*($Q$50-1)/(CA75*($Q$50-1)+1)</f>
        <v>0.15273349302809347</v>
      </c>
      <c r="CC64" s="22">
        <f>IF(CB64=0,0,-1*CB64^2/$S$4)</f>
        <v>-0.23327519892562676</v>
      </c>
      <c r="CD64" s="22">
        <f>$S$4*($Q$50-1)/(CC75*($Q$50-1)+1)</f>
        <v>0.15273349302809347</v>
      </c>
      <c r="CE64" s="22">
        <f>IF(CD64=0,0,-1*CD64^2/$S$4)</f>
        <v>-0.23327519892562676</v>
      </c>
      <c r="CF64" s="22">
        <f>$S$4*($Q$50-1)/(CE75*($Q$50-1)+1)</f>
        <v>0.15273349302809347</v>
      </c>
      <c r="CG64" s="22">
        <f>IF(CF64=0,0,-1*CF64^2/$S$4)</f>
        <v>-0.23327519892562676</v>
      </c>
      <c r="CH64" s="22">
        <f>$S$4*($Q$50-1)/(CG75*($Q$50-1)+1)</f>
        <v>0.15273349302809347</v>
      </c>
      <c r="CI64" s="22">
        <f>IF(CH64=0,0,-1*CH64^2/$S$4)</f>
        <v>-0.23327519892562676</v>
      </c>
      <c r="CJ64" s="22">
        <f>$S$4*($Q$50-1)/(CI75*($Q$50-1)+1)</f>
        <v>0.15273349302809347</v>
      </c>
      <c r="CK64" s="22">
        <f>IF(CJ64=0,0,-1*CJ64^2/$S$4)</f>
        <v>-0.23327519892562676</v>
      </c>
      <c r="CL64" s="22">
        <f>$S$4*($Q$50-1)/(CK75*($Q$50-1)+1)</f>
        <v>0.15273349302809347</v>
      </c>
      <c r="CM64" s="22">
        <f>IF(CL64=0,0,-1*CL64^2/$S$4)</f>
        <v>-0.23327519892562676</v>
      </c>
      <c r="CN64" s="22">
        <f>$S$4*($Q$50-1)/(CM75*($Q$50-1)+1)</f>
        <v>0.15273349302809347</v>
      </c>
      <c r="CO64" s="22">
        <f>IF(CN64=0,0,-1*CN64^2/$S$4)</f>
        <v>-0.23327519892562676</v>
      </c>
      <c r="CP64" s="22">
        <f>$S$4*($Q$50-1)/(CO75*($Q$50-1)+1)</f>
        <v>0.15273349302809347</v>
      </c>
      <c r="CQ64" s="22">
        <f>IF(CP64=0,0,-1*CP64^2/$S$4)</f>
        <v>-0.23327519892562676</v>
      </c>
      <c r="CR64" s="22">
        <f>$S$4*($Q$50-1)/(CQ75*($Q$50-1)+1)</f>
        <v>0.15273349302809347</v>
      </c>
      <c r="CS64" s="22">
        <f>IF(CR64=0,0,-1*CR64^2/$S$4)</f>
        <v>-0.23327519892562676</v>
      </c>
      <c r="CT64" s="22">
        <f>$S$4*($Q$50-1)/(CS75*($Q$50-1)+1)</f>
        <v>0.15273349302809347</v>
      </c>
      <c r="CU64" s="22">
        <f>IF(CT64=0,0,-1*CT64^2/$S$4)</f>
        <v>-0.23327519892562676</v>
      </c>
      <c r="CV64" s="22">
        <f>$S$4*($Q$50-1)/(CU75*($Q$50-1)+1)</f>
        <v>0.15273349302809347</v>
      </c>
      <c r="CW64" s="22">
        <f>IF(CV64=0,0,-1*CV64^2/$S$4)</f>
        <v>-0.23327519892562676</v>
      </c>
      <c r="CX64" s="22">
        <f>$S$4*($Q$50-1)/(CW75*($Q$50-1)+1)</f>
        <v>0.15273349302809347</v>
      </c>
      <c r="CY64" s="22">
        <f>IF(CX64=0,0,-1*CX64^2/$S$4)</f>
        <v>-0.23327519892562676</v>
      </c>
      <c r="CZ64" s="22">
        <f>$S$4*($Q$50-1)/(CY75*($Q$50-1)+1)</f>
        <v>0.15273349302809347</v>
      </c>
      <c r="DA64" s="22">
        <f>IF(CZ64=0,0,-1*CZ64^2/$S$4)</f>
        <v>-0.23327519892562676</v>
      </c>
      <c r="DB64" s="22">
        <f>$S$4*($Q$50-1)/(DA75*($Q$50-1)+1)</f>
        <v>0.15273349302809347</v>
      </c>
      <c r="DC64" s="22">
        <f>IF(DB64=0,0,-1*DB64^2/$S$4)</f>
        <v>-0.23327519892562676</v>
      </c>
      <c r="DD64" s="22">
        <f>$S$4*($Q$50-1)/(DC75*($Q$50-1)+1)</f>
        <v>0.15273349302809347</v>
      </c>
      <c r="DE64" s="22">
        <f>IF(DD64=0,0,-1*DD64^2/$S$4)</f>
        <v>-0.23327519892562676</v>
      </c>
      <c r="DF64" s="22">
        <f>$S$4*($Q$50-1)/(DE75*($Q$50-1)+1)</f>
        <v>0.15273349302809347</v>
      </c>
      <c r="DG64" s="22">
        <f>IF(DF64=0,0,-1*DF64^2/$S$4)</f>
        <v>-0.23327519892562676</v>
      </c>
      <c r="DH64" s="22">
        <f>$S$4*($Q$50-1)/(DG75*($Q$50-1)+1)</f>
        <v>0.15273349302809347</v>
      </c>
      <c r="DI64" s="22">
        <f>IF(DH64=0,0,-1*DH64^2/$S$4)</f>
        <v>-0.23327519892562676</v>
      </c>
      <c r="DJ64" s="22">
        <f>$S$4*($Q$50-1)/(DI75*($Q$50-1)+1)</f>
        <v>0.15273349302809347</v>
      </c>
      <c r="DK64" s="22">
        <f>IF(DJ64=0,0,-1*DJ64^2/$S$4)</f>
        <v>-0.23327519892562676</v>
      </c>
      <c r="DL64" s="22">
        <f>$S$4*($Q$50-1)/(DK75*($Q$50-1)+1)</f>
        <v>0.15273349302809347</v>
      </c>
      <c r="DM64" s="22">
        <f>IF(DL64=0,0,-1*DL64^2/$S$4)</f>
        <v>-0.23327519892562676</v>
      </c>
      <c r="DN64" s="22">
        <f>$S$4*($Q$50-1)/(DM75*($Q$50-1)+1)</f>
        <v>0.15273349302809347</v>
      </c>
      <c r="DO64" s="22">
        <f>IF(DN64=0,0,-1*DN64^2/$S$4)</f>
        <v>-0.23327519892562676</v>
      </c>
      <c r="DP64" s="22">
        <f>$S$4*($Q$50-1)/(DO75*($Q$50-1)+1)</f>
        <v>0.15273349302809347</v>
      </c>
      <c r="DQ64" s="22">
        <f>IF(DP64=0,0,-1*DP64^2/$S$4)</f>
        <v>-0.23327519892562676</v>
      </c>
      <c r="DR64" s="22">
        <f>$S$4*($Q$50-1)/(DQ75*($Q$50-1)+1)</f>
        <v>0.15273349302809347</v>
      </c>
      <c r="DS64" s="22">
        <f>IF(DR64=0,0,-1*DR64^2/$S$4)</f>
        <v>-0.23327519892562676</v>
      </c>
      <c r="DT64" s="22">
        <f>$S$4*($Q$50-1)/(DS75*($Q$50-1)+1)</f>
        <v>0.15273349302809347</v>
      </c>
      <c r="DU64" s="22">
        <f>IF(DT64=0,0,-1*DT64^2/$S$4)</f>
        <v>-0.23327519892562676</v>
      </c>
      <c r="DV64" s="22">
        <f>$S$4*($Q$50-1)/(DU75*($Q$50-1)+1)</f>
        <v>0.15273349302809347</v>
      </c>
      <c r="DW64" s="22">
        <f>IF(DV64=0,0,-1*DV64^2/$S$4)</f>
        <v>-0.23327519892562676</v>
      </c>
      <c r="DX64" s="22">
        <f>$S$4*($Q$50-1)/(DW75*($Q$50-1)+1)</f>
        <v>0.15273349302809347</v>
      </c>
      <c r="DY64" s="22">
        <f>IF(DX64=0,0,-1*DX64^2/$S$4)</f>
        <v>-0.23327519892562676</v>
      </c>
      <c r="DZ64" s="22">
        <f>$S$4*($Q$50-1)/(DY75*($Q$50-1)+1)</f>
        <v>0.15273349302809347</v>
      </c>
      <c r="EA64" s="22">
        <f>IF(DZ64=0,0,-1*DZ64^2/$S$4)</f>
        <v>-0.23327519892562676</v>
      </c>
      <c r="EB64" s="22">
        <f>$S$4*($Q$50-1)/(EA75*($Q$50-1)+1)</f>
        <v>0.15273349302809347</v>
      </c>
      <c r="EC64" s="22">
        <f>IF(EB64=0,0,-1*EB64^2/$S$4)</f>
        <v>-0.23327519892562676</v>
      </c>
      <c r="ED64" s="22">
        <f>$S$4*($Q$50-1)/(EC75*($Q$50-1)+1)</f>
        <v>0.15273349302809347</v>
      </c>
      <c r="EE64" s="22">
        <f>IF(ED64=0,0,-1*ED64^2/$S$4)</f>
        <v>-0.23327519892562676</v>
      </c>
      <c r="EF64" s="22">
        <f>$S$4*($Q$50-1)/(EE75*($Q$50-1)+1)</f>
        <v>0.15273349302809347</v>
      </c>
      <c r="EG64" s="22">
        <f>IF(EF64=0,0,-1*EF64^2/$S$4)</f>
        <v>-0.23327519892562676</v>
      </c>
      <c r="EH64" s="22">
        <f>$S$4*($Q$50-1)/(EG75*($Q$50-1)+1)</f>
        <v>0.15273349302809347</v>
      </c>
      <c r="EI64" s="22">
        <f>IF(EH64=0,0,-1*EH64^2/$S$4)</f>
        <v>-0.23327519892562676</v>
      </c>
      <c r="EJ64" s="22">
        <f>$S$4*($Q$50-1)/(EI75*($Q$50-1)+1)</f>
        <v>0.15273349302809347</v>
      </c>
      <c r="EK64" s="22">
        <f>IF(EJ64=0,0,-1*EJ64^2/$S$4)</f>
        <v>-0.23327519892562676</v>
      </c>
      <c r="EL64" s="22">
        <f>$S$4*($Q$50-1)/(EK75*($Q$50-1)+1)</f>
        <v>0.15273349302809347</v>
      </c>
      <c r="EM64" s="22">
        <f>IF(EL64=0,0,-1*EL64^2/$S$4)</f>
        <v>-0.23327519892562676</v>
      </c>
      <c r="EN64" s="22">
        <f>$S$4*($Q$50-1)/(EM75*($Q$50-1)+1)</f>
        <v>0.15273349302809347</v>
      </c>
      <c r="EO64" s="22">
        <f>IF(EN64=0,0,-1*EN64^2/$S$4)</f>
        <v>-0.23327519892562676</v>
      </c>
      <c r="EP64" s="22">
        <f>$S$4*($Q$50-1)/(EO75*($Q$50-1)+1)</f>
        <v>0.15273349302809347</v>
      </c>
      <c r="EQ64" s="22">
        <f>IF(EP64=0,0,-1*EP64^2/$S$4)</f>
        <v>-0.23327519892562676</v>
      </c>
      <c r="ER64" s="22">
        <f>$S$4*($Q$50-1)/(EQ75*($Q$50-1)+1)</f>
        <v>0.15273349302809347</v>
      </c>
      <c r="ES64" s="22">
        <f>IF(ER64=0,0,-1*ER64^2/$S$4)</f>
        <v>-0.23327519892562676</v>
      </c>
      <c r="ET64" s="22">
        <f>$S$4*($Q$50-1)/(ES75*($Q$50-1)+1)</f>
        <v>0.15273349302809347</v>
      </c>
      <c r="EU64" s="22">
        <f>IF(ET64=0,0,-1*ET64^2/$S$4)</f>
        <v>-0.23327519892562676</v>
      </c>
      <c r="EV64" s="22">
        <f>$S$4*($Q$50-1)/(EU75*($Q$50-1)+1)</f>
        <v>0.15273349302809347</v>
      </c>
      <c r="EW64" s="22">
        <f>IF(EV64=0,0,-1*EV64^2/$S$4)</f>
        <v>-0.23327519892562676</v>
      </c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</row>
    <row r="65" spans="8:165" x14ac:dyDescent="0.25">
      <c r="H65" s="21"/>
      <c r="I65" s="21"/>
      <c r="J65" s="2"/>
      <c r="L65" s="82">
        <f t="shared" ref="L65:L73" si="23">S5/($M$62*(Q51-1)+1)</f>
        <v>9.4651380774224247E-2</v>
      </c>
      <c r="M65" s="22">
        <f t="shared" ref="M65:M73" si="24">L65*Q51</f>
        <v>0.10909785290912435</v>
      </c>
      <c r="N65" s="22">
        <f>(S5*(Q51-1))/($S$49*(Q51-1)+1)</f>
        <v>1.429535813802812E-2</v>
      </c>
      <c r="O65" s="22">
        <f>IF(N65=0,0,-1*N65^2/$S$5)</f>
        <v>-2.0435726429448675E-3</v>
      </c>
      <c r="P65" s="22">
        <f>$S$5*($Q$51-1)/(O75*($Q$51-1)+1)</f>
        <v>1.4444290452993299E-2</v>
      </c>
      <c r="Q65" s="22">
        <f>IF(P65=0,0,-1*P65^2/$S$5)</f>
        <v>-2.0863752669043334E-3</v>
      </c>
      <c r="R65" s="22">
        <f>$S$5*($Q$51-1)/(Q75*($Q$51-1)+1)</f>
        <v>1.4446472479960854E-2</v>
      </c>
      <c r="S65" s="22">
        <f>IF(R65=0,0,-1*R65^2/$S$5)</f>
        <v>-2.087005671142663E-3</v>
      </c>
      <c r="T65" s="22">
        <f>$S$5*($Q$51-1)/(S75*($Q$51-1)+1)</f>
        <v>1.4446472134900121E-2</v>
      </c>
      <c r="U65" s="22">
        <f>IF(T65=0,0,-1*T65^2/$S$5)</f>
        <v>-2.0870055714444563E-3</v>
      </c>
      <c r="V65" s="22">
        <f>$S$5*($Q$51-1)/(U75*($Q$51-1)+1)</f>
        <v>1.444647213490011E-2</v>
      </c>
      <c r="W65" s="22">
        <f>IF(V65=0,0,-1*V65^2/$S$5)</f>
        <v>-2.0870055714444532E-3</v>
      </c>
      <c r="X65" s="22">
        <f>$S$5*($Q$51-1)/(W75*($Q$51-1)+1)</f>
        <v>1.444647213490011E-2</v>
      </c>
      <c r="Y65" s="22">
        <f>IF(X65=0,0,-1*X65^2/$S$5)</f>
        <v>-2.0870055714444532E-3</v>
      </c>
      <c r="Z65" s="22">
        <f>$S$5*($Q$51-1)/(Y75*($Q$51-1)+1)</f>
        <v>1.444647213490011E-2</v>
      </c>
      <c r="AA65" s="22">
        <f>IF(Z65=0,0,-1*Z65^2/$S$5)</f>
        <v>-2.0870055714444532E-3</v>
      </c>
      <c r="AB65" s="22">
        <f>$S$5*($Q$51-1)/(AA75*($Q$51-1)+1)</f>
        <v>1.444647213490011E-2</v>
      </c>
      <c r="AC65" s="22">
        <f>IF(AB65=0,0,-1*AB65^2/$S$5)</f>
        <v>-2.0870055714444532E-3</v>
      </c>
      <c r="AD65" s="22">
        <f>$S$5*($Q$51-1)/(AC75*($Q$51-1)+1)</f>
        <v>1.444647213490011E-2</v>
      </c>
      <c r="AE65" s="22">
        <f>IF(AD65=0,0,-1*AD65^2/$S$5)</f>
        <v>-2.0870055714444532E-3</v>
      </c>
      <c r="AF65" s="22">
        <f>$S$5*($Q$51-1)/(AE75*($Q$51-1)+1)</f>
        <v>1.444647213490011E-2</v>
      </c>
      <c r="AG65" s="22">
        <f>IF(AF65=0,0,-1*AF65^2/$S$5)</f>
        <v>-2.0870055714444532E-3</v>
      </c>
      <c r="AH65" s="22">
        <f>$S$5*($Q$51-1)/(AG75*($Q$51-1)+1)</f>
        <v>1.444647213490011E-2</v>
      </c>
      <c r="AI65" s="22">
        <f>IF(AH65=0,0,-1*AH65^2/$S$5)</f>
        <v>-2.0870055714444532E-3</v>
      </c>
      <c r="AJ65" s="22">
        <f>$S$5*($Q$51-1)/(AI75*($Q$51-1)+1)</f>
        <v>1.444647213490011E-2</v>
      </c>
      <c r="AK65" s="22">
        <f>IF(AJ65=0,0,-1*AJ65^2/$S$5)</f>
        <v>-2.0870055714444532E-3</v>
      </c>
      <c r="AL65" s="22">
        <f>$S$5*($Q$51-1)/(AK75*($Q$51-1)+1)</f>
        <v>1.444647213490011E-2</v>
      </c>
      <c r="AM65" s="22">
        <f>IF(AL65=0,0,-1*AL65^2/$S$5)</f>
        <v>-2.0870055714444532E-3</v>
      </c>
      <c r="AN65" s="22">
        <f>$S$5*($Q$51-1)/(AM75*($Q$51-1)+1)</f>
        <v>1.444647213490011E-2</v>
      </c>
      <c r="AO65" s="22">
        <f>IF(AN65=0,0,-1*AN65^2/$S$5)</f>
        <v>-2.0870055714444532E-3</v>
      </c>
      <c r="AP65" s="22">
        <f>$S$5*($Q$51-1)/(AO75*($Q$51-1)+1)</f>
        <v>1.444647213490011E-2</v>
      </c>
      <c r="AQ65" s="22">
        <f>IF(AP65=0,0,-1*AP65^2/$S$5)</f>
        <v>-2.0870055714444532E-3</v>
      </c>
      <c r="AR65" s="22">
        <f>$S$5*($Q$51-1)/(AQ75*($Q$51-1)+1)</f>
        <v>1.444647213490011E-2</v>
      </c>
      <c r="AS65" s="22">
        <f>IF(AR65=0,0,-1*AR65^2/$S$5)</f>
        <v>-2.0870055714444532E-3</v>
      </c>
      <c r="AT65" s="22">
        <f>$S$5*($Q$51-1)/(AS75*($Q$51-1)+1)</f>
        <v>1.444647213490011E-2</v>
      </c>
      <c r="AU65" s="22">
        <f>IF(AT65=0,0,-1*AT65^2/$S$5)</f>
        <v>-2.0870055714444532E-3</v>
      </c>
      <c r="AV65" s="22">
        <f>$S$5*($Q$51-1)/(AU75*($Q$51-1)+1)</f>
        <v>1.444647213490011E-2</v>
      </c>
      <c r="AW65" s="22">
        <f>IF(AV65=0,0,-1*AV65^2/$S$5)</f>
        <v>-2.0870055714444532E-3</v>
      </c>
      <c r="AX65" s="22">
        <f>$S$5*($Q$51-1)/(AW75*($Q$51-1)+1)</f>
        <v>1.444647213490011E-2</v>
      </c>
      <c r="AY65" s="22">
        <f>IF(AX65=0,0,-1*AX65^2/$S$5)</f>
        <v>-2.0870055714444532E-3</v>
      </c>
      <c r="AZ65" s="22">
        <f>$S$5*($Q$51-1)/(AY75*($Q$51-1)+1)</f>
        <v>1.444647213490011E-2</v>
      </c>
      <c r="BA65" s="22">
        <f>IF(AZ65=0,0,-1*AZ65^2/$S$5)</f>
        <v>-2.0870055714444532E-3</v>
      </c>
      <c r="BB65" s="22">
        <f>$S$5*($Q$51-1)/(BA75*($Q$51-1)+1)</f>
        <v>1.444647213490011E-2</v>
      </c>
      <c r="BC65" s="22">
        <f>IF(BB65=0,0,-1*BB65^2/$S$5)</f>
        <v>-2.0870055714444532E-3</v>
      </c>
      <c r="BD65" s="22">
        <f>$S$5*($Q$51-1)/(BC75*($Q$51-1)+1)</f>
        <v>1.444647213490011E-2</v>
      </c>
      <c r="BE65" s="22">
        <f>IF(BD65=0,0,-1*BD65^2/$S$5)</f>
        <v>-2.0870055714444532E-3</v>
      </c>
      <c r="BF65" s="22">
        <f>$S$5*($Q$51-1)/(BE75*($Q$51-1)+1)</f>
        <v>1.444647213490011E-2</v>
      </c>
      <c r="BG65" s="22">
        <f>IF(BF65=0,0,-1*BF65^2/$S$5)</f>
        <v>-2.0870055714444532E-3</v>
      </c>
      <c r="BH65" s="22">
        <f>$S$5*($Q$51-1)/(BG75*($Q$51-1)+1)</f>
        <v>1.444647213490011E-2</v>
      </c>
      <c r="BI65" s="22">
        <f>IF(BH65=0,0,-1*BH65^2/$S$5)</f>
        <v>-2.0870055714444532E-3</v>
      </c>
      <c r="BJ65" s="22">
        <f>$S$5*($Q$51-1)/(BI75*($Q$51-1)+1)</f>
        <v>1.444647213490011E-2</v>
      </c>
      <c r="BK65" s="22">
        <f>IF(BJ65=0,0,-1*BJ65^2/$S$5)</f>
        <v>-2.0870055714444532E-3</v>
      </c>
      <c r="BL65" s="22">
        <f>$S$5*($Q$51-1)/(BK75*($Q$51-1)+1)</f>
        <v>1.444647213490011E-2</v>
      </c>
      <c r="BM65" s="22">
        <f>IF(BL65=0,0,-1*BL65^2/$S$5)</f>
        <v>-2.0870055714444532E-3</v>
      </c>
      <c r="BN65" s="22">
        <f>$S$5*($Q$51-1)/(BM75*($Q$51-1)+1)</f>
        <v>1.444647213490011E-2</v>
      </c>
      <c r="BO65" s="22">
        <f>IF(BN65=0,0,-1*BN65^2/$S$5)</f>
        <v>-2.0870055714444532E-3</v>
      </c>
      <c r="BP65" s="22">
        <f>$S$5*($Q$51-1)/(BO75*($Q$51-1)+1)</f>
        <v>1.444647213490011E-2</v>
      </c>
      <c r="BQ65" s="22">
        <f>IF(BP65=0,0,-1*BP65^2/$S$5)</f>
        <v>-2.0870055714444532E-3</v>
      </c>
      <c r="BR65" s="22">
        <f>$S$5*($Q$51-1)/(BQ75*($Q$51-1)+1)</f>
        <v>1.444647213490011E-2</v>
      </c>
      <c r="BS65" s="22">
        <f>IF(BR65=0,0,-1*BR65^2/$S$5)</f>
        <v>-2.0870055714444532E-3</v>
      </c>
      <c r="BT65" s="22">
        <f>$S$5*($Q$51-1)/(BS75*($Q$51-1)+1)</f>
        <v>1.444647213490011E-2</v>
      </c>
      <c r="BU65" s="22">
        <f>IF(BT65=0,0,-1*BT65^2/$S$5)</f>
        <v>-2.0870055714444532E-3</v>
      </c>
      <c r="BV65" s="22">
        <f>$S$5*($Q$51-1)/(BU75*($Q$51-1)+1)</f>
        <v>1.444647213490011E-2</v>
      </c>
      <c r="BW65" s="22">
        <f>IF(BV65=0,0,-1*BV65^2/$S$5)</f>
        <v>-2.0870055714444532E-3</v>
      </c>
      <c r="BX65" s="22">
        <f>$S$5*($Q$51-1)/(BW75*($Q$51-1)+1)</f>
        <v>1.444647213490011E-2</v>
      </c>
      <c r="BY65" s="22">
        <f>IF(BX65=0,0,-1*BX65^2/$S$5)</f>
        <v>-2.0870055714444532E-3</v>
      </c>
      <c r="BZ65" s="22">
        <f>$S$5*($Q$51-1)/(BY75*($Q$51-1)+1)</f>
        <v>1.444647213490011E-2</v>
      </c>
      <c r="CA65" s="22">
        <f>IF(BZ65=0,0,-1*BZ65^2/$S$5)</f>
        <v>-2.0870055714444532E-3</v>
      </c>
      <c r="CB65" s="22">
        <f>$S$5*($Q$51-1)/(CA75*($Q$51-1)+1)</f>
        <v>1.444647213490011E-2</v>
      </c>
      <c r="CC65" s="22">
        <f>IF(CB65=0,0,-1*CB65^2/$S$5)</f>
        <v>-2.0870055714444532E-3</v>
      </c>
      <c r="CD65" s="22">
        <f>$S$5*($Q$51-1)/(CC75*($Q$51-1)+1)</f>
        <v>1.444647213490011E-2</v>
      </c>
      <c r="CE65" s="22">
        <f>IF(CD65=0,0,-1*CD65^2/$S$5)</f>
        <v>-2.0870055714444532E-3</v>
      </c>
      <c r="CF65" s="22">
        <f>$S$5*($Q$51-1)/(CE75*($Q$51-1)+1)</f>
        <v>1.444647213490011E-2</v>
      </c>
      <c r="CG65" s="22">
        <f>IF(CF65=0,0,-1*CF65^2/$S$5)</f>
        <v>-2.0870055714444532E-3</v>
      </c>
      <c r="CH65" s="22">
        <f>$S$5*($Q$51-1)/(CG75*($Q$51-1)+1)</f>
        <v>1.444647213490011E-2</v>
      </c>
      <c r="CI65" s="22">
        <f>IF(CH65=0,0,-1*CH65^2/$S$5)</f>
        <v>-2.0870055714444532E-3</v>
      </c>
      <c r="CJ65" s="22">
        <f>$S$5*($Q$51-1)/(CI75*($Q$51-1)+1)</f>
        <v>1.444647213490011E-2</v>
      </c>
      <c r="CK65" s="22">
        <f>IF(CJ65=0,0,-1*CJ65^2/$S$5)</f>
        <v>-2.0870055714444532E-3</v>
      </c>
      <c r="CL65" s="22">
        <f>$S$5*($Q$51-1)/(CK75*($Q$51-1)+1)</f>
        <v>1.444647213490011E-2</v>
      </c>
      <c r="CM65" s="22">
        <f>IF(CL65=0,0,-1*CL65^2/$S$5)</f>
        <v>-2.0870055714444532E-3</v>
      </c>
      <c r="CN65" s="22">
        <f>$S$5*($Q$51-1)/(CM75*($Q$51-1)+1)</f>
        <v>1.444647213490011E-2</v>
      </c>
      <c r="CO65" s="22">
        <f>IF(CN65=0,0,-1*CN65^2/$S$5)</f>
        <v>-2.0870055714444532E-3</v>
      </c>
      <c r="CP65" s="22">
        <f>$S$5*($Q$51-1)/(CO75*($Q$51-1)+1)</f>
        <v>1.444647213490011E-2</v>
      </c>
      <c r="CQ65" s="22">
        <f>IF(CP65=0,0,-1*CP65^2/$S$5)</f>
        <v>-2.0870055714444532E-3</v>
      </c>
      <c r="CR65" s="22">
        <f>$S$5*($Q$51-1)/(CQ75*($Q$51-1)+1)</f>
        <v>1.444647213490011E-2</v>
      </c>
      <c r="CS65" s="22">
        <f>IF(CR65=0,0,-1*CR65^2/$S$5)</f>
        <v>-2.0870055714444532E-3</v>
      </c>
      <c r="CT65" s="22">
        <f>$S$5*($Q$51-1)/(CS75*($Q$51-1)+1)</f>
        <v>1.444647213490011E-2</v>
      </c>
      <c r="CU65" s="22">
        <f>IF(CT65=0,0,-1*CT65^2/$S$5)</f>
        <v>-2.0870055714444532E-3</v>
      </c>
      <c r="CV65" s="22">
        <f>$S$5*($Q$51-1)/(CU75*($Q$51-1)+1)</f>
        <v>1.444647213490011E-2</v>
      </c>
      <c r="CW65" s="22">
        <f>IF(CV65=0,0,-1*CV65^2/$S$5)</f>
        <v>-2.0870055714444532E-3</v>
      </c>
      <c r="CX65" s="22">
        <f>$S$5*($Q$51-1)/(CW75*($Q$51-1)+1)</f>
        <v>1.444647213490011E-2</v>
      </c>
      <c r="CY65" s="22">
        <f>IF(CX65=0,0,-1*CX65^2/$S$5)</f>
        <v>-2.0870055714444532E-3</v>
      </c>
      <c r="CZ65" s="22">
        <f>$S$5*($Q$51-1)/(CY75*($Q$51-1)+1)</f>
        <v>1.444647213490011E-2</v>
      </c>
      <c r="DA65" s="22">
        <f>IF(CZ65=0,0,-1*CZ65^2/$S$5)</f>
        <v>-2.0870055714444532E-3</v>
      </c>
      <c r="DB65" s="22">
        <f>$S$5*($Q$51-1)/(DA75*($Q$51-1)+1)</f>
        <v>1.444647213490011E-2</v>
      </c>
      <c r="DC65" s="22">
        <f>IF(DB65=0,0,-1*DB65^2/$S$5)</f>
        <v>-2.0870055714444532E-3</v>
      </c>
      <c r="DD65" s="22">
        <f>$S$5*($Q$51-1)/(DC75*($Q$51-1)+1)</f>
        <v>1.444647213490011E-2</v>
      </c>
      <c r="DE65" s="22">
        <f>IF(DD65=0,0,-1*DD65^2/$S$5)</f>
        <v>-2.0870055714444532E-3</v>
      </c>
      <c r="DF65" s="22">
        <f>$S$5*($Q$51-1)/(DE75*($Q$51-1)+1)</f>
        <v>1.444647213490011E-2</v>
      </c>
      <c r="DG65" s="22">
        <f>IF(DF65=0,0,-1*DF65^2/$S$5)</f>
        <v>-2.0870055714444532E-3</v>
      </c>
      <c r="DH65" s="22">
        <f>$S$5*($Q$51-1)/(DG75*($Q$51-1)+1)</f>
        <v>1.444647213490011E-2</v>
      </c>
      <c r="DI65" s="22">
        <f>IF(DH65=0,0,-1*DH65^2/$S$5)</f>
        <v>-2.0870055714444532E-3</v>
      </c>
      <c r="DJ65" s="22">
        <f>$S$5*($Q$51-1)/(DI75*($Q$51-1)+1)</f>
        <v>1.444647213490011E-2</v>
      </c>
      <c r="DK65" s="22">
        <f>IF(DJ65=0,0,-1*DJ65^2/$S$5)</f>
        <v>-2.0870055714444532E-3</v>
      </c>
      <c r="DL65" s="22">
        <f>$S$5*($Q$51-1)/(DK75*($Q$51-1)+1)</f>
        <v>1.444647213490011E-2</v>
      </c>
      <c r="DM65" s="22">
        <f>IF(DL65=0,0,-1*DL65^2/$S$5)</f>
        <v>-2.0870055714444532E-3</v>
      </c>
      <c r="DN65" s="22">
        <f>$S$5*($Q$51-1)/(DM75*($Q$51-1)+1)</f>
        <v>1.444647213490011E-2</v>
      </c>
      <c r="DO65" s="22">
        <f>IF(DN65=0,0,-1*DN65^2/$S$5)</f>
        <v>-2.0870055714444532E-3</v>
      </c>
      <c r="DP65" s="22">
        <f>$S$5*($Q$51-1)/(DO75*($Q$51-1)+1)</f>
        <v>1.444647213490011E-2</v>
      </c>
      <c r="DQ65" s="22">
        <f>IF(DP65=0,0,-1*DP65^2/$S$5)</f>
        <v>-2.0870055714444532E-3</v>
      </c>
      <c r="DR65" s="22">
        <f>$S$5*($Q$51-1)/(DQ75*($Q$51-1)+1)</f>
        <v>1.444647213490011E-2</v>
      </c>
      <c r="DS65" s="22">
        <f>IF(DR65=0,0,-1*DR65^2/$S$5)</f>
        <v>-2.0870055714444532E-3</v>
      </c>
      <c r="DT65" s="22">
        <f>$S$5*($Q$51-1)/(DS75*($Q$51-1)+1)</f>
        <v>1.444647213490011E-2</v>
      </c>
      <c r="DU65" s="22">
        <f>IF(DT65=0,0,-1*DT65^2/$S$5)</f>
        <v>-2.0870055714444532E-3</v>
      </c>
      <c r="DV65" s="22">
        <f>$S$5*($Q$51-1)/(DU75*($Q$51-1)+1)</f>
        <v>1.444647213490011E-2</v>
      </c>
      <c r="DW65" s="22">
        <f>IF(DV65=0,0,-1*DV65^2/$S$5)</f>
        <v>-2.0870055714444532E-3</v>
      </c>
      <c r="DX65" s="22">
        <f>$S$5*($Q$51-1)/(DW75*($Q$51-1)+1)</f>
        <v>1.444647213490011E-2</v>
      </c>
      <c r="DY65" s="22">
        <f>IF(DX65=0,0,-1*DX65^2/$S$5)</f>
        <v>-2.0870055714444532E-3</v>
      </c>
      <c r="DZ65" s="22">
        <f>$S$5*($Q$51-1)/(DY75*($Q$51-1)+1)</f>
        <v>1.444647213490011E-2</v>
      </c>
      <c r="EA65" s="22">
        <f>IF(DZ65=0,0,-1*DZ65^2/$S$5)</f>
        <v>-2.0870055714444532E-3</v>
      </c>
      <c r="EB65" s="22">
        <f>$S$5*($Q$51-1)/(EA75*($Q$51-1)+1)</f>
        <v>1.444647213490011E-2</v>
      </c>
      <c r="EC65" s="22">
        <f>IF(EB65=0,0,-1*EB65^2/$S$5)</f>
        <v>-2.0870055714444532E-3</v>
      </c>
      <c r="ED65" s="22">
        <f>$S$5*($Q$51-1)/(EC75*($Q$51-1)+1)</f>
        <v>1.444647213490011E-2</v>
      </c>
      <c r="EE65" s="22">
        <f>IF(ED65=0,0,-1*ED65^2/$S$5)</f>
        <v>-2.0870055714444532E-3</v>
      </c>
      <c r="EF65" s="22">
        <f>$S$5*($Q$51-1)/(EE75*($Q$51-1)+1)</f>
        <v>1.444647213490011E-2</v>
      </c>
      <c r="EG65" s="22">
        <f>IF(EF65=0,0,-1*EF65^2/$S$5)</f>
        <v>-2.0870055714444532E-3</v>
      </c>
      <c r="EH65" s="22">
        <f>$S$5*($Q$51-1)/(EG75*($Q$51-1)+1)</f>
        <v>1.444647213490011E-2</v>
      </c>
      <c r="EI65" s="22">
        <f>IF(EH65=0,0,-1*EH65^2/$S$5)</f>
        <v>-2.0870055714444532E-3</v>
      </c>
      <c r="EJ65" s="22">
        <f>$S$5*($Q$51-1)/(EI75*($Q$51-1)+1)</f>
        <v>1.444647213490011E-2</v>
      </c>
      <c r="EK65" s="22">
        <f>IF(EJ65=0,0,-1*EJ65^2/$S$5)</f>
        <v>-2.0870055714444532E-3</v>
      </c>
      <c r="EL65" s="22">
        <f>$S$5*($Q$51-1)/(EK75*($Q$51-1)+1)</f>
        <v>1.444647213490011E-2</v>
      </c>
      <c r="EM65" s="22">
        <f>IF(EL65=0,0,-1*EL65^2/$S$5)</f>
        <v>-2.0870055714444532E-3</v>
      </c>
      <c r="EN65" s="22">
        <f>$S$5*($Q$51-1)/(EM75*($Q$51-1)+1)</f>
        <v>1.444647213490011E-2</v>
      </c>
      <c r="EO65" s="22">
        <f>IF(EN65=0,0,-1*EN65^2/$S$5)</f>
        <v>-2.0870055714444532E-3</v>
      </c>
      <c r="EP65" s="22">
        <f>$S$5*($Q$51-1)/(EO75*($Q$51-1)+1)</f>
        <v>1.444647213490011E-2</v>
      </c>
      <c r="EQ65" s="22">
        <f>IF(EP65=0,0,-1*EP65^2/$S$5)</f>
        <v>-2.0870055714444532E-3</v>
      </c>
      <c r="ER65" s="22">
        <f>$S$5*($Q$51-1)/(EQ75*($Q$51-1)+1)</f>
        <v>1.444647213490011E-2</v>
      </c>
      <c r="ES65" s="22">
        <f>IF(ER65=0,0,-1*ER65^2/$S$5)</f>
        <v>-2.0870055714444532E-3</v>
      </c>
      <c r="ET65" s="22">
        <f>$S$5*($Q$51-1)/(ES75*($Q$51-1)+1)</f>
        <v>1.444647213490011E-2</v>
      </c>
      <c r="EU65" s="22">
        <f>IF(ET65=0,0,-1*ET65^2/$S$5)</f>
        <v>-2.0870055714444532E-3</v>
      </c>
      <c r="EV65" s="22">
        <f>$S$5*($Q$51-1)/(EU75*($Q$51-1)+1)</f>
        <v>1.444647213490011E-2</v>
      </c>
      <c r="EW65" s="22">
        <f>IF(EV65=0,0,-1*EV65^2/$S$5)</f>
        <v>-2.0870055714444532E-3</v>
      </c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</row>
    <row r="66" spans="8:165" x14ac:dyDescent="0.25">
      <c r="H66" s="21"/>
      <c r="I66" s="21"/>
      <c r="J66" s="2"/>
      <c r="L66" s="82">
        <f t="shared" si="23"/>
        <v>0.15828092727157247</v>
      </c>
      <c r="M66" s="22">
        <f t="shared" si="24"/>
        <v>8.6575967702487357E-4</v>
      </c>
      <c r="N66" s="22">
        <f t="shared" ref="N66:N73" si="25">(S6*(Q52-1))/($S$49*(Q52-1)+1)</f>
        <v>-0.17790735544346317</v>
      </c>
      <c r="O66" s="22">
        <f>IF(N66=0,0,-1*N66^2/$S$6)</f>
        <v>-0.31651027120886743</v>
      </c>
      <c r="P66" s="22">
        <f>$S$6*($Q$52-1)/(O75*($Q$52-1)+1)</f>
        <v>-0.15767467031828056</v>
      </c>
      <c r="Q66" s="22">
        <f>IF(P66=0,0,-1*P66^2/$S$6)</f>
        <v>-0.24861301659978463</v>
      </c>
      <c r="R66" s="22">
        <f>$S$6*($Q$52-1)/(Q75*($Q$52-1)+1)</f>
        <v>-0.15741512662464113</v>
      </c>
      <c r="S66" s="22">
        <f>IF(R66=0,0,-1*R66^2/$S$6)</f>
        <v>-0.24779522090251799</v>
      </c>
      <c r="T66" s="22">
        <f>$S$6*($Q$52-1)/(S75*($Q$52-1)+1)</f>
        <v>-0.15741516759454657</v>
      </c>
      <c r="U66" s="22">
        <f>IF(T66=0,0,-1*T66^2/$S$6)</f>
        <v>-0.24779534988819185</v>
      </c>
      <c r="V66" s="22">
        <f>$S$6*($Q$52-1)/(U75*($Q$52-1)+1)</f>
        <v>-0.1574151675945476</v>
      </c>
      <c r="W66" s="22">
        <f>IF(V66=0,0,-1*V66^2/$S$6)</f>
        <v>-0.24779534988819507</v>
      </c>
      <c r="X66" s="22">
        <f>$S$6*($Q$52-1)/(W75*($Q$52-1)+1)</f>
        <v>-0.1574151675945476</v>
      </c>
      <c r="Y66" s="22">
        <f>IF(X66=0,0,-1*X66^2/$S$6)</f>
        <v>-0.24779534988819507</v>
      </c>
      <c r="Z66" s="22">
        <f>$S$6*($Q$52-1)/(Y75*($Q$52-1)+1)</f>
        <v>-0.1574151675945476</v>
      </c>
      <c r="AA66" s="22">
        <f>IF(Z66=0,0,-1*Z66^2/$S$6)</f>
        <v>-0.24779534988819507</v>
      </c>
      <c r="AB66" s="22">
        <f>$S$6*($Q$52-1)/(AA75*($Q$52-1)+1)</f>
        <v>-0.1574151675945476</v>
      </c>
      <c r="AC66" s="22">
        <f>IF(AB66=0,0,-1*AB66^2/$S$6)</f>
        <v>-0.24779534988819507</v>
      </c>
      <c r="AD66" s="22">
        <f>$S$6*($Q$52-1)/(AC75*($Q$52-1)+1)</f>
        <v>-0.1574151675945476</v>
      </c>
      <c r="AE66" s="22">
        <f>IF(AD66=0,0,-1*AD66^2/$S$6)</f>
        <v>-0.24779534988819507</v>
      </c>
      <c r="AF66" s="22">
        <f>$S$6*($Q$52-1)/(AE75*($Q$52-1)+1)</f>
        <v>-0.1574151675945476</v>
      </c>
      <c r="AG66" s="22">
        <f>IF(AF66=0,0,-1*AF66^2/$S$6)</f>
        <v>-0.24779534988819507</v>
      </c>
      <c r="AH66" s="22">
        <f>$S$6*($Q$52-1)/(AG75*($Q$52-1)+1)</f>
        <v>-0.1574151675945476</v>
      </c>
      <c r="AI66" s="22">
        <f>IF(AH66=0,0,-1*AH66^2/$S$6)</f>
        <v>-0.24779534988819507</v>
      </c>
      <c r="AJ66" s="22">
        <f>$S$6*($Q$52-1)/(AI75*($Q$52-1)+1)</f>
        <v>-0.1574151675945476</v>
      </c>
      <c r="AK66" s="22">
        <f>IF(AJ66=0,0,-1*AJ66^2/$S$6)</f>
        <v>-0.24779534988819507</v>
      </c>
      <c r="AL66" s="22">
        <f>$S$6*($Q$52-1)/(AK75*($Q$52-1)+1)</f>
        <v>-0.1574151675945476</v>
      </c>
      <c r="AM66" s="22">
        <f>IF(AL66=0,0,-1*AL66^2/$S$6)</f>
        <v>-0.24779534988819507</v>
      </c>
      <c r="AN66" s="22">
        <f>$S$6*($Q$52-1)/(AM75*($Q$52-1)+1)</f>
        <v>-0.1574151675945476</v>
      </c>
      <c r="AO66" s="22">
        <f>IF(AN66=0,0,-1*AN66^2/$S$6)</f>
        <v>-0.24779534988819507</v>
      </c>
      <c r="AP66" s="22">
        <f>$S$6*($Q$52-1)/(AO75*($Q$52-1)+1)</f>
        <v>-0.1574151675945476</v>
      </c>
      <c r="AQ66" s="22">
        <f>IF(AP66=0,0,-1*AP66^2/$S$6)</f>
        <v>-0.24779534988819507</v>
      </c>
      <c r="AR66" s="22">
        <f>$S$6*($Q$52-1)/(AQ75*($Q$52-1)+1)</f>
        <v>-0.1574151675945476</v>
      </c>
      <c r="AS66" s="22">
        <f>IF(AR66=0,0,-1*AR66^2/$S$6)</f>
        <v>-0.24779534988819507</v>
      </c>
      <c r="AT66" s="22">
        <f>$S$6*($Q$52-1)/(AS75*($Q$52-1)+1)</f>
        <v>-0.1574151675945476</v>
      </c>
      <c r="AU66" s="22">
        <f>IF(AT66=0,0,-1*AT66^2/$S$6)</f>
        <v>-0.24779534988819507</v>
      </c>
      <c r="AV66" s="22">
        <f>$S$6*($Q$52-1)/(AU75*($Q$52-1)+1)</f>
        <v>-0.1574151675945476</v>
      </c>
      <c r="AW66" s="22">
        <f>IF(AV66=0,0,-1*AV66^2/$S$6)</f>
        <v>-0.24779534988819507</v>
      </c>
      <c r="AX66" s="22">
        <f>$S$6*($Q$52-1)/(AW75*($Q$52-1)+1)</f>
        <v>-0.1574151675945476</v>
      </c>
      <c r="AY66" s="22">
        <f>IF(AX66=0,0,-1*AX66^2/$S$6)</f>
        <v>-0.24779534988819507</v>
      </c>
      <c r="AZ66" s="22">
        <f>$S$6*($Q$52-1)/(AY75*($Q$52-1)+1)</f>
        <v>-0.1574151675945476</v>
      </c>
      <c r="BA66" s="22">
        <f>IF(AZ66=0,0,-1*AZ66^2/$S$6)</f>
        <v>-0.24779534988819507</v>
      </c>
      <c r="BB66" s="22">
        <f>$S$6*($Q$52-1)/(BA75*($Q$52-1)+1)</f>
        <v>-0.1574151675945476</v>
      </c>
      <c r="BC66" s="22">
        <f>IF(BB66=0,0,-1*BB66^2/$S$6)</f>
        <v>-0.24779534988819507</v>
      </c>
      <c r="BD66" s="22">
        <f>$S$6*($Q$52-1)/(BC75*($Q$52-1)+1)</f>
        <v>-0.1574151675945476</v>
      </c>
      <c r="BE66" s="22">
        <f>IF(BD66=0,0,-1*BD66^2/$S$6)</f>
        <v>-0.24779534988819507</v>
      </c>
      <c r="BF66" s="22">
        <f>$S$6*($Q$52-1)/(BE75*($Q$52-1)+1)</f>
        <v>-0.1574151675945476</v>
      </c>
      <c r="BG66" s="22">
        <f>IF(BF66=0,0,-1*BF66^2/$S$6)</f>
        <v>-0.24779534988819507</v>
      </c>
      <c r="BH66" s="22">
        <f>$S$6*($Q$52-1)/(BG75*($Q$52-1)+1)</f>
        <v>-0.1574151675945476</v>
      </c>
      <c r="BI66" s="22">
        <f>IF(BH66=0,0,-1*BH66^2/$S$6)</f>
        <v>-0.24779534988819507</v>
      </c>
      <c r="BJ66" s="22">
        <f>$S$6*($Q$52-1)/(BI75*($Q$52-1)+1)</f>
        <v>-0.1574151675945476</v>
      </c>
      <c r="BK66" s="22">
        <f>IF(BJ66=0,0,-1*BJ66^2/$S$6)</f>
        <v>-0.24779534988819507</v>
      </c>
      <c r="BL66" s="22">
        <f>$S$6*($Q$52-1)/(BK75*($Q$52-1)+1)</f>
        <v>-0.1574151675945476</v>
      </c>
      <c r="BM66" s="22">
        <f>IF(BL66=0,0,-1*BL66^2/$S$6)</f>
        <v>-0.24779534988819507</v>
      </c>
      <c r="BN66" s="22">
        <f>$S$6*($Q$52-1)/(BM75*($Q$52-1)+1)</f>
        <v>-0.1574151675945476</v>
      </c>
      <c r="BO66" s="22">
        <f>IF(BN66=0,0,-1*BN66^2/$S$6)</f>
        <v>-0.24779534988819507</v>
      </c>
      <c r="BP66" s="22">
        <f>$S$6*($Q$52-1)/(BO75*($Q$52-1)+1)</f>
        <v>-0.1574151675945476</v>
      </c>
      <c r="BQ66" s="22">
        <f>IF(BP66=0,0,-1*BP66^2/$S$6)</f>
        <v>-0.24779534988819507</v>
      </c>
      <c r="BR66" s="22">
        <f>$S$6*($Q$52-1)/(BQ75*($Q$52-1)+1)</f>
        <v>-0.1574151675945476</v>
      </c>
      <c r="BS66" s="22">
        <f>IF(BR66=0,0,-1*BR66^2/$S$6)</f>
        <v>-0.24779534988819507</v>
      </c>
      <c r="BT66" s="22">
        <f>$S$6*($Q$52-1)/(BS75*($Q$52-1)+1)</f>
        <v>-0.1574151675945476</v>
      </c>
      <c r="BU66" s="22">
        <f>IF(BT66=0,0,-1*BT66^2/$S$6)</f>
        <v>-0.24779534988819507</v>
      </c>
      <c r="BV66" s="22">
        <f>$S$6*($Q$52-1)/(BU75*($Q$52-1)+1)</f>
        <v>-0.1574151675945476</v>
      </c>
      <c r="BW66" s="22">
        <f>IF(BV66=0,0,-1*BV66^2/$S$6)</f>
        <v>-0.24779534988819507</v>
      </c>
      <c r="BX66" s="22">
        <f>$S$6*($Q$52-1)/(BW75*($Q$52-1)+1)</f>
        <v>-0.1574151675945476</v>
      </c>
      <c r="BY66" s="22">
        <f>IF(BX66=0,0,-1*BX66^2/$S$6)</f>
        <v>-0.24779534988819507</v>
      </c>
      <c r="BZ66" s="22">
        <f>$S$6*($Q$52-1)/(BY75*($Q$52-1)+1)</f>
        <v>-0.1574151675945476</v>
      </c>
      <c r="CA66" s="22">
        <f>IF(BZ66=0,0,-1*BZ66^2/$S$6)</f>
        <v>-0.24779534988819507</v>
      </c>
      <c r="CB66" s="22">
        <f>$S$6*($Q$52-1)/(CA75*($Q$52-1)+1)</f>
        <v>-0.1574151675945476</v>
      </c>
      <c r="CC66" s="22">
        <f>IF(CB66=0,0,-1*CB66^2/$S$6)</f>
        <v>-0.24779534988819507</v>
      </c>
      <c r="CD66" s="22">
        <f>$S$6*($Q$52-1)/(CC75*($Q$52-1)+1)</f>
        <v>-0.1574151675945476</v>
      </c>
      <c r="CE66" s="22">
        <f>IF(CD66=0,0,-1*CD66^2/$S$6)</f>
        <v>-0.24779534988819507</v>
      </c>
      <c r="CF66" s="22">
        <f>$S$6*($Q$52-1)/(CE75*($Q$52-1)+1)</f>
        <v>-0.1574151675945476</v>
      </c>
      <c r="CG66" s="22">
        <f>IF(CF66=0,0,-1*CF66^2/$S$6)</f>
        <v>-0.24779534988819507</v>
      </c>
      <c r="CH66" s="22">
        <f>$S$6*($Q$52-1)/(CG75*($Q$52-1)+1)</f>
        <v>-0.1574151675945476</v>
      </c>
      <c r="CI66" s="22">
        <f>IF(CH66=0,0,-1*CH66^2/$S$6)</f>
        <v>-0.24779534988819507</v>
      </c>
      <c r="CJ66" s="22">
        <f>$S$6*($Q$52-1)/(CI75*($Q$52-1)+1)</f>
        <v>-0.1574151675945476</v>
      </c>
      <c r="CK66" s="22">
        <f>IF(CJ66=0,0,-1*CJ66^2/$S$6)</f>
        <v>-0.24779534988819507</v>
      </c>
      <c r="CL66" s="22">
        <f>$S$6*($Q$52-1)/(CK75*($Q$52-1)+1)</f>
        <v>-0.1574151675945476</v>
      </c>
      <c r="CM66" s="22">
        <f>IF(CL66=0,0,-1*CL66^2/$S$6)</f>
        <v>-0.24779534988819507</v>
      </c>
      <c r="CN66" s="22">
        <f>$S$6*($Q$52-1)/(CM75*($Q$52-1)+1)</f>
        <v>-0.1574151675945476</v>
      </c>
      <c r="CO66" s="22">
        <f>IF(CN66=0,0,-1*CN66^2/$S$6)</f>
        <v>-0.24779534988819507</v>
      </c>
      <c r="CP66" s="22">
        <f>$S$6*($Q$52-1)/(CO75*($Q$52-1)+1)</f>
        <v>-0.1574151675945476</v>
      </c>
      <c r="CQ66" s="22">
        <f>IF(CP66=0,0,-1*CP66^2/$S$6)</f>
        <v>-0.24779534988819507</v>
      </c>
      <c r="CR66" s="22">
        <f>$S$6*($Q$52-1)/(CQ75*($Q$52-1)+1)</f>
        <v>-0.1574151675945476</v>
      </c>
      <c r="CS66" s="22">
        <f>IF(CR66=0,0,-1*CR66^2/$S$6)</f>
        <v>-0.24779534988819507</v>
      </c>
      <c r="CT66" s="22">
        <f>$S$6*($Q$52-1)/(CS75*($Q$52-1)+1)</f>
        <v>-0.1574151675945476</v>
      </c>
      <c r="CU66" s="22">
        <f>IF(CT66=0,0,-1*CT66^2/$S$6)</f>
        <v>-0.24779534988819507</v>
      </c>
      <c r="CV66" s="22">
        <f>$S$6*($Q$52-1)/(CU75*($Q$52-1)+1)</f>
        <v>-0.1574151675945476</v>
      </c>
      <c r="CW66" s="22">
        <f>IF(CV66=0,0,-1*CV66^2/$S$6)</f>
        <v>-0.24779534988819507</v>
      </c>
      <c r="CX66" s="22">
        <f>$S$6*($Q$52-1)/(CW75*($Q$52-1)+1)</f>
        <v>-0.1574151675945476</v>
      </c>
      <c r="CY66" s="22">
        <f>IF(CX66=0,0,-1*CX66^2/$S$6)</f>
        <v>-0.24779534988819507</v>
      </c>
      <c r="CZ66" s="22">
        <f>$S$6*($Q$52-1)/(CY75*($Q$52-1)+1)</f>
        <v>-0.1574151675945476</v>
      </c>
      <c r="DA66" s="22">
        <f>IF(CZ66=0,0,-1*CZ66^2/$S$6)</f>
        <v>-0.24779534988819507</v>
      </c>
      <c r="DB66" s="22">
        <f>$S$6*($Q$52-1)/(DA75*($Q$52-1)+1)</f>
        <v>-0.1574151675945476</v>
      </c>
      <c r="DC66" s="22">
        <f>IF(DB66=0,0,-1*DB66^2/$S$6)</f>
        <v>-0.24779534988819507</v>
      </c>
      <c r="DD66" s="22">
        <f>$S$6*($Q$52-1)/(DC75*($Q$52-1)+1)</f>
        <v>-0.1574151675945476</v>
      </c>
      <c r="DE66" s="22">
        <f>IF(DD66=0,0,-1*DD66^2/$S$6)</f>
        <v>-0.24779534988819507</v>
      </c>
      <c r="DF66" s="22">
        <f>$S$6*($Q$52-1)/(DE75*($Q$52-1)+1)</f>
        <v>-0.1574151675945476</v>
      </c>
      <c r="DG66" s="22">
        <f>IF(DF66=0,0,-1*DF66^2/$S$6)</f>
        <v>-0.24779534988819507</v>
      </c>
      <c r="DH66" s="22">
        <f>$S$6*($Q$52-1)/(DG75*($Q$52-1)+1)</f>
        <v>-0.1574151675945476</v>
      </c>
      <c r="DI66" s="22">
        <f>IF(DH66=0,0,-1*DH66^2/$S$6)</f>
        <v>-0.24779534988819507</v>
      </c>
      <c r="DJ66" s="22">
        <f>$S$6*($Q$52-1)/(DI75*($Q$52-1)+1)</f>
        <v>-0.1574151675945476</v>
      </c>
      <c r="DK66" s="22">
        <f>IF(DJ66=0,0,-1*DJ66^2/$S$6)</f>
        <v>-0.24779534988819507</v>
      </c>
      <c r="DL66" s="22">
        <f>$S$6*($Q$52-1)/(DK75*($Q$52-1)+1)</f>
        <v>-0.1574151675945476</v>
      </c>
      <c r="DM66" s="22">
        <f>IF(DL66=0,0,-1*DL66^2/$S$6)</f>
        <v>-0.24779534988819507</v>
      </c>
      <c r="DN66" s="22">
        <f>$S$6*($Q$52-1)/(DM75*($Q$52-1)+1)</f>
        <v>-0.1574151675945476</v>
      </c>
      <c r="DO66" s="22">
        <f>IF(DN66=0,0,-1*DN66^2/$S$6)</f>
        <v>-0.24779534988819507</v>
      </c>
      <c r="DP66" s="22">
        <f>$S$6*($Q$52-1)/(DO75*($Q$52-1)+1)</f>
        <v>-0.1574151675945476</v>
      </c>
      <c r="DQ66" s="22">
        <f>IF(DP66=0,0,-1*DP66^2/$S$6)</f>
        <v>-0.24779534988819507</v>
      </c>
      <c r="DR66" s="22">
        <f>$S$6*($Q$52-1)/(DQ75*($Q$52-1)+1)</f>
        <v>-0.1574151675945476</v>
      </c>
      <c r="DS66" s="22">
        <f>IF(DR66=0,0,-1*DR66^2/$S$6)</f>
        <v>-0.24779534988819507</v>
      </c>
      <c r="DT66" s="22">
        <f>$S$6*($Q$52-1)/(DS75*($Q$52-1)+1)</f>
        <v>-0.1574151675945476</v>
      </c>
      <c r="DU66" s="22">
        <f>IF(DT66=0,0,-1*DT66^2/$S$6)</f>
        <v>-0.24779534988819507</v>
      </c>
      <c r="DV66" s="22">
        <f>$S$6*($Q$52-1)/(DU75*($Q$52-1)+1)</f>
        <v>-0.1574151675945476</v>
      </c>
      <c r="DW66" s="22">
        <f>IF(DV66=0,0,-1*DV66^2/$S$6)</f>
        <v>-0.24779534988819507</v>
      </c>
      <c r="DX66" s="22">
        <f>$S$6*($Q$52-1)/(DW75*($Q$52-1)+1)</f>
        <v>-0.1574151675945476</v>
      </c>
      <c r="DY66" s="22">
        <f>IF(DX66=0,0,-1*DX66^2/$S$6)</f>
        <v>-0.24779534988819507</v>
      </c>
      <c r="DZ66" s="22">
        <f>$S$6*($Q$52-1)/(DY75*($Q$52-1)+1)</f>
        <v>-0.1574151675945476</v>
      </c>
      <c r="EA66" s="22">
        <f>IF(DZ66=0,0,-1*DZ66^2/$S$6)</f>
        <v>-0.24779534988819507</v>
      </c>
      <c r="EB66" s="22">
        <f>$S$6*($Q$52-1)/(EA75*($Q$52-1)+1)</f>
        <v>-0.1574151675945476</v>
      </c>
      <c r="EC66" s="22">
        <f>IF(EB66=0,0,-1*EB66^2/$S$6)</f>
        <v>-0.24779534988819507</v>
      </c>
      <c r="ED66" s="22">
        <f>$S$6*($Q$52-1)/(EC75*($Q$52-1)+1)</f>
        <v>-0.1574151675945476</v>
      </c>
      <c r="EE66" s="22">
        <f>IF(ED66=0,0,-1*ED66^2/$S$6)</f>
        <v>-0.24779534988819507</v>
      </c>
      <c r="EF66" s="22">
        <f>$S$6*($Q$52-1)/(EE75*($Q$52-1)+1)</f>
        <v>-0.1574151675945476</v>
      </c>
      <c r="EG66" s="22">
        <f>IF(EF66=0,0,-1*EF66^2/$S$6)</f>
        <v>-0.24779534988819507</v>
      </c>
      <c r="EH66" s="22">
        <f>$S$6*($Q$52-1)/(EG75*($Q$52-1)+1)</f>
        <v>-0.1574151675945476</v>
      </c>
      <c r="EI66" s="22">
        <f>IF(EH66=0,0,-1*EH66^2/$S$6)</f>
        <v>-0.24779534988819507</v>
      </c>
      <c r="EJ66" s="22">
        <f>$S$6*($Q$52-1)/(EI75*($Q$52-1)+1)</f>
        <v>-0.1574151675945476</v>
      </c>
      <c r="EK66" s="22">
        <f>IF(EJ66=0,0,-1*EJ66^2/$S$6)</f>
        <v>-0.24779534988819507</v>
      </c>
      <c r="EL66" s="22">
        <f>$S$6*($Q$52-1)/(EK75*($Q$52-1)+1)</f>
        <v>-0.1574151675945476</v>
      </c>
      <c r="EM66" s="22">
        <f>IF(EL66=0,0,-1*EL66^2/$S$6)</f>
        <v>-0.24779534988819507</v>
      </c>
      <c r="EN66" s="22">
        <f>$S$6*($Q$52-1)/(EM75*($Q$52-1)+1)</f>
        <v>-0.1574151675945476</v>
      </c>
      <c r="EO66" s="22">
        <f>IF(EN66=0,0,-1*EN66^2/$S$6)</f>
        <v>-0.24779534988819507</v>
      </c>
      <c r="EP66" s="22">
        <f>$S$6*($Q$52-1)/(EO75*($Q$52-1)+1)</f>
        <v>-0.1574151675945476</v>
      </c>
      <c r="EQ66" s="22">
        <f>IF(EP66=0,0,-1*EP66^2/$S$6)</f>
        <v>-0.24779534988819507</v>
      </c>
      <c r="ER66" s="22">
        <f>$S$6*($Q$52-1)/(EQ75*($Q$52-1)+1)</f>
        <v>-0.1574151675945476</v>
      </c>
      <c r="ES66" s="22">
        <f>IF(ER66=0,0,-1*ER66^2/$S$6)</f>
        <v>-0.24779534988819507</v>
      </c>
      <c r="ET66" s="22">
        <f>$S$6*($Q$52-1)/(ES75*($Q$52-1)+1)</f>
        <v>-0.1574151675945476</v>
      </c>
      <c r="EU66" s="22">
        <f>IF(ET66=0,0,-1*ET66^2/$S$6)</f>
        <v>-0.24779534988819507</v>
      </c>
      <c r="EV66" s="22">
        <f>$S$6*($Q$52-1)/(EU75*($Q$52-1)+1)</f>
        <v>-0.1574151675945476</v>
      </c>
      <c r="EW66" s="22">
        <f>IF(EV66=0,0,-1*EV66^2/$S$6)</f>
        <v>-0.24779534988819507</v>
      </c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</row>
    <row r="67" spans="8:165" x14ac:dyDescent="0.25">
      <c r="H67" s="21"/>
      <c r="I67" s="21"/>
      <c r="J67" s="2"/>
      <c r="L67" s="82">
        <f t="shared" si="23"/>
        <v>3.135849582506222E-2</v>
      </c>
      <c r="M67" s="22">
        <f t="shared" si="24"/>
        <v>0.2167572941882121</v>
      </c>
      <c r="N67" s="22">
        <f t="shared" si="25"/>
        <v>0.16325189572848725</v>
      </c>
      <c r="O67" s="22">
        <f>IF(N67=0,0,-1*N67^2/$S$7)</f>
        <v>-0.26651181458944873</v>
      </c>
      <c r="P67" s="22">
        <f>$S$7*($Q$53-1)/(O75*($Q$53-1)+1)</f>
        <v>0.18504011913440915</v>
      </c>
      <c r="Q67" s="22">
        <f>IF(P67=0,0,-1*P67^2/$S$7)</f>
        <v>-0.34239845689276333</v>
      </c>
      <c r="R67" s="22">
        <f>$S$7*($Q$53-1)/(Q75*($Q$53-1)+1)</f>
        <v>0.18539885519422825</v>
      </c>
      <c r="S67" s="22">
        <f>IF(R67=0,0,-1*R67^2/$S$7)</f>
        <v>-0.34372735507330415</v>
      </c>
      <c r="T67" s="22">
        <f>$S$7*($Q$53-1)/(S75*($Q$53-1)+1)</f>
        <v>0.18539879836315135</v>
      </c>
      <c r="U67" s="22">
        <f>IF(T67=0,0,-1*T67^2/$S$7)</f>
        <v>-0.34372714434500445</v>
      </c>
      <c r="V67" s="22">
        <f>$S$7*($Q$53-1)/(U75*($Q$53-1)+1)</f>
        <v>0.1853987983631499</v>
      </c>
      <c r="W67" s="22">
        <f>IF(V67=0,0,-1*V67^2/$S$7)</f>
        <v>-0.34372714434499912</v>
      </c>
      <c r="X67" s="22">
        <f>$S$7*($Q$53-1)/(W75*($Q$53-1)+1)</f>
        <v>0.18539879836314987</v>
      </c>
      <c r="Y67" s="22">
        <f>IF(X67=0,0,-1*X67^2/$S$7)</f>
        <v>-0.34372714434499907</v>
      </c>
      <c r="Z67" s="22">
        <f>$S$7*($Q$53-1)/(Y75*($Q$53-1)+1)</f>
        <v>0.18539879836314987</v>
      </c>
      <c r="AA67" s="22">
        <f>IF(Z67=0,0,-1*Z67^2/$S$7)</f>
        <v>-0.34372714434499907</v>
      </c>
      <c r="AB67" s="22">
        <f>$S$7*($Q$53-1)/(AA75*($Q$53-1)+1)</f>
        <v>0.18539879836314987</v>
      </c>
      <c r="AC67" s="22">
        <f>IF(AB67=0,0,-1*AB67^2/$S$7)</f>
        <v>-0.34372714434499907</v>
      </c>
      <c r="AD67" s="22">
        <f>$S$7*($Q$53-1)/(AC75*($Q$53-1)+1)</f>
        <v>0.18539879836314987</v>
      </c>
      <c r="AE67" s="22">
        <f>IF(AD67=0,0,-1*AD67^2/$S$7)</f>
        <v>-0.34372714434499907</v>
      </c>
      <c r="AF67" s="22">
        <f>$S$7*($Q$53-1)/(AE75*($Q$53-1)+1)</f>
        <v>0.18539879836314987</v>
      </c>
      <c r="AG67" s="22">
        <f>IF(AF67=0,0,-1*AF67^2/$S$7)</f>
        <v>-0.34372714434499907</v>
      </c>
      <c r="AH67" s="22">
        <f>$S$7*($Q$53-1)/(AG75*($Q$53-1)+1)</f>
        <v>0.18539879836314987</v>
      </c>
      <c r="AI67" s="22">
        <f>IF(AH67=0,0,-1*AH67^2/$S$7)</f>
        <v>-0.34372714434499907</v>
      </c>
      <c r="AJ67" s="22">
        <f>$S$7*($Q$53-1)/(AI75*($Q$53-1)+1)</f>
        <v>0.18539879836314987</v>
      </c>
      <c r="AK67" s="22">
        <f>IF(AJ67=0,0,-1*AJ67^2/$S$7)</f>
        <v>-0.34372714434499907</v>
      </c>
      <c r="AL67" s="22">
        <f>$S$7*($Q$53-1)/(AK75*($Q$53-1)+1)</f>
        <v>0.18539879836314987</v>
      </c>
      <c r="AM67" s="22">
        <f>IF(AL67=0,0,-1*AL67^2/$S$7)</f>
        <v>-0.34372714434499907</v>
      </c>
      <c r="AN67" s="22">
        <f>$S$7*($Q$53-1)/(AM75*($Q$53-1)+1)</f>
        <v>0.18539879836314987</v>
      </c>
      <c r="AO67" s="22">
        <f>IF(AN67=0,0,-1*AN67^2/$S$7)</f>
        <v>-0.34372714434499907</v>
      </c>
      <c r="AP67" s="22">
        <f>$S$7*($Q$53-1)/(AO75*($Q$53-1)+1)</f>
        <v>0.18539879836314987</v>
      </c>
      <c r="AQ67" s="22">
        <f>IF(AP67=0,0,-1*AP67^2/$S$7)</f>
        <v>-0.34372714434499907</v>
      </c>
      <c r="AR67" s="22">
        <f>$S$7*($Q$53-1)/(AQ75*($Q$53-1)+1)</f>
        <v>0.18539879836314987</v>
      </c>
      <c r="AS67" s="22">
        <f>IF(AR67=0,0,-1*AR67^2/$S$7)</f>
        <v>-0.34372714434499907</v>
      </c>
      <c r="AT67" s="22">
        <f>$S$7*($Q$53-1)/(AS75*($Q$53-1)+1)</f>
        <v>0.18539879836314987</v>
      </c>
      <c r="AU67" s="22">
        <f>IF(AT67=0,0,-1*AT67^2/$S$7)</f>
        <v>-0.34372714434499907</v>
      </c>
      <c r="AV67" s="22">
        <f>$S$7*($Q$53-1)/(AU75*($Q$53-1)+1)</f>
        <v>0.18539879836314987</v>
      </c>
      <c r="AW67" s="22">
        <f>IF(AV67=0,0,-1*AV67^2/$S$7)</f>
        <v>-0.34372714434499907</v>
      </c>
      <c r="AX67" s="22">
        <f>$S$7*($Q$53-1)/(AW75*($Q$53-1)+1)</f>
        <v>0.18539879836314987</v>
      </c>
      <c r="AY67" s="22">
        <f>IF(AX67=0,0,-1*AX67^2/$S$7)</f>
        <v>-0.34372714434499907</v>
      </c>
      <c r="AZ67" s="22">
        <f>$S$7*($Q$53-1)/(AY75*($Q$53-1)+1)</f>
        <v>0.18539879836314987</v>
      </c>
      <c r="BA67" s="22">
        <f>IF(AZ67=0,0,-1*AZ67^2/$S$7)</f>
        <v>-0.34372714434499907</v>
      </c>
      <c r="BB67" s="22">
        <f>$S$7*($Q$53-1)/(BA75*($Q$53-1)+1)</f>
        <v>0.18539879836314987</v>
      </c>
      <c r="BC67" s="22">
        <f>IF(BB67=0,0,-1*BB67^2/$S$7)</f>
        <v>-0.34372714434499907</v>
      </c>
      <c r="BD67" s="22">
        <f>$S$7*($Q$53-1)/(BC75*($Q$53-1)+1)</f>
        <v>0.18539879836314987</v>
      </c>
      <c r="BE67" s="22">
        <f>IF(BD67=0,0,-1*BD67^2/$S$7)</f>
        <v>-0.34372714434499907</v>
      </c>
      <c r="BF67" s="22">
        <f>$S$7*($Q$53-1)/(BE75*($Q$53-1)+1)</f>
        <v>0.18539879836314987</v>
      </c>
      <c r="BG67" s="22">
        <f>IF(BF67=0,0,-1*BF67^2/$S$7)</f>
        <v>-0.34372714434499907</v>
      </c>
      <c r="BH67" s="22">
        <f>$S$7*($Q$53-1)/(BG75*($Q$53-1)+1)</f>
        <v>0.18539879836314987</v>
      </c>
      <c r="BI67" s="22">
        <f>IF(BH67=0,0,-1*BH67^2/$S$7)</f>
        <v>-0.34372714434499907</v>
      </c>
      <c r="BJ67" s="22">
        <f>$S$7*($Q$53-1)/(BI75*($Q$53-1)+1)</f>
        <v>0.18539879836314987</v>
      </c>
      <c r="BK67" s="22">
        <f>IF(BJ67=0,0,-1*BJ67^2/$S$7)</f>
        <v>-0.34372714434499907</v>
      </c>
      <c r="BL67" s="22">
        <f>$S$7*($Q$53-1)/(BK75*($Q$53-1)+1)</f>
        <v>0.18539879836314987</v>
      </c>
      <c r="BM67" s="22">
        <f>IF(BL67=0,0,-1*BL67^2/$S$7)</f>
        <v>-0.34372714434499907</v>
      </c>
      <c r="BN67" s="22">
        <f>$S$7*($Q$53-1)/(BM75*($Q$53-1)+1)</f>
        <v>0.18539879836314987</v>
      </c>
      <c r="BO67" s="22">
        <f>IF(BN67=0,0,-1*BN67^2/$S$7)</f>
        <v>-0.34372714434499907</v>
      </c>
      <c r="BP67" s="22">
        <f>$S$7*($Q$53-1)/(BO75*($Q$53-1)+1)</f>
        <v>0.18539879836314987</v>
      </c>
      <c r="BQ67" s="22">
        <f>IF(BP67=0,0,-1*BP67^2/$S$7)</f>
        <v>-0.34372714434499907</v>
      </c>
      <c r="BR67" s="22">
        <f>$S$7*($Q$53-1)/(BQ75*($Q$53-1)+1)</f>
        <v>0.18539879836314987</v>
      </c>
      <c r="BS67" s="22">
        <f>IF(BR67=0,0,-1*BR67^2/$S$7)</f>
        <v>-0.34372714434499907</v>
      </c>
      <c r="BT67" s="22">
        <f>$S$7*($Q$53-1)/(BS75*($Q$53-1)+1)</f>
        <v>0.18539879836314987</v>
      </c>
      <c r="BU67" s="22">
        <f>IF(BT67=0,0,-1*BT67^2/$S$7)</f>
        <v>-0.34372714434499907</v>
      </c>
      <c r="BV67" s="22">
        <f>$S$7*($Q$53-1)/(BU75*($Q$53-1)+1)</f>
        <v>0.18539879836314987</v>
      </c>
      <c r="BW67" s="22">
        <f>IF(BV67=0,0,-1*BV67^2/$S$7)</f>
        <v>-0.34372714434499907</v>
      </c>
      <c r="BX67" s="22">
        <f>$S$7*($Q$53-1)/(BW75*($Q$53-1)+1)</f>
        <v>0.18539879836314987</v>
      </c>
      <c r="BY67" s="22">
        <f>IF(BX67=0,0,-1*BX67^2/$S$7)</f>
        <v>-0.34372714434499907</v>
      </c>
      <c r="BZ67" s="22">
        <f>$S$7*($Q$53-1)/(BY75*($Q$53-1)+1)</f>
        <v>0.18539879836314987</v>
      </c>
      <c r="CA67" s="22">
        <f>IF(BZ67=0,0,-1*BZ67^2/$S$7)</f>
        <v>-0.34372714434499907</v>
      </c>
      <c r="CB67" s="22">
        <f>$S$7*($Q$53-1)/(CA75*($Q$53-1)+1)</f>
        <v>0.18539879836314987</v>
      </c>
      <c r="CC67" s="22">
        <f>IF(CB67=0,0,-1*CB67^2/$S$7)</f>
        <v>-0.34372714434499907</v>
      </c>
      <c r="CD67" s="22">
        <f>$S$7*($Q$53-1)/(CC75*($Q$53-1)+1)</f>
        <v>0.18539879836314987</v>
      </c>
      <c r="CE67" s="22">
        <f>IF(CD67=0,0,-1*CD67^2/$S$7)</f>
        <v>-0.34372714434499907</v>
      </c>
      <c r="CF67" s="22">
        <f>$S$7*($Q$53-1)/(CE75*($Q$53-1)+1)</f>
        <v>0.18539879836314987</v>
      </c>
      <c r="CG67" s="22">
        <f>IF(CF67=0,0,-1*CF67^2/$S$7)</f>
        <v>-0.34372714434499907</v>
      </c>
      <c r="CH67" s="22">
        <f>$S$7*($Q$53-1)/(CG75*($Q$53-1)+1)</f>
        <v>0.18539879836314987</v>
      </c>
      <c r="CI67" s="22">
        <f>IF(CH67=0,0,-1*CH67^2/$S$7)</f>
        <v>-0.34372714434499907</v>
      </c>
      <c r="CJ67" s="22">
        <f>$S$7*($Q$53-1)/(CI75*($Q$53-1)+1)</f>
        <v>0.18539879836314987</v>
      </c>
      <c r="CK67" s="22">
        <f>IF(CJ67=0,0,-1*CJ67^2/$S$7)</f>
        <v>-0.34372714434499907</v>
      </c>
      <c r="CL67" s="22">
        <f>$S$7*($Q$53-1)/(CK75*($Q$53-1)+1)</f>
        <v>0.18539879836314987</v>
      </c>
      <c r="CM67" s="22">
        <f>IF(CL67=0,0,-1*CL67^2/$S$7)</f>
        <v>-0.34372714434499907</v>
      </c>
      <c r="CN67" s="22">
        <f>$S$7*($Q$53-1)/(CM75*($Q$53-1)+1)</f>
        <v>0.18539879836314987</v>
      </c>
      <c r="CO67" s="22">
        <f>IF(CN67=0,0,-1*CN67^2/$S$7)</f>
        <v>-0.34372714434499907</v>
      </c>
      <c r="CP67" s="22">
        <f>$S$7*($Q$53-1)/(CO75*($Q$53-1)+1)</f>
        <v>0.18539879836314987</v>
      </c>
      <c r="CQ67" s="22">
        <f>IF(CP67=0,0,-1*CP67^2/$S$7)</f>
        <v>-0.34372714434499907</v>
      </c>
      <c r="CR67" s="22">
        <f>$S$7*($Q$53-1)/(CQ75*($Q$53-1)+1)</f>
        <v>0.18539879836314987</v>
      </c>
      <c r="CS67" s="22">
        <f>IF(CR67=0,0,-1*CR67^2/$S$7)</f>
        <v>-0.34372714434499907</v>
      </c>
      <c r="CT67" s="22">
        <f>$S$7*($Q$53-1)/(CS75*($Q$53-1)+1)</f>
        <v>0.18539879836314987</v>
      </c>
      <c r="CU67" s="22">
        <f>IF(CT67=0,0,-1*CT67^2/$S$7)</f>
        <v>-0.34372714434499907</v>
      </c>
      <c r="CV67" s="22">
        <f>$S$7*($Q$53-1)/(CU75*($Q$53-1)+1)</f>
        <v>0.18539879836314987</v>
      </c>
      <c r="CW67" s="22">
        <f>IF(CV67=0,0,-1*CV67^2/$S$7)</f>
        <v>-0.34372714434499907</v>
      </c>
      <c r="CX67" s="22">
        <f>$S$7*($Q$53-1)/(CW75*($Q$53-1)+1)</f>
        <v>0.18539879836314987</v>
      </c>
      <c r="CY67" s="22">
        <f>IF(CX67=0,0,-1*CX67^2/$S$7)</f>
        <v>-0.34372714434499907</v>
      </c>
      <c r="CZ67" s="22">
        <f>$S$7*($Q$53-1)/(CY75*($Q$53-1)+1)</f>
        <v>0.18539879836314987</v>
      </c>
      <c r="DA67" s="22">
        <f>IF(CZ67=0,0,-1*CZ67^2/$S$7)</f>
        <v>-0.34372714434499907</v>
      </c>
      <c r="DB67" s="22">
        <f>$S$7*($Q$53-1)/(DA75*($Q$53-1)+1)</f>
        <v>0.18539879836314987</v>
      </c>
      <c r="DC67" s="22">
        <f>IF(DB67=0,0,-1*DB67^2/$S$7)</f>
        <v>-0.34372714434499907</v>
      </c>
      <c r="DD67" s="22">
        <f>$S$7*($Q$53-1)/(DC75*($Q$53-1)+1)</f>
        <v>0.18539879836314987</v>
      </c>
      <c r="DE67" s="22">
        <f>IF(DD67=0,0,-1*DD67^2/$S$7)</f>
        <v>-0.34372714434499907</v>
      </c>
      <c r="DF67" s="22">
        <f>$S$7*($Q$53-1)/(DE75*($Q$53-1)+1)</f>
        <v>0.18539879836314987</v>
      </c>
      <c r="DG67" s="22">
        <f>IF(DF67=0,0,-1*DF67^2/$S$7)</f>
        <v>-0.34372714434499907</v>
      </c>
      <c r="DH67" s="22">
        <f>$S$7*($Q$53-1)/(DG75*($Q$53-1)+1)</f>
        <v>0.18539879836314987</v>
      </c>
      <c r="DI67" s="22">
        <f>IF(DH67=0,0,-1*DH67^2/$S$7)</f>
        <v>-0.34372714434499907</v>
      </c>
      <c r="DJ67" s="22">
        <f>$S$7*($Q$53-1)/(DI75*($Q$53-1)+1)</f>
        <v>0.18539879836314987</v>
      </c>
      <c r="DK67" s="22">
        <f>IF(DJ67=0,0,-1*DJ67^2/$S$7)</f>
        <v>-0.34372714434499907</v>
      </c>
      <c r="DL67" s="22">
        <f>$S$7*($Q$53-1)/(DK75*($Q$53-1)+1)</f>
        <v>0.18539879836314987</v>
      </c>
      <c r="DM67" s="22">
        <f>IF(DL67=0,0,-1*DL67^2/$S$7)</f>
        <v>-0.34372714434499907</v>
      </c>
      <c r="DN67" s="22">
        <f>$S$7*($Q$53-1)/(DM75*($Q$53-1)+1)</f>
        <v>0.18539879836314987</v>
      </c>
      <c r="DO67" s="22">
        <f>IF(DN67=0,0,-1*DN67^2/$S$7)</f>
        <v>-0.34372714434499907</v>
      </c>
      <c r="DP67" s="22">
        <f>$S$7*($Q$53-1)/(DO75*($Q$53-1)+1)</f>
        <v>0.18539879836314987</v>
      </c>
      <c r="DQ67" s="22">
        <f>IF(DP67=0,0,-1*DP67^2/$S$7)</f>
        <v>-0.34372714434499907</v>
      </c>
      <c r="DR67" s="22">
        <f>$S$7*($Q$53-1)/(DQ75*($Q$53-1)+1)</f>
        <v>0.18539879836314987</v>
      </c>
      <c r="DS67" s="22">
        <f>IF(DR67=0,0,-1*DR67^2/$S$7)</f>
        <v>-0.34372714434499907</v>
      </c>
      <c r="DT67" s="22">
        <f>$S$7*($Q$53-1)/(DS75*($Q$53-1)+1)</f>
        <v>0.18539879836314987</v>
      </c>
      <c r="DU67" s="22">
        <f>IF(DT67=0,0,-1*DT67^2/$S$7)</f>
        <v>-0.34372714434499907</v>
      </c>
      <c r="DV67" s="22">
        <f>$S$7*($Q$53-1)/(DU75*($Q$53-1)+1)</f>
        <v>0.18539879836314987</v>
      </c>
      <c r="DW67" s="22">
        <f>IF(DV67=0,0,-1*DV67^2/$S$7)</f>
        <v>-0.34372714434499907</v>
      </c>
      <c r="DX67" s="22">
        <f>$S$7*($Q$53-1)/(DW75*($Q$53-1)+1)</f>
        <v>0.18539879836314987</v>
      </c>
      <c r="DY67" s="22">
        <f>IF(DX67=0,0,-1*DX67^2/$S$7)</f>
        <v>-0.34372714434499907</v>
      </c>
      <c r="DZ67" s="22">
        <f>$S$7*($Q$53-1)/(DY75*($Q$53-1)+1)</f>
        <v>0.18539879836314987</v>
      </c>
      <c r="EA67" s="22">
        <f>IF(DZ67=0,0,-1*DZ67^2/$S$7)</f>
        <v>-0.34372714434499907</v>
      </c>
      <c r="EB67" s="22">
        <f>$S$7*($Q$53-1)/(EA75*($Q$53-1)+1)</f>
        <v>0.18539879836314987</v>
      </c>
      <c r="EC67" s="22">
        <f>IF(EB67=0,0,-1*EB67^2/$S$7)</f>
        <v>-0.34372714434499907</v>
      </c>
      <c r="ED67" s="22">
        <f>$S$7*($Q$53-1)/(EC75*($Q$53-1)+1)</f>
        <v>0.18539879836314987</v>
      </c>
      <c r="EE67" s="22">
        <f>IF(ED67=0,0,-1*ED67^2/$S$7)</f>
        <v>-0.34372714434499907</v>
      </c>
      <c r="EF67" s="22">
        <f>$S$7*($Q$53-1)/(EE75*($Q$53-1)+1)</f>
        <v>0.18539879836314987</v>
      </c>
      <c r="EG67" s="22">
        <f>IF(EF67=0,0,-1*EF67^2/$S$7)</f>
        <v>-0.34372714434499907</v>
      </c>
      <c r="EH67" s="22">
        <f>$S$7*($Q$53-1)/(EG75*($Q$53-1)+1)</f>
        <v>0.18539879836314987</v>
      </c>
      <c r="EI67" s="22">
        <f>IF(EH67=0,0,-1*EH67^2/$S$7)</f>
        <v>-0.34372714434499907</v>
      </c>
      <c r="EJ67" s="22">
        <f>$S$7*($Q$53-1)/(EI75*($Q$53-1)+1)</f>
        <v>0.18539879836314987</v>
      </c>
      <c r="EK67" s="22">
        <f>IF(EJ67=0,0,-1*EJ67^2/$S$7)</f>
        <v>-0.34372714434499907</v>
      </c>
      <c r="EL67" s="22">
        <f>$S$7*($Q$53-1)/(EK75*($Q$53-1)+1)</f>
        <v>0.18539879836314987</v>
      </c>
      <c r="EM67" s="22">
        <f>IF(EL67=0,0,-1*EL67^2/$S$7)</f>
        <v>-0.34372714434499907</v>
      </c>
      <c r="EN67" s="22">
        <f>$S$7*($Q$53-1)/(EM75*($Q$53-1)+1)</f>
        <v>0.18539879836314987</v>
      </c>
      <c r="EO67" s="22">
        <f>IF(EN67=0,0,-1*EN67^2/$S$7)</f>
        <v>-0.34372714434499907</v>
      </c>
      <c r="EP67" s="22">
        <f>$S$7*($Q$53-1)/(EO75*($Q$53-1)+1)</f>
        <v>0.18539879836314987</v>
      </c>
      <c r="EQ67" s="22">
        <f>IF(EP67=0,0,-1*EP67^2/$S$7)</f>
        <v>-0.34372714434499907</v>
      </c>
      <c r="ER67" s="22">
        <f>$S$7*($Q$53-1)/(EQ75*($Q$53-1)+1)</f>
        <v>0.18539879836314987</v>
      </c>
      <c r="ES67" s="22">
        <f>IF(ER67=0,0,-1*ER67^2/$S$7)</f>
        <v>-0.34372714434499907</v>
      </c>
      <c r="ET67" s="22">
        <f>$S$7*($Q$53-1)/(ES75*($Q$53-1)+1)</f>
        <v>0.18539879836314987</v>
      </c>
      <c r="EU67" s="22">
        <f>IF(ET67=0,0,-1*ET67^2/$S$7)</f>
        <v>-0.34372714434499907</v>
      </c>
      <c r="EV67" s="22">
        <f>$S$7*($Q$53-1)/(EU75*($Q$53-1)+1)</f>
        <v>0.18539879836314987</v>
      </c>
      <c r="EW67" s="22">
        <f>IF(EV67=0,0,-1*EV67^2/$S$7)</f>
        <v>-0.34372714434499907</v>
      </c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</row>
    <row r="68" spans="8:165" x14ac:dyDescent="0.25">
      <c r="H68" s="21"/>
      <c r="I68" s="21"/>
      <c r="J68" s="2"/>
      <c r="L68" s="82">
        <f t="shared" si="23"/>
        <v>0.15517685478324314</v>
      </c>
      <c r="M68" s="22">
        <f t="shared" si="24"/>
        <v>6.1457008592248419E-3</v>
      </c>
      <c r="N68" s="22">
        <f t="shared" si="25"/>
        <v>-0.16727215007078744</v>
      </c>
      <c r="O68" s="22">
        <f>IF(N68=0,0,-1*N68^2/$S$8)</f>
        <v>-0.27979972189304031</v>
      </c>
      <c r="P68" s="22">
        <f>$S$8*($Q$54-1)/(O75*($Q$54-1)+1)</f>
        <v>-0.14926372985427494</v>
      </c>
      <c r="Q68" s="22">
        <f>IF(P68=0,0,-1*P68^2/$S$8)</f>
        <v>-0.22279661050009966</v>
      </c>
      <c r="R68" s="22">
        <f>$S$8*($Q$54-1)/(Q75*($Q$54-1)+1)</f>
        <v>-0.14903111720204973</v>
      </c>
      <c r="S68" s="22">
        <f>IF(R68=0,0,-1*R68^2/$S$8)</f>
        <v>-0.22210273894491081</v>
      </c>
      <c r="T68" s="22">
        <f>$S$8*($Q$54-1)/(S75*($Q$54-1)+1)</f>
        <v>-0.14903115392401736</v>
      </c>
      <c r="U68" s="22">
        <f>IF(T68=0,0,-1*T68^2/$S$8)</f>
        <v>-0.22210284839924155</v>
      </c>
      <c r="V68" s="22">
        <f>$S$8*($Q$54-1)/(U75*($Q$54-1)+1)</f>
        <v>-0.14903115392401831</v>
      </c>
      <c r="W68" s="22">
        <f>IF(V68=0,0,-1*V68^2/$S$8)</f>
        <v>-0.22210284839924435</v>
      </c>
      <c r="X68" s="22">
        <f>$S$8*($Q$54-1)/(W75*($Q$54-1)+1)</f>
        <v>-0.14903115392401831</v>
      </c>
      <c r="Y68" s="22">
        <f>IF(X68=0,0,-1*X68^2/$S$8)</f>
        <v>-0.22210284839924435</v>
      </c>
      <c r="Z68" s="22">
        <f>$S$8*($Q$54-1)/(Y75*($Q$54-1)+1)</f>
        <v>-0.14903115392401831</v>
      </c>
      <c r="AA68" s="22">
        <f>IF(Z68=0,0,-1*Z68^2/$S$8)</f>
        <v>-0.22210284839924435</v>
      </c>
      <c r="AB68" s="22">
        <f>$S$8*($Q$54-1)/(AA75*($Q$54-1)+1)</f>
        <v>-0.14903115392401831</v>
      </c>
      <c r="AC68" s="22">
        <f>IF(AB68=0,0,-1*AB68^2/$S$8)</f>
        <v>-0.22210284839924435</v>
      </c>
      <c r="AD68" s="22">
        <f>$S$8*($Q$54-1)/(AC75*($Q$54-1)+1)</f>
        <v>-0.14903115392401831</v>
      </c>
      <c r="AE68" s="22">
        <f>IF(AD68=0,0,-1*AD68^2/$S$8)</f>
        <v>-0.22210284839924435</v>
      </c>
      <c r="AF68" s="22">
        <f>$S$8*($Q$54-1)/(AE75*($Q$54-1)+1)</f>
        <v>-0.14903115392401831</v>
      </c>
      <c r="AG68" s="22">
        <f>IF(AF68=0,0,-1*AF68^2/$S$8)</f>
        <v>-0.22210284839924435</v>
      </c>
      <c r="AH68" s="22">
        <f>$S$8*($Q$54-1)/(AG75*($Q$54-1)+1)</f>
        <v>-0.14903115392401831</v>
      </c>
      <c r="AI68" s="22">
        <f>IF(AH68=0,0,-1*AH68^2/$S$8)</f>
        <v>-0.22210284839924435</v>
      </c>
      <c r="AJ68" s="22">
        <f>$S$8*($Q$54-1)/(AI75*($Q$54-1)+1)</f>
        <v>-0.14903115392401831</v>
      </c>
      <c r="AK68" s="22">
        <f>IF(AJ68=0,0,-1*AJ68^2/$S$8)</f>
        <v>-0.22210284839924435</v>
      </c>
      <c r="AL68" s="22">
        <f>$S$8*($Q$54-1)/(AK75*($Q$54-1)+1)</f>
        <v>-0.14903115392401831</v>
      </c>
      <c r="AM68" s="22">
        <f>IF(AL68=0,0,-1*AL68^2/$S$8)</f>
        <v>-0.22210284839924435</v>
      </c>
      <c r="AN68" s="22">
        <f>$S$8*($Q$54-1)/(AM75*($Q$54-1)+1)</f>
        <v>-0.14903115392401831</v>
      </c>
      <c r="AO68" s="22">
        <f>IF(AN68=0,0,-1*AN68^2/$S$8)</f>
        <v>-0.22210284839924435</v>
      </c>
      <c r="AP68" s="22">
        <f>$S$8*($Q$54-1)/(AO75*($Q$54-1)+1)</f>
        <v>-0.14903115392401831</v>
      </c>
      <c r="AQ68" s="22">
        <f>IF(AP68=0,0,-1*AP68^2/$S$8)</f>
        <v>-0.22210284839924435</v>
      </c>
      <c r="AR68" s="22">
        <f>$S$8*($Q$54-1)/(AQ75*($Q$54-1)+1)</f>
        <v>-0.14903115392401831</v>
      </c>
      <c r="AS68" s="22">
        <f>IF(AR68=0,0,-1*AR68^2/$S$8)</f>
        <v>-0.22210284839924435</v>
      </c>
      <c r="AT68" s="22">
        <f>$S$8*($Q$54-1)/(AS75*($Q$54-1)+1)</f>
        <v>-0.14903115392401831</v>
      </c>
      <c r="AU68" s="22">
        <f>IF(AT68=0,0,-1*AT68^2/$S$8)</f>
        <v>-0.22210284839924435</v>
      </c>
      <c r="AV68" s="22">
        <f>$S$8*($Q$54-1)/(AU75*($Q$54-1)+1)</f>
        <v>-0.14903115392401831</v>
      </c>
      <c r="AW68" s="22">
        <f>IF(AV68=0,0,-1*AV68^2/$S$8)</f>
        <v>-0.22210284839924435</v>
      </c>
      <c r="AX68" s="22">
        <f>$S$8*($Q$54-1)/(AW75*($Q$54-1)+1)</f>
        <v>-0.14903115392401831</v>
      </c>
      <c r="AY68" s="22">
        <f>IF(AX68=0,0,-1*AX68^2/$S$8)</f>
        <v>-0.22210284839924435</v>
      </c>
      <c r="AZ68" s="22">
        <f>$S$8*($Q$54-1)/(AY75*($Q$54-1)+1)</f>
        <v>-0.14903115392401831</v>
      </c>
      <c r="BA68" s="22">
        <f>IF(AZ68=0,0,-1*AZ68^2/$S$8)</f>
        <v>-0.22210284839924435</v>
      </c>
      <c r="BB68" s="22">
        <f>$S$8*($Q$54-1)/(BA75*($Q$54-1)+1)</f>
        <v>-0.14903115392401831</v>
      </c>
      <c r="BC68" s="22">
        <f>IF(BB68=0,0,-1*BB68^2/$S$8)</f>
        <v>-0.22210284839924435</v>
      </c>
      <c r="BD68" s="22">
        <f>$S$8*($Q$54-1)/(BC75*($Q$54-1)+1)</f>
        <v>-0.14903115392401831</v>
      </c>
      <c r="BE68" s="22">
        <f>IF(BD68=0,0,-1*BD68^2/$S$8)</f>
        <v>-0.22210284839924435</v>
      </c>
      <c r="BF68" s="22">
        <f>$S$8*($Q$54-1)/(BE75*($Q$54-1)+1)</f>
        <v>-0.14903115392401831</v>
      </c>
      <c r="BG68" s="22">
        <f>IF(BF68=0,0,-1*BF68^2/$S$8)</f>
        <v>-0.22210284839924435</v>
      </c>
      <c r="BH68" s="22">
        <f>$S$8*($Q$54-1)/(BG75*($Q$54-1)+1)</f>
        <v>-0.14903115392401831</v>
      </c>
      <c r="BI68" s="22">
        <f>IF(BH68=0,0,-1*BH68^2/$S$8)</f>
        <v>-0.22210284839924435</v>
      </c>
      <c r="BJ68" s="22">
        <f>$S$8*($Q$54-1)/(BI75*($Q$54-1)+1)</f>
        <v>-0.14903115392401831</v>
      </c>
      <c r="BK68" s="22">
        <f>IF(BJ68=0,0,-1*BJ68^2/$S$8)</f>
        <v>-0.22210284839924435</v>
      </c>
      <c r="BL68" s="22">
        <f>$S$8*($Q$54-1)/(BK75*($Q$54-1)+1)</f>
        <v>-0.14903115392401831</v>
      </c>
      <c r="BM68" s="22">
        <f>IF(BL68=0,0,-1*BL68^2/$S$8)</f>
        <v>-0.22210284839924435</v>
      </c>
      <c r="BN68" s="22">
        <f>$S$8*($Q$54-1)/(BM75*($Q$54-1)+1)</f>
        <v>-0.14903115392401831</v>
      </c>
      <c r="BO68" s="22">
        <f>IF(BN68=0,0,-1*BN68^2/$S$8)</f>
        <v>-0.22210284839924435</v>
      </c>
      <c r="BP68" s="22">
        <f>$S$8*($Q$54-1)/(BO75*($Q$54-1)+1)</f>
        <v>-0.14903115392401831</v>
      </c>
      <c r="BQ68" s="22">
        <f>IF(BP68=0,0,-1*BP68^2/$S$8)</f>
        <v>-0.22210284839924435</v>
      </c>
      <c r="BR68" s="22">
        <f>$S$8*($Q$54-1)/(BQ75*($Q$54-1)+1)</f>
        <v>-0.14903115392401831</v>
      </c>
      <c r="BS68" s="22">
        <f>IF(BR68=0,0,-1*BR68^2/$S$8)</f>
        <v>-0.22210284839924435</v>
      </c>
      <c r="BT68" s="22">
        <f>$S$8*($Q$54-1)/(BS75*($Q$54-1)+1)</f>
        <v>-0.14903115392401831</v>
      </c>
      <c r="BU68" s="22">
        <f>IF(BT68=0,0,-1*BT68^2/$S$8)</f>
        <v>-0.22210284839924435</v>
      </c>
      <c r="BV68" s="22">
        <f>$S$8*($Q$54-1)/(BU75*($Q$54-1)+1)</f>
        <v>-0.14903115392401831</v>
      </c>
      <c r="BW68" s="22">
        <f>IF(BV68=0,0,-1*BV68^2/$S$8)</f>
        <v>-0.22210284839924435</v>
      </c>
      <c r="BX68" s="22">
        <f>$S$8*($Q$54-1)/(BW75*($Q$54-1)+1)</f>
        <v>-0.14903115392401831</v>
      </c>
      <c r="BY68" s="22">
        <f>IF(BX68=0,0,-1*BX68^2/$S$8)</f>
        <v>-0.22210284839924435</v>
      </c>
      <c r="BZ68" s="22">
        <f>$S$8*($Q$54-1)/(BY75*($Q$54-1)+1)</f>
        <v>-0.14903115392401831</v>
      </c>
      <c r="CA68" s="22">
        <f>IF(BZ68=0,0,-1*BZ68^2/$S$8)</f>
        <v>-0.22210284839924435</v>
      </c>
      <c r="CB68" s="22">
        <f>$S$8*($Q$54-1)/(CA75*($Q$54-1)+1)</f>
        <v>-0.14903115392401831</v>
      </c>
      <c r="CC68" s="22">
        <f>IF(CB68=0,0,-1*CB68^2/$S$8)</f>
        <v>-0.22210284839924435</v>
      </c>
      <c r="CD68" s="22">
        <f>$S$8*($Q$54-1)/(CC75*($Q$54-1)+1)</f>
        <v>-0.14903115392401831</v>
      </c>
      <c r="CE68" s="22">
        <f>IF(CD68=0,0,-1*CD68^2/$S$8)</f>
        <v>-0.22210284839924435</v>
      </c>
      <c r="CF68" s="22">
        <f>$S$8*($Q$54-1)/(CE75*($Q$54-1)+1)</f>
        <v>-0.14903115392401831</v>
      </c>
      <c r="CG68" s="22">
        <f>IF(CF68=0,0,-1*CF68^2/$S$8)</f>
        <v>-0.22210284839924435</v>
      </c>
      <c r="CH68" s="22">
        <f>$S$8*($Q$54-1)/(CG75*($Q$54-1)+1)</f>
        <v>-0.14903115392401831</v>
      </c>
      <c r="CI68" s="22">
        <f>IF(CH68=0,0,-1*CH68^2/$S$8)</f>
        <v>-0.22210284839924435</v>
      </c>
      <c r="CJ68" s="22">
        <f>$S$8*($Q$54-1)/(CI75*($Q$54-1)+1)</f>
        <v>-0.14903115392401831</v>
      </c>
      <c r="CK68" s="22">
        <f>IF(CJ68=0,0,-1*CJ68^2/$S$8)</f>
        <v>-0.22210284839924435</v>
      </c>
      <c r="CL68" s="22">
        <f>$S$8*($Q$54-1)/(CK75*($Q$54-1)+1)</f>
        <v>-0.14903115392401831</v>
      </c>
      <c r="CM68" s="22">
        <f>IF(CL68=0,0,-1*CL68^2/$S$8)</f>
        <v>-0.22210284839924435</v>
      </c>
      <c r="CN68" s="22">
        <f>$S$8*($Q$54-1)/(CM75*($Q$54-1)+1)</f>
        <v>-0.14903115392401831</v>
      </c>
      <c r="CO68" s="22">
        <f>IF(CN68=0,0,-1*CN68^2/$S$8)</f>
        <v>-0.22210284839924435</v>
      </c>
      <c r="CP68" s="22">
        <f>$S$8*($Q$54-1)/(CO75*($Q$54-1)+1)</f>
        <v>-0.14903115392401831</v>
      </c>
      <c r="CQ68" s="22">
        <f>IF(CP68=0,0,-1*CP68^2/$S$8)</f>
        <v>-0.22210284839924435</v>
      </c>
      <c r="CR68" s="22">
        <f>$S$8*($Q$54-1)/(CQ75*($Q$54-1)+1)</f>
        <v>-0.14903115392401831</v>
      </c>
      <c r="CS68" s="22">
        <f>IF(CR68=0,0,-1*CR68^2/$S$8)</f>
        <v>-0.22210284839924435</v>
      </c>
      <c r="CT68" s="22">
        <f>$S$8*($Q$54-1)/(CS75*($Q$54-1)+1)</f>
        <v>-0.14903115392401831</v>
      </c>
      <c r="CU68" s="22">
        <f>IF(CT68=0,0,-1*CT68^2/$S$8)</f>
        <v>-0.22210284839924435</v>
      </c>
      <c r="CV68" s="22">
        <f>$S$8*($Q$54-1)/(CU75*($Q$54-1)+1)</f>
        <v>-0.14903115392401831</v>
      </c>
      <c r="CW68" s="22">
        <f>IF(CV68=0,0,-1*CV68^2/$S$8)</f>
        <v>-0.22210284839924435</v>
      </c>
      <c r="CX68" s="22">
        <f>$S$8*($Q$54-1)/(CW75*($Q$54-1)+1)</f>
        <v>-0.14903115392401831</v>
      </c>
      <c r="CY68" s="22">
        <f>IF(CX68=0,0,-1*CX68^2/$S$8)</f>
        <v>-0.22210284839924435</v>
      </c>
      <c r="CZ68" s="22">
        <f>$S$8*($Q$54-1)/(CY75*($Q$54-1)+1)</f>
        <v>-0.14903115392401831</v>
      </c>
      <c r="DA68" s="22">
        <f>IF(CZ68=0,0,-1*CZ68^2/$S$8)</f>
        <v>-0.22210284839924435</v>
      </c>
      <c r="DB68" s="22">
        <f>$S$8*($Q$54-1)/(DA75*($Q$54-1)+1)</f>
        <v>-0.14903115392401831</v>
      </c>
      <c r="DC68" s="22">
        <f>IF(DB68=0,0,-1*DB68^2/$S$8)</f>
        <v>-0.22210284839924435</v>
      </c>
      <c r="DD68" s="22">
        <f>$S$8*($Q$54-1)/(DC75*($Q$54-1)+1)</f>
        <v>-0.14903115392401831</v>
      </c>
      <c r="DE68" s="22">
        <f>IF(DD68=0,0,-1*DD68^2/$S$8)</f>
        <v>-0.22210284839924435</v>
      </c>
      <c r="DF68" s="22">
        <f>$S$8*($Q$54-1)/(DE75*($Q$54-1)+1)</f>
        <v>-0.14903115392401831</v>
      </c>
      <c r="DG68" s="22">
        <f>IF(DF68=0,0,-1*DF68^2/$S$8)</f>
        <v>-0.22210284839924435</v>
      </c>
      <c r="DH68" s="22">
        <f>$S$8*($Q$54-1)/(DG75*($Q$54-1)+1)</f>
        <v>-0.14903115392401831</v>
      </c>
      <c r="DI68" s="22">
        <f>IF(DH68=0,0,-1*DH68^2/$S$8)</f>
        <v>-0.22210284839924435</v>
      </c>
      <c r="DJ68" s="22">
        <f>$S$8*($Q$54-1)/(DI75*($Q$54-1)+1)</f>
        <v>-0.14903115392401831</v>
      </c>
      <c r="DK68" s="22">
        <f>IF(DJ68=0,0,-1*DJ68^2/$S$8)</f>
        <v>-0.22210284839924435</v>
      </c>
      <c r="DL68" s="22">
        <f>$S$8*($Q$54-1)/(DK75*($Q$54-1)+1)</f>
        <v>-0.14903115392401831</v>
      </c>
      <c r="DM68" s="22">
        <f>IF(DL68=0,0,-1*DL68^2/$S$8)</f>
        <v>-0.22210284839924435</v>
      </c>
      <c r="DN68" s="22">
        <f>$S$8*($Q$54-1)/(DM75*($Q$54-1)+1)</f>
        <v>-0.14903115392401831</v>
      </c>
      <c r="DO68" s="22">
        <f>IF(DN68=0,0,-1*DN68^2/$S$8)</f>
        <v>-0.22210284839924435</v>
      </c>
      <c r="DP68" s="22">
        <f>$S$8*($Q$54-1)/(DO75*($Q$54-1)+1)</f>
        <v>-0.14903115392401831</v>
      </c>
      <c r="DQ68" s="22">
        <f>IF(DP68=0,0,-1*DP68^2/$S$8)</f>
        <v>-0.22210284839924435</v>
      </c>
      <c r="DR68" s="22">
        <f>$S$8*($Q$54-1)/(DQ75*($Q$54-1)+1)</f>
        <v>-0.14903115392401831</v>
      </c>
      <c r="DS68" s="22">
        <f>IF(DR68=0,0,-1*DR68^2/$S$8)</f>
        <v>-0.22210284839924435</v>
      </c>
      <c r="DT68" s="22">
        <f>$S$8*($Q$54-1)/(DS75*($Q$54-1)+1)</f>
        <v>-0.14903115392401831</v>
      </c>
      <c r="DU68" s="22">
        <f>IF(DT68=0,0,-1*DT68^2/$S$8)</f>
        <v>-0.22210284839924435</v>
      </c>
      <c r="DV68" s="22">
        <f>$S$8*($Q$54-1)/(DU75*($Q$54-1)+1)</f>
        <v>-0.14903115392401831</v>
      </c>
      <c r="DW68" s="22">
        <f>IF(DV68=0,0,-1*DV68^2/$S$8)</f>
        <v>-0.22210284839924435</v>
      </c>
      <c r="DX68" s="22">
        <f>$S$8*($Q$54-1)/(DW75*($Q$54-1)+1)</f>
        <v>-0.14903115392401831</v>
      </c>
      <c r="DY68" s="22">
        <f>IF(DX68=0,0,-1*DX68^2/$S$8)</f>
        <v>-0.22210284839924435</v>
      </c>
      <c r="DZ68" s="22">
        <f>$S$8*($Q$54-1)/(DY75*($Q$54-1)+1)</f>
        <v>-0.14903115392401831</v>
      </c>
      <c r="EA68" s="22">
        <f>IF(DZ68=0,0,-1*DZ68^2/$S$8)</f>
        <v>-0.22210284839924435</v>
      </c>
      <c r="EB68" s="22">
        <f>$S$8*($Q$54-1)/(EA75*($Q$54-1)+1)</f>
        <v>-0.14903115392401831</v>
      </c>
      <c r="EC68" s="22">
        <f>IF(EB68=0,0,-1*EB68^2/$S$8)</f>
        <v>-0.22210284839924435</v>
      </c>
      <c r="ED68" s="22">
        <f>$S$8*($Q$54-1)/(EC75*($Q$54-1)+1)</f>
        <v>-0.14903115392401831</v>
      </c>
      <c r="EE68" s="22">
        <f>IF(ED68=0,0,-1*ED68^2/$S$8)</f>
        <v>-0.22210284839924435</v>
      </c>
      <c r="EF68" s="22">
        <f>$S$8*($Q$54-1)/(EE75*($Q$54-1)+1)</f>
        <v>-0.14903115392401831</v>
      </c>
      <c r="EG68" s="22">
        <f>IF(EF68=0,0,-1*EF68^2/$S$8)</f>
        <v>-0.22210284839924435</v>
      </c>
      <c r="EH68" s="22">
        <f>$S$8*($Q$54-1)/(EG75*($Q$54-1)+1)</f>
        <v>-0.14903115392401831</v>
      </c>
      <c r="EI68" s="22">
        <f>IF(EH68=0,0,-1*EH68^2/$S$8)</f>
        <v>-0.22210284839924435</v>
      </c>
      <c r="EJ68" s="22">
        <f>$S$8*($Q$54-1)/(EI75*($Q$54-1)+1)</f>
        <v>-0.14903115392401831</v>
      </c>
      <c r="EK68" s="22">
        <f>IF(EJ68=0,0,-1*EJ68^2/$S$8)</f>
        <v>-0.22210284839924435</v>
      </c>
      <c r="EL68" s="22">
        <f>$S$8*($Q$54-1)/(EK75*($Q$54-1)+1)</f>
        <v>-0.14903115392401831</v>
      </c>
      <c r="EM68" s="22">
        <f>IF(EL68=0,0,-1*EL68^2/$S$8)</f>
        <v>-0.22210284839924435</v>
      </c>
      <c r="EN68" s="22">
        <f>$S$8*($Q$54-1)/(EM75*($Q$54-1)+1)</f>
        <v>-0.14903115392401831</v>
      </c>
      <c r="EO68" s="22">
        <f>IF(EN68=0,0,-1*EN68^2/$S$8)</f>
        <v>-0.22210284839924435</v>
      </c>
      <c r="EP68" s="22">
        <f>$S$8*($Q$54-1)/(EO75*($Q$54-1)+1)</f>
        <v>-0.14903115392401831</v>
      </c>
      <c r="EQ68" s="22">
        <f>IF(EP68=0,0,-1*EP68^2/$S$8)</f>
        <v>-0.22210284839924435</v>
      </c>
      <c r="ER68" s="22">
        <f>$S$8*($Q$54-1)/(EQ75*($Q$54-1)+1)</f>
        <v>-0.14903115392401831</v>
      </c>
      <c r="ES68" s="22">
        <f>IF(ER68=0,0,-1*ER68^2/$S$8)</f>
        <v>-0.22210284839924435</v>
      </c>
      <c r="ET68" s="22">
        <f>$S$8*($Q$54-1)/(ES75*($Q$54-1)+1)</f>
        <v>-0.14903115392401831</v>
      </c>
      <c r="EU68" s="22">
        <f>IF(ET68=0,0,-1*ET68^2/$S$8)</f>
        <v>-0.22210284839924435</v>
      </c>
      <c r="EV68" s="22">
        <f>$S$8*($Q$54-1)/(EU75*($Q$54-1)+1)</f>
        <v>-0.14903115392401831</v>
      </c>
      <c r="EW68" s="22">
        <f>IF(EV68=0,0,-1*EV68^2/$S$8)</f>
        <v>-0.22210284839924435</v>
      </c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</row>
    <row r="69" spans="8:165" x14ac:dyDescent="0.25">
      <c r="H69" s="21"/>
      <c r="I69" s="21"/>
      <c r="J69" s="2"/>
      <c r="L69" s="82">
        <f t="shared" si="23"/>
        <v>0.11231320006027017</v>
      </c>
      <c r="M69" s="22">
        <f t="shared" si="24"/>
        <v>7.9055588319112233E-2</v>
      </c>
      <c r="N69" s="22">
        <f t="shared" si="25"/>
        <v>-3.4087136644722113E-2</v>
      </c>
      <c r="O69" s="22">
        <f>IF(N69=0,0,-1*N69^2/$S$9)</f>
        <v>-1.1619328846359569E-2</v>
      </c>
      <c r="P69" s="22">
        <f>$S$9*($Q$55-1)/(O75*($Q$55-1)+1)</f>
        <v>-3.3269179961924362E-2</v>
      </c>
      <c r="Q69" s="22">
        <f>IF(P69=0,0,-1*P69^2/$S$9)</f>
        <v>-1.1068383353389095E-2</v>
      </c>
      <c r="R69" s="22">
        <f>$S$9*($Q$55-1)/(Q75*($Q$55-1)+1)</f>
        <v>-3.3257609912409246E-2</v>
      </c>
      <c r="S69" s="22">
        <f>IF(R69=0,0,-1*R69^2/$S$9)</f>
        <v>-1.1060686170859816E-2</v>
      </c>
      <c r="T69" s="22">
        <f>$S$9*($Q$55-1)/(S75*($Q$55-1)+1)</f>
        <v>-3.3257611741157891E-2</v>
      </c>
      <c r="U69" s="22">
        <f>IF(T69=0,0,-1*T69^2/$S$9)</f>
        <v>-1.1060687387256032E-2</v>
      </c>
      <c r="V69" s="22">
        <f>$S$9*($Q$55-1)/(U75*($Q$55-1)+1)</f>
        <v>-3.325761174115794E-2</v>
      </c>
      <c r="W69" s="22">
        <f>IF(V69=0,0,-1*V69^2/$S$9)</f>
        <v>-1.1060687387256064E-2</v>
      </c>
      <c r="X69" s="22">
        <f>$S$9*($Q$55-1)/(W75*($Q$55-1)+1)</f>
        <v>-3.325761174115794E-2</v>
      </c>
      <c r="Y69" s="22">
        <f>IF(X69=0,0,-1*X69^2/$S$9)</f>
        <v>-1.1060687387256064E-2</v>
      </c>
      <c r="Z69" s="22">
        <f>$S$9*($Q$55-1)/(Y75*($Q$55-1)+1)</f>
        <v>-3.325761174115794E-2</v>
      </c>
      <c r="AA69" s="22">
        <f>IF(Z69=0,0,-1*Z69^2/$S$9)</f>
        <v>-1.1060687387256064E-2</v>
      </c>
      <c r="AB69" s="22">
        <f>$S$9*($Q$55-1)/(AA75*($Q$55-1)+1)</f>
        <v>-3.325761174115794E-2</v>
      </c>
      <c r="AC69" s="22">
        <f>IF(AB69=0,0,-1*AB69^2/$S$9)</f>
        <v>-1.1060687387256064E-2</v>
      </c>
      <c r="AD69" s="22">
        <f>$S$9*($Q$55-1)/(AC75*($Q$55-1)+1)</f>
        <v>-3.325761174115794E-2</v>
      </c>
      <c r="AE69" s="22">
        <f>IF(AD69=0,0,-1*AD69^2/$S$9)</f>
        <v>-1.1060687387256064E-2</v>
      </c>
      <c r="AF69" s="22">
        <f>$S$9*($Q$55-1)/(AE75*($Q$55-1)+1)</f>
        <v>-3.325761174115794E-2</v>
      </c>
      <c r="AG69" s="22">
        <f>IF(AF69=0,0,-1*AF69^2/$S$9)</f>
        <v>-1.1060687387256064E-2</v>
      </c>
      <c r="AH69" s="22">
        <f>$S$9*($Q$55-1)/(AG75*($Q$55-1)+1)</f>
        <v>-3.325761174115794E-2</v>
      </c>
      <c r="AI69" s="22">
        <f>IF(AH69=0,0,-1*AH69^2/$S$9)</f>
        <v>-1.1060687387256064E-2</v>
      </c>
      <c r="AJ69" s="22">
        <f>$S$9*($Q$55-1)/(AI75*($Q$55-1)+1)</f>
        <v>-3.325761174115794E-2</v>
      </c>
      <c r="AK69" s="22">
        <f>IF(AJ69=0,0,-1*AJ69^2/$S$9)</f>
        <v>-1.1060687387256064E-2</v>
      </c>
      <c r="AL69" s="22">
        <f>$S$9*($Q$55-1)/(AK75*($Q$55-1)+1)</f>
        <v>-3.325761174115794E-2</v>
      </c>
      <c r="AM69" s="22">
        <f>IF(AL69=0,0,-1*AL69^2/$S$9)</f>
        <v>-1.1060687387256064E-2</v>
      </c>
      <c r="AN69" s="22">
        <f>$S$9*($Q$55-1)/(AM75*($Q$55-1)+1)</f>
        <v>-3.325761174115794E-2</v>
      </c>
      <c r="AO69" s="22">
        <f>IF(AN69=0,0,-1*AN69^2/$S$9)</f>
        <v>-1.1060687387256064E-2</v>
      </c>
      <c r="AP69" s="22">
        <f>$S$9*($Q$55-1)/(AO75*($Q$55-1)+1)</f>
        <v>-3.325761174115794E-2</v>
      </c>
      <c r="AQ69" s="22">
        <f>IF(AP69=0,0,-1*AP69^2/$S$9)</f>
        <v>-1.1060687387256064E-2</v>
      </c>
      <c r="AR69" s="22">
        <f>$S$9*($Q$55-1)/(AQ75*($Q$55-1)+1)</f>
        <v>-3.325761174115794E-2</v>
      </c>
      <c r="AS69" s="22">
        <f>IF(AR69=0,0,-1*AR69^2/$S$9)</f>
        <v>-1.1060687387256064E-2</v>
      </c>
      <c r="AT69" s="22">
        <f>$S$9*($Q$55-1)/(AS75*($Q$55-1)+1)</f>
        <v>-3.325761174115794E-2</v>
      </c>
      <c r="AU69" s="22">
        <f>IF(AT69=0,0,-1*AT69^2/$S$9)</f>
        <v>-1.1060687387256064E-2</v>
      </c>
      <c r="AV69" s="22">
        <f>$S$9*($Q$55-1)/(AU75*($Q$55-1)+1)</f>
        <v>-3.325761174115794E-2</v>
      </c>
      <c r="AW69" s="22">
        <f>IF(AV69=0,0,-1*AV69^2/$S$9)</f>
        <v>-1.1060687387256064E-2</v>
      </c>
      <c r="AX69" s="22">
        <f>$S$9*($Q$55-1)/(AW75*($Q$55-1)+1)</f>
        <v>-3.325761174115794E-2</v>
      </c>
      <c r="AY69" s="22">
        <f>IF(AX69=0,0,-1*AX69^2/$S$9)</f>
        <v>-1.1060687387256064E-2</v>
      </c>
      <c r="AZ69" s="22">
        <f>$S$9*($Q$55-1)/(AY75*($Q$55-1)+1)</f>
        <v>-3.325761174115794E-2</v>
      </c>
      <c r="BA69" s="22">
        <f>IF(AZ69=0,0,-1*AZ69^2/$S$9)</f>
        <v>-1.1060687387256064E-2</v>
      </c>
      <c r="BB69" s="22">
        <f>$S$9*($Q$55-1)/(BA75*($Q$55-1)+1)</f>
        <v>-3.325761174115794E-2</v>
      </c>
      <c r="BC69" s="22">
        <f>IF(BB69=0,0,-1*BB69^2/$S$9)</f>
        <v>-1.1060687387256064E-2</v>
      </c>
      <c r="BD69" s="22">
        <f>$S$9*($Q$55-1)/(BC75*($Q$55-1)+1)</f>
        <v>-3.325761174115794E-2</v>
      </c>
      <c r="BE69" s="22">
        <f>IF(BD69=0,0,-1*BD69^2/$S$9)</f>
        <v>-1.1060687387256064E-2</v>
      </c>
      <c r="BF69" s="22">
        <f>$S$9*($Q$55-1)/(BE75*($Q$55-1)+1)</f>
        <v>-3.325761174115794E-2</v>
      </c>
      <c r="BG69" s="22">
        <f>IF(BF69=0,0,-1*BF69^2/$S$9)</f>
        <v>-1.1060687387256064E-2</v>
      </c>
      <c r="BH69" s="22">
        <f>$S$9*($Q$55-1)/(BG75*($Q$55-1)+1)</f>
        <v>-3.325761174115794E-2</v>
      </c>
      <c r="BI69" s="22">
        <f>IF(BH69=0,0,-1*BH69^2/$S$9)</f>
        <v>-1.1060687387256064E-2</v>
      </c>
      <c r="BJ69" s="22">
        <f>$S$9*($Q$55-1)/(BI75*($Q$55-1)+1)</f>
        <v>-3.325761174115794E-2</v>
      </c>
      <c r="BK69" s="22">
        <f>IF(BJ69=0,0,-1*BJ69^2/$S$9)</f>
        <v>-1.1060687387256064E-2</v>
      </c>
      <c r="BL69" s="22">
        <f>$S$9*($Q$55-1)/(BK75*($Q$55-1)+1)</f>
        <v>-3.325761174115794E-2</v>
      </c>
      <c r="BM69" s="22">
        <f>IF(BL69=0,0,-1*BL69^2/$S$9)</f>
        <v>-1.1060687387256064E-2</v>
      </c>
      <c r="BN69" s="22">
        <f>$S$9*($Q$55-1)/(BM75*($Q$55-1)+1)</f>
        <v>-3.325761174115794E-2</v>
      </c>
      <c r="BO69" s="22">
        <f>IF(BN69=0,0,-1*BN69^2/$S$9)</f>
        <v>-1.1060687387256064E-2</v>
      </c>
      <c r="BP69" s="22">
        <f>$S$9*($Q$55-1)/(BO75*($Q$55-1)+1)</f>
        <v>-3.325761174115794E-2</v>
      </c>
      <c r="BQ69" s="22">
        <f>IF(BP69=0,0,-1*BP69^2/$S$9)</f>
        <v>-1.1060687387256064E-2</v>
      </c>
      <c r="BR69" s="22">
        <f>$S$9*($Q$55-1)/(BQ75*($Q$55-1)+1)</f>
        <v>-3.325761174115794E-2</v>
      </c>
      <c r="BS69" s="22">
        <f>IF(BR69=0,0,-1*BR69^2/$S$9)</f>
        <v>-1.1060687387256064E-2</v>
      </c>
      <c r="BT69" s="22">
        <f>$S$9*($Q$55-1)/(BS75*($Q$55-1)+1)</f>
        <v>-3.325761174115794E-2</v>
      </c>
      <c r="BU69" s="22">
        <f>IF(BT69=0,0,-1*BT69^2/$S$9)</f>
        <v>-1.1060687387256064E-2</v>
      </c>
      <c r="BV69" s="22">
        <f>$S$9*($Q$55-1)/(BU75*($Q$55-1)+1)</f>
        <v>-3.325761174115794E-2</v>
      </c>
      <c r="BW69" s="22">
        <f>IF(BV69=0,0,-1*BV69^2/$S$9)</f>
        <v>-1.1060687387256064E-2</v>
      </c>
      <c r="BX69" s="22">
        <f>$S$9*($Q$55-1)/(BW75*($Q$55-1)+1)</f>
        <v>-3.325761174115794E-2</v>
      </c>
      <c r="BY69" s="22">
        <f>IF(BX69=0,0,-1*BX69^2/$S$9)</f>
        <v>-1.1060687387256064E-2</v>
      </c>
      <c r="BZ69" s="22">
        <f>$S$9*($Q$55-1)/(BY75*($Q$55-1)+1)</f>
        <v>-3.325761174115794E-2</v>
      </c>
      <c r="CA69" s="22">
        <f>IF(BZ69=0,0,-1*BZ69^2/$S$9)</f>
        <v>-1.1060687387256064E-2</v>
      </c>
      <c r="CB69" s="22">
        <f>$S$9*($Q$55-1)/(CA75*($Q$55-1)+1)</f>
        <v>-3.325761174115794E-2</v>
      </c>
      <c r="CC69" s="22">
        <f>IF(CB69=0,0,-1*CB69^2/$S$9)</f>
        <v>-1.1060687387256064E-2</v>
      </c>
      <c r="CD69" s="22">
        <f>$S$9*($Q$55-1)/(CC75*($Q$55-1)+1)</f>
        <v>-3.325761174115794E-2</v>
      </c>
      <c r="CE69" s="22">
        <f>IF(CD69=0,0,-1*CD69^2/$S$9)</f>
        <v>-1.1060687387256064E-2</v>
      </c>
      <c r="CF69" s="22">
        <f>$S$9*($Q$55-1)/(CE75*($Q$55-1)+1)</f>
        <v>-3.325761174115794E-2</v>
      </c>
      <c r="CG69" s="22">
        <f>IF(CF69=0,0,-1*CF69^2/$S$9)</f>
        <v>-1.1060687387256064E-2</v>
      </c>
      <c r="CH69" s="22">
        <f>$S$9*($Q$55-1)/(CG75*($Q$55-1)+1)</f>
        <v>-3.325761174115794E-2</v>
      </c>
      <c r="CI69" s="22">
        <f>IF(CH69=0,0,-1*CH69^2/$S$9)</f>
        <v>-1.1060687387256064E-2</v>
      </c>
      <c r="CJ69" s="22">
        <f>$S$9*($Q$55-1)/(CI75*($Q$55-1)+1)</f>
        <v>-3.325761174115794E-2</v>
      </c>
      <c r="CK69" s="22">
        <f>IF(CJ69=0,0,-1*CJ69^2/$S$9)</f>
        <v>-1.1060687387256064E-2</v>
      </c>
      <c r="CL69" s="22">
        <f>$S$9*($Q$55-1)/(CK75*($Q$55-1)+1)</f>
        <v>-3.325761174115794E-2</v>
      </c>
      <c r="CM69" s="22">
        <f>IF(CL69=0,0,-1*CL69^2/$S$9)</f>
        <v>-1.1060687387256064E-2</v>
      </c>
      <c r="CN69" s="22">
        <f>$S$9*($Q$55-1)/(CM75*($Q$55-1)+1)</f>
        <v>-3.325761174115794E-2</v>
      </c>
      <c r="CO69" s="22">
        <f>IF(CN69=0,0,-1*CN69^2/$S$9)</f>
        <v>-1.1060687387256064E-2</v>
      </c>
      <c r="CP69" s="22">
        <f>$S$9*($Q$55-1)/(CO75*($Q$55-1)+1)</f>
        <v>-3.325761174115794E-2</v>
      </c>
      <c r="CQ69" s="22">
        <f>IF(CP69=0,0,-1*CP69^2/$S$9)</f>
        <v>-1.1060687387256064E-2</v>
      </c>
      <c r="CR69" s="22">
        <f>$S$9*($Q$55-1)/(CQ75*($Q$55-1)+1)</f>
        <v>-3.325761174115794E-2</v>
      </c>
      <c r="CS69" s="22">
        <f>IF(CR69=0,0,-1*CR69^2/$S$9)</f>
        <v>-1.1060687387256064E-2</v>
      </c>
      <c r="CT69" s="22">
        <f>$S$9*($Q$55-1)/(CS75*($Q$55-1)+1)</f>
        <v>-3.325761174115794E-2</v>
      </c>
      <c r="CU69" s="22">
        <f>IF(CT69=0,0,-1*CT69^2/$S$9)</f>
        <v>-1.1060687387256064E-2</v>
      </c>
      <c r="CV69" s="22">
        <f>$S$9*($Q$55-1)/(CU75*($Q$55-1)+1)</f>
        <v>-3.325761174115794E-2</v>
      </c>
      <c r="CW69" s="22">
        <f>IF(CV69=0,0,-1*CV69^2/$S$9)</f>
        <v>-1.1060687387256064E-2</v>
      </c>
      <c r="CX69" s="22">
        <f>$S$9*($Q$55-1)/(CW75*($Q$55-1)+1)</f>
        <v>-3.325761174115794E-2</v>
      </c>
      <c r="CY69" s="22">
        <f>IF(CX69=0,0,-1*CX69^2/$S$9)</f>
        <v>-1.1060687387256064E-2</v>
      </c>
      <c r="CZ69" s="22">
        <f>$S$9*($Q$55-1)/(CY75*($Q$55-1)+1)</f>
        <v>-3.325761174115794E-2</v>
      </c>
      <c r="DA69" s="22">
        <f>IF(CZ69=0,0,-1*CZ69^2/$S$9)</f>
        <v>-1.1060687387256064E-2</v>
      </c>
      <c r="DB69" s="22">
        <f>$S$9*($Q$55-1)/(DA75*($Q$55-1)+1)</f>
        <v>-3.325761174115794E-2</v>
      </c>
      <c r="DC69" s="22">
        <f>IF(DB69=0,0,-1*DB69^2/$S$9)</f>
        <v>-1.1060687387256064E-2</v>
      </c>
      <c r="DD69" s="22">
        <f>$S$9*($Q$55-1)/(DC75*($Q$55-1)+1)</f>
        <v>-3.325761174115794E-2</v>
      </c>
      <c r="DE69" s="22">
        <f>IF(DD69=0,0,-1*DD69^2/$S$9)</f>
        <v>-1.1060687387256064E-2</v>
      </c>
      <c r="DF69" s="22">
        <f>$S$9*($Q$55-1)/(DE75*($Q$55-1)+1)</f>
        <v>-3.325761174115794E-2</v>
      </c>
      <c r="DG69" s="22">
        <f>IF(DF69=0,0,-1*DF69^2/$S$9)</f>
        <v>-1.1060687387256064E-2</v>
      </c>
      <c r="DH69" s="22">
        <f>$S$9*($Q$55-1)/(DG75*($Q$55-1)+1)</f>
        <v>-3.325761174115794E-2</v>
      </c>
      <c r="DI69" s="22">
        <f>IF(DH69=0,0,-1*DH69^2/$S$9)</f>
        <v>-1.1060687387256064E-2</v>
      </c>
      <c r="DJ69" s="22">
        <f>$S$9*($Q$55-1)/(DI75*($Q$55-1)+1)</f>
        <v>-3.325761174115794E-2</v>
      </c>
      <c r="DK69" s="22">
        <f>IF(DJ69=0,0,-1*DJ69^2/$S$9)</f>
        <v>-1.1060687387256064E-2</v>
      </c>
      <c r="DL69" s="22">
        <f>$S$9*($Q$55-1)/(DK75*($Q$55-1)+1)</f>
        <v>-3.325761174115794E-2</v>
      </c>
      <c r="DM69" s="22">
        <f>IF(DL69=0,0,-1*DL69^2/$S$9)</f>
        <v>-1.1060687387256064E-2</v>
      </c>
      <c r="DN69" s="22">
        <f>$S$9*($Q$55-1)/(DM75*($Q$55-1)+1)</f>
        <v>-3.325761174115794E-2</v>
      </c>
      <c r="DO69" s="22">
        <f>IF(DN69=0,0,-1*DN69^2/$S$9)</f>
        <v>-1.1060687387256064E-2</v>
      </c>
      <c r="DP69" s="22">
        <f>$S$9*($Q$55-1)/(DO75*($Q$55-1)+1)</f>
        <v>-3.325761174115794E-2</v>
      </c>
      <c r="DQ69" s="22">
        <f>IF(DP69=0,0,-1*DP69^2/$S$9)</f>
        <v>-1.1060687387256064E-2</v>
      </c>
      <c r="DR69" s="22">
        <f>$S$9*($Q$55-1)/(DQ75*($Q$55-1)+1)</f>
        <v>-3.325761174115794E-2</v>
      </c>
      <c r="DS69" s="22">
        <f>IF(DR69=0,0,-1*DR69^2/$S$9)</f>
        <v>-1.1060687387256064E-2</v>
      </c>
      <c r="DT69" s="22">
        <f>$S$9*($Q$55-1)/(DS75*($Q$55-1)+1)</f>
        <v>-3.325761174115794E-2</v>
      </c>
      <c r="DU69" s="22">
        <f>IF(DT69=0,0,-1*DT69^2/$S$9)</f>
        <v>-1.1060687387256064E-2</v>
      </c>
      <c r="DV69" s="22">
        <f>$S$9*($Q$55-1)/(DU75*($Q$55-1)+1)</f>
        <v>-3.325761174115794E-2</v>
      </c>
      <c r="DW69" s="22">
        <f>IF(DV69=0,0,-1*DV69^2/$S$9)</f>
        <v>-1.1060687387256064E-2</v>
      </c>
      <c r="DX69" s="22">
        <f>$S$9*($Q$55-1)/(DW75*($Q$55-1)+1)</f>
        <v>-3.325761174115794E-2</v>
      </c>
      <c r="DY69" s="22">
        <f>IF(DX69=0,0,-1*DX69^2/$S$9)</f>
        <v>-1.1060687387256064E-2</v>
      </c>
      <c r="DZ69" s="22">
        <f>$S$9*($Q$55-1)/(DY75*($Q$55-1)+1)</f>
        <v>-3.325761174115794E-2</v>
      </c>
      <c r="EA69" s="22">
        <f>IF(DZ69=0,0,-1*DZ69^2/$S$9)</f>
        <v>-1.1060687387256064E-2</v>
      </c>
      <c r="EB69" s="22">
        <f>$S$9*($Q$55-1)/(EA75*($Q$55-1)+1)</f>
        <v>-3.325761174115794E-2</v>
      </c>
      <c r="EC69" s="22">
        <f>IF(EB69=0,0,-1*EB69^2/$S$9)</f>
        <v>-1.1060687387256064E-2</v>
      </c>
      <c r="ED69" s="22">
        <f>$S$9*($Q$55-1)/(EC75*($Q$55-1)+1)</f>
        <v>-3.325761174115794E-2</v>
      </c>
      <c r="EE69" s="22">
        <f>IF(ED69=0,0,-1*ED69^2/$S$9)</f>
        <v>-1.1060687387256064E-2</v>
      </c>
      <c r="EF69" s="22">
        <f>$S$9*($Q$55-1)/(EE75*($Q$55-1)+1)</f>
        <v>-3.325761174115794E-2</v>
      </c>
      <c r="EG69" s="22">
        <f>IF(EF69=0,0,-1*EF69^2/$S$9)</f>
        <v>-1.1060687387256064E-2</v>
      </c>
      <c r="EH69" s="22">
        <f>$S$9*($Q$55-1)/(EG75*($Q$55-1)+1)</f>
        <v>-3.325761174115794E-2</v>
      </c>
      <c r="EI69" s="22">
        <f>IF(EH69=0,0,-1*EH69^2/$S$9)</f>
        <v>-1.1060687387256064E-2</v>
      </c>
      <c r="EJ69" s="22">
        <f>$S$9*($Q$55-1)/(EI75*($Q$55-1)+1)</f>
        <v>-3.325761174115794E-2</v>
      </c>
      <c r="EK69" s="22">
        <f>IF(EJ69=0,0,-1*EJ69^2/$S$9)</f>
        <v>-1.1060687387256064E-2</v>
      </c>
      <c r="EL69" s="22">
        <f>$S$9*($Q$55-1)/(EK75*($Q$55-1)+1)</f>
        <v>-3.325761174115794E-2</v>
      </c>
      <c r="EM69" s="22">
        <f>IF(EL69=0,0,-1*EL69^2/$S$9)</f>
        <v>-1.1060687387256064E-2</v>
      </c>
      <c r="EN69" s="22">
        <f>$S$9*($Q$55-1)/(EM75*($Q$55-1)+1)</f>
        <v>-3.325761174115794E-2</v>
      </c>
      <c r="EO69" s="22">
        <f>IF(EN69=0,0,-1*EN69^2/$S$9)</f>
        <v>-1.1060687387256064E-2</v>
      </c>
      <c r="EP69" s="22">
        <f>$S$9*($Q$55-1)/(EO75*($Q$55-1)+1)</f>
        <v>-3.325761174115794E-2</v>
      </c>
      <c r="EQ69" s="22">
        <f>IF(EP69=0,0,-1*EP69^2/$S$9)</f>
        <v>-1.1060687387256064E-2</v>
      </c>
      <c r="ER69" s="22">
        <f>$S$9*($Q$55-1)/(EQ75*($Q$55-1)+1)</f>
        <v>-3.325761174115794E-2</v>
      </c>
      <c r="ES69" s="22">
        <f>IF(ER69=0,0,-1*ER69^2/$S$9)</f>
        <v>-1.1060687387256064E-2</v>
      </c>
      <c r="ET69" s="22">
        <f>$S$9*($Q$55-1)/(ES75*($Q$55-1)+1)</f>
        <v>-3.325761174115794E-2</v>
      </c>
      <c r="EU69" s="22">
        <f>IF(ET69=0,0,-1*ET69^2/$S$9)</f>
        <v>-1.1060687387256064E-2</v>
      </c>
      <c r="EV69" s="22">
        <f>$S$9*($Q$55-1)/(EU75*($Q$55-1)+1)</f>
        <v>-3.325761174115794E-2</v>
      </c>
      <c r="EW69" s="22">
        <f>IF(EV69=0,0,-1*EV69^2/$S$9)</f>
        <v>-1.1060687387256064E-2</v>
      </c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</row>
    <row r="70" spans="8:165" x14ac:dyDescent="0.25">
      <c r="H70" s="21"/>
      <c r="I70" s="21"/>
      <c r="J70" s="2"/>
      <c r="L70" s="82">
        <f t="shared" si="23"/>
        <v>8.5351923385873565E-2</v>
      </c>
      <c r="M70" s="22">
        <f t="shared" si="24"/>
        <v>0.12491597191938406</v>
      </c>
      <c r="N70" s="22">
        <f t="shared" si="25"/>
        <v>3.8450895104592375E-2</v>
      </c>
      <c r="O70" s="22">
        <f>IF(N70=0,0,-1*N70^2/$S$10)</f>
        <v>-1.4784713343443659E-2</v>
      </c>
      <c r="P70" s="22">
        <f>$S$10*($Q$56-1)/(O75*($Q$56-1)+1)</f>
        <v>3.9547689589894977E-2</v>
      </c>
      <c r="Q70" s="22">
        <f>IF(P70=0,0,-1*P70^2/$S$10)</f>
        <v>-1.5640197518986872E-2</v>
      </c>
      <c r="R70" s="22">
        <f>$S$10*($Q$56-1)/(Q75*($Q$56-1)+1)</f>
        <v>3.9564051121564969E-2</v>
      </c>
      <c r="S70" s="22">
        <f>IF(R70=0,0,-1*R70^2/$S$10)</f>
        <v>-1.5653141411498064E-2</v>
      </c>
      <c r="T70" s="22">
        <f>$S$10*($Q$56-1)/(S75*($Q$56-1)+1)</f>
        <v>3.9564048533510553E-2</v>
      </c>
      <c r="U70" s="22">
        <f>IF(T70=0,0,-1*T70^2/$S$10)</f>
        <v>-1.5653139363619784E-2</v>
      </c>
      <c r="V70" s="22">
        <f>$S$10*($Q$56-1)/(U75*($Q$56-1)+1)</f>
        <v>3.956404853351049E-2</v>
      </c>
      <c r="W70" s="22">
        <f>IF(V70=0,0,-1*V70^2/$S$10)</f>
        <v>-1.5653139363619735E-2</v>
      </c>
      <c r="X70" s="22">
        <f>$S$10*($Q$56-1)/(W75*($Q$56-1)+1)</f>
        <v>3.956404853351049E-2</v>
      </c>
      <c r="Y70" s="22">
        <f>IF(X70=0,0,-1*X70^2/$S$10)</f>
        <v>-1.5653139363619735E-2</v>
      </c>
      <c r="Z70" s="22">
        <f>$S$10*($Q$56-1)/(Y75*($Q$56-1)+1)</f>
        <v>3.956404853351049E-2</v>
      </c>
      <c r="AA70" s="22">
        <f>IF(Z70=0,0,-1*Z70^2/$S$10)</f>
        <v>-1.5653139363619735E-2</v>
      </c>
      <c r="AB70" s="22">
        <f>$S$10*($Q$56-1)/(AA75*($Q$56-1)+1)</f>
        <v>3.956404853351049E-2</v>
      </c>
      <c r="AC70" s="22">
        <f>IF(AB70=0,0,-1*AB70^2/$S$10)</f>
        <v>-1.5653139363619735E-2</v>
      </c>
      <c r="AD70" s="22">
        <f>$S$10*($Q$56-1)/(AC75*($Q$56-1)+1)</f>
        <v>3.956404853351049E-2</v>
      </c>
      <c r="AE70" s="22">
        <f>IF(AD70=0,0,-1*AD70^2/$S$10)</f>
        <v>-1.5653139363619735E-2</v>
      </c>
      <c r="AF70" s="22">
        <f>$S$10*($Q$56-1)/(AE75*($Q$56-1)+1)</f>
        <v>3.956404853351049E-2</v>
      </c>
      <c r="AG70" s="22">
        <f>IF(AF70=0,0,-1*AF70^2/$S$10)</f>
        <v>-1.5653139363619735E-2</v>
      </c>
      <c r="AH70" s="22">
        <f>$S$10*($Q$56-1)/(AG75*($Q$56-1)+1)</f>
        <v>3.956404853351049E-2</v>
      </c>
      <c r="AI70" s="22">
        <f>IF(AH70=0,0,-1*AH70^2/$S$10)</f>
        <v>-1.5653139363619735E-2</v>
      </c>
      <c r="AJ70" s="22">
        <f>$S$10*($Q$56-1)/(AI75*($Q$56-1)+1)</f>
        <v>3.956404853351049E-2</v>
      </c>
      <c r="AK70" s="22">
        <f>IF(AJ70=0,0,-1*AJ70^2/$S$10)</f>
        <v>-1.5653139363619735E-2</v>
      </c>
      <c r="AL70" s="22">
        <f>$S$10*($Q$56-1)/(AK75*($Q$56-1)+1)</f>
        <v>3.956404853351049E-2</v>
      </c>
      <c r="AM70" s="22">
        <f>IF(AL70=0,0,-1*AL70^2/$S$10)</f>
        <v>-1.5653139363619735E-2</v>
      </c>
      <c r="AN70" s="22">
        <f>$S$10*($Q$56-1)/(AM75*($Q$56-1)+1)</f>
        <v>3.956404853351049E-2</v>
      </c>
      <c r="AO70" s="22">
        <f>IF(AN70=0,0,-1*AN70^2/$S$10)</f>
        <v>-1.5653139363619735E-2</v>
      </c>
      <c r="AP70" s="22">
        <f>$S$10*($Q$56-1)/(AO75*($Q$56-1)+1)</f>
        <v>3.956404853351049E-2</v>
      </c>
      <c r="AQ70" s="22">
        <f>IF(AP70=0,0,-1*AP70^2/$S$10)</f>
        <v>-1.5653139363619735E-2</v>
      </c>
      <c r="AR70" s="22">
        <f>$S$10*($Q$56-1)/(AQ75*($Q$56-1)+1)</f>
        <v>3.956404853351049E-2</v>
      </c>
      <c r="AS70" s="22">
        <f>IF(AR70=0,0,-1*AR70^2/$S$10)</f>
        <v>-1.5653139363619735E-2</v>
      </c>
      <c r="AT70" s="22">
        <f>$S$10*($Q$56-1)/(AS75*($Q$56-1)+1)</f>
        <v>3.956404853351049E-2</v>
      </c>
      <c r="AU70" s="22">
        <f>IF(AT70=0,0,-1*AT70^2/$S$10)</f>
        <v>-1.5653139363619735E-2</v>
      </c>
      <c r="AV70" s="22">
        <f>$S$10*($Q$56-1)/(AU75*($Q$56-1)+1)</f>
        <v>3.956404853351049E-2</v>
      </c>
      <c r="AW70" s="22">
        <f>IF(AV70=0,0,-1*AV70^2/$S$10)</f>
        <v>-1.5653139363619735E-2</v>
      </c>
      <c r="AX70" s="22">
        <f>$S$10*($Q$56-1)/(AW75*($Q$56-1)+1)</f>
        <v>3.956404853351049E-2</v>
      </c>
      <c r="AY70" s="22">
        <f>IF(AX70=0,0,-1*AX70^2/$S$10)</f>
        <v>-1.5653139363619735E-2</v>
      </c>
      <c r="AZ70" s="22">
        <f>$S$10*($Q$56-1)/(AY75*($Q$56-1)+1)</f>
        <v>3.956404853351049E-2</v>
      </c>
      <c r="BA70" s="22">
        <f>IF(AZ70=0,0,-1*AZ70^2/$S$10)</f>
        <v>-1.5653139363619735E-2</v>
      </c>
      <c r="BB70" s="22">
        <f>$S$10*($Q$56-1)/(BA75*($Q$56-1)+1)</f>
        <v>3.956404853351049E-2</v>
      </c>
      <c r="BC70" s="22">
        <f>IF(BB70=0,0,-1*BB70^2/$S$10)</f>
        <v>-1.5653139363619735E-2</v>
      </c>
      <c r="BD70" s="22">
        <f>$S$10*($Q$56-1)/(BC75*($Q$56-1)+1)</f>
        <v>3.956404853351049E-2</v>
      </c>
      <c r="BE70" s="22">
        <f>IF(BD70=0,0,-1*BD70^2/$S$10)</f>
        <v>-1.5653139363619735E-2</v>
      </c>
      <c r="BF70" s="22">
        <f>$S$10*($Q$56-1)/(BE75*($Q$56-1)+1)</f>
        <v>3.956404853351049E-2</v>
      </c>
      <c r="BG70" s="22">
        <f>IF(BF70=0,0,-1*BF70^2/$S$10)</f>
        <v>-1.5653139363619735E-2</v>
      </c>
      <c r="BH70" s="22">
        <f>$S$10*($Q$56-1)/(BG75*($Q$56-1)+1)</f>
        <v>3.956404853351049E-2</v>
      </c>
      <c r="BI70" s="22">
        <f>IF(BH70=0,0,-1*BH70^2/$S$10)</f>
        <v>-1.5653139363619735E-2</v>
      </c>
      <c r="BJ70" s="22">
        <f>$S$10*($Q$56-1)/(BI75*($Q$56-1)+1)</f>
        <v>3.956404853351049E-2</v>
      </c>
      <c r="BK70" s="22">
        <f>IF(BJ70=0,0,-1*BJ70^2/$S$10)</f>
        <v>-1.5653139363619735E-2</v>
      </c>
      <c r="BL70" s="22">
        <f>$S$10*($Q$56-1)/(BK75*($Q$56-1)+1)</f>
        <v>3.956404853351049E-2</v>
      </c>
      <c r="BM70" s="22">
        <f>IF(BL70=0,0,-1*BL70^2/$S$10)</f>
        <v>-1.5653139363619735E-2</v>
      </c>
      <c r="BN70" s="22">
        <f>$S$10*($Q$56-1)/(BM75*($Q$56-1)+1)</f>
        <v>3.956404853351049E-2</v>
      </c>
      <c r="BO70" s="22">
        <f>IF(BN70=0,0,-1*BN70^2/$S$10)</f>
        <v>-1.5653139363619735E-2</v>
      </c>
      <c r="BP70" s="22">
        <f>$S$10*($Q$56-1)/(BO75*($Q$56-1)+1)</f>
        <v>3.956404853351049E-2</v>
      </c>
      <c r="BQ70" s="22">
        <f>IF(BP70=0,0,-1*BP70^2/$S$10)</f>
        <v>-1.5653139363619735E-2</v>
      </c>
      <c r="BR70" s="22">
        <f>$S$10*($Q$56-1)/(BQ75*($Q$56-1)+1)</f>
        <v>3.956404853351049E-2</v>
      </c>
      <c r="BS70" s="22">
        <f>IF(BR70=0,0,-1*BR70^2/$S$10)</f>
        <v>-1.5653139363619735E-2</v>
      </c>
      <c r="BT70" s="22">
        <f>$S$10*($Q$56-1)/(BS75*($Q$56-1)+1)</f>
        <v>3.956404853351049E-2</v>
      </c>
      <c r="BU70" s="22">
        <f>IF(BT70=0,0,-1*BT70^2/$S$10)</f>
        <v>-1.5653139363619735E-2</v>
      </c>
      <c r="BV70" s="22">
        <f>$S$10*($Q$56-1)/(BU75*($Q$56-1)+1)</f>
        <v>3.956404853351049E-2</v>
      </c>
      <c r="BW70" s="22">
        <f>IF(BV70=0,0,-1*BV70^2/$S$10)</f>
        <v>-1.5653139363619735E-2</v>
      </c>
      <c r="BX70" s="22">
        <f>$S$10*($Q$56-1)/(BW75*($Q$56-1)+1)</f>
        <v>3.956404853351049E-2</v>
      </c>
      <c r="BY70" s="22">
        <f>IF(BX70=0,0,-1*BX70^2/$S$10)</f>
        <v>-1.5653139363619735E-2</v>
      </c>
      <c r="BZ70" s="22">
        <f>$S$10*($Q$56-1)/(BY75*($Q$56-1)+1)</f>
        <v>3.956404853351049E-2</v>
      </c>
      <c r="CA70" s="22">
        <f>IF(BZ70=0,0,-1*BZ70^2/$S$10)</f>
        <v>-1.5653139363619735E-2</v>
      </c>
      <c r="CB70" s="22">
        <f>$S$10*($Q$56-1)/(CA75*($Q$56-1)+1)</f>
        <v>3.956404853351049E-2</v>
      </c>
      <c r="CC70" s="22">
        <f>IF(CB70=0,0,-1*CB70^2/$S$10)</f>
        <v>-1.5653139363619735E-2</v>
      </c>
      <c r="CD70" s="22">
        <f>$S$10*($Q$56-1)/(CC75*($Q$56-1)+1)</f>
        <v>3.956404853351049E-2</v>
      </c>
      <c r="CE70" s="22">
        <f>IF(CD70=0,0,-1*CD70^2/$S$10)</f>
        <v>-1.5653139363619735E-2</v>
      </c>
      <c r="CF70" s="22">
        <f>$S$10*($Q$56-1)/(CE75*($Q$56-1)+1)</f>
        <v>3.956404853351049E-2</v>
      </c>
      <c r="CG70" s="22">
        <f>IF(CF70=0,0,-1*CF70^2/$S$10)</f>
        <v>-1.5653139363619735E-2</v>
      </c>
      <c r="CH70" s="22">
        <f>$S$10*($Q$56-1)/(CG75*($Q$56-1)+1)</f>
        <v>3.956404853351049E-2</v>
      </c>
      <c r="CI70" s="22">
        <f>IF(CH70=0,0,-1*CH70^2/$S$10)</f>
        <v>-1.5653139363619735E-2</v>
      </c>
      <c r="CJ70" s="22">
        <f>$S$10*($Q$56-1)/(CI75*($Q$56-1)+1)</f>
        <v>3.956404853351049E-2</v>
      </c>
      <c r="CK70" s="22">
        <f>IF(CJ70=0,0,-1*CJ70^2/$S$10)</f>
        <v>-1.5653139363619735E-2</v>
      </c>
      <c r="CL70" s="22">
        <f>$S$10*($Q$56-1)/(CK75*($Q$56-1)+1)</f>
        <v>3.956404853351049E-2</v>
      </c>
      <c r="CM70" s="22">
        <f>IF(CL70=0,0,-1*CL70^2/$S$10)</f>
        <v>-1.5653139363619735E-2</v>
      </c>
      <c r="CN70" s="22">
        <f>$S$10*($Q$56-1)/(CM75*($Q$56-1)+1)</f>
        <v>3.956404853351049E-2</v>
      </c>
      <c r="CO70" s="22">
        <f>IF(CN70=0,0,-1*CN70^2/$S$10)</f>
        <v>-1.5653139363619735E-2</v>
      </c>
      <c r="CP70" s="22">
        <f>$S$10*($Q$56-1)/(CO75*($Q$56-1)+1)</f>
        <v>3.956404853351049E-2</v>
      </c>
      <c r="CQ70" s="22">
        <f>IF(CP70=0,0,-1*CP70^2/$S$10)</f>
        <v>-1.5653139363619735E-2</v>
      </c>
      <c r="CR70" s="22">
        <f>$S$10*($Q$56-1)/(CQ75*($Q$56-1)+1)</f>
        <v>3.956404853351049E-2</v>
      </c>
      <c r="CS70" s="22">
        <f>IF(CR70=0,0,-1*CR70^2/$S$10)</f>
        <v>-1.5653139363619735E-2</v>
      </c>
      <c r="CT70" s="22">
        <f>$S$10*($Q$56-1)/(CS75*($Q$56-1)+1)</f>
        <v>3.956404853351049E-2</v>
      </c>
      <c r="CU70" s="22">
        <f>IF(CT70=0,0,-1*CT70^2/$S$10)</f>
        <v>-1.5653139363619735E-2</v>
      </c>
      <c r="CV70" s="22">
        <f>$S$10*($Q$56-1)/(CU75*($Q$56-1)+1)</f>
        <v>3.956404853351049E-2</v>
      </c>
      <c r="CW70" s="22">
        <f>IF(CV70=0,0,-1*CV70^2/$S$10)</f>
        <v>-1.5653139363619735E-2</v>
      </c>
      <c r="CX70" s="22">
        <f>$S$10*($Q$56-1)/(CW75*($Q$56-1)+1)</f>
        <v>3.956404853351049E-2</v>
      </c>
      <c r="CY70" s="22">
        <f>IF(CX70=0,0,-1*CX70^2/$S$10)</f>
        <v>-1.5653139363619735E-2</v>
      </c>
      <c r="CZ70" s="22">
        <f>$S$10*($Q$56-1)/(CY75*($Q$56-1)+1)</f>
        <v>3.956404853351049E-2</v>
      </c>
      <c r="DA70" s="22">
        <f>IF(CZ70=0,0,-1*CZ70^2/$S$10)</f>
        <v>-1.5653139363619735E-2</v>
      </c>
      <c r="DB70" s="22">
        <f>$S$10*($Q$56-1)/(DA75*($Q$56-1)+1)</f>
        <v>3.956404853351049E-2</v>
      </c>
      <c r="DC70" s="22">
        <f>IF(DB70=0,0,-1*DB70^2/$S$10)</f>
        <v>-1.5653139363619735E-2</v>
      </c>
      <c r="DD70" s="22">
        <f>$S$10*($Q$56-1)/(DC75*($Q$56-1)+1)</f>
        <v>3.956404853351049E-2</v>
      </c>
      <c r="DE70" s="22">
        <f>IF(DD70=0,0,-1*DD70^2/$S$10)</f>
        <v>-1.5653139363619735E-2</v>
      </c>
      <c r="DF70" s="22">
        <f>$S$10*($Q$56-1)/(DE75*($Q$56-1)+1)</f>
        <v>3.956404853351049E-2</v>
      </c>
      <c r="DG70" s="22">
        <f>IF(DF70=0,0,-1*DF70^2/$S$10)</f>
        <v>-1.5653139363619735E-2</v>
      </c>
      <c r="DH70" s="22">
        <f>$S$10*($Q$56-1)/(DG75*($Q$56-1)+1)</f>
        <v>3.956404853351049E-2</v>
      </c>
      <c r="DI70" s="22">
        <f>IF(DH70=0,0,-1*DH70^2/$S$10)</f>
        <v>-1.5653139363619735E-2</v>
      </c>
      <c r="DJ70" s="22">
        <f>$S$10*($Q$56-1)/(DI75*($Q$56-1)+1)</f>
        <v>3.956404853351049E-2</v>
      </c>
      <c r="DK70" s="22">
        <f>IF(DJ70=0,0,-1*DJ70^2/$S$10)</f>
        <v>-1.5653139363619735E-2</v>
      </c>
      <c r="DL70" s="22">
        <f>$S$10*($Q$56-1)/(DK75*($Q$56-1)+1)</f>
        <v>3.956404853351049E-2</v>
      </c>
      <c r="DM70" s="22">
        <f>IF(DL70=0,0,-1*DL70^2/$S$10)</f>
        <v>-1.5653139363619735E-2</v>
      </c>
      <c r="DN70" s="22">
        <f>$S$10*($Q$56-1)/(DM75*($Q$56-1)+1)</f>
        <v>3.956404853351049E-2</v>
      </c>
      <c r="DO70" s="22">
        <f>IF(DN70=0,0,-1*DN70^2/$S$10)</f>
        <v>-1.5653139363619735E-2</v>
      </c>
      <c r="DP70" s="22">
        <f>$S$10*($Q$56-1)/(DO75*($Q$56-1)+1)</f>
        <v>3.956404853351049E-2</v>
      </c>
      <c r="DQ70" s="22">
        <f>IF(DP70=0,0,-1*DP70^2/$S$10)</f>
        <v>-1.5653139363619735E-2</v>
      </c>
      <c r="DR70" s="22">
        <f>$S$10*($Q$56-1)/(DQ75*($Q$56-1)+1)</f>
        <v>3.956404853351049E-2</v>
      </c>
      <c r="DS70" s="22">
        <f>IF(DR70=0,0,-1*DR70^2/$S$10)</f>
        <v>-1.5653139363619735E-2</v>
      </c>
      <c r="DT70" s="22">
        <f>$S$10*($Q$56-1)/(DS75*($Q$56-1)+1)</f>
        <v>3.956404853351049E-2</v>
      </c>
      <c r="DU70" s="22">
        <f>IF(DT70=0,0,-1*DT70^2/$S$10)</f>
        <v>-1.5653139363619735E-2</v>
      </c>
      <c r="DV70" s="22">
        <f>$S$10*($Q$56-1)/(DU75*($Q$56-1)+1)</f>
        <v>3.956404853351049E-2</v>
      </c>
      <c r="DW70" s="22">
        <f>IF(DV70=0,0,-1*DV70^2/$S$10)</f>
        <v>-1.5653139363619735E-2</v>
      </c>
      <c r="DX70" s="22">
        <f>$S$10*($Q$56-1)/(DW75*($Q$56-1)+1)</f>
        <v>3.956404853351049E-2</v>
      </c>
      <c r="DY70" s="22">
        <f>IF(DX70=0,0,-1*DX70^2/$S$10)</f>
        <v>-1.5653139363619735E-2</v>
      </c>
      <c r="DZ70" s="22">
        <f>$S$10*($Q$56-1)/(DY75*($Q$56-1)+1)</f>
        <v>3.956404853351049E-2</v>
      </c>
      <c r="EA70" s="22">
        <f>IF(DZ70=0,0,-1*DZ70^2/$S$10)</f>
        <v>-1.5653139363619735E-2</v>
      </c>
      <c r="EB70" s="22">
        <f>$S$10*($Q$56-1)/(EA75*($Q$56-1)+1)</f>
        <v>3.956404853351049E-2</v>
      </c>
      <c r="EC70" s="22">
        <f>IF(EB70=0,0,-1*EB70^2/$S$10)</f>
        <v>-1.5653139363619735E-2</v>
      </c>
      <c r="ED70" s="22">
        <f>$S$10*($Q$56-1)/(EC75*($Q$56-1)+1)</f>
        <v>3.956404853351049E-2</v>
      </c>
      <c r="EE70" s="22">
        <f>IF(ED70=0,0,-1*ED70^2/$S$10)</f>
        <v>-1.5653139363619735E-2</v>
      </c>
      <c r="EF70" s="22">
        <f>$S$10*($Q$56-1)/(EE75*($Q$56-1)+1)</f>
        <v>3.956404853351049E-2</v>
      </c>
      <c r="EG70" s="22">
        <f>IF(EF70=0,0,-1*EF70^2/$S$10)</f>
        <v>-1.5653139363619735E-2</v>
      </c>
      <c r="EH70" s="22">
        <f>$S$10*($Q$56-1)/(EG75*($Q$56-1)+1)</f>
        <v>3.956404853351049E-2</v>
      </c>
      <c r="EI70" s="22">
        <f>IF(EH70=0,0,-1*EH70^2/$S$10)</f>
        <v>-1.5653139363619735E-2</v>
      </c>
      <c r="EJ70" s="22">
        <f>$S$10*($Q$56-1)/(EI75*($Q$56-1)+1)</f>
        <v>3.956404853351049E-2</v>
      </c>
      <c r="EK70" s="22">
        <f>IF(EJ70=0,0,-1*EJ70^2/$S$10)</f>
        <v>-1.5653139363619735E-2</v>
      </c>
      <c r="EL70" s="22">
        <f>$S$10*($Q$56-1)/(EK75*($Q$56-1)+1)</f>
        <v>3.956404853351049E-2</v>
      </c>
      <c r="EM70" s="22">
        <f>IF(EL70=0,0,-1*EL70^2/$S$10)</f>
        <v>-1.5653139363619735E-2</v>
      </c>
      <c r="EN70" s="22">
        <f>$S$10*($Q$56-1)/(EM75*($Q$56-1)+1)</f>
        <v>3.956404853351049E-2</v>
      </c>
      <c r="EO70" s="22">
        <f>IF(EN70=0,0,-1*EN70^2/$S$10)</f>
        <v>-1.5653139363619735E-2</v>
      </c>
      <c r="EP70" s="22">
        <f>$S$10*($Q$56-1)/(EO75*($Q$56-1)+1)</f>
        <v>3.956404853351049E-2</v>
      </c>
      <c r="EQ70" s="22">
        <f>IF(EP70=0,0,-1*EP70^2/$S$10)</f>
        <v>-1.5653139363619735E-2</v>
      </c>
      <c r="ER70" s="22">
        <f>$S$10*($Q$56-1)/(EQ75*($Q$56-1)+1)</f>
        <v>3.956404853351049E-2</v>
      </c>
      <c r="ES70" s="22">
        <f>IF(ER70=0,0,-1*ER70^2/$S$10)</f>
        <v>-1.5653139363619735E-2</v>
      </c>
      <c r="ET70" s="22">
        <f>$S$10*($Q$56-1)/(ES75*($Q$56-1)+1)</f>
        <v>3.956404853351049E-2</v>
      </c>
      <c r="EU70" s="22">
        <f>IF(ET70=0,0,-1*ET70^2/$S$10)</f>
        <v>-1.5653139363619735E-2</v>
      </c>
      <c r="EV70" s="22">
        <f>$S$10*($Q$56-1)/(EU75*($Q$56-1)+1)</f>
        <v>3.956404853351049E-2</v>
      </c>
      <c r="EW70" s="22">
        <f>IF(EV70=0,0,-1*EV70^2/$S$10)</f>
        <v>-1.5653139363619735E-2</v>
      </c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</row>
    <row r="71" spans="8:165" x14ac:dyDescent="0.25">
      <c r="H71" s="21"/>
      <c r="I71" s="21"/>
      <c r="J71" s="2"/>
      <c r="L71" s="82">
        <f t="shared" si="23"/>
        <v>0.13645508231838563</v>
      </c>
      <c r="M71" s="22">
        <f t="shared" si="24"/>
        <v>3.7990916398692148E-2</v>
      </c>
      <c r="N71" s="22">
        <f t="shared" si="25"/>
        <v>-0.10610919372220864</v>
      </c>
      <c r="O71" s="22">
        <f>IF(N71=0,0,-1*N71^2/$S$11)</f>
        <v>-0.11259160992377201</v>
      </c>
      <c r="P71" s="22">
        <f>$S$11*($Q$57-1)/(O75*($Q$57-1)+1)</f>
        <v>-9.8565635799731016E-2</v>
      </c>
      <c r="Q71" s="22">
        <f>IF(P71=0,0,-1*P71^2/$S$11)</f>
        <v>-9.7151845606052167E-2</v>
      </c>
      <c r="R71" s="22">
        <f>$S$11*($Q$57-1)/(Q75*($Q$57-1)+1)</f>
        <v>-9.8464149889887137E-2</v>
      </c>
      <c r="S71" s="22">
        <f>IF(R71=0,0,-1*R71^2/$S$11)</f>
        <v>-9.6951888135381609E-2</v>
      </c>
      <c r="T71" s="22">
        <f>$S$11*($Q$57-1)/(S75*($Q$57-1)+1)</f>
        <v>-9.8464165919693064E-2</v>
      </c>
      <c r="U71" s="22">
        <f>IF(T71=0,0,-1*T71^2/$S$11)</f>
        <v>-9.6951919702608441E-2</v>
      </c>
      <c r="V71" s="22">
        <f>$S$11*($Q$57-1)/(U75*($Q$57-1)+1)</f>
        <v>-9.8464165919693467E-2</v>
      </c>
      <c r="W71" s="22">
        <f>IF(V71=0,0,-1*V71^2/$S$11)</f>
        <v>-9.6951919702609232E-2</v>
      </c>
      <c r="X71" s="22">
        <f>$S$11*($Q$57-1)/(W75*($Q$57-1)+1)</f>
        <v>-9.846416591969348E-2</v>
      </c>
      <c r="Y71" s="22">
        <f>IF(X71=0,0,-1*X71^2/$S$11)</f>
        <v>-9.6951919702609274E-2</v>
      </c>
      <c r="Z71" s="22">
        <f>$S$11*($Q$57-1)/(Y75*($Q$57-1)+1)</f>
        <v>-9.846416591969348E-2</v>
      </c>
      <c r="AA71" s="22">
        <f>IF(Z71=0,0,-1*Z71^2/$S$11)</f>
        <v>-9.6951919702609274E-2</v>
      </c>
      <c r="AB71" s="22">
        <f>$S$11*($Q$57-1)/(AA75*($Q$57-1)+1)</f>
        <v>-9.846416591969348E-2</v>
      </c>
      <c r="AC71" s="22">
        <f>IF(AB71=0,0,-1*AB71^2/$S$11)</f>
        <v>-9.6951919702609274E-2</v>
      </c>
      <c r="AD71" s="22">
        <f>$S$11*($Q$57-1)/(AC75*($Q$57-1)+1)</f>
        <v>-9.846416591969348E-2</v>
      </c>
      <c r="AE71" s="22">
        <f>IF(AD71=0,0,-1*AD71^2/$S$11)</f>
        <v>-9.6951919702609274E-2</v>
      </c>
      <c r="AF71" s="22">
        <f>$S$11*($Q$57-1)/(AE75*($Q$57-1)+1)</f>
        <v>-9.846416591969348E-2</v>
      </c>
      <c r="AG71" s="22">
        <f>IF(AF71=0,0,-1*AF71^2/$S$11)</f>
        <v>-9.6951919702609274E-2</v>
      </c>
      <c r="AH71" s="22">
        <f>$S$11*($Q$57-1)/(AG75*($Q$57-1)+1)</f>
        <v>-9.846416591969348E-2</v>
      </c>
      <c r="AI71" s="22">
        <f>IF(AH71=0,0,-1*AH71^2/$S$11)</f>
        <v>-9.6951919702609274E-2</v>
      </c>
      <c r="AJ71" s="22">
        <f>$S$11*($Q$57-1)/(AI75*($Q$57-1)+1)</f>
        <v>-9.846416591969348E-2</v>
      </c>
      <c r="AK71" s="22">
        <f>IF(AJ71=0,0,-1*AJ71^2/$S$11)</f>
        <v>-9.6951919702609274E-2</v>
      </c>
      <c r="AL71" s="22">
        <f>$S$11*($Q$57-1)/(AK75*($Q$57-1)+1)</f>
        <v>-9.846416591969348E-2</v>
      </c>
      <c r="AM71" s="22">
        <f>IF(AL71=0,0,-1*AL71^2/$S$11)</f>
        <v>-9.6951919702609274E-2</v>
      </c>
      <c r="AN71" s="22">
        <f>$S$11*($Q$57-1)/(AM75*($Q$57-1)+1)</f>
        <v>-9.846416591969348E-2</v>
      </c>
      <c r="AO71" s="22">
        <f>IF(AN71=0,0,-1*AN71^2/$S$11)</f>
        <v>-9.6951919702609274E-2</v>
      </c>
      <c r="AP71" s="22">
        <f>$S$11*($Q$57-1)/(AO75*($Q$57-1)+1)</f>
        <v>-9.846416591969348E-2</v>
      </c>
      <c r="AQ71" s="22">
        <f>IF(AP71=0,0,-1*AP71^2/$S$11)</f>
        <v>-9.6951919702609274E-2</v>
      </c>
      <c r="AR71" s="22">
        <f>$S$11*($Q$57-1)/(AQ75*($Q$57-1)+1)</f>
        <v>-9.846416591969348E-2</v>
      </c>
      <c r="AS71" s="22">
        <f>IF(AR71=0,0,-1*AR71^2/$S$11)</f>
        <v>-9.6951919702609274E-2</v>
      </c>
      <c r="AT71" s="22">
        <f>$S$11*($Q$57-1)/(AS75*($Q$57-1)+1)</f>
        <v>-9.846416591969348E-2</v>
      </c>
      <c r="AU71" s="22">
        <f>IF(AT71=0,0,-1*AT71^2/$S$11)</f>
        <v>-9.6951919702609274E-2</v>
      </c>
      <c r="AV71" s="22">
        <f>$S$11*($Q$57-1)/(AU75*($Q$57-1)+1)</f>
        <v>-9.846416591969348E-2</v>
      </c>
      <c r="AW71" s="22">
        <f>IF(AV71=0,0,-1*AV71^2/$S$11)</f>
        <v>-9.6951919702609274E-2</v>
      </c>
      <c r="AX71" s="22">
        <f>$S$11*($Q$57-1)/(AW75*($Q$57-1)+1)</f>
        <v>-9.846416591969348E-2</v>
      </c>
      <c r="AY71" s="22">
        <f>IF(AX71=0,0,-1*AX71^2/$S$11)</f>
        <v>-9.6951919702609274E-2</v>
      </c>
      <c r="AZ71" s="22">
        <f>$S$11*($Q$57-1)/(AY75*($Q$57-1)+1)</f>
        <v>-9.846416591969348E-2</v>
      </c>
      <c r="BA71" s="22">
        <f>IF(AZ71=0,0,-1*AZ71^2/$S$11)</f>
        <v>-9.6951919702609274E-2</v>
      </c>
      <c r="BB71" s="22">
        <f>$S$11*($Q$57-1)/(BA75*($Q$57-1)+1)</f>
        <v>-9.846416591969348E-2</v>
      </c>
      <c r="BC71" s="22">
        <f>IF(BB71=0,0,-1*BB71^2/$S$11)</f>
        <v>-9.6951919702609274E-2</v>
      </c>
      <c r="BD71" s="22">
        <f>$S$11*($Q$57-1)/(BC75*($Q$57-1)+1)</f>
        <v>-9.846416591969348E-2</v>
      </c>
      <c r="BE71" s="22">
        <f>IF(BD71=0,0,-1*BD71^2/$S$11)</f>
        <v>-9.6951919702609274E-2</v>
      </c>
      <c r="BF71" s="22">
        <f>$S$11*($Q$57-1)/(BE75*($Q$57-1)+1)</f>
        <v>-9.846416591969348E-2</v>
      </c>
      <c r="BG71" s="22">
        <f>IF(BF71=0,0,-1*BF71^2/$S$11)</f>
        <v>-9.6951919702609274E-2</v>
      </c>
      <c r="BH71" s="22">
        <f>$S$11*($Q$57-1)/(BG75*($Q$57-1)+1)</f>
        <v>-9.846416591969348E-2</v>
      </c>
      <c r="BI71" s="22">
        <f>IF(BH71=0,0,-1*BH71^2/$S$11)</f>
        <v>-9.6951919702609274E-2</v>
      </c>
      <c r="BJ71" s="22">
        <f>$S$11*($Q$57-1)/(BI75*($Q$57-1)+1)</f>
        <v>-9.846416591969348E-2</v>
      </c>
      <c r="BK71" s="22">
        <f>IF(BJ71=0,0,-1*BJ71^2/$S$11)</f>
        <v>-9.6951919702609274E-2</v>
      </c>
      <c r="BL71" s="22">
        <f>$S$11*($Q$57-1)/(BK75*($Q$57-1)+1)</f>
        <v>-9.846416591969348E-2</v>
      </c>
      <c r="BM71" s="22">
        <f>IF(BL71=0,0,-1*BL71^2/$S$11)</f>
        <v>-9.6951919702609274E-2</v>
      </c>
      <c r="BN71" s="22">
        <f>$S$11*($Q$57-1)/(BM75*($Q$57-1)+1)</f>
        <v>-9.846416591969348E-2</v>
      </c>
      <c r="BO71" s="22">
        <f>IF(BN71=0,0,-1*BN71^2/$S$11)</f>
        <v>-9.6951919702609274E-2</v>
      </c>
      <c r="BP71" s="22">
        <f>$S$11*($Q$57-1)/(BO75*($Q$57-1)+1)</f>
        <v>-9.846416591969348E-2</v>
      </c>
      <c r="BQ71" s="22">
        <f>IF(BP71=0,0,-1*BP71^2/$S$11)</f>
        <v>-9.6951919702609274E-2</v>
      </c>
      <c r="BR71" s="22">
        <f>$S$11*($Q$57-1)/(BQ75*($Q$57-1)+1)</f>
        <v>-9.846416591969348E-2</v>
      </c>
      <c r="BS71" s="22">
        <f>IF(BR71=0,0,-1*BR71^2/$S$11)</f>
        <v>-9.6951919702609274E-2</v>
      </c>
      <c r="BT71" s="22">
        <f>$S$11*($Q$57-1)/(BS75*($Q$57-1)+1)</f>
        <v>-9.846416591969348E-2</v>
      </c>
      <c r="BU71" s="22">
        <f>IF(BT71=0,0,-1*BT71^2/$S$11)</f>
        <v>-9.6951919702609274E-2</v>
      </c>
      <c r="BV71" s="22">
        <f>$S$11*($Q$57-1)/(BU75*($Q$57-1)+1)</f>
        <v>-9.846416591969348E-2</v>
      </c>
      <c r="BW71" s="22">
        <f>IF(BV71=0,0,-1*BV71^2/$S$11)</f>
        <v>-9.6951919702609274E-2</v>
      </c>
      <c r="BX71" s="22">
        <f>$S$11*($Q$57-1)/(BW75*($Q$57-1)+1)</f>
        <v>-9.846416591969348E-2</v>
      </c>
      <c r="BY71" s="22">
        <f>IF(BX71=0,0,-1*BX71^2/$S$11)</f>
        <v>-9.6951919702609274E-2</v>
      </c>
      <c r="BZ71" s="22">
        <f>$S$11*($Q$57-1)/(BY75*($Q$57-1)+1)</f>
        <v>-9.846416591969348E-2</v>
      </c>
      <c r="CA71" s="22">
        <f>IF(BZ71=0,0,-1*BZ71^2/$S$11)</f>
        <v>-9.6951919702609274E-2</v>
      </c>
      <c r="CB71" s="22">
        <f>$S$11*($Q$57-1)/(CA75*($Q$57-1)+1)</f>
        <v>-9.846416591969348E-2</v>
      </c>
      <c r="CC71" s="22">
        <f>IF(CB71=0,0,-1*CB71^2/$S$11)</f>
        <v>-9.6951919702609274E-2</v>
      </c>
      <c r="CD71" s="22">
        <f>$S$11*($Q$57-1)/(CC75*($Q$57-1)+1)</f>
        <v>-9.846416591969348E-2</v>
      </c>
      <c r="CE71" s="22">
        <f>IF(CD71=0,0,-1*CD71^2/$S$11)</f>
        <v>-9.6951919702609274E-2</v>
      </c>
      <c r="CF71" s="22">
        <f>$S$11*($Q$57-1)/(CE75*($Q$57-1)+1)</f>
        <v>-9.846416591969348E-2</v>
      </c>
      <c r="CG71" s="22">
        <f>IF(CF71=0,0,-1*CF71^2/$S$11)</f>
        <v>-9.6951919702609274E-2</v>
      </c>
      <c r="CH71" s="22">
        <f>$S$11*($Q$57-1)/(CG75*($Q$57-1)+1)</f>
        <v>-9.846416591969348E-2</v>
      </c>
      <c r="CI71" s="22">
        <f>IF(CH71=0,0,-1*CH71^2/$S$11)</f>
        <v>-9.6951919702609274E-2</v>
      </c>
      <c r="CJ71" s="22">
        <f>$S$11*($Q$57-1)/(CI75*($Q$57-1)+1)</f>
        <v>-9.846416591969348E-2</v>
      </c>
      <c r="CK71" s="22">
        <f>IF(CJ71=0,0,-1*CJ71^2/$S$11)</f>
        <v>-9.6951919702609274E-2</v>
      </c>
      <c r="CL71" s="22">
        <f>$S$11*($Q$57-1)/(CK75*($Q$57-1)+1)</f>
        <v>-9.846416591969348E-2</v>
      </c>
      <c r="CM71" s="22">
        <f>IF(CL71=0,0,-1*CL71^2/$S$11)</f>
        <v>-9.6951919702609274E-2</v>
      </c>
      <c r="CN71" s="22">
        <f>$S$11*($Q$57-1)/(CM75*($Q$57-1)+1)</f>
        <v>-9.846416591969348E-2</v>
      </c>
      <c r="CO71" s="22">
        <f>IF(CN71=0,0,-1*CN71^2/$S$11)</f>
        <v>-9.6951919702609274E-2</v>
      </c>
      <c r="CP71" s="22">
        <f>$S$11*($Q$57-1)/(CO75*($Q$57-1)+1)</f>
        <v>-9.846416591969348E-2</v>
      </c>
      <c r="CQ71" s="22">
        <f>IF(CP71=0,0,-1*CP71^2/$S$11)</f>
        <v>-9.6951919702609274E-2</v>
      </c>
      <c r="CR71" s="22">
        <f>$S$11*($Q$57-1)/(CQ75*($Q$57-1)+1)</f>
        <v>-9.846416591969348E-2</v>
      </c>
      <c r="CS71" s="22">
        <f>IF(CR71=0,0,-1*CR71^2/$S$11)</f>
        <v>-9.6951919702609274E-2</v>
      </c>
      <c r="CT71" s="22">
        <f>$S$11*($Q$57-1)/(CS75*($Q$57-1)+1)</f>
        <v>-9.846416591969348E-2</v>
      </c>
      <c r="CU71" s="22">
        <f>IF(CT71=0,0,-1*CT71^2/$S$11)</f>
        <v>-9.6951919702609274E-2</v>
      </c>
      <c r="CV71" s="22">
        <f>$S$11*($Q$57-1)/(CU75*($Q$57-1)+1)</f>
        <v>-9.846416591969348E-2</v>
      </c>
      <c r="CW71" s="22">
        <f>IF(CV71=0,0,-1*CV71^2/$S$11)</f>
        <v>-9.6951919702609274E-2</v>
      </c>
      <c r="CX71" s="22">
        <f>$S$11*($Q$57-1)/(CW75*($Q$57-1)+1)</f>
        <v>-9.846416591969348E-2</v>
      </c>
      <c r="CY71" s="22">
        <f>IF(CX71=0,0,-1*CX71^2/$S$11)</f>
        <v>-9.6951919702609274E-2</v>
      </c>
      <c r="CZ71" s="22">
        <f>$S$11*($Q$57-1)/(CY75*($Q$57-1)+1)</f>
        <v>-9.846416591969348E-2</v>
      </c>
      <c r="DA71" s="22">
        <f>IF(CZ71=0,0,-1*CZ71^2/$S$11)</f>
        <v>-9.6951919702609274E-2</v>
      </c>
      <c r="DB71" s="22">
        <f>$S$11*($Q$57-1)/(DA75*($Q$57-1)+1)</f>
        <v>-9.846416591969348E-2</v>
      </c>
      <c r="DC71" s="22">
        <f>IF(DB71=0,0,-1*DB71^2/$S$11)</f>
        <v>-9.6951919702609274E-2</v>
      </c>
      <c r="DD71" s="22">
        <f>$S$11*($Q$57-1)/(DC75*($Q$57-1)+1)</f>
        <v>-9.846416591969348E-2</v>
      </c>
      <c r="DE71" s="22">
        <f>IF(DD71=0,0,-1*DD71^2/$S$11)</f>
        <v>-9.6951919702609274E-2</v>
      </c>
      <c r="DF71" s="22">
        <f>$S$11*($Q$57-1)/(DE75*($Q$57-1)+1)</f>
        <v>-9.846416591969348E-2</v>
      </c>
      <c r="DG71" s="22">
        <f>IF(DF71=0,0,-1*DF71^2/$S$11)</f>
        <v>-9.6951919702609274E-2</v>
      </c>
      <c r="DH71" s="22">
        <f>$S$11*($Q$57-1)/(DG75*($Q$57-1)+1)</f>
        <v>-9.846416591969348E-2</v>
      </c>
      <c r="DI71" s="22">
        <f>IF(DH71=0,0,-1*DH71^2/$S$11)</f>
        <v>-9.6951919702609274E-2</v>
      </c>
      <c r="DJ71" s="22">
        <f>$S$11*($Q$57-1)/(DI75*($Q$57-1)+1)</f>
        <v>-9.846416591969348E-2</v>
      </c>
      <c r="DK71" s="22">
        <f>IF(DJ71=0,0,-1*DJ71^2/$S$11)</f>
        <v>-9.6951919702609274E-2</v>
      </c>
      <c r="DL71" s="22">
        <f>$S$11*($Q$57-1)/(DK75*($Q$57-1)+1)</f>
        <v>-9.846416591969348E-2</v>
      </c>
      <c r="DM71" s="22">
        <f>IF(DL71=0,0,-1*DL71^2/$S$11)</f>
        <v>-9.6951919702609274E-2</v>
      </c>
      <c r="DN71" s="22">
        <f>$S$11*($Q$57-1)/(DM75*($Q$57-1)+1)</f>
        <v>-9.846416591969348E-2</v>
      </c>
      <c r="DO71" s="22">
        <f>IF(DN71=0,0,-1*DN71^2/$S$11)</f>
        <v>-9.6951919702609274E-2</v>
      </c>
      <c r="DP71" s="22">
        <f>$S$11*($Q$57-1)/(DO75*($Q$57-1)+1)</f>
        <v>-9.846416591969348E-2</v>
      </c>
      <c r="DQ71" s="22">
        <f>IF(DP71=0,0,-1*DP71^2/$S$11)</f>
        <v>-9.6951919702609274E-2</v>
      </c>
      <c r="DR71" s="22">
        <f>$S$11*($Q$57-1)/(DQ75*($Q$57-1)+1)</f>
        <v>-9.846416591969348E-2</v>
      </c>
      <c r="DS71" s="22">
        <f>IF(DR71=0,0,-1*DR71^2/$S$11)</f>
        <v>-9.6951919702609274E-2</v>
      </c>
      <c r="DT71" s="22">
        <f>$S$11*($Q$57-1)/(DS75*($Q$57-1)+1)</f>
        <v>-9.846416591969348E-2</v>
      </c>
      <c r="DU71" s="22">
        <f>IF(DT71=0,0,-1*DT71^2/$S$11)</f>
        <v>-9.6951919702609274E-2</v>
      </c>
      <c r="DV71" s="22">
        <f>$S$11*($Q$57-1)/(DU75*($Q$57-1)+1)</f>
        <v>-9.846416591969348E-2</v>
      </c>
      <c r="DW71" s="22">
        <f>IF(DV71=0,0,-1*DV71^2/$S$11)</f>
        <v>-9.6951919702609274E-2</v>
      </c>
      <c r="DX71" s="22">
        <f>$S$11*($Q$57-1)/(DW75*($Q$57-1)+1)</f>
        <v>-9.846416591969348E-2</v>
      </c>
      <c r="DY71" s="22">
        <f>IF(DX71=0,0,-1*DX71^2/$S$11)</f>
        <v>-9.6951919702609274E-2</v>
      </c>
      <c r="DZ71" s="22">
        <f>$S$11*($Q$57-1)/(DY75*($Q$57-1)+1)</f>
        <v>-9.846416591969348E-2</v>
      </c>
      <c r="EA71" s="22">
        <f>IF(DZ71=0,0,-1*DZ71^2/$S$11)</f>
        <v>-9.6951919702609274E-2</v>
      </c>
      <c r="EB71" s="22">
        <f>$S$11*($Q$57-1)/(EA75*($Q$57-1)+1)</f>
        <v>-9.846416591969348E-2</v>
      </c>
      <c r="EC71" s="22">
        <f>IF(EB71=0,0,-1*EB71^2/$S$11)</f>
        <v>-9.6951919702609274E-2</v>
      </c>
      <c r="ED71" s="22">
        <f>$S$11*($Q$57-1)/(EC75*($Q$57-1)+1)</f>
        <v>-9.846416591969348E-2</v>
      </c>
      <c r="EE71" s="22">
        <f>IF(ED71=0,0,-1*ED71^2/$S$11)</f>
        <v>-9.6951919702609274E-2</v>
      </c>
      <c r="EF71" s="22">
        <f>$S$11*($Q$57-1)/(EE75*($Q$57-1)+1)</f>
        <v>-9.846416591969348E-2</v>
      </c>
      <c r="EG71" s="22">
        <f>IF(EF71=0,0,-1*EF71^2/$S$11)</f>
        <v>-9.6951919702609274E-2</v>
      </c>
      <c r="EH71" s="22">
        <f>$S$11*($Q$57-1)/(EG75*($Q$57-1)+1)</f>
        <v>-9.846416591969348E-2</v>
      </c>
      <c r="EI71" s="22">
        <f>IF(EH71=0,0,-1*EH71^2/$S$11)</f>
        <v>-9.6951919702609274E-2</v>
      </c>
      <c r="EJ71" s="22">
        <f>$S$11*($Q$57-1)/(EI75*($Q$57-1)+1)</f>
        <v>-9.846416591969348E-2</v>
      </c>
      <c r="EK71" s="22">
        <f>IF(EJ71=0,0,-1*EJ71^2/$S$11)</f>
        <v>-9.6951919702609274E-2</v>
      </c>
      <c r="EL71" s="22">
        <f>$S$11*($Q$57-1)/(EK75*($Q$57-1)+1)</f>
        <v>-9.846416591969348E-2</v>
      </c>
      <c r="EM71" s="22">
        <f>IF(EL71=0,0,-1*EL71^2/$S$11)</f>
        <v>-9.6951919702609274E-2</v>
      </c>
      <c r="EN71" s="22">
        <f>$S$11*($Q$57-1)/(EM75*($Q$57-1)+1)</f>
        <v>-9.846416591969348E-2</v>
      </c>
      <c r="EO71" s="22">
        <f>IF(EN71=0,0,-1*EN71^2/$S$11)</f>
        <v>-9.6951919702609274E-2</v>
      </c>
      <c r="EP71" s="22">
        <f>$S$11*($Q$57-1)/(EO75*($Q$57-1)+1)</f>
        <v>-9.846416591969348E-2</v>
      </c>
      <c r="EQ71" s="22">
        <f>IF(EP71=0,0,-1*EP71^2/$S$11)</f>
        <v>-9.6951919702609274E-2</v>
      </c>
      <c r="ER71" s="22">
        <f>$S$11*($Q$57-1)/(EQ75*($Q$57-1)+1)</f>
        <v>-9.846416591969348E-2</v>
      </c>
      <c r="ES71" s="22">
        <f>IF(ER71=0,0,-1*ER71^2/$S$11)</f>
        <v>-9.6951919702609274E-2</v>
      </c>
      <c r="ET71" s="22">
        <f>$S$11*($Q$57-1)/(ES75*($Q$57-1)+1)</f>
        <v>-9.846416591969348E-2</v>
      </c>
      <c r="EU71" s="22">
        <f>IF(ET71=0,0,-1*ET71^2/$S$11)</f>
        <v>-9.6951919702609274E-2</v>
      </c>
      <c r="EV71" s="22">
        <f>$S$11*($Q$57-1)/(EU75*($Q$57-1)+1)</f>
        <v>-9.846416591969348E-2</v>
      </c>
      <c r="EW71" s="22">
        <f>IF(EV71=0,0,-1*EV71^2/$S$11)</f>
        <v>-9.6951919702609274E-2</v>
      </c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</row>
    <row r="72" spans="8:165" x14ac:dyDescent="0.25">
      <c r="H72" s="21"/>
      <c r="I72" s="21"/>
      <c r="J72" s="2"/>
      <c r="L72" s="82">
        <f t="shared" si="23"/>
        <v>8.5550416853964542E-2</v>
      </c>
      <c r="M72" s="22">
        <f t="shared" si="24"/>
        <v>0.12457834003723188</v>
      </c>
      <c r="N72" s="22">
        <f t="shared" si="25"/>
        <v>3.7944320505037925E-2</v>
      </c>
      <c r="O72" s="22">
        <f>IF(N72=0,0,-1*N72^2/$S$12)</f>
        <v>-1.4397714585890415E-2</v>
      </c>
      <c r="P72" s="22">
        <f>$S$12*($Q$58-1)/(O75*($Q$58-1)+1)</f>
        <v>3.9012004500794575E-2</v>
      </c>
      <c r="Q72" s="22">
        <f>IF(P72=0,0,-1*P72^2/$S$12)</f>
        <v>-1.5219364951700162E-2</v>
      </c>
      <c r="R72" s="22">
        <f>$S$12*($Q$58-1)/(Q75*($Q$58-1)+1)</f>
        <v>3.9027925701656523E-2</v>
      </c>
      <c r="S72" s="22">
        <f>IF(R72=0,0,-1*R72^2/$S$12)</f>
        <v>-1.5231789845740216E-2</v>
      </c>
      <c r="T72" s="22">
        <f>$S$12*($Q$58-1)/(S75*($Q$58-1)+1)</f>
        <v>3.9027923183267407E-2</v>
      </c>
      <c r="U72" s="22">
        <f>IF(T72=0,0,-1*T72^2/$S$12)</f>
        <v>-1.5231787879990214E-2</v>
      </c>
      <c r="V72" s="22">
        <f>$S$12*($Q$58-1)/(U75*($Q$58-1)+1)</f>
        <v>3.9027923183267338E-2</v>
      </c>
      <c r="W72" s="22">
        <f>IF(V72=0,0,-1*V72^2/$S$12)</f>
        <v>-1.5231787879990161E-2</v>
      </c>
      <c r="X72" s="22">
        <f>$S$12*($Q$58-1)/(W75*($Q$58-1)+1)</f>
        <v>3.9027923183267338E-2</v>
      </c>
      <c r="Y72" s="22">
        <f>IF(X72=0,0,-1*X72^2/$S$12)</f>
        <v>-1.5231787879990161E-2</v>
      </c>
      <c r="Z72" s="22">
        <f>$S$12*($Q$58-1)/(Y75*($Q$58-1)+1)</f>
        <v>3.9027923183267338E-2</v>
      </c>
      <c r="AA72" s="22">
        <f>IF(Z72=0,0,-1*Z72^2/$S$12)</f>
        <v>-1.5231787879990161E-2</v>
      </c>
      <c r="AB72" s="22">
        <f>$S$12*($Q$58-1)/(AA75*($Q$58-1)+1)</f>
        <v>3.9027923183267338E-2</v>
      </c>
      <c r="AC72" s="22">
        <f>IF(AB72=0,0,-1*AB72^2/$S$12)</f>
        <v>-1.5231787879990161E-2</v>
      </c>
      <c r="AD72" s="22">
        <f>$S$12*($Q$58-1)/(AC75*($Q$58-1)+1)</f>
        <v>3.9027923183267338E-2</v>
      </c>
      <c r="AE72" s="22">
        <f>IF(AD72=0,0,-1*AD72^2/$S$12)</f>
        <v>-1.5231787879990161E-2</v>
      </c>
      <c r="AF72" s="22">
        <f>$S$12*($Q$58-1)/(AE75*($Q$58-1)+1)</f>
        <v>3.9027923183267338E-2</v>
      </c>
      <c r="AG72" s="22">
        <f>IF(AF72=0,0,-1*AF72^2/$S$12)</f>
        <v>-1.5231787879990161E-2</v>
      </c>
      <c r="AH72" s="22">
        <f>$S$12*($Q$58-1)/(AG75*($Q$58-1)+1)</f>
        <v>3.9027923183267338E-2</v>
      </c>
      <c r="AI72" s="22">
        <f>IF(AH72=0,0,-1*AH72^2/$S$12)</f>
        <v>-1.5231787879990161E-2</v>
      </c>
      <c r="AJ72" s="22">
        <f>$S$12*($Q$58-1)/(AI75*($Q$58-1)+1)</f>
        <v>3.9027923183267338E-2</v>
      </c>
      <c r="AK72" s="22">
        <f>IF(AJ72=0,0,-1*AJ72^2/$S$12)</f>
        <v>-1.5231787879990161E-2</v>
      </c>
      <c r="AL72" s="22">
        <f>$S$12*($Q$58-1)/(AK75*($Q$58-1)+1)</f>
        <v>3.9027923183267338E-2</v>
      </c>
      <c r="AM72" s="22">
        <f>IF(AL72=0,0,-1*AL72^2/$S$12)</f>
        <v>-1.5231787879990161E-2</v>
      </c>
      <c r="AN72" s="22">
        <f>$S$12*($Q$58-1)/(AM75*($Q$58-1)+1)</f>
        <v>3.9027923183267338E-2</v>
      </c>
      <c r="AO72" s="22">
        <f>IF(AN72=0,0,-1*AN72^2/$S$12)</f>
        <v>-1.5231787879990161E-2</v>
      </c>
      <c r="AP72" s="22">
        <f>$S$12*($Q$58-1)/(AO75*($Q$58-1)+1)</f>
        <v>3.9027923183267338E-2</v>
      </c>
      <c r="AQ72" s="22">
        <f>IF(AP72=0,0,-1*AP72^2/$S$12)</f>
        <v>-1.5231787879990161E-2</v>
      </c>
      <c r="AR72" s="22">
        <f>$S$12*($Q$58-1)/(AQ75*($Q$58-1)+1)</f>
        <v>3.9027923183267338E-2</v>
      </c>
      <c r="AS72" s="22">
        <f>IF(AR72=0,0,-1*AR72^2/$S$12)</f>
        <v>-1.5231787879990161E-2</v>
      </c>
      <c r="AT72" s="22">
        <f>$S$12*($Q$58-1)/(AS75*($Q$58-1)+1)</f>
        <v>3.9027923183267338E-2</v>
      </c>
      <c r="AU72" s="22">
        <f>IF(AT72=0,0,-1*AT72^2/$S$12)</f>
        <v>-1.5231787879990161E-2</v>
      </c>
      <c r="AV72" s="22">
        <f>$S$12*($Q$58-1)/(AU75*($Q$58-1)+1)</f>
        <v>3.9027923183267338E-2</v>
      </c>
      <c r="AW72" s="22">
        <f>IF(AV72=0,0,-1*AV72^2/$S$12)</f>
        <v>-1.5231787879990161E-2</v>
      </c>
      <c r="AX72" s="22">
        <f>$S$12*($Q$58-1)/(AW75*($Q$58-1)+1)</f>
        <v>3.9027923183267338E-2</v>
      </c>
      <c r="AY72" s="22">
        <f>IF(AX72=0,0,-1*AX72^2/$S$12)</f>
        <v>-1.5231787879990161E-2</v>
      </c>
      <c r="AZ72" s="22">
        <f>$S$12*($Q$58-1)/(AY75*($Q$58-1)+1)</f>
        <v>3.9027923183267338E-2</v>
      </c>
      <c r="BA72" s="22">
        <f>IF(AZ72=0,0,-1*AZ72^2/$S$12)</f>
        <v>-1.5231787879990161E-2</v>
      </c>
      <c r="BB72" s="22">
        <f>$S$12*($Q$58-1)/(BA75*($Q$58-1)+1)</f>
        <v>3.9027923183267338E-2</v>
      </c>
      <c r="BC72" s="22">
        <f>IF(BB72=0,0,-1*BB72^2/$S$12)</f>
        <v>-1.5231787879990161E-2</v>
      </c>
      <c r="BD72" s="22">
        <f>$S$12*($Q$58-1)/(BC75*($Q$58-1)+1)</f>
        <v>3.9027923183267338E-2</v>
      </c>
      <c r="BE72" s="22">
        <f>IF(BD72=0,0,-1*BD72^2/$S$12)</f>
        <v>-1.5231787879990161E-2</v>
      </c>
      <c r="BF72" s="22">
        <f>$S$12*($Q$58-1)/(BE75*($Q$58-1)+1)</f>
        <v>3.9027923183267338E-2</v>
      </c>
      <c r="BG72" s="22">
        <f>IF(BF72=0,0,-1*BF72^2/$S$12)</f>
        <v>-1.5231787879990161E-2</v>
      </c>
      <c r="BH72" s="22">
        <f>$S$12*($Q$58-1)/(BG75*($Q$58-1)+1)</f>
        <v>3.9027923183267338E-2</v>
      </c>
      <c r="BI72" s="22">
        <f>IF(BH72=0,0,-1*BH72^2/$S$12)</f>
        <v>-1.5231787879990161E-2</v>
      </c>
      <c r="BJ72" s="22">
        <f>$S$12*($Q$58-1)/(BI75*($Q$58-1)+1)</f>
        <v>3.9027923183267338E-2</v>
      </c>
      <c r="BK72" s="22">
        <f>IF(BJ72=0,0,-1*BJ72^2/$S$12)</f>
        <v>-1.5231787879990161E-2</v>
      </c>
      <c r="BL72" s="22">
        <f>$S$12*($Q$58-1)/(BK75*($Q$58-1)+1)</f>
        <v>3.9027923183267338E-2</v>
      </c>
      <c r="BM72" s="22">
        <f>IF(BL72=0,0,-1*BL72^2/$S$12)</f>
        <v>-1.5231787879990161E-2</v>
      </c>
      <c r="BN72" s="22">
        <f>$S$12*($Q$58-1)/(BM75*($Q$58-1)+1)</f>
        <v>3.9027923183267338E-2</v>
      </c>
      <c r="BO72" s="22">
        <f>IF(BN72=0,0,-1*BN72^2/$S$12)</f>
        <v>-1.5231787879990161E-2</v>
      </c>
      <c r="BP72" s="22">
        <f>$S$12*($Q$58-1)/(BO75*($Q$58-1)+1)</f>
        <v>3.9027923183267338E-2</v>
      </c>
      <c r="BQ72" s="22">
        <f>IF(BP72=0,0,-1*BP72^2/$S$12)</f>
        <v>-1.5231787879990161E-2</v>
      </c>
      <c r="BR72" s="22">
        <f>$S$12*($Q$58-1)/(BQ75*($Q$58-1)+1)</f>
        <v>3.9027923183267338E-2</v>
      </c>
      <c r="BS72" s="22">
        <f>IF(BR72=0,0,-1*BR72^2/$S$12)</f>
        <v>-1.5231787879990161E-2</v>
      </c>
      <c r="BT72" s="22">
        <f>$S$12*($Q$58-1)/(BS75*($Q$58-1)+1)</f>
        <v>3.9027923183267338E-2</v>
      </c>
      <c r="BU72" s="22">
        <f>IF(BT72=0,0,-1*BT72^2/$S$12)</f>
        <v>-1.5231787879990161E-2</v>
      </c>
      <c r="BV72" s="22">
        <f>$S$12*($Q$58-1)/(BU75*($Q$58-1)+1)</f>
        <v>3.9027923183267338E-2</v>
      </c>
      <c r="BW72" s="22">
        <f>IF(BV72=0,0,-1*BV72^2/$S$12)</f>
        <v>-1.5231787879990161E-2</v>
      </c>
      <c r="BX72" s="22">
        <f>$S$12*($Q$58-1)/(BW75*($Q$58-1)+1)</f>
        <v>3.9027923183267338E-2</v>
      </c>
      <c r="BY72" s="22">
        <f>IF(BX72=0,0,-1*BX72^2/$S$12)</f>
        <v>-1.5231787879990161E-2</v>
      </c>
      <c r="BZ72" s="22">
        <f>$S$12*($Q$58-1)/(BY75*($Q$58-1)+1)</f>
        <v>3.9027923183267338E-2</v>
      </c>
      <c r="CA72" s="22">
        <f>IF(BZ72=0,0,-1*BZ72^2/$S$12)</f>
        <v>-1.5231787879990161E-2</v>
      </c>
      <c r="CB72" s="22">
        <f>$S$12*($Q$58-1)/(CA75*($Q$58-1)+1)</f>
        <v>3.9027923183267338E-2</v>
      </c>
      <c r="CC72" s="22">
        <f>IF(CB72=0,0,-1*CB72^2/$S$12)</f>
        <v>-1.5231787879990161E-2</v>
      </c>
      <c r="CD72" s="22">
        <f>$S$12*($Q$58-1)/(CC75*($Q$58-1)+1)</f>
        <v>3.9027923183267338E-2</v>
      </c>
      <c r="CE72" s="22">
        <f>IF(CD72=0,0,-1*CD72^2/$S$12)</f>
        <v>-1.5231787879990161E-2</v>
      </c>
      <c r="CF72" s="22">
        <f>$S$12*($Q$58-1)/(CE75*($Q$58-1)+1)</f>
        <v>3.9027923183267338E-2</v>
      </c>
      <c r="CG72" s="22">
        <f>IF(CF72=0,0,-1*CF72^2/$S$12)</f>
        <v>-1.5231787879990161E-2</v>
      </c>
      <c r="CH72" s="22">
        <f>$S$12*($Q$58-1)/(CG75*($Q$58-1)+1)</f>
        <v>3.9027923183267338E-2</v>
      </c>
      <c r="CI72" s="22">
        <f>IF(CH72=0,0,-1*CH72^2/$S$12)</f>
        <v>-1.5231787879990161E-2</v>
      </c>
      <c r="CJ72" s="22">
        <f>$S$12*($Q$58-1)/(CI75*($Q$58-1)+1)</f>
        <v>3.9027923183267338E-2</v>
      </c>
      <c r="CK72" s="22">
        <f>IF(CJ72=0,0,-1*CJ72^2/$S$12)</f>
        <v>-1.5231787879990161E-2</v>
      </c>
      <c r="CL72" s="22">
        <f>$S$12*($Q$58-1)/(CK75*($Q$58-1)+1)</f>
        <v>3.9027923183267338E-2</v>
      </c>
      <c r="CM72" s="22">
        <f>IF(CL72=0,0,-1*CL72^2/$S$12)</f>
        <v>-1.5231787879990161E-2</v>
      </c>
      <c r="CN72" s="22">
        <f>$S$12*($Q$58-1)/(CM75*($Q$58-1)+1)</f>
        <v>3.9027923183267338E-2</v>
      </c>
      <c r="CO72" s="22">
        <f>IF(CN72=0,0,-1*CN72^2/$S$12)</f>
        <v>-1.5231787879990161E-2</v>
      </c>
      <c r="CP72" s="22">
        <f>$S$12*($Q$58-1)/(CO75*($Q$58-1)+1)</f>
        <v>3.9027923183267338E-2</v>
      </c>
      <c r="CQ72" s="22">
        <f>IF(CP72=0,0,-1*CP72^2/$S$12)</f>
        <v>-1.5231787879990161E-2</v>
      </c>
      <c r="CR72" s="22">
        <f>$S$12*($Q$58-1)/(CQ75*($Q$58-1)+1)</f>
        <v>3.9027923183267338E-2</v>
      </c>
      <c r="CS72" s="22">
        <f>IF(CR72=0,0,-1*CR72^2/$S$12)</f>
        <v>-1.5231787879990161E-2</v>
      </c>
      <c r="CT72" s="22">
        <f>$S$12*($Q$58-1)/(CS75*($Q$58-1)+1)</f>
        <v>3.9027923183267338E-2</v>
      </c>
      <c r="CU72" s="22">
        <f>IF(CT72=0,0,-1*CT72^2/$S$12)</f>
        <v>-1.5231787879990161E-2</v>
      </c>
      <c r="CV72" s="22">
        <f>$S$12*($Q$58-1)/(CU75*($Q$58-1)+1)</f>
        <v>3.9027923183267338E-2</v>
      </c>
      <c r="CW72" s="22">
        <f>IF(CV72=0,0,-1*CV72^2/$S$12)</f>
        <v>-1.5231787879990161E-2</v>
      </c>
      <c r="CX72" s="22">
        <f>$S$12*($Q$58-1)/(CW75*($Q$58-1)+1)</f>
        <v>3.9027923183267338E-2</v>
      </c>
      <c r="CY72" s="22">
        <f>IF(CX72=0,0,-1*CX72^2/$S$12)</f>
        <v>-1.5231787879990161E-2</v>
      </c>
      <c r="CZ72" s="22">
        <f>$S$12*($Q$58-1)/(CY75*($Q$58-1)+1)</f>
        <v>3.9027923183267338E-2</v>
      </c>
      <c r="DA72" s="22">
        <f>IF(CZ72=0,0,-1*CZ72^2/$S$12)</f>
        <v>-1.5231787879990161E-2</v>
      </c>
      <c r="DB72" s="22">
        <f>$S$12*($Q$58-1)/(DA75*($Q$58-1)+1)</f>
        <v>3.9027923183267338E-2</v>
      </c>
      <c r="DC72" s="22">
        <f>IF(DB72=0,0,-1*DB72^2/$S$12)</f>
        <v>-1.5231787879990161E-2</v>
      </c>
      <c r="DD72" s="22">
        <f>$S$12*($Q$58-1)/(DC75*($Q$58-1)+1)</f>
        <v>3.9027923183267338E-2</v>
      </c>
      <c r="DE72" s="22">
        <f>IF(DD72=0,0,-1*DD72^2/$S$12)</f>
        <v>-1.5231787879990161E-2</v>
      </c>
      <c r="DF72" s="22">
        <f>$S$12*($Q$58-1)/(DE75*($Q$58-1)+1)</f>
        <v>3.9027923183267338E-2</v>
      </c>
      <c r="DG72" s="22">
        <f>IF(DF72=0,0,-1*DF72^2/$S$12)</f>
        <v>-1.5231787879990161E-2</v>
      </c>
      <c r="DH72" s="22">
        <f>$S$12*($Q$58-1)/(DG75*($Q$58-1)+1)</f>
        <v>3.9027923183267338E-2</v>
      </c>
      <c r="DI72" s="22">
        <f>IF(DH72=0,0,-1*DH72^2/$S$12)</f>
        <v>-1.5231787879990161E-2</v>
      </c>
      <c r="DJ72" s="22">
        <f>$S$12*($Q$58-1)/(DI75*($Q$58-1)+1)</f>
        <v>3.9027923183267338E-2</v>
      </c>
      <c r="DK72" s="22">
        <f>IF(DJ72=0,0,-1*DJ72^2/$S$12)</f>
        <v>-1.5231787879990161E-2</v>
      </c>
      <c r="DL72" s="22">
        <f>$S$12*($Q$58-1)/(DK75*($Q$58-1)+1)</f>
        <v>3.9027923183267338E-2</v>
      </c>
      <c r="DM72" s="22">
        <f>IF(DL72=0,0,-1*DL72^2/$S$12)</f>
        <v>-1.5231787879990161E-2</v>
      </c>
      <c r="DN72" s="22">
        <f>$S$12*($Q$58-1)/(DM75*($Q$58-1)+1)</f>
        <v>3.9027923183267338E-2</v>
      </c>
      <c r="DO72" s="22">
        <f>IF(DN72=0,0,-1*DN72^2/$S$12)</f>
        <v>-1.5231787879990161E-2</v>
      </c>
      <c r="DP72" s="22">
        <f>$S$12*($Q$58-1)/(DO75*($Q$58-1)+1)</f>
        <v>3.9027923183267338E-2</v>
      </c>
      <c r="DQ72" s="22">
        <f>IF(DP72=0,0,-1*DP72^2/$S$12)</f>
        <v>-1.5231787879990161E-2</v>
      </c>
      <c r="DR72" s="22">
        <f>$S$12*($Q$58-1)/(DQ75*($Q$58-1)+1)</f>
        <v>3.9027923183267338E-2</v>
      </c>
      <c r="DS72" s="22">
        <f>IF(DR72=0,0,-1*DR72^2/$S$12)</f>
        <v>-1.5231787879990161E-2</v>
      </c>
      <c r="DT72" s="22">
        <f>$S$12*($Q$58-1)/(DS75*($Q$58-1)+1)</f>
        <v>3.9027923183267338E-2</v>
      </c>
      <c r="DU72" s="22">
        <f>IF(DT72=0,0,-1*DT72^2/$S$12)</f>
        <v>-1.5231787879990161E-2</v>
      </c>
      <c r="DV72" s="22">
        <f>$S$12*($Q$58-1)/(DU75*($Q$58-1)+1)</f>
        <v>3.9027923183267338E-2</v>
      </c>
      <c r="DW72" s="22">
        <f>IF(DV72=0,0,-1*DV72^2/$S$12)</f>
        <v>-1.5231787879990161E-2</v>
      </c>
      <c r="DX72" s="22">
        <f>$S$12*($Q$58-1)/(DW75*($Q$58-1)+1)</f>
        <v>3.9027923183267338E-2</v>
      </c>
      <c r="DY72" s="22">
        <f>IF(DX72=0,0,-1*DX72^2/$S$12)</f>
        <v>-1.5231787879990161E-2</v>
      </c>
      <c r="DZ72" s="22">
        <f>$S$12*($Q$58-1)/(DY75*($Q$58-1)+1)</f>
        <v>3.9027923183267338E-2</v>
      </c>
      <c r="EA72" s="22">
        <f>IF(DZ72=0,0,-1*DZ72^2/$S$12)</f>
        <v>-1.5231787879990161E-2</v>
      </c>
      <c r="EB72" s="22">
        <f>$S$12*($Q$58-1)/(EA75*($Q$58-1)+1)</f>
        <v>3.9027923183267338E-2</v>
      </c>
      <c r="EC72" s="22">
        <f>IF(EB72=0,0,-1*EB72^2/$S$12)</f>
        <v>-1.5231787879990161E-2</v>
      </c>
      <c r="ED72" s="22">
        <f>$S$12*($Q$58-1)/(EC75*($Q$58-1)+1)</f>
        <v>3.9027923183267338E-2</v>
      </c>
      <c r="EE72" s="22">
        <f>IF(ED72=0,0,-1*ED72^2/$S$12)</f>
        <v>-1.5231787879990161E-2</v>
      </c>
      <c r="EF72" s="22">
        <f>$S$12*($Q$58-1)/(EE75*($Q$58-1)+1)</f>
        <v>3.9027923183267338E-2</v>
      </c>
      <c r="EG72" s="22">
        <f>IF(EF72=0,0,-1*EF72^2/$S$12)</f>
        <v>-1.5231787879990161E-2</v>
      </c>
      <c r="EH72" s="22">
        <f>$S$12*($Q$58-1)/(EG75*($Q$58-1)+1)</f>
        <v>3.9027923183267338E-2</v>
      </c>
      <c r="EI72" s="22">
        <f>IF(EH72=0,0,-1*EH72^2/$S$12)</f>
        <v>-1.5231787879990161E-2</v>
      </c>
      <c r="EJ72" s="22">
        <f>$S$12*($Q$58-1)/(EI75*($Q$58-1)+1)</f>
        <v>3.9027923183267338E-2</v>
      </c>
      <c r="EK72" s="22">
        <f>IF(EJ72=0,0,-1*EJ72^2/$S$12)</f>
        <v>-1.5231787879990161E-2</v>
      </c>
      <c r="EL72" s="22">
        <f>$S$12*($Q$58-1)/(EK75*($Q$58-1)+1)</f>
        <v>3.9027923183267338E-2</v>
      </c>
      <c r="EM72" s="22">
        <f>IF(EL72=0,0,-1*EL72^2/$S$12)</f>
        <v>-1.5231787879990161E-2</v>
      </c>
      <c r="EN72" s="22">
        <f>$S$12*($Q$58-1)/(EM75*($Q$58-1)+1)</f>
        <v>3.9027923183267338E-2</v>
      </c>
      <c r="EO72" s="22">
        <f>IF(EN72=0,0,-1*EN72^2/$S$12)</f>
        <v>-1.5231787879990161E-2</v>
      </c>
      <c r="EP72" s="22">
        <f>$S$12*($Q$58-1)/(EO75*($Q$58-1)+1)</f>
        <v>3.9027923183267338E-2</v>
      </c>
      <c r="EQ72" s="22">
        <f>IF(EP72=0,0,-1*EP72^2/$S$12)</f>
        <v>-1.5231787879990161E-2</v>
      </c>
      <c r="ER72" s="22">
        <f>$S$12*($Q$58-1)/(EQ75*($Q$58-1)+1)</f>
        <v>3.9027923183267338E-2</v>
      </c>
      <c r="ES72" s="22">
        <f>IF(ER72=0,0,-1*ER72^2/$S$12)</f>
        <v>-1.5231787879990161E-2</v>
      </c>
      <c r="ET72" s="22">
        <f>$S$12*($Q$58-1)/(ES75*($Q$58-1)+1)</f>
        <v>3.9027923183267338E-2</v>
      </c>
      <c r="EU72" s="22">
        <f>IF(ET72=0,0,-1*ET72^2/$S$12)</f>
        <v>-1.5231787879990161E-2</v>
      </c>
      <c r="EV72" s="22">
        <f>$S$12*($Q$58-1)/(EU75*($Q$58-1)+1)</f>
        <v>3.9027923183267338E-2</v>
      </c>
      <c r="EW72" s="22">
        <f>IF(EV72=0,0,-1*EV72^2/$S$12)</f>
        <v>-1.5231787879990161E-2</v>
      </c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</row>
    <row r="73" spans="8:165" x14ac:dyDescent="0.25">
      <c r="H73" s="21"/>
      <c r="I73" s="21"/>
      <c r="J73" s="2"/>
      <c r="L73" s="82">
        <f t="shared" si="23"/>
        <v>9.7409316618548181E-2</v>
      </c>
      <c r="M73" s="22">
        <f t="shared" si="24"/>
        <v>0.10440668055504423</v>
      </c>
      <c r="N73" s="22">
        <f t="shared" si="25"/>
        <v>6.9617189220258207E-3</v>
      </c>
      <c r="O73" s="22">
        <f>IF(N73=0,0,-1*N73^2/$S$13)</f>
        <v>-4.8465530349292351E-4</v>
      </c>
      <c r="P73" s="22">
        <f>$S$13*($Q$59-1)/(O75*($Q$59-1)+1)</f>
        <v>6.9968520536614559E-3</v>
      </c>
      <c r="Q73" s="22">
        <f>IF(P73=0,0,-1*P73^2/$S$13)</f>
        <v>-4.8955938660826524E-4</v>
      </c>
      <c r="R73" s="22">
        <f>$S$13*($Q$59-1)/(Q75*($Q$59-1)+1)</f>
        <v>6.9973640174505235E-3</v>
      </c>
      <c r="S73" s="22">
        <f>IF(R73=0,0,-1*R73^2/$S$13)</f>
        <v>-4.8963103192711333E-4</v>
      </c>
      <c r="T73" s="22">
        <f>$S$13*($Q$59-1)/(S75*($Q$59-1)+1)</f>
        <v>6.9973639364960503E-3</v>
      </c>
      <c r="U73" s="22">
        <f>IF(T73=0,0,-1*T73^2/$S$13)</f>
        <v>-4.8963102059775498E-4</v>
      </c>
      <c r="V73" s="22">
        <f>$S$13*($Q$59-1)/(U75*($Q$59-1)+1)</f>
        <v>6.9973639364960486E-3</v>
      </c>
      <c r="W73" s="22">
        <f>IF(V73=0,0,-1*V73^2/$S$13)</f>
        <v>-4.8963102059775476E-4</v>
      </c>
      <c r="X73" s="22">
        <f>$S$13*($Q$59-1)/(W75*($Q$59-1)+1)</f>
        <v>6.9973639364960486E-3</v>
      </c>
      <c r="Y73" s="22">
        <f>IF(X73=0,0,-1*X73^2/$S$13)</f>
        <v>-4.8963102059775476E-4</v>
      </c>
      <c r="Z73" s="22">
        <f>$S$13*($Q$59-1)/(Y75*($Q$59-1)+1)</f>
        <v>6.9973639364960486E-3</v>
      </c>
      <c r="AA73" s="22">
        <f>IF(Z73=0,0,-1*Z73^2/$S$13)</f>
        <v>-4.8963102059775476E-4</v>
      </c>
      <c r="AB73" s="22">
        <f>$S$13*($Q$59-1)/(AA75*($Q$59-1)+1)</f>
        <v>6.9973639364960486E-3</v>
      </c>
      <c r="AC73" s="22">
        <f>IF(AB73=0,0,-1*AB73^2/$S$13)</f>
        <v>-4.8963102059775476E-4</v>
      </c>
      <c r="AD73" s="22">
        <f>$S$13*($Q$59-1)/(AC75*($Q$59-1)+1)</f>
        <v>6.9973639364960486E-3</v>
      </c>
      <c r="AE73" s="22">
        <f>IF(AD73=0,0,-1*AD73^2/$S$13)</f>
        <v>-4.8963102059775476E-4</v>
      </c>
      <c r="AF73" s="22">
        <f>$S$13*($Q$59-1)/(AE75*($Q$59-1)+1)</f>
        <v>6.9973639364960486E-3</v>
      </c>
      <c r="AG73" s="22">
        <f>IF(AF73=0,0,-1*AF73^2/$S$13)</f>
        <v>-4.8963102059775476E-4</v>
      </c>
      <c r="AH73" s="22">
        <f>$S$13*($Q$59-1)/(AG75*($Q$59-1)+1)</f>
        <v>6.9973639364960486E-3</v>
      </c>
      <c r="AI73" s="22">
        <f>IF(AH73=0,0,-1*AH73^2/$S$13)</f>
        <v>-4.8963102059775476E-4</v>
      </c>
      <c r="AJ73" s="22">
        <f>$S$13*($Q$59-1)/(AI75*($Q$59-1)+1)</f>
        <v>6.9973639364960486E-3</v>
      </c>
      <c r="AK73" s="22">
        <f>IF(AJ73=0,0,-1*AJ73^2/$S$13)</f>
        <v>-4.8963102059775476E-4</v>
      </c>
      <c r="AL73" s="22">
        <f>$S$13*($Q$59-1)/(AK75*($Q$59-1)+1)</f>
        <v>6.9973639364960486E-3</v>
      </c>
      <c r="AM73" s="22">
        <f>IF(AL73=0,0,-1*AL73^2/$S$13)</f>
        <v>-4.8963102059775476E-4</v>
      </c>
      <c r="AN73" s="22">
        <f>$S$13*($Q$59-1)/(AM75*($Q$59-1)+1)</f>
        <v>6.9973639364960486E-3</v>
      </c>
      <c r="AO73" s="22">
        <f>IF(AN73=0,0,-1*AN73^2/$S$13)</f>
        <v>-4.8963102059775476E-4</v>
      </c>
      <c r="AP73" s="22">
        <f>$S$13*($Q$59-1)/(AO75*($Q$59-1)+1)</f>
        <v>6.9973639364960486E-3</v>
      </c>
      <c r="AQ73" s="22">
        <f>IF(AP73=0,0,-1*AP73^2/$S$13)</f>
        <v>-4.8963102059775476E-4</v>
      </c>
      <c r="AR73" s="22">
        <f>$S$13*($Q$59-1)/(AQ75*($Q$59-1)+1)</f>
        <v>6.9973639364960486E-3</v>
      </c>
      <c r="AS73" s="22">
        <f>IF(AR73=0,0,-1*AR73^2/$S$13)</f>
        <v>-4.8963102059775476E-4</v>
      </c>
      <c r="AT73" s="22">
        <f>$S$13*($Q$59-1)/(AS75*($Q$59-1)+1)</f>
        <v>6.9973639364960486E-3</v>
      </c>
      <c r="AU73" s="22">
        <f>IF(AT73=0,0,-1*AT73^2/$S$13)</f>
        <v>-4.8963102059775476E-4</v>
      </c>
      <c r="AV73" s="22">
        <f>$S$13*($Q$59-1)/(AU75*($Q$59-1)+1)</f>
        <v>6.9973639364960486E-3</v>
      </c>
      <c r="AW73" s="22">
        <f>IF(AV73=0,0,-1*AV73^2/$S$13)</f>
        <v>-4.8963102059775476E-4</v>
      </c>
      <c r="AX73" s="22">
        <f>$S$13*($Q$59-1)/(AW75*($Q$59-1)+1)</f>
        <v>6.9973639364960486E-3</v>
      </c>
      <c r="AY73" s="22">
        <f>IF(AX73=0,0,-1*AX73^2/$S$13)</f>
        <v>-4.8963102059775476E-4</v>
      </c>
      <c r="AZ73" s="22">
        <f>$S$13*($Q$59-1)/(AY75*($Q$59-1)+1)</f>
        <v>6.9973639364960486E-3</v>
      </c>
      <c r="BA73" s="22">
        <f>IF(AZ73=0,0,-1*AZ73^2/$S$13)</f>
        <v>-4.8963102059775476E-4</v>
      </c>
      <c r="BB73" s="22">
        <f>$S$13*($Q$59-1)/(BA75*($Q$59-1)+1)</f>
        <v>6.9973639364960486E-3</v>
      </c>
      <c r="BC73" s="22">
        <f>IF(BB73=0,0,-1*BB73^2/$S$13)</f>
        <v>-4.8963102059775476E-4</v>
      </c>
      <c r="BD73" s="22">
        <f>$S$13*($Q$59-1)/(BC75*($Q$59-1)+1)</f>
        <v>6.9973639364960486E-3</v>
      </c>
      <c r="BE73" s="22">
        <f>IF(BD73=0,0,-1*BD73^2/$S$13)</f>
        <v>-4.8963102059775476E-4</v>
      </c>
      <c r="BF73" s="22">
        <f>$S$13*($Q$59-1)/(BE75*($Q$59-1)+1)</f>
        <v>6.9973639364960486E-3</v>
      </c>
      <c r="BG73" s="22">
        <f>IF(BF73=0,0,-1*BF73^2/$S$13)</f>
        <v>-4.8963102059775476E-4</v>
      </c>
      <c r="BH73" s="22">
        <f>$S$13*($Q$59-1)/(BG75*($Q$59-1)+1)</f>
        <v>6.9973639364960486E-3</v>
      </c>
      <c r="BI73" s="22">
        <f>IF(BH73=0,0,-1*BH73^2/$S$13)</f>
        <v>-4.8963102059775476E-4</v>
      </c>
      <c r="BJ73" s="22">
        <f>$S$13*($Q$59-1)/(BI75*($Q$59-1)+1)</f>
        <v>6.9973639364960486E-3</v>
      </c>
      <c r="BK73" s="22">
        <f>IF(BJ73=0,0,-1*BJ73^2/$S$13)</f>
        <v>-4.8963102059775476E-4</v>
      </c>
      <c r="BL73" s="22">
        <f>$S$13*($Q$59-1)/(BK75*($Q$59-1)+1)</f>
        <v>6.9973639364960486E-3</v>
      </c>
      <c r="BM73" s="22">
        <f>IF(BL73=0,0,-1*BL73^2/$S$13)</f>
        <v>-4.8963102059775476E-4</v>
      </c>
      <c r="BN73" s="22">
        <f>$S$13*($Q$59-1)/(BM75*($Q$59-1)+1)</f>
        <v>6.9973639364960486E-3</v>
      </c>
      <c r="BO73" s="22">
        <f>IF(BN73=0,0,-1*BN73^2/$S$13)</f>
        <v>-4.8963102059775476E-4</v>
      </c>
      <c r="BP73" s="22">
        <f>$S$13*($Q$59-1)/(BO75*($Q$59-1)+1)</f>
        <v>6.9973639364960486E-3</v>
      </c>
      <c r="BQ73" s="22">
        <f>IF(BP73=0,0,-1*BP73^2/$S$13)</f>
        <v>-4.8963102059775476E-4</v>
      </c>
      <c r="BR73" s="22">
        <f>$S$13*($Q$59-1)/(BQ75*($Q$59-1)+1)</f>
        <v>6.9973639364960486E-3</v>
      </c>
      <c r="BS73" s="22">
        <f>IF(BR73=0,0,-1*BR73^2/$S$13)</f>
        <v>-4.8963102059775476E-4</v>
      </c>
      <c r="BT73" s="22">
        <f>$S$13*($Q$59-1)/(BS75*($Q$59-1)+1)</f>
        <v>6.9973639364960486E-3</v>
      </c>
      <c r="BU73" s="22">
        <f>IF(BT73=0,0,-1*BT73^2/$S$13)</f>
        <v>-4.8963102059775476E-4</v>
      </c>
      <c r="BV73" s="22">
        <f>$S$13*($Q$59-1)/(BU75*($Q$59-1)+1)</f>
        <v>6.9973639364960486E-3</v>
      </c>
      <c r="BW73" s="22">
        <f>IF(BV73=0,0,-1*BV73^2/$S$13)</f>
        <v>-4.8963102059775476E-4</v>
      </c>
      <c r="BX73" s="22">
        <f>$S$13*($Q$59-1)/(BW75*($Q$59-1)+1)</f>
        <v>6.9973639364960486E-3</v>
      </c>
      <c r="BY73" s="22">
        <f>IF(BX73=0,0,-1*BX73^2/$S$13)</f>
        <v>-4.8963102059775476E-4</v>
      </c>
      <c r="BZ73" s="22">
        <f>$S$13*($Q$59-1)/(BY75*($Q$59-1)+1)</f>
        <v>6.9973639364960486E-3</v>
      </c>
      <c r="CA73" s="22">
        <f>IF(BZ73=0,0,-1*BZ73^2/$S$13)</f>
        <v>-4.8963102059775476E-4</v>
      </c>
      <c r="CB73" s="22">
        <f>$S$13*($Q$59-1)/(CA75*($Q$59-1)+1)</f>
        <v>6.9973639364960486E-3</v>
      </c>
      <c r="CC73" s="22">
        <f>IF(CB73=0,0,-1*CB73^2/$S$13)</f>
        <v>-4.8963102059775476E-4</v>
      </c>
      <c r="CD73" s="22">
        <f>$S$13*($Q$59-1)/(CC75*($Q$59-1)+1)</f>
        <v>6.9973639364960486E-3</v>
      </c>
      <c r="CE73" s="22">
        <f>IF(CD73=0,0,-1*CD73^2/$S$13)</f>
        <v>-4.8963102059775476E-4</v>
      </c>
      <c r="CF73" s="22">
        <f>$S$13*($Q$59-1)/(CE75*($Q$59-1)+1)</f>
        <v>6.9973639364960486E-3</v>
      </c>
      <c r="CG73" s="22">
        <f>IF(CF73=0,0,-1*CF73^2/$S$13)</f>
        <v>-4.8963102059775476E-4</v>
      </c>
      <c r="CH73" s="22">
        <f>$S$13*($Q$59-1)/(CG75*($Q$59-1)+1)</f>
        <v>6.9973639364960486E-3</v>
      </c>
      <c r="CI73" s="22">
        <f>IF(CH73=0,0,-1*CH73^2/$S$13)</f>
        <v>-4.8963102059775476E-4</v>
      </c>
      <c r="CJ73" s="22">
        <f>$S$13*($Q$59-1)/(CI75*($Q$59-1)+1)</f>
        <v>6.9973639364960486E-3</v>
      </c>
      <c r="CK73" s="22">
        <f>IF(CJ73=0,0,-1*CJ73^2/$S$13)</f>
        <v>-4.8963102059775476E-4</v>
      </c>
      <c r="CL73" s="22">
        <f>$S$13*($Q$59-1)/(CK75*($Q$59-1)+1)</f>
        <v>6.9973639364960486E-3</v>
      </c>
      <c r="CM73" s="22">
        <f>IF(CL73=0,0,-1*CL73^2/$S$13)</f>
        <v>-4.8963102059775476E-4</v>
      </c>
      <c r="CN73" s="22">
        <f>$S$13*($Q$59-1)/(CM75*($Q$59-1)+1)</f>
        <v>6.9973639364960486E-3</v>
      </c>
      <c r="CO73" s="22">
        <f>IF(CN73=0,0,-1*CN73^2/$S$13)</f>
        <v>-4.8963102059775476E-4</v>
      </c>
      <c r="CP73" s="22">
        <f>$S$13*($Q$59-1)/(CO75*($Q$59-1)+1)</f>
        <v>6.9973639364960486E-3</v>
      </c>
      <c r="CQ73" s="22">
        <f>IF(CP73=0,0,-1*CP73^2/$S$13)</f>
        <v>-4.8963102059775476E-4</v>
      </c>
      <c r="CR73" s="22">
        <f>$S$13*($Q$59-1)/(CQ75*($Q$59-1)+1)</f>
        <v>6.9973639364960486E-3</v>
      </c>
      <c r="CS73" s="22">
        <f>IF(CR73=0,0,-1*CR73^2/$S$13)</f>
        <v>-4.8963102059775476E-4</v>
      </c>
      <c r="CT73" s="22">
        <f>$S$13*($Q$59-1)/(CS75*($Q$59-1)+1)</f>
        <v>6.9973639364960486E-3</v>
      </c>
      <c r="CU73" s="22">
        <f>IF(CT73=0,0,-1*CT73^2/$S$13)</f>
        <v>-4.8963102059775476E-4</v>
      </c>
      <c r="CV73" s="22">
        <f>$S$13*($Q$59-1)/(CU75*($Q$59-1)+1)</f>
        <v>6.9973639364960486E-3</v>
      </c>
      <c r="CW73" s="22">
        <f>IF(CV73=0,0,-1*CV73^2/$S$13)</f>
        <v>-4.8963102059775476E-4</v>
      </c>
      <c r="CX73" s="22">
        <f>$S$13*($Q$59-1)/(CW75*($Q$59-1)+1)</f>
        <v>6.9973639364960486E-3</v>
      </c>
      <c r="CY73" s="22">
        <f>IF(CX73=0,0,-1*CX73^2/$S$13)</f>
        <v>-4.8963102059775476E-4</v>
      </c>
      <c r="CZ73" s="22">
        <f>$S$13*($Q$59-1)/(CY75*($Q$59-1)+1)</f>
        <v>6.9973639364960486E-3</v>
      </c>
      <c r="DA73" s="22">
        <f>IF(CZ73=0,0,-1*CZ73^2/$S$13)</f>
        <v>-4.8963102059775476E-4</v>
      </c>
      <c r="DB73" s="22">
        <f>$S$13*($Q$59-1)/(DA75*($Q$59-1)+1)</f>
        <v>6.9973639364960486E-3</v>
      </c>
      <c r="DC73" s="22">
        <f>IF(DB73=0,0,-1*DB73^2/$S$13)</f>
        <v>-4.8963102059775476E-4</v>
      </c>
      <c r="DD73" s="22">
        <f>$S$13*($Q$59-1)/(DC75*($Q$59-1)+1)</f>
        <v>6.9973639364960486E-3</v>
      </c>
      <c r="DE73" s="22">
        <f>IF(DD73=0,0,-1*DD73^2/$S$13)</f>
        <v>-4.8963102059775476E-4</v>
      </c>
      <c r="DF73" s="22">
        <f>$S$13*($Q$59-1)/(DE75*($Q$59-1)+1)</f>
        <v>6.9973639364960486E-3</v>
      </c>
      <c r="DG73" s="22">
        <f>IF(DF73=0,0,-1*DF73^2/$S$13)</f>
        <v>-4.8963102059775476E-4</v>
      </c>
      <c r="DH73" s="22">
        <f>$S$13*($Q$59-1)/(DG75*($Q$59-1)+1)</f>
        <v>6.9973639364960486E-3</v>
      </c>
      <c r="DI73" s="22">
        <f>IF(DH73=0,0,-1*DH73^2/$S$13)</f>
        <v>-4.8963102059775476E-4</v>
      </c>
      <c r="DJ73" s="22">
        <f>$S$13*($Q$59-1)/(DI75*($Q$59-1)+1)</f>
        <v>6.9973639364960486E-3</v>
      </c>
      <c r="DK73" s="22">
        <f>IF(DJ73=0,0,-1*DJ73^2/$S$13)</f>
        <v>-4.8963102059775476E-4</v>
      </c>
      <c r="DL73" s="22">
        <f>$S$13*($Q$59-1)/(DK75*($Q$59-1)+1)</f>
        <v>6.9973639364960486E-3</v>
      </c>
      <c r="DM73" s="22">
        <f>IF(DL73=0,0,-1*DL73^2/$S$13)</f>
        <v>-4.8963102059775476E-4</v>
      </c>
      <c r="DN73" s="22">
        <f>$S$13*($Q$59-1)/(DM75*($Q$59-1)+1)</f>
        <v>6.9973639364960486E-3</v>
      </c>
      <c r="DO73" s="22">
        <f>IF(DN73=0,0,-1*DN73^2/$S$13)</f>
        <v>-4.8963102059775476E-4</v>
      </c>
      <c r="DP73" s="22">
        <f>$S$13*($Q$59-1)/(DO75*($Q$59-1)+1)</f>
        <v>6.9973639364960486E-3</v>
      </c>
      <c r="DQ73" s="22">
        <f>IF(DP73=0,0,-1*DP73^2/$S$13)</f>
        <v>-4.8963102059775476E-4</v>
      </c>
      <c r="DR73" s="22">
        <f>$S$13*($Q$59-1)/(DQ75*($Q$59-1)+1)</f>
        <v>6.9973639364960486E-3</v>
      </c>
      <c r="DS73" s="22">
        <f>IF(DR73=0,0,-1*DR73^2/$S$13)</f>
        <v>-4.8963102059775476E-4</v>
      </c>
      <c r="DT73" s="22">
        <f>$S$13*($Q$59-1)/(DS75*($Q$59-1)+1)</f>
        <v>6.9973639364960486E-3</v>
      </c>
      <c r="DU73" s="22">
        <f>IF(DT73=0,0,-1*DT73^2/$S$13)</f>
        <v>-4.8963102059775476E-4</v>
      </c>
      <c r="DV73" s="22">
        <f>$S$13*($Q$59-1)/(DU75*($Q$59-1)+1)</f>
        <v>6.9973639364960486E-3</v>
      </c>
      <c r="DW73" s="22">
        <f>IF(DV73=0,0,-1*DV73^2/$S$13)</f>
        <v>-4.8963102059775476E-4</v>
      </c>
      <c r="DX73" s="22">
        <f>$S$13*($Q$59-1)/(DW75*($Q$59-1)+1)</f>
        <v>6.9973639364960486E-3</v>
      </c>
      <c r="DY73" s="22">
        <f>IF(DX73=0,0,-1*DX73^2/$S$13)</f>
        <v>-4.8963102059775476E-4</v>
      </c>
      <c r="DZ73" s="22">
        <f>$S$13*($Q$59-1)/(DY75*($Q$59-1)+1)</f>
        <v>6.9973639364960486E-3</v>
      </c>
      <c r="EA73" s="22">
        <f>IF(DZ73=0,0,-1*DZ73^2/$S$13)</f>
        <v>-4.8963102059775476E-4</v>
      </c>
      <c r="EB73" s="22">
        <f>$S$13*($Q$59-1)/(EA75*($Q$59-1)+1)</f>
        <v>6.9973639364960486E-3</v>
      </c>
      <c r="EC73" s="22">
        <f>IF(EB73=0,0,-1*EB73^2/$S$13)</f>
        <v>-4.8963102059775476E-4</v>
      </c>
      <c r="ED73" s="22">
        <f>$S$13*($Q$59-1)/(EC75*($Q$59-1)+1)</f>
        <v>6.9973639364960486E-3</v>
      </c>
      <c r="EE73" s="22">
        <f>IF(ED73=0,0,-1*ED73^2/$S$13)</f>
        <v>-4.8963102059775476E-4</v>
      </c>
      <c r="EF73" s="22">
        <f>$S$13*($Q$59-1)/(EE75*($Q$59-1)+1)</f>
        <v>6.9973639364960486E-3</v>
      </c>
      <c r="EG73" s="22">
        <f>IF(EF73=0,0,-1*EF73^2/$S$13)</f>
        <v>-4.8963102059775476E-4</v>
      </c>
      <c r="EH73" s="22">
        <f>$S$13*($Q$59-1)/(EG75*($Q$59-1)+1)</f>
        <v>6.9973639364960486E-3</v>
      </c>
      <c r="EI73" s="22">
        <f>IF(EH73=0,0,-1*EH73^2/$S$13)</f>
        <v>-4.8963102059775476E-4</v>
      </c>
      <c r="EJ73" s="22">
        <f>$S$13*($Q$59-1)/(EI75*($Q$59-1)+1)</f>
        <v>6.9973639364960486E-3</v>
      </c>
      <c r="EK73" s="22">
        <f>IF(EJ73=0,0,-1*EJ73^2/$S$13)</f>
        <v>-4.8963102059775476E-4</v>
      </c>
      <c r="EL73" s="22">
        <f>$S$13*($Q$59-1)/(EK75*($Q$59-1)+1)</f>
        <v>6.9973639364960486E-3</v>
      </c>
      <c r="EM73" s="22">
        <f>IF(EL73=0,0,-1*EL73^2/$S$13)</f>
        <v>-4.8963102059775476E-4</v>
      </c>
      <c r="EN73" s="22">
        <f>$S$13*($Q$59-1)/(EM75*($Q$59-1)+1)</f>
        <v>6.9973639364960486E-3</v>
      </c>
      <c r="EO73" s="22">
        <f>IF(EN73=0,0,-1*EN73^2/$S$13)</f>
        <v>-4.8963102059775476E-4</v>
      </c>
      <c r="EP73" s="22">
        <f>$S$13*($Q$59-1)/(EO75*($Q$59-1)+1)</f>
        <v>6.9973639364960486E-3</v>
      </c>
      <c r="EQ73" s="22">
        <f>IF(EP73=0,0,-1*EP73^2/$S$13)</f>
        <v>-4.8963102059775476E-4</v>
      </c>
      <c r="ER73" s="22">
        <f>$S$13*($Q$59-1)/(EQ75*($Q$59-1)+1)</f>
        <v>6.9973639364960486E-3</v>
      </c>
      <c r="ES73" s="22">
        <f>IF(ER73=0,0,-1*ER73^2/$S$13)</f>
        <v>-4.8963102059775476E-4</v>
      </c>
      <c r="ET73" s="22">
        <f>$S$13*($Q$59-1)/(ES75*($Q$59-1)+1)</f>
        <v>6.9973639364960486E-3</v>
      </c>
      <c r="EU73" s="22">
        <f>IF(ET73=0,0,-1*ET73^2/$S$13)</f>
        <v>-4.8963102059775476E-4</v>
      </c>
      <c r="EV73" s="22">
        <f>$S$13*($Q$59-1)/(EU75*($Q$59-1)+1)</f>
        <v>6.9973639364960486E-3</v>
      </c>
      <c r="EW73" s="22">
        <f>IF(EV73=0,0,-1*EV73^2/$S$13)</f>
        <v>-4.8963102059775476E-4</v>
      </c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</row>
    <row r="74" spans="8:165" x14ac:dyDescent="0.25">
      <c r="L74" s="39"/>
      <c r="M74" s="22"/>
      <c r="N74" s="22">
        <f t="shared" ref="N74:BY74" si="26">SUM(N64:N73)</f>
        <v>-8.7091598142922694E-2</v>
      </c>
      <c r="O74" s="22">
        <f t="shared" si="26"/>
        <v>-1.2074761819041078</v>
      </c>
      <c r="P74" s="22">
        <f t="shared" si="26"/>
        <v>-1.2422728148854109E-3</v>
      </c>
      <c r="Q74" s="22">
        <f t="shared" si="26"/>
        <v>-1.1879957726109069</v>
      </c>
      <c r="R74" s="22">
        <f t="shared" si="26"/>
        <v>1.9648316565857443E-7</v>
      </c>
      <c r="S74" s="22">
        <f t="shared" si="26"/>
        <v>-1.1883747739290915</v>
      </c>
      <c r="T74" s="22">
        <f t="shared" si="26"/>
        <v>5.0133508455729725E-15</v>
      </c>
      <c r="U74" s="22">
        <f t="shared" si="26"/>
        <v>-1.1883747124835844</v>
      </c>
      <c r="V74" s="22">
        <f t="shared" si="26"/>
        <v>4.3368086899420177E-17</v>
      </c>
      <c r="W74" s="22">
        <f t="shared" si="26"/>
        <v>-1.1883747124835826</v>
      </c>
      <c r="X74" s="22">
        <f t="shared" si="26"/>
        <v>0</v>
      </c>
      <c r="Y74" s="22">
        <f t="shared" si="26"/>
        <v>-1.1883747124835826</v>
      </c>
      <c r="Z74" s="22">
        <f t="shared" si="26"/>
        <v>0</v>
      </c>
      <c r="AA74" s="22">
        <f t="shared" si="26"/>
        <v>-1.1883747124835826</v>
      </c>
      <c r="AB74" s="22">
        <f t="shared" si="26"/>
        <v>0</v>
      </c>
      <c r="AC74" s="22">
        <f t="shared" si="26"/>
        <v>-1.1883747124835826</v>
      </c>
      <c r="AD74" s="22">
        <f t="shared" si="26"/>
        <v>0</v>
      </c>
      <c r="AE74" s="22">
        <f t="shared" si="26"/>
        <v>-1.1883747124835826</v>
      </c>
      <c r="AF74" s="22">
        <f t="shared" si="26"/>
        <v>0</v>
      </c>
      <c r="AG74" s="22">
        <f t="shared" si="26"/>
        <v>-1.1883747124835826</v>
      </c>
      <c r="AH74" s="22">
        <f t="shared" si="26"/>
        <v>0</v>
      </c>
      <c r="AI74" s="22">
        <f t="shared" si="26"/>
        <v>-1.1883747124835826</v>
      </c>
      <c r="AJ74" s="22">
        <f t="shared" si="26"/>
        <v>0</v>
      </c>
      <c r="AK74" s="22">
        <f t="shared" si="26"/>
        <v>-1.1883747124835826</v>
      </c>
      <c r="AL74" s="22">
        <f t="shared" si="26"/>
        <v>0</v>
      </c>
      <c r="AM74" s="22">
        <f t="shared" si="26"/>
        <v>-1.1883747124835826</v>
      </c>
      <c r="AN74" s="22">
        <f t="shared" si="26"/>
        <v>0</v>
      </c>
      <c r="AO74" s="22">
        <f t="shared" si="26"/>
        <v>-1.1883747124835826</v>
      </c>
      <c r="AP74" s="22">
        <f t="shared" si="26"/>
        <v>0</v>
      </c>
      <c r="AQ74" s="22">
        <f t="shared" si="26"/>
        <v>-1.1883747124835826</v>
      </c>
      <c r="AR74" s="22">
        <f t="shared" si="26"/>
        <v>0</v>
      </c>
      <c r="AS74" s="22">
        <f t="shared" si="26"/>
        <v>-1.1883747124835826</v>
      </c>
      <c r="AT74" s="22">
        <f t="shared" si="26"/>
        <v>0</v>
      </c>
      <c r="AU74" s="22">
        <f t="shared" si="26"/>
        <v>-1.1883747124835826</v>
      </c>
      <c r="AV74" s="22">
        <f t="shared" si="26"/>
        <v>0</v>
      </c>
      <c r="AW74" s="22">
        <f t="shared" si="26"/>
        <v>-1.1883747124835826</v>
      </c>
      <c r="AX74" s="22">
        <f t="shared" si="26"/>
        <v>0</v>
      </c>
      <c r="AY74" s="22">
        <f t="shared" si="26"/>
        <v>-1.1883747124835826</v>
      </c>
      <c r="AZ74" s="22">
        <f t="shared" si="26"/>
        <v>0</v>
      </c>
      <c r="BA74" s="22">
        <f t="shared" si="26"/>
        <v>-1.1883747124835826</v>
      </c>
      <c r="BB74" s="22">
        <f t="shared" si="26"/>
        <v>0</v>
      </c>
      <c r="BC74" s="22">
        <f t="shared" si="26"/>
        <v>-1.1883747124835826</v>
      </c>
      <c r="BD74" s="22">
        <f t="shared" si="26"/>
        <v>0</v>
      </c>
      <c r="BE74" s="22">
        <f t="shared" si="26"/>
        <v>-1.1883747124835826</v>
      </c>
      <c r="BF74" s="22">
        <f t="shared" si="26"/>
        <v>0</v>
      </c>
      <c r="BG74" s="22">
        <f t="shared" si="26"/>
        <v>-1.1883747124835826</v>
      </c>
      <c r="BH74" s="22">
        <f t="shared" si="26"/>
        <v>0</v>
      </c>
      <c r="BI74" s="22">
        <f t="shared" si="26"/>
        <v>-1.1883747124835826</v>
      </c>
      <c r="BJ74" s="22">
        <f t="shared" si="26"/>
        <v>0</v>
      </c>
      <c r="BK74" s="22">
        <f t="shared" si="26"/>
        <v>-1.1883747124835826</v>
      </c>
      <c r="BL74" s="22">
        <f t="shared" si="26"/>
        <v>0</v>
      </c>
      <c r="BM74" s="22">
        <f t="shared" si="26"/>
        <v>-1.1883747124835826</v>
      </c>
      <c r="BN74" s="22">
        <f t="shared" si="26"/>
        <v>0</v>
      </c>
      <c r="BO74" s="22">
        <f t="shared" si="26"/>
        <v>-1.1883747124835826</v>
      </c>
      <c r="BP74" s="22">
        <f t="shared" si="26"/>
        <v>0</v>
      </c>
      <c r="BQ74" s="22">
        <f t="shared" si="26"/>
        <v>-1.1883747124835826</v>
      </c>
      <c r="BR74" s="22">
        <f t="shared" si="26"/>
        <v>0</v>
      </c>
      <c r="BS74" s="22">
        <f t="shared" si="26"/>
        <v>-1.1883747124835826</v>
      </c>
      <c r="BT74" s="22">
        <f t="shared" si="26"/>
        <v>0</v>
      </c>
      <c r="BU74" s="22">
        <f t="shared" si="26"/>
        <v>-1.1883747124835826</v>
      </c>
      <c r="BV74" s="22">
        <f t="shared" si="26"/>
        <v>0</v>
      </c>
      <c r="BW74" s="22">
        <f t="shared" si="26"/>
        <v>-1.1883747124835826</v>
      </c>
      <c r="BX74" s="22">
        <f t="shared" si="26"/>
        <v>0</v>
      </c>
      <c r="BY74" s="22">
        <f t="shared" si="26"/>
        <v>-1.1883747124835826</v>
      </c>
      <c r="BZ74" s="22">
        <f t="shared" ref="BZ74:EK74" si="27">SUM(BZ64:BZ73)</f>
        <v>0</v>
      </c>
      <c r="CA74" s="22">
        <f t="shared" si="27"/>
        <v>-1.1883747124835826</v>
      </c>
      <c r="CB74" s="22">
        <f t="shared" si="27"/>
        <v>0</v>
      </c>
      <c r="CC74" s="22">
        <f t="shared" si="27"/>
        <v>-1.1883747124835826</v>
      </c>
      <c r="CD74" s="22">
        <f t="shared" si="27"/>
        <v>0</v>
      </c>
      <c r="CE74" s="22">
        <f t="shared" si="27"/>
        <v>-1.1883747124835826</v>
      </c>
      <c r="CF74" s="22">
        <f t="shared" si="27"/>
        <v>0</v>
      </c>
      <c r="CG74" s="22">
        <f t="shared" si="27"/>
        <v>-1.1883747124835826</v>
      </c>
      <c r="CH74" s="22">
        <f t="shared" si="27"/>
        <v>0</v>
      </c>
      <c r="CI74" s="22">
        <f t="shared" si="27"/>
        <v>-1.1883747124835826</v>
      </c>
      <c r="CJ74" s="22">
        <f t="shared" si="27"/>
        <v>0</v>
      </c>
      <c r="CK74" s="22">
        <f t="shared" si="27"/>
        <v>-1.1883747124835826</v>
      </c>
      <c r="CL74" s="22">
        <f t="shared" si="27"/>
        <v>0</v>
      </c>
      <c r="CM74" s="22">
        <f t="shared" si="27"/>
        <v>-1.1883747124835826</v>
      </c>
      <c r="CN74" s="22">
        <f t="shared" si="27"/>
        <v>0</v>
      </c>
      <c r="CO74" s="22">
        <f t="shared" si="27"/>
        <v>-1.1883747124835826</v>
      </c>
      <c r="CP74" s="22">
        <f t="shared" si="27"/>
        <v>0</v>
      </c>
      <c r="CQ74" s="22">
        <f t="shared" si="27"/>
        <v>-1.1883747124835826</v>
      </c>
      <c r="CR74" s="22">
        <f t="shared" si="27"/>
        <v>0</v>
      </c>
      <c r="CS74" s="22">
        <f t="shared" si="27"/>
        <v>-1.1883747124835826</v>
      </c>
      <c r="CT74" s="22">
        <f t="shared" si="27"/>
        <v>0</v>
      </c>
      <c r="CU74" s="22">
        <f t="shared" si="27"/>
        <v>-1.1883747124835826</v>
      </c>
      <c r="CV74" s="22">
        <f t="shared" si="27"/>
        <v>0</v>
      </c>
      <c r="CW74" s="22">
        <f t="shared" si="27"/>
        <v>-1.1883747124835826</v>
      </c>
      <c r="CX74" s="22">
        <f t="shared" si="27"/>
        <v>0</v>
      </c>
      <c r="CY74" s="22">
        <f t="shared" si="27"/>
        <v>-1.1883747124835826</v>
      </c>
      <c r="CZ74" s="22">
        <f t="shared" si="27"/>
        <v>0</v>
      </c>
      <c r="DA74" s="22">
        <f t="shared" si="27"/>
        <v>-1.1883747124835826</v>
      </c>
      <c r="DB74" s="22">
        <f t="shared" si="27"/>
        <v>0</v>
      </c>
      <c r="DC74" s="22">
        <f t="shared" si="27"/>
        <v>-1.1883747124835826</v>
      </c>
      <c r="DD74" s="22">
        <f t="shared" si="27"/>
        <v>0</v>
      </c>
      <c r="DE74" s="22">
        <f t="shared" si="27"/>
        <v>-1.1883747124835826</v>
      </c>
      <c r="DF74" s="22">
        <f t="shared" si="27"/>
        <v>0</v>
      </c>
      <c r="DG74" s="22">
        <f t="shared" si="27"/>
        <v>-1.1883747124835826</v>
      </c>
      <c r="DH74" s="22">
        <f t="shared" si="27"/>
        <v>0</v>
      </c>
      <c r="DI74" s="22">
        <f t="shared" si="27"/>
        <v>-1.1883747124835826</v>
      </c>
      <c r="DJ74" s="22">
        <f t="shared" si="27"/>
        <v>0</v>
      </c>
      <c r="DK74" s="22">
        <f t="shared" si="27"/>
        <v>-1.1883747124835826</v>
      </c>
      <c r="DL74" s="22">
        <f t="shared" si="27"/>
        <v>0</v>
      </c>
      <c r="DM74" s="22">
        <f t="shared" si="27"/>
        <v>-1.1883747124835826</v>
      </c>
      <c r="DN74" s="22">
        <f t="shared" si="27"/>
        <v>0</v>
      </c>
      <c r="DO74" s="22">
        <f t="shared" si="27"/>
        <v>-1.1883747124835826</v>
      </c>
      <c r="DP74" s="22">
        <f t="shared" si="27"/>
        <v>0</v>
      </c>
      <c r="DQ74" s="22">
        <f t="shared" si="27"/>
        <v>-1.1883747124835826</v>
      </c>
      <c r="DR74" s="22">
        <f t="shared" si="27"/>
        <v>0</v>
      </c>
      <c r="DS74" s="22">
        <f t="shared" si="27"/>
        <v>-1.1883747124835826</v>
      </c>
      <c r="DT74" s="22">
        <f t="shared" si="27"/>
        <v>0</v>
      </c>
      <c r="DU74" s="22">
        <f t="shared" si="27"/>
        <v>-1.1883747124835826</v>
      </c>
      <c r="DV74" s="22">
        <f t="shared" si="27"/>
        <v>0</v>
      </c>
      <c r="DW74" s="22">
        <f t="shared" si="27"/>
        <v>-1.1883747124835826</v>
      </c>
      <c r="DX74" s="22">
        <f t="shared" si="27"/>
        <v>0</v>
      </c>
      <c r="DY74" s="22">
        <f t="shared" si="27"/>
        <v>-1.1883747124835826</v>
      </c>
      <c r="DZ74" s="22">
        <f t="shared" si="27"/>
        <v>0</v>
      </c>
      <c r="EA74" s="22">
        <f t="shared" si="27"/>
        <v>-1.1883747124835826</v>
      </c>
      <c r="EB74" s="22">
        <f t="shared" si="27"/>
        <v>0</v>
      </c>
      <c r="EC74" s="22">
        <f t="shared" si="27"/>
        <v>-1.1883747124835826</v>
      </c>
      <c r="ED74" s="22">
        <f t="shared" si="27"/>
        <v>0</v>
      </c>
      <c r="EE74" s="22">
        <f t="shared" si="27"/>
        <v>-1.1883747124835826</v>
      </c>
      <c r="EF74" s="22">
        <f t="shared" si="27"/>
        <v>0</v>
      </c>
      <c r="EG74" s="22">
        <f t="shared" si="27"/>
        <v>-1.1883747124835826</v>
      </c>
      <c r="EH74" s="22">
        <f t="shared" si="27"/>
        <v>0</v>
      </c>
      <c r="EI74" s="22">
        <f t="shared" si="27"/>
        <v>-1.1883747124835826</v>
      </c>
      <c r="EJ74" s="22">
        <f t="shared" si="27"/>
        <v>0</v>
      </c>
      <c r="EK74" s="22">
        <f t="shared" si="27"/>
        <v>-1.1883747124835826</v>
      </c>
      <c r="EL74" s="22">
        <f t="shared" ref="EL74:EW74" si="28">SUM(EL64:EL73)</f>
        <v>0</v>
      </c>
      <c r="EM74" s="22">
        <f t="shared" si="28"/>
        <v>-1.1883747124835826</v>
      </c>
      <c r="EN74" s="22">
        <f t="shared" si="28"/>
        <v>0</v>
      </c>
      <c r="EO74" s="22">
        <f t="shared" si="28"/>
        <v>-1.1883747124835826</v>
      </c>
      <c r="EP74" s="22">
        <f t="shared" si="28"/>
        <v>0</v>
      </c>
      <c r="EQ74" s="22">
        <f t="shared" si="28"/>
        <v>-1.1883747124835826</v>
      </c>
      <c r="ER74" s="22">
        <f t="shared" si="28"/>
        <v>0</v>
      </c>
      <c r="ES74" s="22">
        <f t="shared" si="28"/>
        <v>-1.1883747124835826</v>
      </c>
      <c r="ET74" s="22">
        <f t="shared" si="28"/>
        <v>0</v>
      </c>
      <c r="EU74" s="22">
        <f t="shared" si="28"/>
        <v>-1.1883747124835826</v>
      </c>
      <c r="EV74" s="22">
        <f t="shared" si="28"/>
        <v>0</v>
      </c>
      <c r="EW74" s="22">
        <f t="shared" si="28"/>
        <v>-1.1883747124835826</v>
      </c>
      <c r="EX74" s="21"/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/>
    </row>
    <row r="75" spans="8:165" x14ac:dyDescent="0.25">
      <c r="L75" s="39" t="s">
        <v>660</v>
      </c>
      <c r="M75" s="23" t="b">
        <f>IF(M76,IF(ABS(EU75-EW75)&lt;0.001,TRUE,FALSE),FALSE)</f>
        <v>1</v>
      </c>
      <c r="N75" s="22" t="s">
        <v>641</v>
      </c>
      <c r="O75" s="22">
        <f>S49-N74/O74</f>
        <v>0.37128257254618097</v>
      </c>
      <c r="P75" s="80">
        <f>O75-Q75</f>
        <v>1.0456879085985471E-3</v>
      </c>
      <c r="Q75" s="22">
        <f>O75-P74/Q74</f>
        <v>0.37023688463758242</v>
      </c>
      <c r="R75" s="80">
        <f>Q75-S75</f>
        <v>-1.6533771163285138E-7</v>
      </c>
      <c r="S75" s="22">
        <f>Q75-R74/S74</f>
        <v>0.37023704997529405</v>
      </c>
      <c r="T75" s="80">
        <f>S75-U75</f>
        <v>-4.2188474935755949E-15</v>
      </c>
      <c r="U75" s="22">
        <f>S75-T74/U74</f>
        <v>0.37023704997529827</v>
      </c>
      <c r="V75" s="80">
        <f>U75-W75</f>
        <v>0</v>
      </c>
      <c r="W75" s="22">
        <f>U75-V74/W74</f>
        <v>0.37023704997529833</v>
      </c>
      <c r="X75" s="80">
        <f>W75-Y75</f>
        <v>0</v>
      </c>
      <c r="Y75" s="22">
        <f>W75-X74/Y74</f>
        <v>0.37023704997529833</v>
      </c>
      <c r="Z75" s="80">
        <f>Y75-AA75</f>
        <v>0</v>
      </c>
      <c r="AA75" s="22">
        <f>Y75-Z74/AA74</f>
        <v>0.37023704997529833</v>
      </c>
      <c r="AB75" s="80">
        <f>AA75-AC75</f>
        <v>0</v>
      </c>
      <c r="AC75" s="22">
        <f>AA75-AB74/AC74</f>
        <v>0.37023704997529833</v>
      </c>
      <c r="AD75" s="80">
        <f>AC75-AE75</f>
        <v>0</v>
      </c>
      <c r="AE75" s="22">
        <f>AC75-AD74/AE74</f>
        <v>0.37023704997529833</v>
      </c>
      <c r="AF75" s="80">
        <f>AE75-AG75</f>
        <v>0</v>
      </c>
      <c r="AG75" s="22">
        <f>AE75-AF74/AG74</f>
        <v>0.37023704997529833</v>
      </c>
      <c r="AH75" s="80">
        <f>AG75-AI75</f>
        <v>0</v>
      </c>
      <c r="AI75" s="22">
        <f>AG75-AH74/AI74</f>
        <v>0.37023704997529833</v>
      </c>
      <c r="AJ75" s="80">
        <f>AI75-AK75</f>
        <v>0</v>
      </c>
      <c r="AK75" s="22">
        <f>AI75-AJ74/AK74</f>
        <v>0.37023704997529833</v>
      </c>
      <c r="AL75" s="80">
        <f>AK75-AM75</f>
        <v>0</v>
      </c>
      <c r="AM75" s="22">
        <f>AK75-AL74/AM74</f>
        <v>0.37023704997529833</v>
      </c>
      <c r="AN75" s="80">
        <f>AM75-AO75</f>
        <v>0</v>
      </c>
      <c r="AO75" s="22">
        <f>AM75-AN74/AO74</f>
        <v>0.37023704997529833</v>
      </c>
      <c r="AP75" s="80">
        <f>AO75-AQ75</f>
        <v>0</v>
      </c>
      <c r="AQ75" s="22">
        <f>AO75-AP74/AQ74</f>
        <v>0.37023704997529833</v>
      </c>
      <c r="AR75" s="80">
        <f>AQ75-AS75</f>
        <v>0</v>
      </c>
      <c r="AS75" s="22">
        <f>AQ75-AR74/AS74</f>
        <v>0.37023704997529833</v>
      </c>
      <c r="AT75" s="80">
        <f>AS75-AU75</f>
        <v>0</v>
      </c>
      <c r="AU75" s="22">
        <f>AS75-AT74/AU74</f>
        <v>0.37023704997529833</v>
      </c>
      <c r="AV75" s="80">
        <f>AU75-AW75</f>
        <v>0</v>
      </c>
      <c r="AW75" s="22">
        <f>AU75-AV74/AW74</f>
        <v>0.37023704997529833</v>
      </c>
      <c r="AX75" s="80">
        <f>AW75-AY75</f>
        <v>0</v>
      </c>
      <c r="AY75" s="22">
        <f>AW75-AX74/AY74</f>
        <v>0.37023704997529833</v>
      </c>
      <c r="AZ75" s="80">
        <f>AY75-BA75</f>
        <v>0</v>
      </c>
      <c r="BA75" s="22">
        <f>AY75-AZ74/BA74</f>
        <v>0.37023704997529833</v>
      </c>
      <c r="BB75" s="80">
        <f>BA75-BC75</f>
        <v>0</v>
      </c>
      <c r="BC75" s="22">
        <f>BA75-BB74/BC74</f>
        <v>0.37023704997529833</v>
      </c>
      <c r="BD75" s="80">
        <f>BC75-BE75</f>
        <v>0</v>
      </c>
      <c r="BE75" s="22">
        <f>BC75-BD74/BE74</f>
        <v>0.37023704997529833</v>
      </c>
      <c r="BF75" s="80">
        <f>BE75-BG75</f>
        <v>0</v>
      </c>
      <c r="BG75" s="22">
        <f>BE75-BF74/BG74</f>
        <v>0.37023704997529833</v>
      </c>
      <c r="BH75" s="80">
        <f>BG75-BI75</f>
        <v>0</v>
      </c>
      <c r="BI75" s="22">
        <f>BG75-BH74/BI74</f>
        <v>0.37023704997529833</v>
      </c>
      <c r="BJ75" s="80">
        <f>BI75-BK75</f>
        <v>0</v>
      </c>
      <c r="BK75" s="22">
        <f>BI75-BJ74/BK74</f>
        <v>0.37023704997529833</v>
      </c>
      <c r="BL75" s="80">
        <f>BK75-BM75</f>
        <v>0</v>
      </c>
      <c r="BM75" s="22">
        <f>BK75-BL74/BM74</f>
        <v>0.37023704997529833</v>
      </c>
      <c r="BN75" s="80">
        <f>BM75-BO75</f>
        <v>0</v>
      </c>
      <c r="BO75" s="22">
        <f>BM75-BN74/BO74</f>
        <v>0.37023704997529833</v>
      </c>
      <c r="BP75" s="80">
        <f>BO75-BQ75</f>
        <v>0</v>
      </c>
      <c r="BQ75" s="22">
        <f>BO75-BP74/BQ74</f>
        <v>0.37023704997529833</v>
      </c>
      <c r="BR75" s="80">
        <f>BQ75-BS75</f>
        <v>0</v>
      </c>
      <c r="BS75" s="22">
        <f>BQ75-BR74/BS74</f>
        <v>0.37023704997529833</v>
      </c>
      <c r="BT75" s="80">
        <f>BS75-BU75</f>
        <v>0</v>
      </c>
      <c r="BU75" s="22">
        <f>BS75-BT74/BU74</f>
        <v>0.37023704997529833</v>
      </c>
      <c r="BV75" s="80">
        <f>BU75-BW75</f>
        <v>0</v>
      </c>
      <c r="BW75" s="22">
        <f>BU75-BV74/BW74</f>
        <v>0.37023704997529833</v>
      </c>
      <c r="BX75" s="80">
        <f>BW75-BY75</f>
        <v>0</v>
      </c>
      <c r="BY75" s="22">
        <f>BW75-BX74/BY74</f>
        <v>0.37023704997529833</v>
      </c>
      <c r="BZ75" s="80">
        <f>BY75-CA75</f>
        <v>0</v>
      </c>
      <c r="CA75" s="22">
        <f>BY75-BZ74/CA74</f>
        <v>0.37023704997529833</v>
      </c>
      <c r="CB75" s="80">
        <f>CA75-CC75</f>
        <v>0</v>
      </c>
      <c r="CC75" s="22">
        <f>CA75-CB74/CC74</f>
        <v>0.37023704997529833</v>
      </c>
      <c r="CD75" s="80">
        <f>CC75-CE75</f>
        <v>0</v>
      </c>
      <c r="CE75" s="22">
        <f>CC75-CD74/CE74</f>
        <v>0.37023704997529833</v>
      </c>
      <c r="CF75" s="80">
        <f>CE75-CG75</f>
        <v>0</v>
      </c>
      <c r="CG75" s="22">
        <f>CE75-CF74/CG74</f>
        <v>0.37023704997529833</v>
      </c>
      <c r="CH75" s="80">
        <f>CG75-CI75</f>
        <v>0</v>
      </c>
      <c r="CI75" s="22">
        <f>CG75-CH74/CI74</f>
        <v>0.37023704997529833</v>
      </c>
      <c r="CJ75" s="80">
        <f>CI75-CK75</f>
        <v>0</v>
      </c>
      <c r="CK75" s="22">
        <f>CI75-CJ74/CK74</f>
        <v>0.37023704997529833</v>
      </c>
      <c r="CL75" s="80">
        <f>CK75-CM75</f>
        <v>0</v>
      </c>
      <c r="CM75" s="22">
        <f>CK75-CL74/CM74</f>
        <v>0.37023704997529833</v>
      </c>
      <c r="CN75" s="80">
        <f>CM75-CO75</f>
        <v>0</v>
      </c>
      <c r="CO75" s="22">
        <f>CM75-CN74/CO74</f>
        <v>0.37023704997529833</v>
      </c>
      <c r="CP75" s="80">
        <f>CO75-CQ75</f>
        <v>0</v>
      </c>
      <c r="CQ75" s="22">
        <f>CO75-CP74/CQ74</f>
        <v>0.37023704997529833</v>
      </c>
      <c r="CR75" s="80">
        <f>CQ75-CS75</f>
        <v>0</v>
      </c>
      <c r="CS75" s="22">
        <f>CQ75-CR74/CS74</f>
        <v>0.37023704997529833</v>
      </c>
      <c r="CT75" s="80">
        <f>CS75-CU75</f>
        <v>0</v>
      </c>
      <c r="CU75" s="22">
        <f>CS75-CT74/CU74</f>
        <v>0.37023704997529833</v>
      </c>
      <c r="CV75" s="80">
        <f>CU75-CW75</f>
        <v>0</v>
      </c>
      <c r="CW75" s="22">
        <f>CU75-CV74/CW74</f>
        <v>0.37023704997529833</v>
      </c>
      <c r="CX75" s="80">
        <f>CW75-CY75</f>
        <v>0</v>
      </c>
      <c r="CY75" s="22">
        <f>CW75-CX74/CY74</f>
        <v>0.37023704997529833</v>
      </c>
      <c r="CZ75" s="80">
        <f>CY75-DA75</f>
        <v>0</v>
      </c>
      <c r="DA75" s="22">
        <f>CY75-CZ74/DA74</f>
        <v>0.37023704997529833</v>
      </c>
      <c r="DB75" s="80">
        <f>DA75-DC75</f>
        <v>0</v>
      </c>
      <c r="DC75" s="22">
        <f>DA75-DB74/DC74</f>
        <v>0.37023704997529833</v>
      </c>
      <c r="DD75" s="80">
        <f>DC75-DE75</f>
        <v>0</v>
      </c>
      <c r="DE75" s="22">
        <f>DC75-DD74/DE74</f>
        <v>0.37023704997529833</v>
      </c>
      <c r="DF75" s="80">
        <f>DE75-DG75</f>
        <v>0</v>
      </c>
      <c r="DG75" s="22">
        <f>DE75-DF74/DG74</f>
        <v>0.37023704997529833</v>
      </c>
      <c r="DH75" s="80">
        <f>DG75-DI75</f>
        <v>0</v>
      </c>
      <c r="DI75" s="22">
        <f>DG75-DH74/DI74</f>
        <v>0.37023704997529833</v>
      </c>
      <c r="DJ75" s="80">
        <f>DI75-DK75</f>
        <v>0</v>
      </c>
      <c r="DK75" s="22">
        <f>DI75-DJ74/DK74</f>
        <v>0.37023704997529833</v>
      </c>
      <c r="DL75" s="80">
        <f>DK75-DM75</f>
        <v>0</v>
      </c>
      <c r="DM75" s="22">
        <f>DK75-DL74/DM74</f>
        <v>0.37023704997529833</v>
      </c>
      <c r="DN75" s="80">
        <f>DM75-DO75</f>
        <v>0</v>
      </c>
      <c r="DO75" s="22">
        <f>DM75-DN74/DO74</f>
        <v>0.37023704997529833</v>
      </c>
      <c r="DP75" s="80">
        <f>DO75-DQ75</f>
        <v>0</v>
      </c>
      <c r="DQ75" s="22">
        <f>DO75-DP74/DQ74</f>
        <v>0.37023704997529833</v>
      </c>
      <c r="DR75" s="80">
        <f>DQ75-DS75</f>
        <v>0</v>
      </c>
      <c r="DS75" s="22">
        <f>DQ75-DR74/DS74</f>
        <v>0.37023704997529833</v>
      </c>
      <c r="DT75" s="80">
        <f>DS75-DU75</f>
        <v>0</v>
      </c>
      <c r="DU75" s="22">
        <f>DS75-DT74/DU74</f>
        <v>0.37023704997529833</v>
      </c>
      <c r="DV75" s="80">
        <f>DU75-DW75</f>
        <v>0</v>
      </c>
      <c r="DW75" s="22">
        <f>DU75-DV74/DW74</f>
        <v>0.37023704997529833</v>
      </c>
      <c r="DX75" s="80">
        <f>DW75-DY75</f>
        <v>0</v>
      </c>
      <c r="DY75" s="22">
        <f>DW75-DX74/DY74</f>
        <v>0.37023704997529833</v>
      </c>
      <c r="DZ75" s="80">
        <f>DY75-EA75</f>
        <v>0</v>
      </c>
      <c r="EA75" s="22">
        <f>DY75-DZ74/EA74</f>
        <v>0.37023704997529833</v>
      </c>
      <c r="EB75" s="80">
        <f>EA75-EC75</f>
        <v>0</v>
      </c>
      <c r="EC75" s="22">
        <f>EA75-EB74/EC74</f>
        <v>0.37023704997529833</v>
      </c>
      <c r="ED75" s="80">
        <f>EC75-EE75</f>
        <v>0</v>
      </c>
      <c r="EE75" s="22">
        <f>EC75-ED74/EE74</f>
        <v>0.37023704997529833</v>
      </c>
      <c r="EF75" s="80">
        <f>EE75-EG75</f>
        <v>0</v>
      </c>
      <c r="EG75" s="22">
        <f>EE75-EF74/EG74</f>
        <v>0.37023704997529833</v>
      </c>
      <c r="EH75" s="80">
        <f>EG75-EI75</f>
        <v>0</v>
      </c>
      <c r="EI75" s="22">
        <f>EG75-EH74/EI74</f>
        <v>0.37023704997529833</v>
      </c>
      <c r="EJ75" s="80">
        <f>EI75-EK75</f>
        <v>0</v>
      </c>
      <c r="EK75" s="22">
        <f>EI75-EJ74/EK74</f>
        <v>0.37023704997529833</v>
      </c>
      <c r="EL75" s="80">
        <f>EK75-EM75</f>
        <v>0</v>
      </c>
      <c r="EM75" s="22">
        <f>EK75-EL74/EM74</f>
        <v>0.37023704997529833</v>
      </c>
      <c r="EN75" s="80">
        <f>EM75-EO75</f>
        <v>0</v>
      </c>
      <c r="EO75" s="22">
        <f>EM75-EN74/EO74</f>
        <v>0.37023704997529833</v>
      </c>
      <c r="EP75" s="80">
        <f>EO75-EQ75</f>
        <v>0</v>
      </c>
      <c r="EQ75" s="22">
        <f>EO75-EP74/EQ74</f>
        <v>0.37023704997529833</v>
      </c>
      <c r="ER75" s="80">
        <f>EQ75-ES75</f>
        <v>0</v>
      </c>
      <c r="ES75" s="22">
        <f>EQ75-ER74/ES74</f>
        <v>0.37023704997529833</v>
      </c>
      <c r="ET75" s="80">
        <f>ES75-EU75</f>
        <v>0</v>
      </c>
      <c r="EU75" s="22">
        <f>ES75-ET74/EU74</f>
        <v>0.37023704997529833</v>
      </c>
      <c r="EV75" s="80">
        <f>EU75-EW75</f>
        <v>0</v>
      </c>
      <c r="EW75" s="22">
        <f>EU75-EV74/EW74</f>
        <v>0.37023704997529833</v>
      </c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</row>
    <row r="76" spans="8:165" x14ac:dyDescent="0.25">
      <c r="L76" t="s">
        <v>659</v>
      </c>
      <c r="M76" s="22" t="b">
        <f>IF(ISNUMBER(M62),TRUE,FALSE)</f>
        <v>1</v>
      </c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</row>
    <row r="77" spans="8:165" x14ac:dyDescent="0.25"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</row>
    <row r="78" spans="8:165" x14ac:dyDescent="0.25"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21"/>
      <c r="FB78" s="21"/>
      <c r="FC78" s="21"/>
      <c r="FD78" s="21"/>
      <c r="FE78" s="21"/>
      <c r="FF78" s="21"/>
      <c r="FG78" s="21"/>
      <c r="FH78" s="21"/>
      <c r="FI78" s="21"/>
    </row>
    <row r="79" spans="8:165" x14ac:dyDescent="0.25"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  <c r="ES79" s="21"/>
      <c r="ET79" s="21"/>
      <c r="EU79" s="21"/>
      <c r="EV79" s="21"/>
      <c r="EW79" s="21"/>
      <c r="EX79" s="21"/>
      <c r="EY79" s="21"/>
      <c r="EZ79" s="21"/>
      <c r="FA79" s="21"/>
      <c r="FB79" s="21"/>
      <c r="FC79" s="21"/>
      <c r="FD79" s="21"/>
      <c r="FE79" s="21"/>
      <c r="FF79" s="21"/>
      <c r="FG79" s="21"/>
      <c r="FH79" s="21"/>
      <c r="FI79" s="21"/>
    </row>
    <row r="80" spans="8:165" x14ac:dyDescent="0.25"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  <c r="EM80" s="21"/>
      <c r="EN80" s="21"/>
      <c r="EO80" s="21"/>
      <c r="EP80" s="21"/>
      <c r="EQ80" s="21"/>
      <c r="ER80" s="21"/>
      <c r="ES80" s="21"/>
      <c r="ET80" s="21"/>
      <c r="EU80" s="21"/>
      <c r="EV80" s="21"/>
      <c r="EW80" s="21"/>
      <c r="EX80" s="21"/>
      <c r="EY80" s="21"/>
      <c r="EZ80" s="21"/>
      <c r="FA80" s="21"/>
      <c r="FB80" s="21"/>
      <c r="FC80" s="21"/>
      <c r="FD80" s="21"/>
      <c r="FE80" s="21"/>
      <c r="FF80" s="21"/>
      <c r="FG80" s="21"/>
      <c r="FH80" s="21"/>
      <c r="FI80" s="21"/>
    </row>
    <row r="81" spans="7:165" x14ac:dyDescent="0.25"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  <c r="EM81" s="21"/>
      <c r="EN81" s="21"/>
      <c r="EO81" s="21"/>
      <c r="EP81" s="21"/>
      <c r="EQ81" s="21"/>
      <c r="ER81" s="21"/>
      <c r="ES81" s="21"/>
      <c r="ET81" s="21"/>
      <c r="EU81" s="21"/>
      <c r="EV81" s="21"/>
      <c r="EW81" s="21"/>
      <c r="EX81" s="21"/>
      <c r="EY81" s="21"/>
      <c r="EZ81" s="21"/>
      <c r="FA81" s="21"/>
      <c r="FB81" s="21"/>
      <c r="FC81" s="21"/>
      <c r="FD81" s="21"/>
      <c r="FE81" s="21"/>
      <c r="FF81" s="21"/>
      <c r="FG81" s="21"/>
      <c r="FH81" s="21"/>
      <c r="FI81" s="21"/>
    </row>
    <row r="82" spans="7:165" x14ac:dyDescent="0.25">
      <c r="I82" s="14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  <c r="ET82" s="21"/>
      <c r="EU82" s="21"/>
      <c r="EV82" s="21"/>
      <c r="EW82" s="21"/>
      <c r="EX82" s="21"/>
      <c r="EY82" s="21"/>
      <c r="EZ82" s="21"/>
      <c r="FA82" s="21"/>
      <c r="FB82" s="21"/>
      <c r="FC82" s="21"/>
      <c r="FD82" s="21"/>
      <c r="FE82" s="21"/>
      <c r="FF82" s="21"/>
      <c r="FG82" s="21"/>
      <c r="FH82" s="21"/>
      <c r="FI82" s="21"/>
    </row>
    <row r="83" spans="7:165" x14ac:dyDescent="0.25"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  <c r="ES83" s="21"/>
      <c r="ET83" s="21"/>
      <c r="EU83" s="21"/>
      <c r="EV83" s="21"/>
      <c r="EW83" s="21"/>
      <c r="EX83" s="21"/>
      <c r="EY83" s="21"/>
      <c r="EZ83" s="21"/>
      <c r="FA83" s="21"/>
      <c r="FB83" s="21"/>
      <c r="FC83" s="21"/>
      <c r="FD83" s="21"/>
      <c r="FE83" s="21"/>
      <c r="FF83" s="21"/>
      <c r="FG83" s="21"/>
      <c r="FH83" s="21"/>
      <c r="FI83" s="21"/>
    </row>
    <row r="84" spans="7:165" x14ac:dyDescent="0.25"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</row>
    <row r="92" spans="7:165" x14ac:dyDescent="0.25"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</row>
    <row r="93" spans="7:165" x14ac:dyDescent="0.25"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</row>
    <row r="94" spans="7:165" x14ac:dyDescent="0.25"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</row>
    <row r="95" spans="7:165" x14ac:dyDescent="0.25"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</row>
    <row r="96" spans="7:165" x14ac:dyDescent="0.25">
      <c r="G96" s="55"/>
      <c r="H96" s="55"/>
      <c r="I96" s="55"/>
      <c r="J96" s="57"/>
      <c r="K96" s="57"/>
      <c r="L96" s="55"/>
      <c r="M96" s="55"/>
      <c r="N96" s="55"/>
      <c r="O96" s="55"/>
      <c r="P96" s="55"/>
      <c r="Q96" s="55"/>
      <c r="R96" s="55"/>
    </row>
    <row r="97" spans="7:18" x14ac:dyDescent="0.25">
      <c r="G97" s="55"/>
      <c r="H97" s="55"/>
      <c r="I97" s="55"/>
      <c r="J97" s="57"/>
      <c r="K97" s="57"/>
      <c r="L97" s="55"/>
      <c r="M97" s="55"/>
      <c r="N97" s="55"/>
      <c r="O97" s="55"/>
      <c r="P97" s="55"/>
      <c r="Q97" s="55"/>
      <c r="R97" s="55"/>
    </row>
    <row r="98" spans="7:18" x14ac:dyDescent="0.25">
      <c r="G98" s="55"/>
      <c r="H98" s="55"/>
      <c r="I98" s="55"/>
      <c r="J98" s="57"/>
      <c r="K98" s="57"/>
      <c r="L98" s="55"/>
      <c r="M98" s="55"/>
      <c r="N98" s="55"/>
      <c r="O98" s="55"/>
      <c r="P98" s="55"/>
      <c r="Q98" s="55"/>
      <c r="R98" s="55"/>
    </row>
    <row r="99" spans="7:18" x14ac:dyDescent="0.25">
      <c r="G99" s="55"/>
      <c r="H99" s="55"/>
      <c r="I99" s="55"/>
      <c r="J99" s="57"/>
      <c r="K99" s="57"/>
      <c r="L99" s="55"/>
      <c r="M99" s="55"/>
      <c r="N99" s="55"/>
      <c r="O99" s="55"/>
      <c r="P99" s="55"/>
      <c r="Q99" s="55"/>
      <c r="R99" s="55"/>
    </row>
    <row r="100" spans="7:18" x14ac:dyDescent="0.25">
      <c r="G100" s="55"/>
      <c r="H100" s="55"/>
      <c r="I100" s="55"/>
      <c r="J100" s="57"/>
      <c r="K100" s="57"/>
      <c r="L100" s="55"/>
      <c r="M100" s="55"/>
      <c r="N100" s="55"/>
      <c r="O100" s="55"/>
      <c r="P100" s="55"/>
      <c r="Q100" s="55"/>
      <c r="R100" s="55"/>
    </row>
    <row r="101" spans="7:18" x14ac:dyDescent="0.25">
      <c r="G101" s="55"/>
      <c r="H101" s="55"/>
      <c r="I101" s="55"/>
      <c r="J101" s="57"/>
      <c r="K101" s="57"/>
      <c r="L101" s="55"/>
      <c r="M101" s="55"/>
      <c r="N101" s="55"/>
      <c r="O101" s="55"/>
      <c r="P101" s="55"/>
      <c r="Q101" s="55"/>
      <c r="R101" s="55"/>
    </row>
    <row r="102" spans="7:18" x14ac:dyDescent="0.25">
      <c r="G102" s="55"/>
      <c r="H102" s="55"/>
      <c r="I102" s="55"/>
      <c r="J102" s="57"/>
      <c r="K102" s="57"/>
      <c r="L102" s="55"/>
      <c r="M102" s="55"/>
      <c r="N102" s="55"/>
      <c r="O102" s="55"/>
      <c r="P102" s="55"/>
      <c r="Q102" s="55"/>
      <c r="R102" s="55"/>
    </row>
    <row r="103" spans="7:18" x14ac:dyDescent="0.25">
      <c r="G103" s="55"/>
      <c r="H103" s="55"/>
      <c r="I103" s="55"/>
      <c r="J103" s="57"/>
      <c r="K103" s="57"/>
      <c r="L103" s="55"/>
      <c r="M103" s="55"/>
      <c r="N103" s="55"/>
      <c r="O103" s="55"/>
      <c r="P103" s="55"/>
      <c r="Q103" s="55"/>
      <c r="R103" s="55"/>
    </row>
    <row r="104" spans="7:18" x14ac:dyDescent="0.25">
      <c r="G104" s="55"/>
      <c r="H104" s="55"/>
      <c r="I104" s="55"/>
      <c r="J104" s="57"/>
      <c r="K104" s="57"/>
      <c r="L104" s="57"/>
      <c r="M104" s="55"/>
      <c r="N104" s="55"/>
      <c r="O104" s="55"/>
      <c r="P104" s="55"/>
      <c r="Q104" s="55"/>
      <c r="R104" s="55"/>
    </row>
    <row r="105" spans="7:18" x14ac:dyDescent="0.25">
      <c r="G105" s="55"/>
      <c r="H105" s="55"/>
      <c r="I105" s="55"/>
      <c r="J105" s="57"/>
      <c r="K105" s="57"/>
      <c r="L105" s="57"/>
      <c r="M105" s="55"/>
      <c r="N105" s="55"/>
      <c r="O105" s="55"/>
      <c r="P105" s="55"/>
      <c r="Q105" s="55"/>
      <c r="R105" s="55"/>
    </row>
    <row r="106" spans="7:18" x14ac:dyDescent="0.25">
      <c r="G106" s="55"/>
      <c r="H106" s="55"/>
      <c r="I106" s="55"/>
      <c r="J106" s="57"/>
      <c r="K106" s="57"/>
      <c r="L106" s="55"/>
      <c r="M106" s="55"/>
      <c r="N106" s="55"/>
      <c r="O106" s="55"/>
      <c r="P106" s="55"/>
      <c r="Q106" s="55"/>
      <c r="R106" s="55"/>
    </row>
    <row r="107" spans="7:18" x14ac:dyDescent="0.25">
      <c r="G107" s="55"/>
      <c r="H107" s="55"/>
      <c r="I107" s="55"/>
      <c r="J107" s="57"/>
      <c r="K107" s="57"/>
      <c r="L107" s="57"/>
      <c r="M107" s="55"/>
      <c r="N107" s="55"/>
      <c r="O107" s="55"/>
      <c r="P107" s="55"/>
      <c r="Q107" s="55"/>
      <c r="R107" s="55"/>
    </row>
    <row r="108" spans="7:18" x14ac:dyDescent="0.25">
      <c r="G108" s="55"/>
      <c r="H108" s="55"/>
      <c r="I108" s="55"/>
      <c r="J108" s="57"/>
      <c r="K108" s="57"/>
      <c r="L108" s="57"/>
      <c r="M108" s="55"/>
      <c r="N108" s="55"/>
      <c r="O108" s="55"/>
      <c r="P108" s="55"/>
      <c r="Q108" s="55"/>
      <c r="R108" s="55"/>
    </row>
    <row r="109" spans="7:18" x14ac:dyDescent="0.25">
      <c r="G109" s="55"/>
      <c r="H109" s="55"/>
      <c r="I109" s="55"/>
      <c r="J109" s="57"/>
      <c r="K109" s="57"/>
      <c r="L109" s="57"/>
      <c r="M109" s="55"/>
      <c r="N109" s="55"/>
      <c r="O109" s="55"/>
      <c r="P109" s="55"/>
      <c r="Q109" s="55"/>
      <c r="R109" s="55"/>
    </row>
    <row r="110" spans="7:18" x14ac:dyDescent="0.25">
      <c r="G110" s="55"/>
      <c r="H110" s="55"/>
      <c r="I110" s="55"/>
      <c r="J110" s="57"/>
      <c r="K110" s="57"/>
      <c r="L110" s="57"/>
      <c r="M110" s="55"/>
      <c r="N110" s="55"/>
      <c r="O110" s="55"/>
      <c r="P110" s="55"/>
      <c r="Q110" s="55"/>
      <c r="R110" s="55"/>
    </row>
    <row r="111" spans="7:18" x14ac:dyDescent="0.25">
      <c r="G111" s="55"/>
      <c r="H111" s="55"/>
      <c r="I111" s="55"/>
      <c r="J111" s="57"/>
      <c r="K111" s="57"/>
      <c r="L111" s="57"/>
      <c r="M111" s="55"/>
      <c r="N111" s="55"/>
      <c r="O111" s="55"/>
      <c r="P111" s="55"/>
      <c r="Q111" s="55"/>
      <c r="R111" s="55"/>
    </row>
    <row r="112" spans="7:18" x14ac:dyDescent="0.25">
      <c r="G112" s="55"/>
      <c r="H112" s="55"/>
      <c r="I112" s="56"/>
      <c r="J112" s="57"/>
      <c r="K112" s="57"/>
      <c r="L112" s="57"/>
      <c r="M112" s="55"/>
      <c r="N112" s="55"/>
      <c r="O112" s="55"/>
      <c r="P112" s="55"/>
      <c r="Q112" s="55"/>
      <c r="R112" s="55"/>
    </row>
    <row r="113" spans="7:18" x14ac:dyDescent="0.25">
      <c r="G113" s="55"/>
      <c r="H113" s="55"/>
      <c r="I113" s="55"/>
      <c r="J113" s="57"/>
      <c r="K113" s="57"/>
      <c r="L113" s="57"/>
      <c r="M113" s="55"/>
      <c r="N113" s="55"/>
      <c r="O113" s="55"/>
      <c r="P113" s="55"/>
      <c r="Q113" s="55"/>
      <c r="R113" s="55"/>
    </row>
    <row r="114" spans="7:18" x14ac:dyDescent="0.25">
      <c r="G114" s="55"/>
      <c r="H114" s="55"/>
      <c r="I114" s="55"/>
      <c r="J114" s="57"/>
      <c r="K114" s="57"/>
      <c r="L114" s="57"/>
      <c r="M114" s="58"/>
      <c r="N114" s="55"/>
      <c r="O114" s="55"/>
      <c r="P114" s="55"/>
      <c r="Q114" s="55"/>
      <c r="R114" s="55"/>
    </row>
    <row r="115" spans="7:18" x14ac:dyDescent="0.25">
      <c r="G115" s="55"/>
      <c r="H115" s="55"/>
      <c r="I115" s="55"/>
      <c r="J115" s="57"/>
      <c r="K115" s="57"/>
      <c r="L115" s="57"/>
      <c r="M115" s="57"/>
      <c r="N115" s="55"/>
      <c r="O115" s="55"/>
      <c r="P115" s="55"/>
      <c r="Q115" s="55"/>
      <c r="R115" s="55"/>
    </row>
    <row r="116" spans="7:18" x14ac:dyDescent="0.25">
      <c r="G116" s="55"/>
      <c r="H116" s="55"/>
      <c r="I116" s="55"/>
      <c r="J116" s="57"/>
      <c r="K116" s="57"/>
      <c r="L116" s="57"/>
      <c r="M116" s="55"/>
      <c r="N116" s="55"/>
      <c r="O116" s="55"/>
      <c r="P116" s="55"/>
      <c r="Q116" s="55"/>
      <c r="R116" s="55"/>
    </row>
    <row r="117" spans="7:18" x14ac:dyDescent="0.25">
      <c r="G117" s="55"/>
      <c r="H117" s="55"/>
      <c r="I117" s="55"/>
      <c r="J117" s="57"/>
      <c r="K117" s="57"/>
      <c r="L117" s="57"/>
      <c r="M117" s="57"/>
      <c r="N117" s="55"/>
      <c r="O117" s="55"/>
      <c r="P117" s="55"/>
      <c r="Q117" s="55"/>
      <c r="R117" s="55"/>
    </row>
    <row r="118" spans="7:18" x14ac:dyDescent="0.25">
      <c r="G118" s="55"/>
      <c r="H118" s="55"/>
      <c r="I118" s="55"/>
      <c r="J118" s="57"/>
      <c r="K118" s="57"/>
      <c r="L118" s="57"/>
      <c r="M118" s="57"/>
      <c r="N118" s="55"/>
      <c r="O118" s="55"/>
      <c r="P118" s="55"/>
      <c r="Q118" s="55"/>
      <c r="R118" s="55"/>
    </row>
    <row r="119" spans="7:18" x14ac:dyDescent="0.25">
      <c r="G119" s="55"/>
      <c r="H119" s="55"/>
      <c r="I119" s="55"/>
      <c r="J119" s="57"/>
      <c r="K119" s="57"/>
      <c r="L119" s="57"/>
      <c r="M119" s="57"/>
      <c r="N119" s="55"/>
      <c r="O119" s="55"/>
      <c r="P119" s="55"/>
      <c r="Q119" s="55"/>
      <c r="R119" s="55"/>
    </row>
    <row r="120" spans="7:18" x14ac:dyDescent="0.25">
      <c r="G120" s="55"/>
      <c r="H120" s="55"/>
      <c r="I120" s="55"/>
      <c r="J120" s="57"/>
      <c r="K120" s="57"/>
      <c r="L120" s="57"/>
      <c r="M120" s="57"/>
      <c r="N120" s="55"/>
      <c r="O120" s="55"/>
      <c r="P120" s="55"/>
      <c r="Q120" s="55"/>
      <c r="R120" s="55"/>
    </row>
    <row r="121" spans="7:18" x14ac:dyDescent="0.25">
      <c r="G121" s="55"/>
      <c r="H121" s="55"/>
      <c r="I121" s="55"/>
      <c r="J121" s="57"/>
      <c r="K121" s="57"/>
      <c r="L121" s="57"/>
      <c r="M121" s="57"/>
      <c r="N121" s="55"/>
      <c r="O121" s="55"/>
      <c r="P121" s="55"/>
      <c r="Q121" s="55"/>
      <c r="R121" s="55"/>
    </row>
    <row r="122" spans="7:18" x14ac:dyDescent="0.25">
      <c r="G122" s="55"/>
      <c r="H122" s="55"/>
      <c r="I122" s="55"/>
      <c r="J122" s="57"/>
      <c r="K122" s="57"/>
      <c r="L122" s="57"/>
      <c r="M122" s="57"/>
      <c r="N122" s="55"/>
      <c r="O122" s="55"/>
      <c r="P122" s="55"/>
      <c r="Q122" s="55"/>
      <c r="R122" s="55"/>
    </row>
    <row r="123" spans="7:18" x14ac:dyDescent="0.25">
      <c r="G123" s="55"/>
      <c r="H123" s="55"/>
      <c r="I123" s="55"/>
      <c r="J123" s="57"/>
      <c r="K123" s="57"/>
      <c r="L123" s="57"/>
      <c r="M123" s="57"/>
      <c r="N123" s="55"/>
      <c r="O123" s="55"/>
      <c r="P123" s="55"/>
      <c r="Q123" s="55"/>
      <c r="R123" s="55"/>
    </row>
    <row r="124" spans="7:18" x14ac:dyDescent="0.25">
      <c r="G124" s="55"/>
      <c r="H124" s="55"/>
      <c r="I124" s="55"/>
      <c r="J124" s="55"/>
      <c r="K124" s="55"/>
      <c r="L124" s="57"/>
      <c r="M124" s="57"/>
      <c r="N124" s="55"/>
      <c r="O124" s="55"/>
      <c r="P124" s="55"/>
      <c r="Q124" s="55"/>
      <c r="R124" s="55"/>
    </row>
    <row r="125" spans="7:18" x14ac:dyDescent="0.25">
      <c r="G125" s="55"/>
      <c r="H125" s="55"/>
      <c r="I125" s="55"/>
      <c r="J125" s="57"/>
      <c r="K125" s="57"/>
      <c r="L125" s="57"/>
      <c r="M125" s="57"/>
      <c r="N125" s="55"/>
      <c r="O125" s="55"/>
      <c r="P125" s="55"/>
      <c r="Q125" s="55"/>
      <c r="R125" s="55"/>
    </row>
    <row r="126" spans="7:18" x14ac:dyDescent="0.25">
      <c r="G126" s="55"/>
      <c r="H126" s="55"/>
      <c r="I126" s="55"/>
      <c r="J126" s="57"/>
      <c r="K126" s="57"/>
      <c r="L126" s="57"/>
      <c r="M126" s="57"/>
      <c r="N126" s="55"/>
      <c r="O126" s="55"/>
      <c r="P126" s="55"/>
      <c r="Q126" s="55"/>
      <c r="R126" s="55"/>
    </row>
    <row r="127" spans="7:18" x14ac:dyDescent="0.25">
      <c r="G127" s="55"/>
      <c r="H127" s="55"/>
      <c r="I127" s="55"/>
      <c r="J127" s="57"/>
      <c r="K127" s="57"/>
      <c r="L127" s="57"/>
      <c r="M127" s="57"/>
      <c r="N127" s="55"/>
      <c r="O127" s="55"/>
      <c r="P127" s="55"/>
      <c r="Q127" s="55"/>
      <c r="R127" s="55"/>
    </row>
    <row r="128" spans="7:18" x14ac:dyDescent="0.25">
      <c r="G128" s="55"/>
      <c r="H128" s="55"/>
      <c r="I128" s="55"/>
      <c r="J128" s="57"/>
      <c r="K128" s="57"/>
      <c r="L128" s="57"/>
      <c r="M128" s="57"/>
      <c r="N128" s="55"/>
      <c r="O128" s="55"/>
      <c r="P128" s="55"/>
      <c r="Q128" s="55"/>
      <c r="R128" s="55"/>
    </row>
    <row r="129" spans="7:18" x14ac:dyDescent="0.25">
      <c r="G129" s="55"/>
      <c r="H129" s="55"/>
      <c r="I129" s="55"/>
      <c r="J129" s="57"/>
      <c r="K129" s="57"/>
      <c r="L129" s="57"/>
      <c r="M129" s="57"/>
      <c r="N129" s="55"/>
      <c r="O129" s="55"/>
      <c r="P129" s="55"/>
      <c r="Q129" s="55"/>
      <c r="R129" s="55"/>
    </row>
    <row r="130" spans="7:18" x14ac:dyDescent="0.25">
      <c r="G130" s="55"/>
      <c r="H130" s="55"/>
      <c r="I130" s="55"/>
      <c r="J130" s="57"/>
      <c r="K130" s="57"/>
      <c r="L130" s="57"/>
      <c r="M130" s="57"/>
      <c r="N130" s="55"/>
      <c r="O130" s="55"/>
      <c r="P130" s="55"/>
      <c r="Q130" s="55"/>
      <c r="R130" s="55"/>
    </row>
    <row r="131" spans="7:18" x14ac:dyDescent="0.25">
      <c r="G131" s="55"/>
      <c r="H131" s="55"/>
      <c r="I131" s="55"/>
      <c r="J131" s="57"/>
      <c r="K131" s="57"/>
      <c r="L131" s="55"/>
      <c r="M131" s="57"/>
      <c r="N131" s="55"/>
      <c r="O131" s="55"/>
      <c r="P131" s="55"/>
      <c r="Q131" s="55"/>
      <c r="R131" s="55"/>
    </row>
    <row r="132" spans="7:18" x14ac:dyDescent="0.25">
      <c r="G132" s="55"/>
      <c r="H132" s="55"/>
      <c r="I132" s="55"/>
      <c r="J132" s="57"/>
      <c r="K132" s="57"/>
      <c r="L132" s="59"/>
      <c r="M132" s="57"/>
      <c r="N132" s="55"/>
      <c r="O132" s="55"/>
      <c r="P132" s="55"/>
      <c r="Q132" s="55"/>
      <c r="R132" s="55"/>
    </row>
    <row r="133" spans="7:18" x14ac:dyDescent="0.25">
      <c r="G133" s="55"/>
      <c r="H133" s="55"/>
      <c r="I133" s="55"/>
      <c r="J133" s="57"/>
      <c r="K133" s="57"/>
      <c r="L133" s="59"/>
      <c r="M133" s="57"/>
      <c r="N133" s="55"/>
      <c r="O133" s="55"/>
      <c r="P133" s="55"/>
      <c r="Q133" s="55"/>
      <c r="R133" s="55"/>
    </row>
    <row r="134" spans="7:18" x14ac:dyDescent="0.25">
      <c r="G134" s="55"/>
      <c r="H134" s="55"/>
      <c r="I134" s="55"/>
      <c r="J134" s="57"/>
      <c r="K134" s="57"/>
      <c r="L134" s="57"/>
      <c r="M134" s="57"/>
      <c r="N134" s="55"/>
      <c r="O134" s="55"/>
      <c r="P134" s="55"/>
      <c r="Q134" s="55"/>
      <c r="R134" s="55"/>
    </row>
    <row r="135" spans="7:18" x14ac:dyDescent="0.25">
      <c r="G135" s="55"/>
      <c r="H135" s="55"/>
      <c r="I135" s="55"/>
      <c r="J135" s="57"/>
      <c r="K135" s="57"/>
      <c r="L135" s="57"/>
      <c r="M135" s="57"/>
      <c r="N135" s="55"/>
      <c r="O135" s="55"/>
      <c r="P135" s="55"/>
      <c r="Q135" s="55"/>
      <c r="R135" s="55"/>
    </row>
    <row r="136" spans="7:18" x14ac:dyDescent="0.25">
      <c r="G136" s="55"/>
      <c r="H136" s="55"/>
      <c r="I136" s="55"/>
      <c r="J136" s="57"/>
      <c r="K136" s="57"/>
      <c r="L136" s="57"/>
      <c r="M136" s="57"/>
      <c r="N136" s="55"/>
      <c r="O136" s="55"/>
      <c r="P136" s="55"/>
      <c r="Q136" s="55"/>
      <c r="R136" s="55"/>
    </row>
    <row r="137" spans="7:18" x14ac:dyDescent="0.25">
      <c r="G137" s="55"/>
      <c r="H137" s="55"/>
      <c r="I137" s="55"/>
      <c r="J137" s="57"/>
      <c r="K137" s="57"/>
      <c r="L137" s="57"/>
      <c r="M137" s="57"/>
      <c r="N137" s="55"/>
      <c r="O137" s="55"/>
      <c r="P137" s="55"/>
      <c r="Q137" s="55"/>
      <c r="R137" s="55"/>
    </row>
    <row r="138" spans="7:18" x14ac:dyDescent="0.25">
      <c r="G138" s="55"/>
      <c r="H138" s="55"/>
      <c r="I138" s="55"/>
      <c r="J138" s="57"/>
      <c r="K138" s="57"/>
      <c r="L138" s="57"/>
      <c r="M138" s="57"/>
      <c r="N138" s="55"/>
      <c r="O138" s="55"/>
      <c r="P138" s="55"/>
      <c r="Q138" s="55"/>
      <c r="R138" s="55"/>
    </row>
    <row r="139" spans="7:18" x14ac:dyDescent="0.25">
      <c r="G139" s="55"/>
      <c r="H139" s="55"/>
      <c r="I139" s="55"/>
      <c r="J139" s="57"/>
      <c r="K139" s="57"/>
      <c r="L139" s="57"/>
      <c r="M139" s="57"/>
      <c r="N139" s="55"/>
      <c r="O139" s="55"/>
      <c r="P139" s="55"/>
      <c r="Q139" s="55"/>
      <c r="R139" s="55"/>
    </row>
    <row r="140" spans="7:18" x14ac:dyDescent="0.25">
      <c r="G140" s="55"/>
      <c r="H140" s="55"/>
      <c r="I140" s="55"/>
      <c r="J140" s="57"/>
      <c r="K140" s="57"/>
      <c r="L140" s="57"/>
      <c r="M140" s="57"/>
      <c r="N140" s="55"/>
      <c r="O140" s="55"/>
      <c r="P140" s="55"/>
      <c r="Q140" s="55"/>
      <c r="R140" s="55"/>
    </row>
    <row r="141" spans="7:18" x14ac:dyDescent="0.25">
      <c r="G141" s="55"/>
      <c r="H141" s="55"/>
      <c r="I141" s="55"/>
      <c r="J141" s="57"/>
      <c r="K141" s="57"/>
      <c r="L141" s="57"/>
      <c r="M141" s="55"/>
      <c r="N141" s="55"/>
      <c r="O141" s="55"/>
      <c r="P141" s="55"/>
      <c r="Q141" s="55"/>
      <c r="R141" s="55"/>
    </row>
    <row r="142" spans="7:18" x14ac:dyDescent="0.25">
      <c r="G142" s="55"/>
      <c r="H142" s="55"/>
      <c r="I142" s="56"/>
      <c r="J142" s="57"/>
      <c r="K142" s="57"/>
      <c r="L142" s="57"/>
      <c r="M142" s="57"/>
      <c r="N142" s="55"/>
      <c r="O142" s="55"/>
      <c r="P142" s="55"/>
      <c r="Q142" s="55"/>
      <c r="R142" s="55"/>
    </row>
    <row r="143" spans="7:18" x14ac:dyDescent="0.25">
      <c r="G143" s="55"/>
      <c r="H143" s="55"/>
      <c r="I143" s="55"/>
      <c r="J143" s="57"/>
      <c r="K143" s="57"/>
      <c r="L143" s="57"/>
      <c r="M143" s="57"/>
      <c r="N143" s="55"/>
      <c r="O143" s="55"/>
      <c r="P143" s="55"/>
      <c r="Q143" s="55"/>
      <c r="R143" s="55"/>
    </row>
    <row r="144" spans="7:18" x14ac:dyDescent="0.25">
      <c r="G144" s="55"/>
      <c r="H144" s="55"/>
      <c r="I144" s="55"/>
      <c r="J144" s="57"/>
      <c r="K144" s="57"/>
      <c r="L144" s="57"/>
      <c r="M144" s="58"/>
      <c r="N144" s="55"/>
      <c r="O144" s="55"/>
      <c r="P144" s="55"/>
      <c r="Q144" s="55"/>
      <c r="R144" s="55"/>
    </row>
    <row r="145" spans="7:18" x14ac:dyDescent="0.25">
      <c r="G145" s="55"/>
      <c r="H145" s="55"/>
      <c r="I145" s="55"/>
      <c r="J145" s="57"/>
      <c r="K145" s="57"/>
      <c r="L145" s="57"/>
      <c r="M145" s="57"/>
      <c r="N145" s="55"/>
      <c r="O145" s="55"/>
      <c r="P145" s="55"/>
      <c r="Q145" s="55"/>
      <c r="R145" s="55"/>
    </row>
    <row r="146" spans="7:18" x14ac:dyDescent="0.25">
      <c r="G146" s="55"/>
      <c r="H146" s="55"/>
      <c r="I146" s="55"/>
      <c r="J146" s="57"/>
      <c r="K146" s="57"/>
      <c r="L146" s="57"/>
      <c r="M146" s="57"/>
      <c r="N146" s="55"/>
      <c r="O146" s="55"/>
      <c r="P146" s="55"/>
      <c r="Q146" s="55"/>
      <c r="R146" s="55"/>
    </row>
    <row r="147" spans="7:18" x14ac:dyDescent="0.25">
      <c r="G147" s="55"/>
      <c r="H147" s="55"/>
      <c r="I147" s="55"/>
      <c r="J147" s="57"/>
      <c r="K147" s="57"/>
      <c r="L147" s="57"/>
      <c r="M147" s="57"/>
      <c r="N147" s="55"/>
      <c r="O147" s="55"/>
      <c r="P147" s="55"/>
      <c r="Q147" s="55"/>
      <c r="R147" s="55"/>
    </row>
    <row r="148" spans="7:18" x14ac:dyDescent="0.25">
      <c r="G148" s="55"/>
      <c r="H148" s="55"/>
      <c r="I148" s="55"/>
      <c r="J148" s="57"/>
      <c r="K148" s="57"/>
      <c r="L148" s="57"/>
      <c r="M148" s="57"/>
      <c r="N148" s="55"/>
      <c r="O148" s="55"/>
      <c r="P148" s="55"/>
      <c r="Q148" s="55"/>
      <c r="R148" s="55"/>
    </row>
    <row r="149" spans="7:18" x14ac:dyDescent="0.25">
      <c r="G149" s="55"/>
      <c r="H149" s="55"/>
      <c r="I149" s="55"/>
      <c r="J149" s="57"/>
      <c r="K149" s="57"/>
      <c r="L149" s="57"/>
      <c r="M149" s="57"/>
      <c r="N149" s="55"/>
      <c r="O149" s="55"/>
      <c r="P149" s="55"/>
      <c r="Q149" s="55"/>
      <c r="R149" s="55"/>
    </row>
    <row r="150" spans="7:18" x14ac:dyDescent="0.25">
      <c r="G150" s="55"/>
      <c r="H150" s="55"/>
      <c r="I150" s="55"/>
      <c r="J150" s="57"/>
      <c r="K150" s="57"/>
      <c r="L150" s="57"/>
      <c r="M150" s="57"/>
      <c r="N150" s="55"/>
      <c r="O150" s="55"/>
      <c r="P150" s="55"/>
      <c r="Q150" s="55"/>
      <c r="R150" s="55"/>
    </row>
    <row r="151" spans="7:18" x14ac:dyDescent="0.25">
      <c r="G151" s="55"/>
      <c r="H151" s="55"/>
      <c r="I151" s="55"/>
      <c r="J151" s="57"/>
      <c r="K151" s="57"/>
      <c r="L151" s="57"/>
      <c r="M151" s="57"/>
      <c r="N151" s="55"/>
      <c r="O151" s="55"/>
      <c r="P151" s="55"/>
      <c r="Q151" s="55"/>
      <c r="R151" s="55"/>
    </row>
    <row r="152" spans="7:18" x14ac:dyDescent="0.25">
      <c r="G152" s="55"/>
      <c r="H152" s="55"/>
      <c r="I152" s="55"/>
      <c r="J152" s="57"/>
      <c r="K152" s="57"/>
      <c r="L152" s="57"/>
      <c r="M152" s="57"/>
      <c r="N152" s="55"/>
      <c r="O152" s="55"/>
      <c r="P152" s="55"/>
      <c r="Q152" s="55"/>
      <c r="R152" s="55"/>
    </row>
    <row r="153" spans="7:18" x14ac:dyDescent="0.25">
      <c r="G153" s="55"/>
      <c r="H153" s="55"/>
      <c r="I153" s="55"/>
      <c r="J153" s="57"/>
      <c r="K153" s="57"/>
      <c r="L153" s="57"/>
      <c r="M153" s="57"/>
      <c r="N153" s="55"/>
      <c r="O153" s="55"/>
      <c r="P153" s="55"/>
      <c r="Q153" s="55"/>
      <c r="R153" s="55"/>
    </row>
    <row r="154" spans="7:18" x14ac:dyDescent="0.25">
      <c r="G154" s="55"/>
      <c r="H154" s="55"/>
      <c r="I154" s="55"/>
      <c r="J154" s="55"/>
      <c r="K154" s="55"/>
      <c r="L154" s="57"/>
      <c r="M154" s="57"/>
      <c r="N154" s="55"/>
      <c r="O154" s="55"/>
      <c r="P154" s="55"/>
      <c r="Q154" s="55"/>
      <c r="R154" s="55"/>
    </row>
    <row r="155" spans="7:18" x14ac:dyDescent="0.25">
      <c r="G155" s="55"/>
      <c r="H155" s="55"/>
      <c r="I155" s="55"/>
      <c r="J155" s="55"/>
      <c r="K155" s="55"/>
      <c r="L155" s="57"/>
      <c r="M155" s="57"/>
      <c r="N155" s="55"/>
      <c r="O155" s="55"/>
      <c r="P155" s="55"/>
      <c r="Q155" s="55"/>
      <c r="R155" s="55"/>
    </row>
    <row r="156" spans="7:18" x14ac:dyDescent="0.25">
      <c r="G156" s="55"/>
      <c r="H156" s="55"/>
      <c r="I156" s="55"/>
      <c r="J156" s="55"/>
      <c r="K156" s="55"/>
      <c r="L156" s="57"/>
      <c r="M156" s="57"/>
      <c r="N156" s="55"/>
      <c r="O156" s="55"/>
      <c r="P156" s="55"/>
      <c r="Q156" s="55"/>
      <c r="R156" s="55"/>
    </row>
    <row r="157" spans="7:18" x14ac:dyDescent="0.25">
      <c r="G157" s="55"/>
      <c r="H157" s="55"/>
      <c r="I157" s="55"/>
      <c r="J157" s="55"/>
      <c r="K157" s="55"/>
      <c r="L157" s="57"/>
      <c r="M157" s="57"/>
      <c r="N157" s="55"/>
      <c r="O157" s="55"/>
      <c r="P157" s="55"/>
      <c r="Q157" s="55"/>
      <c r="R157" s="55"/>
    </row>
    <row r="158" spans="7:18" x14ac:dyDescent="0.25">
      <c r="G158" s="55"/>
      <c r="H158" s="55"/>
      <c r="I158" s="55"/>
      <c r="J158" s="55"/>
      <c r="K158" s="55"/>
      <c r="L158" s="57"/>
      <c r="M158" s="57"/>
      <c r="N158" s="55"/>
      <c r="O158" s="55"/>
      <c r="P158" s="55"/>
      <c r="Q158" s="55"/>
      <c r="R158" s="55"/>
    </row>
    <row r="159" spans="7:18" x14ac:dyDescent="0.25">
      <c r="G159" s="55"/>
      <c r="H159" s="55"/>
      <c r="I159" s="55"/>
      <c r="J159" s="55"/>
      <c r="K159" s="55"/>
      <c r="L159" s="57"/>
      <c r="M159" s="57"/>
      <c r="N159" s="55"/>
      <c r="O159" s="55"/>
      <c r="P159" s="55"/>
      <c r="Q159" s="55"/>
      <c r="R159" s="55"/>
    </row>
    <row r="160" spans="7:18" x14ac:dyDescent="0.25">
      <c r="G160" s="55"/>
      <c r="H160" s="55"/>
      <c r="I160" s="55"/>
      <c r="J160" s="55"/>
      <c r="K160" s="55"/>
      <c r="L160" s="57"/>
      <c r="M160" s="57"/>
      <c r="N160" s="55"/>
      <c r="O160" s="55"/>
      <c r="P160" s="55"/>
      <c r="Q160" s="55"/>
      <c r="R160" s="55"/>
    </row>
    <row r="161" spans="7:18" x14ac:dyDescent="0.25">
      <c r="G161" s="55"/>
      <c r="H161" s="55"/>
      <c r="I161" s="55"/>
      <c r="J161" s="55"/>
      <c r="K161" s="55"/>
      <c r="L161" s="55"/>
      <c r="M161" s="57"/>
      <c r="N161" s="55"/>
      <c r="O161" s="55"/>
      <c r="P161" s="55"/>
      <c r="Q161" s="55"/>
      <c r="R161" s="55"/>
    </row>
    <row r="162" spans="7:18" x14ac:dyDescent="0.25">
      <c r="G162" s="55"/>
      <c r="H162" s="55"/>
      <c r="I162" s="55"/>
      <c r="J162" s="55"/>
      <c r="K162" s="55"/>
      <c r="L162" s="55"/>
      <c r="M162" s="57"/>
      <c r="N162" s="55"/>
      <c r="O162" s="55"/>
      <c r="P162" s="55"/>
      <c r="Q162" s="55"/>
      <c r="R162" s="55"/>
    </row>
    <row r="163" spans="7:18" x14ac:dyDescent="0.25">
      <c r="G163" s="55"/>
      <c r="H163" s="55"/>
      <c r="I163" s="55"/>
      <c r="J163" s="55"/>
      <c r="K163" s="55"/>
      <c r="L163" s="55"/>
      <c r="M163" s="57"/>
      <c r="N163" s="55"/>
      <c r="O163" s="55"/>
      <c r="P163" s="55"/>
      <c r="Q163" s="55"/>
      <c r="R163" s="55"/>
    </row>
    <row r="164" spans="7:18" x14ac:dyDescent="0.25">
      <c r="G164" s="55"/>
      <c r="H164" s="55"/>
      <c r="I164" s="55"/>
      <c r="J164" s="55"/>
      <c r="K164" s="55"/>
      <c r="L164" s="55"/>
      <c r="M164" s="57"/>
      <c r="N164" s="55"/>
      <c r="O164" s="55"/>
      <c r="P164" s="55"/>
      <c r="Q164" s="55"/>
      <c r="R164" s="55"/>
    </row>
    <row r="165" spans="7:18" x14ac:dyDescent="0.25">
      <c r="G165" s="55"/>
      <c r="H165" s="55"/>
      <c r="I165" s="55"/>
      <c r="J165" s="55"/>
      <c r="K165" s="55"/>
      <c r="L165" s="55"/>
      <c r="M165" s="57"/>
      <c r="N165" s="55"/>
      <c r="O165" s="55"/>
      <c r="P165" s="55"/>
      <c r="Q165" s="55"/>
      <c r="R165" s="55"/>
    </row>
    <row r="166" spans="7:18" x14ac:dyDescent="0.25">
      <c r="G166" s="55"/>
      <c r="H166" s="55"/>
      <c r="I166" s="55"/>
      <c r="J166" s="55"/>
      <c r="K166" s="55"/>
      <c r="L166" s="55"/>
      <c r="M166" s="57"/>
      <c r="N166" s="55"/>
      <c r="O166" s="55"/>
      <c r="P166" s="55"/>
      <c r="Q166" s="55"/>
      <c r="R166" s="55"/>
    </row>
    <row r="167" spans="7:18" x14ac:dyDescent="0.25">
      <c r="M167" s="21"/>
    </row>
    <row r="168" spans="7:18" x14ac:dyDescent="0.25">
      <c r="M168" s="21"/>
    </row>
    <row r="169" spans="7:18" x14ac:dyDescent="0.25">
      <c r="M169" s="21"/>
    </row>
    <row r="170" spans="7:18" x14ac:dyDescent="0.25">
      <c r="M170" s="21"/>
    </row>
    <row r="172" spans="7:18" x14ac:dyDescent="0.25">
      <c r="I172" s="14"/>
    </row>
  </sheetData>
  <sheetProtection selectLockedCells="1"/>
  <mergeCells count="15">
    <mergeCell ref="B10:E10"/>
    <mergeCell ref="B2:H2"/>
    <mergeCell ref="G3:H4"/>
    <mergeCell ref="G5:H5"/>
    <mergeCell ref="G6:H6"/>
    <mergeCell ref="B9:E9"/>
    <mergeCell ref="B17:E17"/>
    <mergeCell ref="B18:E18"/>
    <mergeCell ref="B22:E22"/>
    <mergeCell ref="B11:E11"/>
    <mergeCell ref="B12:E12"/>
    <mergeCell ref="B13:E13"/>
    <mergeCell ref="B14:E14"/>
    <mergeCell ref="B15:E15"/>
    <mergeCell ref="B16:E16"/>
  </mergeCells>
  <dataValidations count="2">
    <dataValidation type="list" allowBlank="1" showInputMessage="1" showErrorMessage="1" sqref="B22:E22">
      <formula1>$U$6:$U$10</formula1>
    </dataValidation>
    <dataValidation type="list" allowBlank="1" showInputMessage="1" showErrorMessage="1" sqref="F8">
      <formula1>$U$4:$U$5</formula1>
    </dataValidation>
  </dataValidations>
  <hyperlinks>
    <hyperlink ref="B3" r:id="rId1"/>
  </hyperlinks>
  <pageMargins left="0.70866141732283472" right="0.70866141732283472" top="0.74803149606299213" bottom="0.74803149606299213" header="0.31496062992125984" footer="0.31496062992125984"/>
  <pageSetup paperSize="9" scale="9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Dbk!$B$15:$B$483</xm:f>
          </x14:formula1>
          <xm:sqref>B9:E18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Q483"/>
  <sheetViews>
    <sheetView topLeftCell="A7" zoomScale="70" workbookViewId="0">
      <pane ySplit="6" topLeftCell="A15" activePane="bottomLeft" state="frozen"/>
      <selection activeCell="A7" sqref="A7"/>
      <selection pane="bottomLeft" activeCell="C12" sqref="C12"/>
    </sheetView>
  </sheetViews>
  <sheetFormatPr defaultColWidth="16.28515625" defaultRowHeight="12.75" x14ac:dyDescent="0.2"/>
  <cols>
    <col min="1" max="1" width="11.140625" style="25" customWidth="1"/>
    <col min="2" max="2" width="52.28515625" style="25" customWidth="1"/>
    <col min="3" max="256" width="16.28515625" style="25"/>
    <col min="257" max="257" width="11.140625" style="25" customWidth="1"/>
    <col min="258" max="258" width="52.28515625" style="25" customWidth="1"/>
    <col min="259" max="512" width="16.28515625" style="25"/>
    <col min="513" max="513" width="11.140625" style="25" customWidth="1"/>
    <col min="514" max="514" width="52.28515625" style="25" customWidth="1"/>
    <col min="515" max="768" width="16.28515625" style="25"/>
    <col min="769" max="769" width="11.140625" style="25" customWidth="1"/>
    <col min="770" max="770" width="52.28515625" style="25" customWidth="1"/>
    <col min="771" max="1024" width="16.28515625" style="25"/>
    <col min="1025" max="1025" width="11.140625" style="25" customWidth="1"/>
    <col min="1026" max="1026" width="52.28515625" style="25" customWidth="1"/>
    <col min="1027" max="1280" width="16.28515625" style="25"/>
    <col min="1281" max="1281" width="11.140625" style="25" customWidth="1"/>
    <col min="1282" max="1282" width="52.28515625" style="25" customWidth="1"/>
    <col min="1283" max="1536" width="16.28515625" style="25"/>
    <col min="1537" max="1537" width="11.140625" style="25" customWidth="1"/>
    <col min="1538" max="1538" width="52.28515625" style="25" customWidth="1"/>
    <col min="1539" max="1792" width="16.28515625" style="25"/>
    <col min="1793" max="1793" width="11.140625" style="25" customWidth="1"/>
    <col min="1794" max="1794" width="52.28515625" style="25" customWidth="1"/>
    <col min="1795" max="2048" width="16.28515625" style="25"/>
    <col min="2049" max="2049" width="11.140625" style="25" customWidth="1"/>
    <col min="2050" max="2050" width="52.28515625" style="25" customWidth="1"/>
    <col min="2051" max="2304" width="16.28515625" style="25"/>
    <col min="2305" max="2305" width="11.140625" style="25" customWidth="1"/>
    <col min="2306" max="2306" width="52.28515625" style="25" customWidth="1"/>
    <col min="2307" max="2560" width="16.28515625" style="25"/>
    <col min="2561" max="2561" width="11.140625" style="25" customWidth="1"/>
    <col min="2562" max="2562" width="52.28515625" style="25" customWidth="1"/>
    <col min="2563" max="2816" width="16.28515625" style="25"/>
    <col min="2817" max="2817" width="11.140625" style="25" customWidth="1"/>
    <col min="2818" max="2818" width="52.28515625" style="25" customWidth="1"/>
    <col min="2819" max="3072" width="16.28515625" style="25"/>
    <col min="3073" max="3073" width="11.140625" style="25" customWidth="1"/>
    <col min="3074" max="3074" width="52.28515625" style="25" customWidth="1"/>
    <col min="3075" max="3328" width="16.28515625" style="25"/>
    <col min="3329" max="3329" width="11.140625" style="25" customWidth="1"/>
    <col min="3330" max="3330" width="52.28515625" style="25" customWidth="1"/>
    <col min="3331" max="3584" width="16.28515625" style="25"/>
    <col min="3585" max="3585" width="11.140625" style="25" customWidth="1"/>
    <col min="3586" max="3586" width="52.28515625" style="25" customWidth="1"/>
    <col min="3587" max="3840" width="16.28515625" style="25"/>
    <col min="3841" max="3841" width="11.140625" style="25" customWidth="1"/>
    <col min="3842" max="3842" width="52.28515625" style="25" customWidth="1"/>
    <col min="3843" max="4096" width="16.28515625" style="25"/>
    <col min="4097" max="4097" width="11.140625" style="25" customWidth="1"/>
    <col min="4098" max="4098" width="52.28515625" style="25" customWidth="1"/>
    <col min="4099" max="4352" width="16.28515625" style="25"/>
    <col min="4353" max="4353" width="11.140625" style="25" customWidth="1"/>
    <col min="4354" max="4354" width="52.28515625" style="25" customWidth="1"/>
    <col min="4355" max="4608" width="16.28515625" style="25"/>
    <col min="4609" max="4609" width="11.140625" style="25" customWidth="1"/>
    <col min="4610" max="4610" width="52.28515625" style="25" customWidth="1"/>
    <col min="4611" max="4864" width="16.28515625" style="25"/>
    <col min="4865" max="4865" width="11.140625" style="25" customWidth="1"/>
    <col min="4866" max="4866" width="52.28515625" style="25" customWidth="1"/>
    <col min="4867" max="5120" width="16.28515625" style="25"/>
    <col min="5121" max="5121" width="11.140625" style="25" customWidth="1"/>
    <col min="5122" max="5122" width="52.28515625" style="25" customWidth="1"/>
    <col min="5123" max="5376" width="16.28515625" style="25"/>
    <col min="5377" max="5377" width="11.140625" style="25" customWidth="1"/>
    <col min="5378" max="5378" width="52.28515625" style="25" customWidth="1"/>
    <col min="5379" max="5632" width="16.28515625" style="25"/>
    <col min="5633" max="5633" width="11.140625" style="25" customWidth="1"/>
    <col min="5634" max="5634" width="52.28515625" style="25" customWidth="1"/>
    <col min="5635" max="5888" width="16.28515625" style="25"/>
    <col min="5889" max="5889" width="11.140625" style="25" customWidth="1"/>
    <col min="5890" max="5890" width="52.28515625" style="25" customWidth="1"/>
    <col min="5891" max="6144" width="16.28515625" style="25"/>
    <col min="6145" max="6145" width="11.140625" style="25" customWidth="1"/>
    <col min="6146" max="6146" width="52.28515625" style="25" customWidth="1"/>
    <col min="6147" max="6400" width="16.28515625" style="25"/>
    <col min="6401" max="6401" width="11.140625" style="25" customWidth="1"/>
    <col min="6402" max="6402" width="52.28515625" style="25" customWidth="1"/>
    <col min="6403" max="6656" width="16.28515625" style="25"/>
    <col min="6657" max="6657" width="11.140625" style="25" customWidth="1"/>
    <col min="6658" max="6658" width="52.28515625" style="25" customWidth="1"/>
    <col min="6659" max="6912" width="16.28515625" style="25"/>
    <col min="6913" max="6913" width="11.140625" style="25" customWidth="1"/>
    <col min="6914" max="6914" width="52.28515625" style="25" customWidth="1"/>
    <col min="6915" max="7168" width="16.28515625" style="25"/>
    <col min="7169" max="7169" width="11.140625" style="25" customWidth="1"/>
    <col min="7170" max="7170" width="52.28515625" style="25" customWidth="1"/>
    <col min="7171" max="7424" width="16.28515625" style="25"/>
    <col min="7425" max="7425" width="11.140625" style="25" customWidth="1"/>
    <col min="7426" max="7426" width="52.28515625" style="25" customWidth="1"/>
    <col min="7427" max="7680" width="16.28515625" style="25"/>
    <col min="7681" max="7681" width="11.140625" style="25" customWidth="1"/>
    <col min="7682" max="7682" width="52.28515625" style="25" customWidth="1"/>
    <col min="7683" max="7936" width="16.28515625" style="25"/>
    <col min="7937" max="7937" width="11.140625" style="25" customWidth="1"/>
    <col min="7938" max="7938" width="52.28515625" style="25" customWidth="1"/>
    <col min="7939" max="8192" width="16.28515625" style="25"/>
    <col min="8193" max="8193" width="11.140625" style="25" customWidth="1"/>
    <col min="8194" max="8194" width="52.28515625" style="25" customWidth="1"/>
    <col min="8195" max="8448" width="16.28515625" style="25"/>
    <col min="8449" max="8449" width="11.140625" style="25" customWidth="1"/>
    <col min="8450" max="8450" width="52.28515625" style="25" customWidth="1"/>
    <col min="8451" max="8704" width="16.28515625" style="25"/>
    <col min="8705" max="8705" width="11.140625" style="25" customWidth="1"/>
    <col min="8706" max="8706" width="52.28515625" style="25" customWidth="1"/>
    <col min="8707" max="8960" width="16.28515625" style="25"/>
    <col min="8961" max="8961" width="11.140625" style="25" customWidth="1"/>
    <col min="8962" max="8962" width="52.28515625" style="25" customWidth="1"/>
    <col min="8963" max="9216" width="16.28515625" style="25"/>
    <col min="9217" max="9217" width="11.140625" style="25" customWidth="1"/>
    <col min="9218" max="9218" width="52.28515625" style="25" customWidth="1"/>
    <col min="9219" max="9472" width="16.28515625" style="25"/>
    <col min="9473" max="9473" width="11.140625" style="25" customWidth="1"/>
    <col min="9474" max="9474" width="52.28515625" style="25" customWidth="1"/>
    <col min="9475" max="9728" width="16.28515625" style="25"/>
    <col min="9729" max="9729" width="11.140625" style="25" customWidth="1"/>
    <col min="9730" max="9730" width="52.28515625" style="25" customWidth="1"/>
    <col min="9731" max="9984" width="16.28515625" style="25"/>
    <col min="9985" max="9985" width="11.140625" style="25" customWidth="1"/>
    <col min="9986" max="9986" width="52.28515625" style="25" customWidth="1"/>
    <col min="9987" max="10240" width="16.28515625" style="25"/>
    <col min="10241" max="10241" width="11.140625" style="25" customWidth="1"/>
    <col min="10242" max="10242" width="52.28515625" style="25" customWidth="1"/>
    <col min="10243" max="10496" width="16.28515625" style="25"/>
    <col min="10497" max="10497" width="11.140625" style="25" customWidth="1"/>
    <col min="10498" max="10498" width="52.28515625" style="25" customWidth="1"/>
    <col min="10499" max="10752" width="16.28515625" style="25"/>
    <col min="10753" max="10753" width="11.140625" style="25" customWidth="1"/>
    <col min="10754" max="10754" width="52.28515625" style="25" customWidth="1"/>
    <col min="10755" max="11008" width="16.28515625" style="25"/>
    <col min="11009" max="11009" width="11.140625" style="25" customWidth="1"/>
    <col min="11010" max="11010" width="52.28515625" style="25" customWidth="1"/>
    <col min="11011" max="11264" width="16.28515625" style="25"/>
    <col min="11265" max="11265" width="11.140625" style="25" customWidth="1"/>
    <col min="11266" max="11266" width="52.28515625" style="25" customWidth="1"/>
    <col min="11267" max="11520" width="16.28515625" style="25"/>
    <col min="11521" max="11521" width="11.140625" style="25" customWidth="1"/>
    <col min="11522" max="11522" width="52.28515625" style="25" customWidth="1"/>
    <col min="11523" max="11776" width="16.28515625" style="25"/>
    <col min="11777" max="11777" width="11.140625" style="25" customWidth="1"/>
    <col min="11778" max="11778" width="52.28515625" style="25" customWidth="1"/>
    <col min="11779" max="12032" width="16.28515625" style="25"/>
    <col min="12033" max="12033" width="11.140625" style="25" customWidth="1"/>
    <col min="12034" max="12034" width="52.28515625" style="25" customWidth="1"/>
    <col min="12035" max="12288" width="16.28515625" style="25"/>
    <col min="12289" max="12289" width="11.140625" style="25" customWidth="1"/>
    <col min="12290" max="12290" width="52.28515625" style="25" customWidth="1"/>
    <col min="12291" max="12544" width="16.28515625" style="25"/>
    <col min="12545" max="12545" width="11.140625" style="25" customWidth="1"/>
    <col min="12546" max="12546" width="52.28515625" style="25" customWidth="1"/>
    <col min="12547" max="12800" width="16.28515625" style="25"/>
    <col min="12801" max="12801" width="11.140625" style="25" customWidth="1"/>
    <col min="12802" max="12802" width="52.28515625" style="25" customWidth="1"/>
    <col min="12803" max="13056" width="16.28515625" style="25"/>
    <col min="13057" max="13057" width="11.140625" style="25" customWidth="1"/>
    <col min="13058" max="13058" width="52.28515625" style="25" customWidth="1"/>
    <col min="13059" max="13312" width="16.28515625" style="25"/>
    <col min="13313" max="13313" width="11.140625" style="25" customWidth="1"/>
    <col min="13314" max="13314" width="52.28515625" style="25" customWidth="1"/>
    <col min="13315" max="13568" width="16.28515625" style="25"/>
    <col min="13569" max="13569" width="11.140625" style="25" customWidth="1"/>
    <col min="13570" max="13570" width="52.28515625" style="25" customWidth="1"/>
    <col min="13571" max="13824" width="16.28515625" style="25"/>
    <col min="13825" max="13825" width="11.140625" style="25" customWidth="1"/>
    <col min="13826" max="13826" width="52.28515625" style="25" customWidth="1"/>
    <col min="13827" max="14080" width="16.28515625" style="25"/>
    <col min="14081" max="14081" width="11.140625" style="25" customWidth="1"/>
    <col min="14082" max="14082" width="52.28515625" style="25" customWidth="1"/>
    <col min="14083" max="14336" width="16.28515625" style="25"/>
    <col min="14337" max="14337" width="11.140625" style="25" customWidth="1"/>
    <col min="14338" max="14338" width="52.28515625" style="25" customWidth="1"/>
    <col min="14339" max="14592" width="16.28515625" style="25"/>
    <col min="14593" max="14593" width="11.140625" style="25" customWidth="1"/>
    <col min="14594" max="14594" width="52.28515625" style="25" customWidth="1"/>
    <col min="14595" max="14848" width="16.28515625" style="25"/>
    <col min="14849" max="14849" width="11.140625" style="25" customWidth="1"/>
    <col min="14850" max="14850" width="52.28515625" style="25" customWidth="1"/>
    <col min="14851" max="15104" width="16.28515625" style="25"/>
    <col min="15105" max="15105" width="11.140625" style="25" customWidth="1"/>
    <col min="15106" max="15106" width="52.28515625" style="25" customWidth="1"/>
    <col min="15107" max="15360" width="16.28515625" style="25"/>
    <col min="15361" max="15361" width="11.140625" style="25" customWidth="1"/>
    <col min="15362" max="15362" width="52.28515625" style="25" customWidth="1"/>
    <col min="15363" max="15616" width="16.28515625" style="25"/>
    <col min="15617" max="15617" width="11.140625" style="25" customWidth="1"/>
    <col min="15618" max="15618" width="52.28515625" style="25" customWidth="1"/>
    <col min="15619" max="15872" width="16.28515625" style="25"/>
    <col min="15873" max="15873" width="11.140625" style="25" customWidth="1"/>
    <col min="15874" max="15874" width="52.28515625" style="25" customWidth="1"/>
    <col min="15875" max="16128" width="16.28515625" style="25"/>
    <col min="16129" max="16129" width="11.140625" style="25" customWidth="1"/>
    <col min="16130" max="16130" width="52.28515625" style="25" customWidth="1"/>
    <col min="16131" max="16384" width="16.28515625" style="25"/>
  </cols>
  <sheetData>
    <row r="2" spans="1:43" ht="15" x14ac:dyDescent="0.2">
      <c r="A2" s="24"/>
    </row>
    <row r="3" spans="1:43" ht="15" x14ac:dyDescent="0.2">
      <c r="A3" s="24"/>
    </row>
    <row r="6" spans="1:43" ht="15" x14ac:dyDescent="0.2">
      <c r="AL6" s="24"/>
      <c r="AQ6" s="24"/>
    </row>
    <row r="7" spans="1:43" ht="15" x14ac:dyDescent="0.2">
      <c r="AL7" s="24"/>
      <c r="AQ7" s="24"/>
    </row>
    <row r="8" spans="1:43" ht="15" x14ac:dyDescent="0.2">
      <c r="A8" s="24" t="s">
        <v>5</v>
      </c>
      <c r="B8" s="26" t="s">
        <v>6</v>
      </c>
      <c r="C8" s="26" t="s">
        <v>7</v>
      </c>
      <c r="D8" s="26" t="s">
        <v>8</v>
      </c>
      <c r="E8" s="26" t="s">
        <v>9</v>
      </c>
      <c r="F8" s="26" t="s">
        <v>10</v>
      </c>
      <c r="G8" s="26" t="s">
        <v>10</v>
      </c>
      <c r="H8" s="26" t="s">
        <v>11</v>
      </c>
      <c r="I8" s="26" t="s">
        <v>10</v>
      </c>
      <c r="J8" s="26" t="s">
        <v>12</v>
      </c>
      <c r="K8" s="26" t="s">
        <v>13</v>
      </c>
      <c r="L8" s="26" t="s">
        <v>14</v>
      </c>
      <c r="M8" s="26" t="s">
        <v>15</v>
      </c>
      <c r="O8" s="24" t="s">
        <v>16</v>
      </c>
      <c r="R8" s="24" t="s">
        <v>17</v>
      </c>
      <c r="T8" s="26" t="s">
        <v>18</v>
      </c>
      <c r="U8" s="26" t="s">
        <v>19</v>
      </c>
      <c r="V8" s="27" t="s">
        <v>20</v>
      </c>
      <c r="Y8" s="26" t="s">
        <v>21</v>
      </c>
      <c r="Z8" s="26" t="s">
        <v>21</v>
      </c>
      <c r="AB8" s="26" t="s">
        <v>22</v>
      </c>
      <c r="AE8" s="26" t="s">
        <v>23</v>
      </c>
      <c r="AF8" s="28"/>
      <c r="AI8" s="24"/>
      <c r="AJ8" s="24"/>
      <c r="AL8" s="24"/>
      <c r="AQ8" s="24"/>
    </row>
    <row r="9" spans="1:43" ht="15" x14ac:dyDescent="0.2">
      <c r="D9" s="26" t="s">
        <v>24</v>
      </c>
      <c r="E9" s="26" t="s">
        <v>24</v>
      </c>
      <c r="F9" s="26" t="s">
        <v>25</v>
      </c>
      <c r="G9" s="26" t="s">
        <v>26</v>
      </c>
      <c r="H9" s="26" t="s">
        <v>27</v>
      </c>
      <c r="I9" s="26" t="s">
        <v>28</v>
      </c>
      <c r="J9" s="26" t="s">
        <v>29</v>
      </c>
      <c r="K9" s="26" t="s">
        <v>30</v>
      </c>
      <c r="L9" s="26" t="s">
        <v>31</v>
      </c>
      <c r="M9" s="26" t="s">
        <v>32</v>
      </c>
      <c r="N9" s="24" t="s">
        <v>33</v>
      </c>
      <c r="R9" s="24" t="s">
        <v>34</v>
      </c>
      <c r="T9" s="26" t="s">
        <v>35</v>
      </c>
      <c r="U9" s="26" t="s">
        <v>35</v>
      </c>
      <c r="W9" s="24" t="s">
        <v>36</v>
      </c>
      <c r="Y9" s="26" t="s">
        <v>37</v>
      </c>
      <c r="Z9" s="26" t="s">
        <v>38</v>
      </c>
      <c r="AA9" s="24" t="s">
        <v>39</v>
      </c>
      <c r="AE9" s="26" t="s">
        <v>40</v>
      </c>
      <c r="AI9" s="24"/>
      <c r="AJ9" s="24"/>
      <c r="AL9" s="24"/>
      <c r="AQ9" s="24"/>
    </row>
    <row r="10" spans="1:43" ht="15" x14ac:dyDescent="0.2">
      <c r="D10" s="26" t="s">
        <v>41</v>
      </c>
      <c r="E10" s="26" t="s">
        <v>41</v>
      </c>
      <c r="F10" s="26" t="s">
        <v>41</v>
      </c>
      <c r="G10" s="26" t="s">
        <v>42</v>
      </c>
      <c r="H10" s="26" t="s">
        <v>43</v>
      </c>
      <c r="K10" s="26" t="s">
        <v>44</v>
      </c>
      <c r="L10" s="26" t="s">
        <v>41</v>
      </c>
      <c r="M10" s="26" t="s">
        <v>45</v>
      </c>
      <c r="N10" s="29" t="s">
        <v>46</v>
      </c>
      <c r="R10" s="24" t="s">
        <v>47</v>
      </c>
      <c r="T10" s="24" t="s">
        <v>48</v>
      </c>
      <c r="U10" s="24" t="s">
        <v>48</v>
      </c>
      <c r="V10" s="24" t="s">
        <v>49</v>
      </c>
      <c r="Y10" s="26" t="s">
        <v>41</v>
      </c>
      <c r="Z10" s="26" t="s">
        <v>41</v>
      </c>
      <c r="AB10" s="24" t="s">
        <v>50</v>
      </c>
      <c r="AE10" s="26" t="s">
        <v>51</v>
      </c>
    </row>
    <row r="11" spans="1:43" ht="15" x14ac:dyDescent="0.2">
      <c r="D11" s="26" t="s">
        <v>52</v>
      </c>
      <c r="E11" s="26" t="s">
        <v>53</v>
      </c>
      <c r="F11" s="26" t="s">
        <v>54</v>
      </c>
      <c r="G11" s="26" t="s">
        <v>55</v>
      </c>
      <c r="H11" s="26" t="s">
        <v>56</v>
      </c>
      <c r="I11" s="26" t="s">
        <v>57</v>
      </c>
      <c r="J11" s="26" t="s">
        <v>58</v>
      </c>
      <c r="K11" s="26" t="s">
        <v>59</v>
      </c>
      <c r="L11" s="26" t="s">
        <v>60</v>
      </c>
      <c r="M11" s="26" t="s">
        <v>61</v>
      </c>
      <c r="N11" s="26" t="s">
        <v>62</v>
      </c>
      <c r="O11" s="26" t="s">
        <v>63</v>
      </c>
      <c r="P11" s="26" t="s">
        <v>64</v>
      </c>
      <c r="Q11" s="26" t="s">
        <v>65</v>
      </c>
      <c r="R11" s="26" t="s">
        <v>66</v>
      </c>
      <c r="S11" s="26" t="s">
        <v>67</v>
      </c>
      <c r="T11" s="26" t="s">
        <v>68</v>
      </c>
      <c r="U11" s="26" t="s">
        <v>69</v>
      </c>
      <c r="V11" s="26" t="s">
        <v>70</v>
      </c>
      <c r="W11" s="26" t="s">
        <v>66</v>
      </c>
      <c r="X11" s="26" t="s">
        <v>67</v>
      </c>
      <c r="Y11" s="26" t="s">
        <v>71</v>
      </c>
      <c r="Z11" s="26" t="s">
        <v>72</v>
      </c>
      <c r="AA11" s="26" t="s">
        <v>70</v>
      </c>
      <c r="AB11" s="26" t="s">
        <v>66</v>
      </c>
      <c r="AC11" s="26" t="s">
        <v>67</v>
      </c>
      <c r="AD11" s="26" t="s">
        <v>73</v>
      </c>
      <c r="AE11" s="26" t="s">
        <v>74</v>
      </c>
    </row>
    <row r="12" spans="1:43" ht="15" x14ac:dyDescent="0.2">
      <c r="A12" s="24" t="s">
        <v>75</v>
      </c>
      <c r="B12" s="24" t="s">
        <v>76</v>
      </c>
      <c r="C12" s="24" t="s">
        <v>77</v>
      </c>
      <c r="D12" s="24" t="s">
        <v>77</v>
      </c>
      <c r="E12" s="24" t="s">
        <v>77</v>
      </c>
      <c r="F12" s="24" t="s">
        <v>77</v>
      </c>
      <c r="G12" s="24" t="s">
        <v>77</v>
      </c>
      <c r="H12" s="24" t="s">
        <v>77</v>
      </c>
      <c r="I12" s="24" t="s">
        <v>77</v>
      </c>
      <c r="J12" s="24" t="s">
        <v>77</v>
      </c>
      <c r="K12" s="24" t="s">
        <v>77</v>
      </c>
      <c r="L12" s="24" t="s">
        <v>77</v>
      </c>
      <c r="M12" s="24" t="s">
        <v>77</v>
      </c>
      <c r="N12" s="24" t="s">
        <v>77</v>
      </c>
      <c r="O12" s="24" t="s">
        <v>77</v>
      </c>
      <c r="P12" s="24" t="s">
        <v>77</v>
      </c>
      <c r="Q12" s="24" t="s">
        <v>77</v>
      </c>
      <c r="R12" s="24" t="s">
        <v>77</v>
      </c>
      <c r="S12" s="24" t="s">
        <v>77</v>
      </c>
      <c r="T12" s="24" t="s">
        <v>77</v>
      </c>
      <c r="U12" s="24" t="s">
        <v>77</v>
      </c>
      <c r="V12" s="24" t="s">
        <v>77</v>
      </c>
      <c r="W12" s="24" t="s">
        <v>77</v>
      </c>
      <c r="X12" s="24" t="s">
        <v>77</v>
      </c>
      <c r="Y12" s="24" t="s">
        <v>77</v>
      </c>
      <c r="Z12" s="24" t="s">
        <v>77</v>
      </c>
      <c r="AA12" s="24" t="s">
        <v>77</v>
      </c>
      <c r="AB12" s="24" t="s">
        <v>77</v>
      </c>
      <c r="AC12" s="24" t="s">
        <v>77</v>
      </c>
      <c r="AD12" s="24" t="s">
        <v>77</v>
      </c>
      <c r="AE12" s="24" t="s">
        <v>77</v>
      </c>
    </row>
    <row r="13" spans="1:43" ht="15" x14ac:dyDescent="0.2">
      <c r="AI13" s="24"/>
      <c r="AJ13" s="24"/>
      <c r="AL13" s="24"/>
      <c r="AO13" s="24"/>
      <c r="AP13" s="24"/>
      <c r="AQ13" s="24"/>
    </row>
    <row r="14" spans="1:43" ht="15" x14ac:dyDescent="0.2">
      <c r="AI14" s="24"/>
      <c r="AJ14" s="24"/>
      <c r="AL14" s="24"/>
      <c r="AO14" s="24"/>
      <c r="AP14" s="24"/>
      <c r="AQ14" s="24"/>
    </row>
    <row r="15" spans="1:43" ht="15" x14ac:dyDescent="0.2">
      <c r="A15" s="25">
        <v>1</v>
      </c>
      <c r="B15" s="24" t="s">
        <v>78</v>
      </c>
      <c r="C15" s="30">
        <v>84.040999999999997</v>
      </c>
      <c r="D15" s="31">
        <v>161.9</v>
      </c>
      <c r="E15" s="31">
        <v>225.5</v>
      </c>
      <c r="F15" s="31">
        <v>346.2</v>
      </c>
      <c r="G15" s="31">
        <v>37.1</v>
      </c>
      <c r="H15" s="31">
        <v>221</v>
      </c>
      <c r="I15" s="30">
        <v>0.28899999999999998</v>
      </c>
      <c r="J15" s="30">
        <v>0.25700000000000001</v>
      </c>
      <c r="K15" s="30">
        <v>0</v>
      </c>
      <c r="L15" s="31">
        <v>0</v>
      </c>
      <c r="M15" s="31">
        <v>2.2999999999999998</v>
      </c>
      <c r="N15" s="32">
        <v>1.3720000000000001</v>
      </c>
      <c r="O15" s="33">
        <v>7.5020000000000003E-2</v>
      </c>
      <c r="P15" s="33">
        <v>-6.2030000000000001E-5</v>
      </c>
      <c r="Q15" s="33">
        <v>2.0100000000000001E-8</v>
      </c>
      <c r="R15" s="34">
        <v>0</v>
      </c>
      <c r="S15" s="34">
        <v>0</v>
      </c>
      <c r="T15" s="25">
        <v>-178.2</v>
      </c>
      <c r="U15" s="25">
        <v>-162.22999999999999</v>
      </c>
      <c r="V15" s="32">
        <v>15.8965</v>
      </c>
      <c r="W15" s="34">
        <v>1814.91</v>
      </c>
      <c r="X15" s="34">
        <v>-29.92</v>
      </c>
      <c r="Y15" s="25">
        <v>300</v>
      </c>
      <c r="Z15" s="25">
        <v>270</v>
      </c>
      <c r="AA15" s="30">
        <v>50.588999999999999</v>
      </c>
      <c r="AB15" s="34">
        <v>-3540.17</v>
      </c>
      <c r="AC15" s="30">
        <v>-5.2229999999999999</v>
      </c>
      <c r="AD15" s="30">
        <v>1.79</v>
      </c>
      <c r="AE15" s="25">
        <v>4580</v>
      </c>
      <c r="AI15" s="24"/>
      <c r="AJ15" s="24"/>
      <c r="AL15" s="24"/>
      <c r="AO15" s="24"/>
      <c r="AP15" s="24"/>
      <c r="AQ15" s="24"/>
    </row>
    <row r="16" spans="1:43" ht="15" x14ac:dyDescent="0.2">
      <c r="A16" s="25">
        <v>2</v>
      </c>
      <c r="B16" s="24" t="s">
        <v>79</v>
      </c>
      <c r="C16" s="30">
        <v>203.83099999999999</v>
      </c>
      <c r="D16" s="31">
        <v>298</v>
      </c>
      <c r="E16" s="31">
        <v>364.7</v>
      </c>
      <c r="F16" s="31">
        <v>551</v>
      </c>
      <c r="G16" s="31">
        <v>0</v>
      </c>
      <c r="H16" s="31">
        <v>0</v>
      </c>
      <c r="I16" s="30">
        <v>0</v>
      </c>
      <c r="J16" s="30">
        <v>0</v>
      </c>
      <c r="K16" s="30">
        <v>1.645</v>
      </c>
      <c r="L16" s="31">
        <v>298</v>
      </c>
      <c r="M16" s="31">
        <v>0</v>
      </c>
      <c r="N16" s="32">
        <v>0</v>
      </c>
      <c r="O16" s="33">
        <v>0</v>
      </c>
      <c r="P16" s="33">
        <v>0</v>
      </c>
      <c r="Q16" s="33">
        <v>0</v>
      </c>
      <c r="R16" s="34">
        <v>0</v>
      </c>
      <c r="S16" s="34">
        <v>0</v>
      </c>
      <c r="T16" s="25">
        <v>0</v>
      </c>
      <c r="U16" s="25">
        <v>0</v>
      </c>
      <c r="V16" s="32">
        <v>0</v>
      </c>
      <c r="W16" s="34">
        <v>0</v>
      </c>
      <c r="X16" s="34">
        <v>0</v>
      </c>
      <c r="Y16" s="25">
        <v>0</v>
      </c>
      <c r="Z16" s="25">
        <v>0</v>
      </c>
      <c r="AA16" s="30">
        <v>75.314999999999998</v>
      </c>
      <c r="AB16" s="34">
        <v>-7113.72</v>
      </c>
      <c r="AC16" s="30">
        <v>-8.3439999999999994</v>
      </c>
      <c r="AD16" s="30">
        <v>4.95</v>
      </c>
      <c r="AE16" s="25">
        <v>0</v>
      </c>
      <c r="AL16" s="24"/>
      <c r="AO16" s="24"/>
      <c r="AP16" s="24"/>
      <c r="AQ16" s="24"/>
    </row>
    <row r="17" spans="1:43" ht="15" x14ac:dyDescent="0.2">
      <c r="A17" s="25">
        <v>3</v>
      </c>
      <c r="B17" s="24" t="s">
        <v>80</v>
      </c>
      <c r="C17" s="30">
        <v>133.405</v>
      </c>
      <c r="D17" s="31">
        <v>236.5</v>
      </c>
      <c r="E17" s="31">
        <v>386.9</v>
      </c>
      <c r="F17" s="31">
        <v>602</v>
      </c>
      <c r="G17" s="31">
        <v>41</v>
      </c>
      <c r="H17" s="31">
        <v>294</v>
      </c>
      <c r="I17" s="30">
        <v>0.24</v>
      </c>
      <c r="J17" s="30">
        <v>0.22</v>
      </c>
      <c r="K17" s="30">
        <v>1.4410000000000001</v>
      </c>
      <c r="L17" s="31">
        <v>293</v>
      </c>
      <c r="M17" s="31">
        <v>1.7</v>
      </c>
      <c r="N17" s="32">
        <v>1.51</v>
      </c>
      <c r="O17" s="33">
        <v>8.1939999999999999E-2</v>
      </c>
      <c r="P17" s="33">
        <v>-7.0640000000000001E-5</v>
      </c>
      <c r="Q17" s="33">
        <v>2.339E-8</v>
      </c>
      <c r="R17" s="34">
        <v>346.72</v>
      </c>
      <c r="S17" s="34">
        <v>304.43</v>
      </c>
      <c r="T17" s="25">
        <v>-33.1</v>
      </c>
      <c r="U17" s="25">
        <v>-18.52</v>
      </c>
      <c r="V17" s="32">
        <v>16.0381</v>
      </c>
      <c r="W17" s="34">
        <v>3110.79</v>
      </c>
      <c r="X17" s="34">
        <v>-56.16</v>
      </c>
      <c r="Y17" s="25">
        <v>428</v>
      </c>
      <c r="Z17" s="25">
        <v>302</v>
      </c>
      <c r="AA17" s="30">
        <v>0</v>
      </c>
      <c r="AB17" s="34">
        <v>0</v>
      </c>
      <c r="AC17" s="30">
        <v>0</v>
      </c>
      <c r="AD17" s="30">
        <v>0</v>
      </c>
      <c r="AE17" s="25">
        <v>7960</v>
      </c>
      <c r="AO17" s="24"/>
      <c r="AP17" s="24"/>
      <c r="AQ17" s="24"/>
    </row>
    <row r="18" spans="1:43" ht="15" x14ac:dyDescent="0.2">
      <c r="A18" s="25">
        <v>4</v>
      </c>
      <c r="B18" s="24" t="s">
        <v>81</v>
      </c>
      <c r="C18" s="30">
        <v>112.21599999999999</v>
      </c>
      <c r="D18" s="31">
        <v>0</v>
      </c>
      <c r="E18" s="31">
        <v>386.9</v>
      </c>
      <c r="F18" s="31">
        <v>579.5</v>
      </c>
      <c r="G18" s="31">
        <v>29</v>
      </c>
      <c r="H18" s="31">
        <v>0</v>
      </c>
      <c r="I18" s="30">
        <v>0</v>
      </c>
      <c r="J18" s="30">
        <v>0.252</v>
      </c>
      <c r="K18" s="30">
        <v>0</v>
      </c>
      <c r="L18" s="31">
        <v>0</v>
      </c>
      <c r="M18" s="31">
        <v>0</v>
      </c>
      <c r="N18" s="32">
        <v>0</v>
      </c>
      <c r="O18" s="33">
        <v>0</v>
      </c>
      <c r="P18" s="33">
        <v>0</v>
      </c>
      <c r="Q18" s="33">
        <v>0</v>
      </c>
      <c r="R18" s="34">
        <v>0</v>
      </c>
      <c r="S18" s="34">
        <v>0</v>
      </c>
      <c r="T18" s="25">
        <v>0</v>
      </c>
      <c r="U18" s="25">
        <v>0</v>
      </c>
      <c r="V18" s="32">
        <v>15.708399999999999</v>
      </c>
      <c r="W18" s="34">
        <v>3015.51</v>
      </c>
      <c r="X18" s="34">
        <v>-54.59</v>
      </c>
      <c r="Y18" s="25">
        <v>414</v>
      </c>
      <c r="Z18" s="25">
        <v>279</v>
      </c>
      <c r="AA18" s="30">
        <v>0</v>
      </c>
      <c r="AB18" s="34">
        <v>0</v>
      </c>
      <c r="AC18" s="30">
        <v>0</v>
      </c>
      <c r="AD18" s="30">
        <v>0</v>
      </c>
      <c r="AE18" s="25">
        <v>7790</v>
      </c>
      <c r="AQ18" s="24"/>
    </row>
    <row r="19" spans="1:43" ht="15" x14ac:dyDescent="0.2">
      <c r="A19" s="25">
        <v>5</v>
      </c>
      <c r="B19" s="24" t="s">
        <v>82</v>
      </c>
      <c r="C19" s="30">
        <v>112.21599999999999</v>
      </c>
      <c r="D19" s="31">
        <v>0</v>
      </c>
      <c r="E19" s="31">
        <v>378</v>
      </c>
      <c r="F19" s="31">
        <v>569.5</v>
      </c>
      <c r="G19" s="31">
        <v>27.9</v>
      </c>
      <c r="H19" s="31">
        <v>0</v>
      </c>
      <c r="I19" s="30">
        <v>0</v>
      </c>
      <c r="J19" s="30">
        <v>0.21099999999999999</v>
      </c>
      <c r="K19" s="30">
        <v>0</v>
      </c>
      <c r="L19" s="31">
        <v>0</v>
      </c>
      <c r="M19" s="31">
        <v>0</v>
      </c>
      <c r="N19" s="32">
        <v>0</v>
      </c>
      <c r="O19" s="33">
        <v>0</v>
      </c>
      <c r="P19" s="33">
        <v>0</v>
      </c>
      <c r="Q19" s="33">
        <v>0</v>
      </c>
      <c r="R19" s="34">
        <v>0</v>
      </c>
      <c r="S19" s="34">
        <v>0</v>
      </c>
      <c r="T19" s="25">
        <v>0</v>
      </c>
      <c r="U19" s="25">
        <v>0</v>
      </c>
      <c r="V19" s="32">
        <v>15.679399999999999</v>
      </c>
      <c r="W19" s="34">
        <v>2938.09</v>
      </c>
      <c r="X19" s="34">
        <v>-53.25</v>
      </c>
      <c r="Y19" s="25">
        <v>404</v>
      </c>
      <c r="Z19" s="25">
        <v>273</v>
      </c>
      <c r="AA19" s="30">
        <v>0</v>
      </c>
      <c r="AB19" s="34">
        <v>0</v>
      </c>
      <c r="AC19" s="30">
        <v>0</v>
      </c>
      <c r="AD19" s="30">
        <v>0</v>
      </c>
      <c r="AE19" s="25">
        <v>7570</v>
      </c>
      <c r="AQ19" s="24"/>
    </row>
    <row r="20" spans="1:43" ht="15" x14ac:dyDescent="0.2">
      <c r="A20" s="25">
        <v>6</v>
      </c>
      <c r="B20" s="24" t="s">
        <v>83</v>
      </c>
      <c r="C20" s="30">
        <v>170.922</v>
      </c>
      <c r="D20" s="31">
        <v>179</v>
      </c>
      <c r="E20" s="31">
        <v>277</v>
      </c>
      <c r="F20" s="31">
        <v>418.6</v>
      </c>
      <c r="G20" s="31">
        <v>32.6</v>
      </c>
      <c r="H20" s="31">
        <v>294</v>
      </c>
      <c r="I20" s="30">
        <v>0.27900000000000003</v>
      </c>
      <c r="J20" s="30">
        <v>0</v>
      </c>
      <c r="K20" s="30">
        <v>1.4550000000000001</v>
      </c>
      <c r="L20" s="31">
        <v>298</v>
      </c>
      <c r="M20" s="31">
        <v>0</v>
      </c>
      <c r="N20" s="32">
        <v>9.6620000000000008</v>
      </c>
      <c r="O20" s="33">
        <v>7.8299999999999995E-2</v>
      </c>
      <c r="P20" s="33">
        <v>6.5720000000000001E-5</v>
      </c>
      <c r="Q20" s="33">
        <v>1.8679999999999999E-8</v>
      </c>
      <c r="R20" s="34">
        <v>0</v>
      </c>
      <c r="S20" s="34">
        <v>0</v>
      </c>
      <c r="T20" s="25">
        <v>0</v>
      </c>
      <c r="U20" s="25">
        <v>0</v>
      </c>
      <c r="V20" s="32">
        <v>0</v>
      </c>
      <c r="W20" s="34">
        <v>0</v>
      </c>
      <c r="X20" s="34">
        <v>0</v>
      </c>
      <c r="Y20" s="25">
        <v>0</v>
      </c>
      <c r="Z20" s="25">
        <v>0</v>
      </c>
      <c r="AA20" s="30">
        <v>0</v>
      </c>
      <c r="AB20" s="34">
        <v>0</v>
      </c>
      <c r="AC20" s="30">
        <v>0</v>
      </c>
      <c r="AD20" s="30">
        <v>0</v>
      </c>
      <c r="AE20" s="25">
        <v>0</v>
      </c>
      <c r="AQ20" s="24"/>
    </row>
    <row r="21" spans="1:43" ht="15" x14ac:dyDescent="0.2">
      <c r="A21" s="25">
        <v>7</v>
      </c>
      <c r="B21" s="24" t="s">
        <v>84</v>
      </c>
      <c r="C21" s="30">
        <v>98.96</v>
      </c>
      <c r="D21" s="31">
        <v>176.2</v>
      </c>
      <c r="E21" s="31">
        <v>330.4</v>
      </c>
      <c r="F21" s="31">
        <v>523</v>
      </c>
      <c r="G21" s="31">
        <v>50</v>
      </c>
      <c r="H21" s="31">
        <v>240</v>
      </c>
      <c r="I21" s="30">
        <v>0.28000000000000003</v>
      </c>
      <c r="J21" s="30">
        <v>0.248</v>
      </c>
      <c r="K21" s="30">
        <v>1.1679999999999999</v>
      </c>
      <c r="L21" s="31">
        <v>298</v>
      </c>
      <c r="M21" s="31">
        <v>2</v>
      </c>
      <c r="N21" s="32">
        <v>2.9790000000000001</v>
      </c>
      <c r="O21" s="33">
        <v>6.4390000000000003E-2</v>
      </c>
      <c r="P21" s="33">
        <v>-4.8959999999999999E-5</v>
      </c>
      <c r="Q21" s="33">
        <v>1.5049999999999999E-8</v>
      </c>
      <c r="R21" s="34">
        <v>412.27</v>
      </c>
      <c r="S21" s="34">
        <v>239.1</v>
      </c>
      <c r="T21" s="25">
        <v>-31.05</v>
      </c>
      <c r="U21" s="25">
        <v>-17.47</v>
      </c>
      <c r="V21" s="32">
        <v>16.084199999999999</v>
      </c>
      <c r="W21" s="34">
        <v>2697.29</v>
      </c>
      <c r="X21" s="34">
        <v>-45.03</v>
      </c>
      <c r="Y21" s="25">
        <v>352</v>
      </c>
      <c r="Z21" s="25">
        <v>242</v>
      </c>
      <c r="AA21" s="30">
        <v>56.232999999999997</v>
      </c>
      <c r="AB21" s="34">
        <v>-5422.68</v>
      </c>
      <c r="AC21" s="30">
        <v>-5.726</v>
      </c>
      <c r="AD21" s="30">
        <v>3.17</v>
      </c>
      <c r="AE21" s="25">
        <v>6860</v>
      </c>
      <c r="AQ21" s="24"/>
    </row>
    <row r="22" spans="1:43" ht="15" x14ac:dyDescent="0.2">
      <c r="A22" s="25">
        <v>8</v>
      </c>
      <c r="B22" s="24" t="s">
        <v>85</v>
      </c>
      <c r="C22" s="30">
        <v>66.051000000000002</v>
      </c>
      <c r="D22" s="31">
        <v>156.19999999999999</v>
      </c>
      <c r="E22" s="31">
        <v>248.4</v>
      </c>
      <c r="F22" s="31">
        <v>386.6</v>
      </c>
      <c r="G22" s="31">
        <v>44.4</v>
      </c>
      <c r="H22" s="31">
        <v>181</v>
      </c>
      <c r="I22" s="30">
        <v>0.253</v>
      </c>
      <c r="J22" s="30">
        <v>0.26600000000000001</v>
      </c>
      <c r="K22" s="30">
        <v>0</v>
      </c>
      <c r="L22" s="31">
        <v>0</v>
      </c>
      <c r="M22" s="31">
        <v>2.2999999999999998</v>
      </c>
      <c r="N22" s="32">
        <v>2.0720000000000001</v>
      </c>
      <c r="O22" s="33">
        <v>5.722E-2</v>
      </c>
      <c r="P22" s="33">
        <v>-3.4799999999999999E-5</v>
      </c>
      <c r="Q22" s="33">
        <v>8.1069999999999994E-9</v>
      </c>
      <c r="R22" s="34">
        <v>319.27</v>
      </c>
      <c r="S22" s="34">
        <v>186.56</v>
      </c>
      <c r="T22" s="25">
        <v>-118</v>
      </c>
      <c r="U22" s="25">
        <v>-104.26</v>
      </c>
      <c r="V22" s="32">
        <v>16.187100000000001</v>
      </c>
      <c r="W22" s="34">
        <v>2095.35</v>
      </c>
      <c r="X22" s="34">
        <v>-29.16</v>
      </c>
      <c r="Y22" s="25">
        <v>273</v>
      </c>
      <c r="Z22" s="25">
        <v>238</v>
      </c>
      <c r="AA22" s="30">
        <v>48.591000000000001</v>
      </c>
      <c r="AB22" s="34">
        <v>-3837.61</v>
      </c>
      <c r="AC22" s="30">
        <v>-4.8109999999999999</v>
      </c>
      <c r="AD22" s="30">
        <v>1.87</v>
      </c>
      <c r="AE22" s="25">
        <v>5100</v>
      </c>
      <c r="AQ22" s="24"/>
    </row>
    <row r="23" spans="1:43" ht="15" x14ac:dyDescent="0.2">
      <c r="A23" s="25">
        <v>9</v>
      </c>
      <c r="B23" s="24" t="s">
        <v>86</v>
      </c>
      <c r="C23" s="30">
        <v>64.034999999999997</v>
      </c>
      <c r="D23" s="31">
        <v>0</v>
      </c>
      <c r="E23" s="31">
        <v>0</v>
      </c>
      <c r="F23" s="31">
        <v>302.8</v>
      </c>
      <c r="G23" s="31">
        <v>44</v>
      </c>
      <c r="H23" s="31">
        <v>154</v>
      </c>
      <c r="I23" s="30">
        <v>0.27300000000000002</v>
      </c>
      <c r="J23" s="30">
        <v>0</v>
      </c>
      <c r="K23" s="30">
        <v>0</v>
      </c>
      <c r="L23" s="31">
        <v>0</v>
      </c>
      <c r="M23" s="31">
        <v>1.4</v>
      </c>
      <c r="N23" s="32">
        <v>0.73399999999999999</v>
      </c>
      <c r="O23" s="33">
        <v>5.8389999999999997E-2</v>
      </c>
      <c r="P23" s="33">
        <v>-5.0139999999999998E-5</v>
      </c>
      <c r="Q23" s="33">
        <v>1.6770000000000001E-8</v>
      </c>
      <c r="R23" s="34">
        <v>0</v>
      </c>
      <c r="S23" s="34">
        <v>0</v>
      </c>
      <c r="T23" s="25">
        <v>-82.5</v>
      </c>
      <c r="U23" s="25">
        <v>-76.84</v>
      </c>
      <c r="V23" s="32">
        <v>0</v>
      </c>
      <c r="W23" s="34">
        <v>0</v>
      </c>
      <c r="X23" s="34">
        <v>0</v>
      </c>
      <c r="Y23" s="25">
        <v>0</v>
      </c>
      <c r="Z23" s="25">
        <v>0</v>
      </c>
      <c r="AA23" s="30">
        <v>0</v>
      </c>
      <c r="AB23" s="34">
        <v>0</v>
      </c>
      <c r="AC23" s="30">
        <v>0</v>
      </c>
      <c r="AD23" s="30">
        <v>0</v>
      </c>
      <c r="AE23" s="25">
        <v>0</v>
      </c>
      <c r="AQ23" s="24"/>
    </row>
    <row r="24" spans="1:43" ht="15" x14ac:dyDescent="0.2">
      <c r="A24" s="25">
        <v>10</v>
      </c>
      <c r="B24" s="24" t="s">
        <v>87</v>
      </c>
      <c r="C24" s="30">
        <v>112.21599999999999</v>
      </c>
      <c r="D24" s="31">
        <v>239.7</v>
      </c>
      <c r="E24" s="31">
        <v>392.7</v>
      </c>
      <c r="F24" s="31">
        <v>591</v>
      </c>
      <c r="G24" s="31">
        <v>29.3</v>
      </c>
      <c r="H24" s="31">
        <v>416</v>
      </c>
      <c r="I24" s="30">
        <v>0.25</v>
      </c>
      <c r="J24" s="30">
        <v>0.23799999999999999</v>
      </c>
      <c r="K24" s="30">
        <v>0.78500000000000003</v>
      </c>
      <c r="L24" s="31">
        <v>289</v>
      </c>
      <c r="M24" s="31">
        <v>0</v>
      </c>
      <c r="N24" s="32">
        <v>-17.122</v>
      </c>
      <c r="O24" s="33">
        <v>0.21490000000000001</v>
      </c>
      <c r="P24" s="33">
        <v>-1.199E-4</v>
      </c>
      <c r="Q24" s="33">
        <v>2.461E-8</v>
      </c>
      <c r="R24" s="34">
        <v>0</v>
      </c>
      <c r="S24" s="34">
        <v>0</v>
      </c>
      <c r="T24" s="25">
        <v>-43.26</v>
      </c>
      <c r="U24" s="25">
        <v>8.42</v>
      </c>
      <c r="V24" s="32">
        <v>16.964700000000001</v>
      </c>
      <c r="W24" s="34">
        <v>4276.08</v>
      </c>
      <c r="X24" s="34">
        <v>-52.8</v>
      </c>
      <c r="Y24" s="25">
        <v>480</v>
      </c>
      <c r="Z24" s="25">
        <v>345</v>
      </c>
      <c r="AA24" s="30">
        <v>0</v>
      </c>
      <c r="AB24" s="34">
        <v>0</v>
      </c>
      <c r="AC24" s="30">
        <v>0</v>
      </c>
      <c r="AD24" s="30">
        <v>0</v>
      </c>
      <c r="AE24" s="25">
        <v>0</v>
      </c>
      <c r="AQ24" s="24"/>
    </row>
    <row r="25" spans="1:43" ht="15" x14ac:dyDescent="0.2">
      <c r="A25" s="25">
        <v>11</v>
      </c>
      <c r="B25" s="24" t="s">
        <v>88</v>
      </c>
      <c r="C25" s="30">
        <v>98.188999999999993</v>
      </c>
      <c r="D25" s="31">
        <v>203.4</v>
      </c>
      <c r="E25" s="31">
        <v>361</v>
      </c>
      <c r="F25" s="31">
        <v>547</v>
      </c>
      <c r="G25" s="31">
        <v>34</v>
      </c>
      <c r="H25" s="31">
        <v>360</v>
      </c>
      <c r="I25" s="30">
        <v>0.27</v>
      </c>
      <c r="J25" s="30">
        <v>0.27300000000000002</v>
      </c>
      <c r="K25" s="30">
        <v>0.75900000000000001</v>
      </c>
      <c r="L25" s="31">
        <v>289</v>
      </c>
      <c r="M25" s="31">
        <v>0</v>
      </c>
      <c r="N25" s="32">
        <v>-13.827</v>
      </c>
      <c r="O25" s="33">
        <v>0.1832</v>
      </c>
      <c r="P25" s="33">
        <v>-1.075E-4</v>
      </c>
      <c r="Q25" s="33">
        <v>2.4129999999999998E-8</v>
      </c>
      <c r="R25" s="34">
        <v>0</v>
      </c>
      <c r="S25" s="34">
        <v>0</v>
      </c>
      <c r="T25" s="25">
        <v>-33.049999999999997</v>
      </c>
      <c r="U25" s="25">
        <v>9.33</v>
      </c>
      <c r="V25" s="32">
        <v>15.6973</v>
      </c>
      <c r="W25" s="34">
        <v>2807.94</v>
      </c>
      <c r="X25" s="34">
        <v>-51.2</v>
      </c>
      <c r="Y25" s="25">
        <v>390</v>
      </c>
      <c r="Z25" s="25">
        <v>260</v>
      </c>
      <c r="AA25" s="30">
        <v>0</v>
      </c>
      <c r="AB25" s="34">
        <v>0</v>
      </c>
      <c r="AC25" s="30">
        <v>0</v>
      </c>
      <c r="AD25" s="30">
        <v>0</v>
      </c>
      <c r="AE25" s="25">
        <v>7240</v>
      </c>
      <c r="AQ25" s="24"/>
    </row>
    <row r="26" spans="1:43" ht="15" x14ac:dyDescent="0.2">
      <c r="A26" s="25">
        <v>12</v>
      </c>
      <c r="B26" s="24" t="s">
        <v>89</v>
      </c>
      <c r="C26" s="30">
        <v>187.38</v>
      </c>
      <c r="D26" s="31">
        <v>238.2</v>
      </c>
      <c r="E26" s="31">
        <v>320.7</v>
      </c>
      <c r="F26" s="31">
        <v>487.2</v>
      </c>
      <c r="G26" s="31">
        <v>33.700000000000003</v>
      </c>
      <c r="H26" s="31">
        <v>304</v>
      </c>
      <c r="I26" s="30">
        <v>0.25600000000000001</v>
      </c>
      <c r="J26" s="30">
        <v>0.252</v>
      </c>
      <c r="K26" s="30">
        <v>1.58</v>
      </c>
      <c r="L26" s="31">
        <v>289</v>
      </c>
      <c r="M26" s="31">
        <v>0</v>
      </c>
      <c r="N26" s="32">
        <v>14.603</v>
      </c>
      <c r="O26" s="33">
        <v>6.8650000000000003E-2</v>
      </c>
      <c r="P26" s="33">
        <v>-5.7800000000000002E-5</v>
      </c>
      <c r="Q26" s="33">
        <v>1.6490000000000001E-8</v>
      </c>
      <c r="R26" s="34">
        <v>0</v>
      </c>
      <c r="S26" s="34">
        <v>0</v>
      </c>
      <c r="T26" s="25">
        <v>-178.1</v>
      </c>
      <c r="U26" s="25">
        <v>0</v>
      </c>
      <c r="V26" s="32">
        <v>15.8424</v>
      </c>
      <c r="W26" s="34">
        <v>2523.61</v>
      </c>
      <c r="X26" s="34">
        <v>-45.67</v>
      </c>
      <c r="Y26" s="25">
        <v>360</v>
      </c>
      <c r="Z26" s="25">
        <v>250</v>
      </c>
      <c r="AA26" s="30">
        <v>57.097000000000001</v>
      </c>
      <c r="AB26" s="34">
        <v>-5249.75</v>
      </c>
      <c r="AC26" s="30">
        <v>-5.9130000000000003</v>
      </c>
      <c r="AD26" s="30">
        <v>3.91</v>
      </c>
      <c r="AE26" s="25">
        <v>6570</v>
      </c>
      <c r="AQ26" s="24"/>
    </row>
    <row r="27" spans="1:43" ht="15" x14ac:dyDescent="0.2">
      <c r="A27" s="25">
        <v>13</v>
      </c>
      <c r="B27" s="24" t="s">
        <v>90</v>
      </c>
      <c r="C27" s="30">
        <v>132.20599999999999</v>
      </c>
      <c r="D27" s="31">
        <v>242</v>
      </c>
      <c r="E27" s="31">
        <v>480.7</v>
      </c>
      <c r="F27" s="31">
        <v>719</v>
      </c>
      <c r="G27" s="31">
        <v>34.700000000000003</v>
      </c>
      <c r="H27" s="31">
        <v>0</v>
      </c>
      <c r="I27" s="30">
        <v>0</v>
      </c>
      <c r="J27" s="30">
        <v>0.30299999999999999</v>
      </c>
      <c r="K27" s="30">
        <v>0.97299999999999998</v>
      </c>
      <c r="L27" s="31">
        <v>293</v>
      </c>
      <c r="M27" s="31">
        <v>0</v>
      </c>
      <c r="N27" s="32">
        <v>0</v>
      </c>
      <c r="O27" s="33">
        <v>0</v>
      </c>
      <c r="P27" s="33">
        <v>0</v>
      </c>
      <c r="Q27" s="33">
        <v>0</v>
      </c>
      <c r="R27" s="34">
        <v>0</v>
      </c>
      <c r="S27" s="34">
        <v>0</v>
      </c>
      <c r="T27" s="25">
        <v>6.6</v>
      </c>
      <c r="U27" s="25">
        <v>39.9</v>
      </c>
      <c r="V27" s="32">
        <v>16.2805</v>
      </c>
      <c r="W27" s="34">
        <v>4009.49</v>
      </c>
      <c r="X27" s="34">
        <v>-64.89</v>
      </c>
      <c r="Y27" s="25">
        <v>500</v>
      </c>
      <c r="Z27" s="25">
        <v>365</v>
      </c>
      <c r="AA27" s="30">
        <v>0</v>
      </c>
      <c r="AB27" s="34">
        <v>0</v>
      </c>
      <c r="AC27" s="30">
        <v>0</v>
      </c>
      <c r="AD27" s="30">
        <v>0</v>
      </c>
      <c r="AE27" s="25">
        <v>9490</v>
      </c>
      <c r="AQ27" s="24"/>
    </row>
    <row r="28" spans="1:43" ht="15" x14ac:dyDescent="0.2">
      <c r="A28" s="25">
        <v>14</v>
      </c>
      <c r="B28" s="24" t="s">
        <v>91</v>
      </c>
      <c r="C28" s="30">
        <v>147.43199999999999</v>
      </c>
      <c r="D28" s="31">
        <v>258.5</v>
      </c>
      <c r="E28" s="31">
        <v>429</v>
      </c>
      <c r="F28" s="31">
        <v>651</v>
      </c>
      <c r="G28" s="31">
        <v>39</v>
      </c>
      <c r="H28" s="31">
        <v>348</v>
      </c>
      <c r="I28" s="30">
        <v>0.25</v>
      </c>
      <c r="J28" s="30">
        <v>0.31</v>
      </c>
      <c r="K28" s="30">
        <v>1.389</v>
      </c>
      <c r="L28" s="31">
        <v>293</v>
      </c>
      <c r="M28" s="31">
        <v>0</v>
      </c>
      <c r="N28" s="32">
        <v>6.4210000000000003</v>
      </c>
      <c r="O28" s="33">
        <v>8.6510000000000004E-2</v>
      </c>
      <c r="P28" s="33">
        <v>-6.656E-5</v>
      </c>
      <c r="Q28" s="33">
        <v>2.0990000000000001E-8</v>
      </c>
      <c r="R28" s="34">
        <v>818.63</v>
      </c>
      <c r="S28" s="34">
        <v>342.88</v>
      </c>
      <c r="T28" s="25">
        <v>-44.4</v>
      </c>
      <c r="U28" s="25">
        <v>-23.37</v>
      </c>
      <c r="V28" s="32">
        <v>16.124600000000001</v>
      </c>
      <c r="W28" s="34">
        <v>3417.27</v>
      </c>
      <c r="X28" s="34">
        <v>-69.150000000000006</v>
      </c>
      <c r="Y28" s="25">
        <v>470</v>
      </c>
      <c r="Z28" s="25">
        <v>315</v>
      </c>
      <c r="AA28" s="30">
        <v>0</v>
      </c>
      <c r="AB28" s="34">
        <v>0</v>
      </c>
      <c r="AC28" s="30">
        <v>0</v>
      </c>
      <c r="AD28" s="30">
        <v>0</v>
      </c>
      <c r="AE28" s="25">
        <v>9180</v>
      </c>
      <c r="AQ28" s="24"/>
    </row>
    <row r="29" spans="1:43" ht="15" x14ac:dyDescent="0.2">
      <c r="A29" s="25">
        <v>15</v>
      </c>
      <c r="B29" s="24" t="s">
        <v>92</v>
      </c>
      <c r="C29" s="30">
        <v>120.19499999999999</v>
      </c>
      <c r="D29" s="31">
        <v>247.7</v>
      </c>
      <c r="E29" s="31">
        <v>449.2</v>
      </c>
      <c r="F29" s="31">
        <v>664.5</v>
      </c>
      <c r="G29" s="31">
        <v>34.1</v>
      </c>
      <c r="H29" s="31">
        <v>430</v>
      </c>
      <c r="I29" s="30">
        <v>0.27</v>
      </c>
      <c r="J29" s="30">
        <v>0.39</v>
      </c>
      <c r="K29" s="30">
        <v>0.89400000000000002</v>
      </c>
      <c r="L29" s="31">
        <v>293</v>
      </c>
      <c r="M29" s="31">
        <v>0.6</v>
      </c>
      <c r="N29" s="32">
        <v>-1.6579999999999999</v>
      </c>
      <c r="O29" s="33">
        <v>0.15129999999999999</v>
      </c>
      <c r="P29" s="33">
        <v>-7.9450000000000007E-5</v>
      </c>
      <c r="Q29" s="33">
        <v>1.5790000000000001E-8</v>
      </c>
      <c r="R29" s="34">
        <v>0</v>
      </c>
      <c r="S29" s="34">
        <v>0</v>
      </c>
      <c r="T29" s="25">
        <v>-2.29</v>
      </c>
      <c r="U29" s="25">
        <v>29.77</v>
      </c>
      <c r="V29" s="32">
        <v>16.2121</v>
      </c>
      <c r="W29" s="34">
        <v>3670.22</v>
      </c>
      <c r="X29" s="34">
        <v>-66.069999999999993</v>
      </c>
      <c r="Y29" s="25">
        <v>479</v>
      </c>
      <c r="Z29" s="25">
        <v>329</v>
      </c>
      <c r="AA29" s="30">
        <v>0</v>
      </c>
      <c r="AB29" s="34">
        <v>0</v>
      </c>
      <c r="AC29" s="30">
        <v>0</v>
      </c>
      <c r="AD29" s="30">
        <v>0</v>
      </c>
      <c r="AE29" s="25">
        <v>9570</v>
      </c>
      <c r="AQ29" s="24"/>
    </row>
    <row r="30" spans="1:43" ht="15" x14ac:dyDescent="0.2">
      <c r="A30" s="25">
        <v>16</v>
      </c>
      <c r="B30" s="24" t="s">
        <v>93</v>
      </c>
      <c r="C30" s="30">
        <v>134.22200000000001</v>
      </c>
      <c r="D30" s="31">
        <v>352</v>
      </c>
      <c r="E30" s="31">
        <v>470</v>
      </c>
      <c r="F30" s="31">
        <v>675</v>
      </c>
      <c r="G30" s="31">
        <v>29</v>
      </c>
      <c r="H30" s="31">
        <v>480</v>
      </c>
      <c r="I30" s="30">
        <v>0.25</v>
      </c>
      <c r="J30" s="30">
        <v>0.42599999999999999</v>
      </c>
      <c r="K30" s="30">
        <v>0.83799999999999997</v>
      </c>
      <c r="L30" s="31">
        <v>354</v>
      </c>
      <c r="M30" s="31">
        <v>0</v>
      </c>
      <c r="N30" s="32">
        <v>3.9460000000000002</v>
      </c>
      <c r="O30" s="33">
        <v>0.15570000000000001</v>
      </c>
      <c r="P30" s="33">
        <v>-6.8759999999999999E-5</v>
      </c>
      <c r="Q30" s="33">
        <v>7.7789999999999997E-9</v>
      </c>
      <c r="R30" s="34">
        <v>0</v>
      </c>
      <c r="S30" s="34">
        <v>0</v>
      </c>
      <c r="T30" s="25">
        <v>-10.82</v>
      </c>
      <c r="U30" s="25">
        <v>28.55</v>
      </c>
      <c r="V30" s="32">
        <v>16.302299999999999</v>
      </c>
      <c r="W30" s="34">
        <v>3850.91</v>
      </c>
      <c r="X30" s="34">
        <v>-71.72</v>
      </c>
      <c r="Y30" s="25">
        <v>500</v>
      </c>
      <c r="Z30" s="25">
        <v>361</v>
      </c>
      <c r="AA30" s="30">
        <v>64.138999999999996</v>
      </c>
      <c r="AB30" s="34">
        <v>-8300.92</v>
      </c>
      <c r="AC30" s="30">
        <v>-6.4779999999999998</v>
      </c>
      <c r="AD30" s="30">
        <v>8.8000000000000007</v>
      </c>
      <c r="AE30" s="25">
        <v>10880</v>
      </c>
      <c r="AQ30" s="24"/>
    </row>
    <row r="31" spans="1:43" ht="15" x14ac:dyDescent="0.2">
      <c r="A31" s="25">
        <v>17</v>
      </c>
      <c r="B31" s="24" t="s">
        <v>94</v>
      </c>
      <c r="C31" s="30">
        <v>120.19499999999999</v>
      </c>
      <c r="D31" s="31">
        <v>227</v>
      </c>
      <c r="E31" s="31">
        <v>442.5</v>
      </c>
      <c r="F31" s="31">
        <v>649.1</v>
      </c>
      <c r="G31" s="31">
        <v>31.9</v>
      </c>
      <c r="H31" s="31">
        <v>430</v>
      </c>
      <c r="I31" s="30">
        <v>0.25800000000000001</v>
      </c>
      <c r="J31" s="30">
        <v>0.39</v>
      </c>
      <c r="K31" s="30">
        <v>0.88</v>
      </c>
      <c r="L31" s="31">
        <v>289</v>
      </c>
      <c r="M31" s="31">
        <v>0.3</v>
      </c>
      <c r="N31" s="32">
        <v>-1.115</v>
      </c>
      <c r="O31" s="33">
        <v>0.14899999999999999</v>
      </c>
      <c r="P31" s="33">
        <v>-7.7929999999999994E-5</v>
      </c>
      <c r="Q31" s="33">
        <v>1.5230000000000001E-8</v>
      </c>
      <c r="R31" s="34">
        <v>872.74</v>
      </c>
      <c r="S31" s="34">
        <v>297.75</v>
      </c>
      <c r="T31" s="25">
        <v>-3.33</v>
      </c>
      <c r="U31" s="25">
        <v>27.95</v>
      </c>
      <c r="V31" s="32">
        <v>16.219000000000001</v>
      </c>
      <c r="W31" s="34">
        <v>3622.58</v>
      </c>
      <c r="X31" s="34">
        <v>-64.59</v>
      </c>
      <c r="Y31" s="25">
        <v>471</v>
      </c>
      <c r="Z31" s="25">
        <v>324</v>
      </c>
      <c r="AA31" s="30">
        <v>56.241</v>
      </c>
      <c r="AB31" s="34">
        <v>-7256.56</v>
      </c>
      <c r="AC31" s="30">
        <v>-5.4589999999999996</v>
      </c>
      <c r="AD31" s="30">
        <v>7.27</v>
      </c>
      <c r="AE31" s="25">
        <v>9380</v>
      </c>
      <c r="AQ31" s="24"/>
    </row>
    <row r="32" spans="1:43" ht="15" x14ac:dyDescent="0.2">
      <c r="A32" s="25">
        <v>18</v>
      </c>
      <c r="B32" s="24" t="s">
        <v>95</v>
      </c>
      <c r="C32" s="30">
        <v>54.091999999999999</v>
      </c>
      <c r="D32" s="31">
        <v>137</v>
      </c>
      <c r="E32" s="31">
        <v>284</v>
      </c>
      <c r="F32" s="31">
        <v>443.7</v>
      </c>
      <c r="G32" s="31">
        <v>44.4</v>
      </c>
      <c r="H32" s="31">
        <v>219</v>
      </c>
      <c r="I32" s="30">
        <v>0.26700000000000002</v>
      </c>
      <c r="J32" s="30">
        <v>0.255</v>
      </c>
      <c r="K32" s="30">
        <v>0.65200000000000002</v>
      </c>
      <c r="L32" s="31">
        <v>293</v>
      </c>
      <c r="M32" s="31">
        <v>0.4</v>
      </c>
      <c r="N32" s="32">
        <v>2.6749999999999998</v>
      </c>
      <c r="O32" s="33">
        <v>6.5049999999999997E-2</v>
      </c>
      <c r="P32" s="33">
        <v>-3.5070000000000001E-5</v>
      </c>
      <c r="Q32" s="33">
        <v>7.378E-9</v>
      </c>
      <c r="R32" s="34">
        <v>0</v>
      </c>
      <c r="S32" s="34">
        <v>0</v>
      </c>
      <c r="T32" s="25">
        <v>38.770000000000003</v>
      </c>
      <c r="U32" s="25">
        <v>47.43</v>
      </c>
      <c r="V32" s="32">
        <v>16.103899999999999</v>
      </c>
      <c r="W32" s="34">
        <v>2397.2600000000002</v>
      </c>
      <c r="X32" s="34">
        <v>-30.88</v>
      </c>
      <c r="Y32" s="25">
        <v>305</v>
      </c>
      <c r="Z32" s="25">
        <v>245</v>
      </c>
      <c r="AA32" s="30">
        <v>0</v>
      </c>
      <c r="AB32" s="34">
        <v>0</v>
      </c>
      <c r="AC32" s="30">
        <v>0</v>
      </c>
      <c r="AD32" s="30">
        <v>0</v>
      </c>
      <c r="AE32" s="25">
        <v>5800</v>
      </c>
      <c r="AQ32" s="24"/>
    </row>
    <row r="33" spans="1:43" ht="15" x14ac:dyDescent="0.2">
      <c r="A33" s="25">
        <v>19</v>
      </c>
      <c r="B33" s="24" t="s">
        <v>96</v>
      </c>
      <c r="C33" s="30">
        <v>170.922</v>
      </c>
      <c r="D33" s="31">
        <v>179.3</v>
      </c>
      <c r="E33" s="31">
        <v>276.89999999999998</v>
      </c>
      <c r="F33" s="31">
        <v>418.9</v>
      </c>
      <c r="G33" s="31">
        <v>32.200000000000003</v>
      </c>
      <c r="H33" s="31">
        <v>293</v>
      </c>
      <c r="I33" s="30">
        <v>0.27500000000000002</v>
      </c>
      <c r="J33" s="30">
        <v>0.255</v>
      </c>
      <c r="K33" s="30">
        <v>1.48</v>
      </c>
      <c r="L33" s="31">
        <v>277</v>
      </c>
      <c r="M33" s="31">
        <v>0.5</v>
      </c>
      <c r="N33" s="32">
        <v>9.2620000000000005</v>
      </c>
      <c r="O33" s="33">
        <v>8.2159999999999997E-2</v>
      </c>
      <c r="P33" s="33">
        <v>7.0469999999999994E-5</v>
      </c>
      <c r="Q33" s="33">
        <v>2.0319999999999999E-8</v>
      </c>
      <c r="R33" s="34">
        <v>0</v>
      </c>
      <c r="S33" s="34">
        <v>0</v>
      </c>
      <c r="T33" s="25">
        <v>-214.6</v>
      </c>
      <c r="U33" s="25">
        <v>0</v>
      </c>
      <c r="V33" s="32">
        <v>0</v>
      </c>
      <c r="W33" s="34">
        <v>0</v>
      </c>
      <c r="X33" s="34">
        <v>0</v>
      </c>
      <c r="Y33" s="25">
        <v>0</v>
      </c>
      <c r="Z33" s="25">
        <v>0</v>
      </c>
      <c r="AA33" s="30">
        <v>52.316000000000003</v>
      </c>
      <c r="AB33" s="34">
        <v>-4327.01</v>
      </c>
      <c r="AC33" s="30">
        <v>-5.35</v>
      </c>
      <c r="AD33" s="30">
        <v>3.02</v>
      </c>
      <c r="AE33" s="25">
        <v>5560</v>
      </c>
      <c r="AQ33" s="24"/>
    </row>
    <row r="34" spans="1:43" ht="15" x14ac:dyDescent="0.2">
      <c r="A34" s="25">
        <v>20</v>
      </c>
      <c r="B34" s="24" t="s">
        <v>97</v>
      </c>
      <c r="C34" s="30">
        <v>98.96</v>
      </c>
      <c r="D34" s="31">
        <v>237.5</v>
      </c>
      <c r="E34" s="31">
        <v>356.6</v>
      </c>
      <c r="F34" s="31">
        <v>561</v>
      </c>
      <c r="G34" s="31">
        <v>53</v>
      </c>
      <c r="H34" s="31">
        <v>220</v>
      </c>
      <c r="I34" s="30">
        <v>0.25</v>
      </c>
      <c r="J34" s="30">
        <v>0.28599999999999998</v>
      </c>
      <c r="K34" s="30">
        <v>1.25</v>
      </c>
      <c r="L34" s="31">
        <v>289</v>
      </c>
      <c r="M34" s="31">
        <v>1.8</v>
      </c>
      <c r="N34" s="32">
        <v>4.8929999999999998</v>
      </c>
      <c r="O34" s="33">
        <v>5.518E-2</v>
      </c>
      <c r="P34" s="33">
        <v>-3.4350000000000001E-5</v>
      </c>
      <c r="Q34" s="33">
        <v>8.0939999999999996E-9</v>
      </c>
      <c r="R34" s="34">
        <v>473.95</v>
      </c>
      <c r="S34" s="34">
        <v>277.98</v>
      </c>
      <c r="T34" s="25">
        <v>-31</v>
      </c>
      <c r="U34" s="25">
        <v>-17.649999999999999</v>
      </c>
      <c r="V34" s="32">
        <v>16.176400000000001</v>
      </c>
      <c r="W34" s="34">
        <v>2927.17</v>
      </c>
      <c r="X34" s="34">
        <v>-50.22</v>
      </c>
      <c r="Y34" s="25">
        <v>373</v>
      </c>
      <c r="Z34" s="25">
        <v>240</v>
      </c>
      <c r="AA34" s="30">
        <v>51.956000000000003</v>
      </c>
      <c r="AB34" s="34">
        <v>-5712.66</v>
      </c>
      <c r="AC34" s="30">
        <v>-4.9909999999999997</v>
      </c>
      <c r="AD34" s="30">
        <v>3.3</v>
      </c>
      <c r="AE34" s="25">
        <v>7650</v>
      </c>
      <c r="AQ34" s="24"/>
    </row>
    <row r="35" spans="1:43" ht="15" x14ac:dyDescent="0.2">
      <c r="A35" s="25">
        <v>21</v>
      </c>
      <c r="B35" s="24" t="s">
        <v>98</v>
      </c>
      <c r="C35" s="30">
        <v>112.98699999999999</v>
      </c>
      <c r="D35" s="31">
        <v>172.7</v>
      </c>
      <c r="E35" s="31">
        <v>369.5</v>
      </c>
      <c r="F35" s="31">
        <v>577</v>
      </c>
      <c r="G35" s="31">
        <v>44</v>
      </c>
      <c r="H35" s="31">
        <v>226</v>
      </c>
      <c r="I35" s="30">
        <v>0.21</v>
      </c>
      <c r="J35" s="30">
        <v>0.24</v>
      </c>
      <c r="K35" s="30">
        <v>1.1499999999999999</v>
      </c>
      <c r="L35" s="31">
        <v>293</v>
      </c>
      <c r="M35" s="31">
        <v>1.9</v>
      </c>
      <c r="N35" s="32">
        <v>2.496</v>
      </c>
      <c r="O35" s="33">
        <v>8.7290000000000006E-2</v>
      </c>
      <c r="P35" s="33">
        <v>-6.2189999999999999E-5</v>
      </c>
      <c r="Q35" s="33">
        <v>1.8489999999999999E-8</v>
      </c>
      <c r="R35" s="34">
        <v>514.36</v>
      </c>
      <c r="S35" s="34">
        <v>281.02999999999997</v>
      </c>
      <c r="T35" s="25">
        <v>-39.6</v>
      </c>
      <c r="U35" s="25">
        <v>-19.86</v>
      </c>
      <c r="V35" s="32">
        <v>16.038499999999999</v>
      </c>
      <c r="W35" s="34">
        <v>2985.07</v>
      </c>
      <c r="X35" s="34">
        <v>-52.16</v>
      </c>
      <c r="Y35" s="25">
        <v>408</v>
      </c>
      <c r="Z35" s="25">
        <v>288</v>
      </c>
      <c r="AA35" s="30">
        <v>0</v>
      </c>
      <c r="AB35" s="34">
        <v>0</v>
      </c>
      <c r="AC35" s="30">
        <v>0</v>
      </c>
      <c r="AD35" s="30">
        <v>0</v>
      </c>
      <c r="AE35" s="25">
        <v>7500</v>
      </c>
      <c r="AQ35" s="24"/>
    </row>
    <row r="36" spans="1:43" ht="15" x14ac:dyDescent="0.2">
      <c r="A36" s="25">
        <v>22</v>
      </c>
      <c r="B36" s="24" t="s">
        <v>99</v>
      </c>
      <c r="C36" s="30">
        <v>90.123000000000005</v>
      </c>
      <c r="D36" s="31">
        <v>202</v>
      </c>
      <c r="E36" s="31">
        <v>358.6</v>
      </c>
      <c r="F36" s="31">
        <v>536</v>
      </c>
      <c r="G36" s="31">
        <v>38.200000000000003</v>
      </c>
      <c r="H36" s="31">
        <v>271</v>
      </c>
      <c r="I36" s="30">
        <v>0.23499999999999999</v>
      </c>
      <c r="J36" s="30">
        <v>0.371</v>
      </c>
      <c r="K36" s="30">
        <v>0.86699999999999999</v>
      </c>
      <c r="L36" s="31">
        <v>293</v>
      </c>
      <c r="M36" s="31">
        <v>0</v>
      </c>
      <c r="N36" s="32">
        <v>7.6989999999999998</v>
      </c>
      <c r="O36" s="33">
        <v>8.5199999999999998E-2</v>
      </c>
      <c r="P36" s="33">
        <v>-3.1900000000000003E-5</v>
      </c>
      <c r="Q36" s="33">
        <v>6.0000000000000003E-12</v>
      </c>
      <c r="R36" s="34">
        <v>0</v>
      </c>
      <c r="S36" s="34">
        <v>0</v>
      </c>
      <c r="T36" s="25">
        <v>0</v>
      </c>
      <c r="U36" s="25">
        <v>0</v>
      </c>
      <c r="V36" s="32">
        <v>16.021000000000001</v>
      </c>
      <c r="W36" s="34">
        <v>2869.79</v>
      </c>
      <c r="X36" s="34">
        <v>-53.15</v>
      </c>
      <c r="Y36" s="25">
        <v>393</v>
      </c>
      <c r="Z36" s="25">
        <v>262</v>
      </c>
      <c r="AA36" s="30">
        <v>0</v>
      </c>
      <c r="AB36" s="34">
        <v>0</v>
      </c>
      <c r="AC36" s="30">
        <v>0</v>
      </c>
      <c r="AD36" s="30">
        <v>0</v>
      </c>
      <c r="AE36" s="25">
        <v>7510</v>
      </c>
      <c r="AQ36" s="24"/>
    </row>
    <row r="37" spans="1:43" ht="15" x14ac:dyDescent="0.2">
      <c r="A37" s="25">
        <v>23</v>
      </c>
      <c r="B37" s="24" t="s">
        <v>100</v>
      </c>
      <c r="C37" s="30">
        <v>68.119</v>
      </c>
      <c r="D37" s="31">
        <v>135.9</v>
      </c>
      <c r="E37" s="31">
        <v>318</v>
      </c>
      <c r="F37" s="31">
        <v>503</v>
      </c>
      <c r="G37" s="31">
        <v>40.200000000000003</v>
      </c>
      <c r="H37" s="31">
        <v>276</v>
      </c>
      <c r="I37" s="30">
        <v>0.26900000000000002</v>
      </c>
      <c r="J37" s="30">
        <v>0.17299999999999999</v>
      </c>
      <c r="K37" s="30">
        <v>0.69299999999999995</v>
      </c>
      <c r="L37" s="31">
        <v>293</v>
      </c>
      <c r="M37" s="31">
        <v>0</v>
      </c>
      <c r="N37" s="32">
        <v>2.1080000000000001</v>
      </c>
      <c r="O37" s="33">
        <v>9.2670000000000002E-2</v>
      </c>
      <c r="P37" s="33">
        <v>-5.4459999999999997E-5</v>
      </c>
      <c r="Q37" s="33">
        <v>1.253E-8</v>
      </c>
      <c r="R37" s="34">
        <v>0</v>
      </c>
      <c r="S37" s="34">
        <v>0</v>
      </c>
      <c r="T37" s="25">
        <v>34.799999999999997</v>
      </c>
      <c r="U37" s="25">
        <v>50.29</v>
      </c>
      <c r="V37" s="32">
        <v>15.9297</v>
      </c>
      <c r="W37" s="34">
        <v>2544.34</v>
      </c>
      <c r="X37" s="34">
        <v>-44.3</v>
      </c>
      <c r="Y37" s="25">
        <v>340</v>
      </c>
      <c r="Z37" s="25">
        <v>250</v>
      </c>
      <c r="AA37" s="30">
        <v>0</v>
      </c>
      <c r="AB37" s="34">
        <v>0</v>
      </c>
      <c r="AC37" s="30">
        <v>0</v>
      </c>
      <c r="AD37" s="30">
        <v>0</v>
      </c>
      <c r="AE37" s="25">
        <v>6590</v>
      </c>
      <c r="AQ37" s="24"/>
    </row>
    <row r="38" spans="1:43" ht="15" x14ac:dyDescent="0.2">
      <c r="A38" s="25">
        <v>24</v>
      </c>
      <c r="B38" s="24" t="s">
        <v>101</v>
      </c>
      <c r="C38" s="30">
        <v>76.096000000000004</v>
      </c>
      <c r="D38" s="31">
        <v>213</v>
      </c>
      <c r="E38" s="31">
        <v>460.5</v>
      </c>
      <c r="F38" s="31">
        <v>625</v>
      </c>
      <c r="G38" s="31">
        <v>60</v>
      </c>
      <c r="H38" s="31">
        <v>237</v>
      </c>
      <c r="I38" s="30">
        <v>0.28000000000000003</v>
      </c>
      <c r="J38" s="30">
        <v>0</v>
      </c>
      <c r="K38" s="30">
        <v>1.036</v>
      </c>
      <c r="L38" s="31">
        <v>293</v>
      </c>
      <c r="M38" s="31">
        <v>3.6</v>
      </c>
      <c r="N38" s="32">
        <v>0.151</v>
      </c>
      <c r="O38" s="33">
        <v>0.10059999999999999</v>
      </c>
      <c r="P38" s="33">
        <v>-7.1210000000000004E-5</v>
      </c>
      <c r="Q38" s="33">
        <v>2.138E-8</v>
      </c>
      <c r="R38" s="34">
        <v>1404.2</v>
      </c>
      <c r="S38" s="34">
        <v>426.74</v>
      </c>
      <c r="T38" s="25">
        <v>-101.33</v>
      </c>
      <c r="U38" s="25">
        <v>0</v>
      </c>
      <c r="V38" s="32">
        <v>20.532399999999999</v>
      </c>
      <c r="W38" s="34">
        <v>6091.95</v>
      </c>
      <c r="X38" s="34">
        <v>-22.46</v>
      </c>
      <c r="Y38" s="25">
        <v>483</v>
      </c>
      <c r="Z38" s="25">
        <v>357</v>
      </c>
      <c r="AA38" s="30">
        <v>0</v>
      </c>
      <c r="AB38" s="34">
        <v>0</v>
      </c>
      <c r="AC38" s="30">
        <v>0</v>
      </c>
      <c r="AD38" s="30">
        <v>0</v>
      </c>
      <c r="AE38" s="25">
        <v>12940</v>
      </c>
      <c r="AQ38" s="24"/>
    </row>
    <row r="39" spans="1:43" ht="15" x14ac:dyDescent="0.2">
      <c r="A39" s="25">
        <v>25</v>
      </c>
      <c r="B39" s="24" t="s">
        <v>102</v>
      </c>
      <c r="C39" s="30">
        <v>120.19499999999999</v>
      </c>
      <c r="D39" s="31">
        <v>228.4</v>
      </c>
      <c r="E39" s="31">
        <v>437.9</v>
      </c>
      <c r="F39" s="31">
        <v>637.29999999999995</v>
      </c>
      <c r="G39" s="31">
        <v>30.9</v>
      </c>
      <c r="H39" s="31">
        <v>433</v>
      </c>
      <c r="I39" s="30">
        <v>0.26</v>
      </c>
      <c r="J39" s="30">
        <v>0.39800000000000002</v>
      </c>
      <c r="K39" s="30">
        <v>0.86499999999999999</v>
      </c>
      <c r="L39" s="31">
        <v>293</v>
      </c>
      <c r="M39" s="31">
        <v>0.1</v>
      </c>
      <c r="N39" s="32">
        <v>-4.6790000000000003</v>
      </c>
      <c r="O39" s="33">
        <v>0.16059999999999999</v>
      </c>
      <c r="P39" s="33">
        <v>-8.8189999999999994E-5</v>
      </c>
      <c r="Q39" s="33">
        <v>1.8390000000000001E-8</v>
      </c>
      <c r="R39" s="34">
        <v>437.52</v>
      </c>
      <c r="S39" s="34">
        <v>268.27</v>
      </c>
      <c r="T39" s="25">
        <v>3.84</v>
      </c>
      <c r="U39" s="25">
        <v>28.19</v>
      </c>
      <c r="V39" s="32">
        <v>16.289300000000001</v>
      </c>
      <c r="W39" s="34">
        <v>3614.19</v>
      </c>
      <c r="X39" s="34">
        <v>-63.57</v>
      </c>
      <c r="Y39" s="25">
        <v>466</v>
      </c>
      <c r="Z39" s="25">
        <v>321</v>
      </c>
      <c r="AA39" s="30">
        <v>58.040999999999997</v>
      </c>
      <c r="AB39" s="34">
        <v>-7326.78</v>
      </c>
      <c r="AC39" s="30">
        <v>-5.7060000000000004</v>
      </c>
      <c r="AD39" s="30">
        <v>7.22</v>
      </c>
      <c r="AE39" s="25">
        <v>9330</v>
      </c>
      <c r="AQ39" s="24"/>
    </row>
    <row r="40" spans="1:43" ht="15" x14ac:dyDescent="0.2">
      <c r="A40" s="25">
        <v>26</v>
      </c>
      <c r="B40" s="24" t="s">
        <v>103</v>
      </c>
      <c r="C40" s="30">
        <v>54.091999999999999</v>
      </c>
      <c r="D40" s="31">
        <v>164.3</v>
      </c>
      <c r="E40" s="31">
        <v>268.7</v>
      </c>
      <c r="F40" s="31">
        <v>425</v>
      </c>
      <c r="G40" s="31">
        <v>42.7</v>
      </c>
      <c r="H40" s="31">
        <v>221</v>
      </c>
      <c r="I40" s="30">
        <v>0.27</v>
      </c>
      <c r="J40" s="30">
        <v>0.19500000000000001</v>
      </c>
      <c r="K40" s="30">
        <v>0.621</v>
      </c>
      <c r="L40" s="31">
        <v>293</v>
      </c>
      <c r="M40" s="31">
        <v>0</v>
      </c>
      <c r="N40" s="32">
        <v>-0.40300000000000002</v>
      </c>
      <c r="O40" s="33">
        <v>8.165E-2</v>
      </c>
      <c r="P40" s="33">
        <v>-5.5890000000000002E-5</v>
      </c>
      <c r="Q40" s="33">
        <v>1.513E-8</v>
      </c>
      <c r="R40" s="34">
        <v>300.58999999999997</v>
      </c>
      <c r="S40" s="34">
        <v>163.12</v>
      </c>
      <c r="T40" s="25">
        <v>26.33</v>
      </c>
      <c r="U40" s="25">
        <v>36.01</v>
      </c>
      <c r="V40" s="32">
        <v>15.7727</v>
      </c>
      <c r="W40" s="34">
        <v>2142.66</v>
      </c>
      <c r="X40" s="34">
        <v>-34.299999999999997</v>
      </c>
      <c r="Y40" s="25">
        <v>290</v>
      </c>
      <c r="Z40" s="25">
        <v>215</v>
      </c>
      <c r="AA40" s="30">
        <v>0</v>
      </c>
      <c r="AB40" s="34">
        <v>0</v>
      </c>
      <c r="AC40" s="30">
        <v>0</v>
      </c>
      <c r="AD40" s="30">
        <v>0</v>
      </c>
      <c r="AE40" s="25">
        <v>5370</v>
      </c>
      <c r="AQ40" s="24"/>
    </row>
    <row r="41" spans="1:43" ht="15" x14ac:dyDescent="0.2">
      <c r="A41" s="25">
        <v>27</v>
      </c>
      <c r="B41" s="24" t="s">
        <v>104</v>
      </c>
      <c r="C41" s="30">
        <v>76.096000000000004</v>
      </c>
      <c r="D41" s="31">
        <v>246.4</v>
      </c>
      <c r="E41" s="31">
        <v>487.6</v>
      </c>
      <c r="F41" s="31">
        <v>658</v>
      </c>
      <c r="G41" s="31">
        <v>59</v>
      </c>
      <c r="H41" s="31">
        <v>241</v>
      </c>
      <c r="I41" s="30">
        <v>0.26</v>
      </c>
      <c r="J41" s="30">
        <v>0</v>
      </c>
      <c r="K41" s="30">
        <v>1.0529999999999999</v>
      </c>
      <c r="L41" s="31">
        <v>293</v>
      </c>
      <c r="M41" s="31">
        <v>3.7</v>
      </c>
      <c r="N41" s="32">
        <v>1.9750000000000001</v>
      </c>
      <c r="O41" s="33">
        <v>8.7790000000000007E-2</v>
      </c>
      <c r="P41" s="33">
        <v>-5.1629999999999999E-5</v>
      </c>
      <c r="Q41" s="33">
        <v>1.207E-8</v>
      </c>
      <c r="R41" s="34">
        <v>1813</v>
      </c>
      <c r="S41" s="34">
        <v>406.96</v>
      </c>
      <c r="T41" s="25">
        <v>-97.71</v>
      </c>
      <c r="U41" s="25">
        <v>0</v>
      </c>
      <c r="V41" s="32">
        <v>17.291699999999999</v>
      </c>
      <c r="W41" s="34">
        <v>3888.84</v>
      </c>
      <c r="X41" s="34">
        <v>-123.2</v>
      </c>
      <c r="Y41" s="25">
        <v>525</v>
      </c>
      <c r="Z41" s="25">
        <v>380</v>
      </c>
      <c r="AA41" s="30">
        <v>0</v>
      </c>
      <c r="AB41" s="34">
        <v>0</v>
      </c>
      <c r="AC41" s="30">
        <v>0</v>
      </c>
      <c r="AD41" s="30">
        <v>0</v>
      </c>
      <c r="AE41" s="25">
        <v>13500</v>
      </c>
      <c r="AQ41" s="24"/>
    </row>
    <row r="42" spans="1:43" ht="15" x14ac:dyDescent="0.2">
      <c r="A42" s="25">
        <v>28</v>
      </c>
      <c r="B42" s="24" t="s">
        <v>105</v>
      </c>
      <c r="C42" s="30">
        <v>88.106999999999999</v>
      </c>
      <c r="D42" s="31">
        <v>285</v>
      </c>
      <c r="E42" s="31">
        <v>374.5</v>
      </c>
      <c r="F42" s="31">
        <v>587</v>
      </c>
      <c r="G42" s="31">
        <v>51.4</v>
      </c>
      <c r="H42" s="31">
        <v>238</v>
      </c>
      <c r="I42" s="30">
        <v>0.254</v>
      </c>
      <c r="J42" s="30">
        <v>0.28799999999999998</v>
      </c>
      <c r="K42" s="30">
        <v>1.0329999999999999</v>
      </c>
      <c r="L42" s="31">
        <v>293</v>
      </c>
      <c r="M42" s="31">
        <v>0.4</v>
      </c>
      <c r="N42" s="32">
        <v>-12.795999999999999</v>
      </c>
      <c r="O42" s="33">
        <v>0.14299999999999999</v>
      </c>
      <c r="P42" s="33">
        <v>-9.7570000000000003E-5</v>
      </c>
      <c r="Q42" s="33">
        <v>2.5370000000000002E-8</v>
      </c>
      <c r="R42" s="34">
        <v>660.36</v>
      </c>
      <c r="S42" s="34">
        <v>308.77</v>
      </c>
      <c r="T42" s="25">
        <v>-75.3</v>
      </c>
      <c r="U42" s="25">
        <v>-43.21</v>
      </c>
      <c r="V42" s="32">
        <v>16.1327</v>
      </c>
      <c r="W42" s="34">
        <v>2966.88</v>
      </c>
      <c r="X42" s="34">
        <v>-62.15</v>
      </c>
      <c r="Y42" s="25">
        <v>410</v>
      </c>
      <c r="Z42" s="25">
        <v>275</v>
      </c>
      <c r="AA42" s="30">
        <v>0</v>
      </c>
      <c r="AB42" s="34">
        <v>0</v>
      </c>
      <c r="AC42" s="30">
        <v>0</v>
      </c>
      <c r="AD42" s="30">
        <v>0</v>
      </c>
      <c r="AE42" s="25">
        <v>8690</v>
      </c>
      <c r="AQ42" s="24"/>
    </row>
    <row r="43" spans="1:43" ht="15" x14ac:dyDescent="0.2">
      <c r="A43" s="25">
        <v>29</v>
      </c>
      <c r="B43" s="24" t="s">
        <v>106</v>
      </c>
      <c r="C43" s="30">
        <v>134.22200000000001</v>
      </c>
      <c r="D43" s="31">
        <v>231</v>
      </c>
      <c r="E43" s="31">
        <v>456.9</v>
      </c>
      <c r="F43" s="31">
        <v>657.9</v>
      </c>
      <c r="G43" s="31">
        <v>27.7</v>
      </c>
      <c r="H43" s="31">
        <v>480</v>
      </c>
      <c r="I43" s="30">
        <v>0.25</v>
      </c>
      <c r="J43" s="30">
        <v>0.40300000000000002</v>
      </c>
      <c r="K43" s="30">
        <v>0.86199999999999999</v>
      </c>
      <c r="L43" s="31">
        <v>293</v>
      </c>
      <c r="M43" s="31">
        <v>0.1</v>
      </c>
      <c r="N43" s="32">
        <v>-8.9369999999999994</v>
      </c>
      <c r="O43" s="33">
        <v>0.20710000000000001</v>
      </c>
      <c r="P43" s="33">
        <v>-1.328E-4</v>
      </c>
      <c r="Q43" s="33">
        <v>3.3699999999999997E-8</v>
      </c>
      <c r="R43" s="34">
        <v>0</v>
      </c>
      <c r="S43" s="34">
        <v>0</v>
      </c>
      <c r="T43" s="25">
        <v>-5.32</v>
      </c>
      <c r="U43" s="25">
        <v>32.950000000000003</v>
      </c>
      <c r="V43" s="32">
        <v>16.114000000000001</v>
      </c>
      <c r="W43" s="34">
        <v>3657.22</v>
      </c>
      <c r="X43" s="34">
        <v>-71.180000000000007</v>
      </c>
      <c r="Y43" s="25">
        <v>487</v>
      </c>
      <c r="Z43" s="25">
        <v>335</v>
      </c>
      <c r="AA43" s="30">
        <v>0</v>
      </c>
      <c r="AB43" s="34">
        <v>0</v>
      </c>
      <c r="AC43" s="30">
        <v>0</v>
      </c>
      <c r="AD43" s="30">
        <v>0</v>
      </c>
      <c r="AE43" s="25">
        <v>9410</v>
      </c>
      <c r="AQ43" s="24"/>
    </row>
    <row r="44" spans="1:43" ht="15" x14ac:dyDescent="0.2">
      <c r="A44" s="25">
        <v>30</v>
      </c>
      <c r="B44" s="24" t="s">
        <v>107</v>
      </c>
      <c r="C44" s="30">
        <v>68.119</v>
      </c>
      <c r="D44" s="31">
        <v>124.9</v>
      </c>
      <c r="E44" s="31">
        <v>299.10000000000002</v>
      </c>
      <c r="F44" s="31">
        <v>478</v>
      </c>
      <c r="G44" s="31">
        <v>37.4</v>
      </c>
      <c r="H44" s="31">
        <v>276</v>
      </c>
      <c r="I44" s="30">
        <v>0.26300000000000001</v>
      </c>
      <c r="J44" s="30">
        <v>0.104</v>
      </c>
      <c r="K44" s="30">
        <v>0.66100000000000003</v>
      </c>
      <c r="L44" s="31">
        <v>293</v>
      </c>
      <c r="M44" s="31">
        <v>0.4</v>
      </c>
      <c r="N44" s="32">
        <v>1.671</v>
      </c>
      <c r="O44" s="33">
        <v>9.4380000000000006E-2</v>
      </c>
      <c r="P44" s="33">
        <v>-5.6700000000000003E-5</v>
      </c>
      <c r="Q44" s="33">
        <v>1.337E-8</v>
      </c>
      <c r="R44" s="34">
        <v>0</v>
      </c>
      <c r="S44" s="34">
        <v>0</v>
      </c>
      <c r="T44" s="25">
        <v>25.2</v>
      </c>
      <c r="U44" s="25">
        <v>40.69</v>
      </c>
      <c r="V44" s="32">
        <v>15.7392</v>
      </c>
      <c r="W44" s="34">
        <v>2344.02</v>
      </c>
      <c r="X44" s="34">
        <v>-41.69</v>
      </c>
      <c r="Y44" s="25">
        <v>320</v>
      </c>
      <c r="Z44" s="25">
        <v>240</v>
      </c>
      <c r="AA44" s="30">
        <v>0</v>
      </c>
      <c r="AB44" s="34">
        <v>0</v>
      </c>
      <c r="AC44" s="30">
        <v>0</v>
      </c>
      <c r="AD44" s="30">
        <v>0</v>
      </c>
      <c r="AE44" s="25">
        <v>6010</v>
      </c>
      <c r="AQ44" s="24"/>
    </row>
    <row r="45" spans="1:43" ht="15" x14ac:dyDescent="0.2">
      <c r="A45" s="25">
        <v>31</v>
      </c>
      <c r="B45" s="24" t="s">
        <v>108</v>
      </c>
      <c r="C45" s="30">
        <v>82.146000000000001</v>
      </c>
      <c r="D45" s="31">
        <v>132</v>
      </c>
      <c r="E45" s="31">
        <v>332.6</v>
      </c>
      <c r="F45" s="31">
        <v>507</v>
      </c>
      <c r="G45" s="31">
        <v>34</v>
      </c>
      <c r="H45" s="31">
        <v>328</v>
      </c>
      <c r="I45" s="30">
        <v>0.26</v>
      </c>
      <c r="J45" s="30">
        <v>0.16</v>
      </c>
      <c r="K45" s="30">
        <v>0.69199999999999995</v>
      </c>
      <c r="L45" s="31">
        <v>293</v>
      </c>
      <c r="M45" s="31">
        <v>0</v>
      </c>
      <c r="N45" s="32">
        <v>0</v>
      </c>
      <c r="O45" s="33">
        <v>0</v>
      </c>
      <c r="P45" s="33">
        <v>0</v>
      </c>
      <c r="Q45" s="33">
        <v>0</v>
      </c>
      <c r="R45" s="34">
        <v>0</v>
      </c>
      <c r="S45" s="34">
        <v>0</v>
      </c>
      <c r="T45" s="25">
        <v>20</v>
      </c>
      <c r="U45" s="25">
        <v>0</v>
      </c>
      <c r="V45" s="32">
        <v>16.135100000000001</v>
      </c>
      <c r="W45" s="34">
        <v>2728.54</v>
      </c>
      <c r="X45" s="34">
        <v>45.45</v>
      </c>
      <c r="Y45" s="25">
        <v>350</v>
      </c>
      <c r="Z45" s="25">
        <v>282</v>
      </c>
      <c r="AA45" s="30">
        <v>0</v>
      </c>
      <c r="AB45" s="34">
        <v>0</v>
      </c>
      <c r="AC45" s="30">
        <v>0</v>
      </c>
      <c r="AD45" s="30">
        <v>0</v>
      </c>
      <c r="AE45" s="25">
        <v>6561</v>
      </c>
      <c r="AQ45" s="24"/>
    </row>
    <row r="46" spans="1:43" ht="15" x14ac:dyDescent="0.2">
      <c r="A46" s="25">
        <v>32</v>
      </c>
      <c r="B46" s="24" t="s">
        <v>109</v>
      </c>
      <c r="C46" s="30">
        <v>56.107999999999997</v>
      </c>
      <c r="D46" s="31">
        <v>87.8</v>
      </c>
      <c r="E46" s="31">
        <v>266.89999999999998</v>
      </c>
      <c r="F46" s="31">
        <v>419.6</v>
      </c>
      <c r="G46" s="31">
        <v>39.700000000000003</v>
      </c>
      <c r="H46" s="31">
        <v>240</v>
      </c>
      <c r="I46" s="30">
        <v>0.27700000000000002</v>
      </c>
      <c r="J46" s="30">
        <v>0.187</v>
      </c>
      <c r="K46" s="30">
        <v>0.59499999999999997</v>
      </c>
      <c r="L46" s="31">
        <v>293</v>
      </c>
      <c r="M46" s="31">
        <v>0.3</v>
      </c>
      <c r="N46" s="32">
        <v>-0.71499999999999997</v>
      </c>
      <c r="O46" s="33">
        <v>8.4360000000000004E-2</v>
      </c>
      <c r="P46" s="33">
        <v>-4.7540000000000002E-5</v>
      </c>
      <c r="Q46" s="33">
        <v>1.0660000000000001E-8</v>
      </c>
      <c r="R46" s="34">
        <v>256.3</v>
      </c>
      <c r="S46" s="34">
        <v>151.86000000000001</v>
      </c>
      <c r="T46" s="25">
        <v>-0.03</v>
      </c>
      <c r="U46" s="25">
        <v>17.04</v>
      </c>
      <c r="V46" s="32">
        <v>15.756399999999999</v>
      </c>
      <c r="W46" s="34">
        <v>2132.42</v>
      </c>
      <c r="X46" s="34">
        <v>-33.15</v>
      </c>
      <c r="Y46" s="25">
        <v>295</v>
      </c>
      <c r="Z46" s="25">
        <v>190</v>
      </c>
      <c r="AA46" s="30">
        <v>48.332999999999998</v>
      </c>
      <c r="AB46" s="34">
        <v>-3996.8</v>
      </c>
      <c r="AC46" s="30">
        <v>-4.7880000000000003</v>
      </c>
      <c r="AD46" s="30">
        <v>2.46</v>
      </c>
      <c r="AE46" s="25">
        <v>5238</v>
      </c>
      <c r="AQ46" s="24"/>
    </row>
    <row r="47" spans="1:43" ht="15" x14ac:dyDescent="0.2">
      <c r="A47" s="25">
        <v>33</v>
      </c>
      <c r="B47" s="24" t="s">
        <v>110</v>
      </c>
      <c r="C47" s="30">
        <v>54.091999999999999</v>
      </c>
      <c r="D47" s="31">
        <v>147.4</v>
      </c>
      <c r="E47" s="31">
        <v>281.2</v>
      </c>
      <c r="F47" s="31">
        <v>463.7</v>
      </c>
      <c r="G47" s="31">
        <v>46.5</v>
      </c>
      <c r="H47" s="31">
        <v>220</v>
      </c>
      <c r="I47" s="30">
        <v>0.27</v>
      </c>
      <c r="J47" s="30">
        <v>0.05</v>
      </c>
      <c r="K47" s="30">
        <v>0.65</v>
      </c>
      <c r="L47" s="31">
        <v>289</v>
      </c>
      <c r="M47" s="31">
        <v>0.8</v>
      </c>
      <c r="N47" s="32">
        <v>2.9969999999999999</v>
      </c>
      <c r="O47" s="33">
        <v>6.5530000000000005E-2</v>
      </c>
      <c r="P47" s="33">
        <v>-3.6900000000000002E-5</v>
      </c>
      <c r="Q47" s="33">
        <v>8.2399999999999997E-9</v>
      </c>
      <c r="R47" s="34">
        <v>0</v>
      </c>
      <c r="S47" s="34">
        <v>0</v>
      </c>
      <c r="T47" s="25">
        <v>39.479999999999997</v>
      </c>
      <c r="U47" s="25">
        <v>48.3</v>
      </c>
      <c r="V47" s="32">
        <v>16.060500000000001</v>
      </c>
      <c r="W47" s="34">
        <v>2271.42</v>
      </c>
      <c r="X47" s="34">
        <v>-40.299999999999997</v>
      </c>
      <c r="Y47" s="25">
        <v>300</v>
      </c>
      <c r="Z47" s="25">
        <v>200</v>
      </c>
      <c r="AA47" s="30">
        <v>0</v>
      </c>
      <c r="AB47" s="34">
        <v>0</v>
      </c>
      <c r="AC47" s="30">
        <v>0</v>
      </c>
      <c r="AD47" s="30">
        <v>0</v>
      </c>
      <c r="AE47" s="25">
        <v>5970</v>
      </c>
      <c r="AQ47" s="24"/>
    </row>
    <row r="48" spans="1:43" ht="15" x14ac:dyDescent="0.2">
      <c r="A48" s="25">
        <v>34</v>
      </c>
      <c r="B48" s="24" t="s">
        <v>111</v>
      </c>
      <c r="C48" s="30">
        <v>100.496</v>
      </c>
      <c r="D48" s="31">
        <v>142</v>
      </c>
      <c r="E48" s="31">
        <v>263.39999999999998</v>
      </c>
      <c r="F48" s="31">
        <v>410.2</v>
      </c>
      <c r="G48" s="31">
        <v>40.700000000000003</v>
      </c>
      <c r="H48" s="31">
        <v>231</v>
      </c>
      <c r="I48" s="30">
        <v>0.27900000000000003</v>
      </c>
      <c r="J48" s="30">
        <v>0</v>
      </c>
      <c r="K48" s="30">
        <v>1.1000000000000001</v>
      </c>
      <c r="L48" s="31">
        <v>303</v>
      </c>
      <c r="M48" s="31">
        <v>2.1</v>
      </c>
      <c r="N48" s="32">
        <v>4.0170000000000003</v>
      </c>
      <c r="O48" s="33">
        <v>6.5839999999999996E-2</v>
      </c>
      <c r="P48" s="33">
        <v>-4.7580000000000002E-5</v>
      </c>
      <c r="Q48" s="33">
        <v>1.267E-8</v>
      </c>
      <c r="R48" s="34">
        <v>0</v>
      </c>
      <c r="S48" s="34">
        <v>0</v>
      </c>
      <c r="T48" s="25">
        <v>0</v>
      </c>
      <c r="U48" s="25">
        <v>0</v>
      </c>
      <c r="V48" s="32">
        <v>0</v>
      </c>
      <c r="W48" s="34">
        <v>0</v>
      </c>
      <c r="X48" s="34">
        <v>0</v>
      </c>
      <c r="Y48" s="25">
        <v>0</v>
      </c>
      <c r="Z48" s="25">
        <v>0</v>
      </c>
      <c r="AA48" s="30">
        <v>0</v>
      </c>
      <c r="AB48" s="34">
        <v>0</v>
      </c>
      <c r="AC48" s="30">
        <v>0</v>
      </c>
      <c r="AD48" s="30">
        <v>0</v>
      </c>
      <c r="AE48" s="25">
        <v>0</v>
      </c>
      <c r="AQ48" s="24"/>
    </row>
    <row r="49" spans="1:43" ht="15" x14ac:dyDescent="0.2">
      <c r="A49" s="25">
        <v>35</v>
      </c>
      <c r="B49" s="24" t="s">
        <v>112</v>
      </c>
      <c r="C49" s="30">
        <v>92.569000000000003</v>
      </c>
      <c r="D49" s="31">
        <v>150.1</v>
      </c>
      <c r="E49" s="31">
        <v>351.6</v>
      </c>
      <c r="F49" s="31">
        <v>542</v>
      </c>
      <c r="G49" s="31">
        <v>36.4</v>
      </c>
      <c r="H49" s="31">
        <v>312</v>
      </c>
      <c r="I49" s="30">
        <v>0.255</v>
      </c>
      <c r="J49" s="30">
        <v>0.218</v>
      </c>
      <c r="K49" s="30">
        <v>0.88600000000000001</v>
      </c>
      <c r="L49" s="31">
        <v>293</v>
      </c>
      <c r="M49" s="31">
        <v>2</v>
      </c>
      <c r="N49" s="32">
        <v>-0.624</v>
      </c>
      <c r="O49" s="33">
        <v>0.1074</v>
      </c>
      <c r="P49" s="33">
        <v>-7.0140000000000003E-5</v>
      </c>
      <c r="Q49" s="33">
        <v>1.9300000000000001E-8</v>
      </c>
      <c r="R49" s="34">
        <v>783.72</v>
      </c>
      <c r="S49" s="34">
        <v>260.02999999999997</v>
      </c>
      <c r="T49" s="25">
        <v>-35.200000000000003</v>
      </c>
      <c r="U49" s="25">
        <v>-9.27</v>
      </c>
      <c r="V49" s="32">
        <v>15.975</v>
      </c>
      <c r="W49" s="34">
        <v>2826.26</v>
      </c>
      <c r="X49" s="34">
        <v>-49.05</v>
      </c>
      <c r="Y49" s="25">
        <v>385</v>
      </c>
      <c r="Z49" s="25">
        <v>255</v>
      </c>
      <c r="AA49" s="30">
        <v>0</v>
      </c>
      <c r="AB49" s="34">
        <v>0</v>
      </c>
      <c r="AC49" s="30">
        <v>0</v>
      </c>
      <c r="AD49" s="30">
        <v>0</v>
      </c>
      <c r="AE49" s="25">
        <v>7170</v>
      </c>
      <c r="AQ49" s="24"/>
    </row>
    <row r="50" spans="1:43" ht="15" x14ac:dyDescent="0.2">
      <c r="A50" s="25">
        <v>36</v>
      </c>
      <c r="B50" s="24" t="s">
        <v>113</v>
      </c>
      <c r="C50" s="30">
        <v>158.285</v>
      </c>
      <c r="D50" s="31">
        <v>280.10000000000002</v>
      </c>
      <c r="E50" s="31">
        <v>503.4</v>
      </c>
      <c r="F50" s="31">
        <v>700</v>
      </c>
      <c r="G50" s="31">
        <v>22</v>
      </c>
      <c r="H50" s="31">
        <v>600</v>
      </c>
      <c r="I50" s="30">
        <v>0.23</v>
      </c>
      <c r="J50" s="30">
        <v>0</v>
      </c>
      <c r="K50" s="30">
        <v>0.83</v>
      </c>
      <c r="L50" s="31">
        <v>293</v>
      </c>
      <c r="M50" s="31">
        <v>1.8</v>
      </c>
      <c r="N50" s="32">
        <v>3.48</v>
      </c>
      <c r="O50" s="33">
        <v>0.2137</v>
      </c>
      <c r="P50" s="33">
        <v>-9.365E-5</v>
      </c>
      <c r="Q50" s="33">
        <v>8.2420000000000003E-9</v>
      </c>
      <c r="R50" s="34">
        <v>1481.8</v>
      </c>
      <c r="S50" s="34">
        <v>380</v>
      </c>
      <c r="T50" s="25">
        <v>-96</v>
      </c>
      <c r="U50" s="25">
        <v>-24.9</v>
      </c>
      <c r="V50" s="32">
        <v>15.939500000000001</v>
      </c>
      <c r="W50" s="34">
        <v>3389.43</v>
      </c>
      <c r="X50" s="34">
        <v>-139</v>
      </c>
      <c r="Y50" s="25">
        <v>503</v>
      </c>
      <c r="Z50" s="25">
        <v>376</v>
      </c>
      <c r="AA50" s="30">
        <v>0</v>
      </c>
      <c r="AB50" s="34">
        <v>0</v>
      </c>
      <c r="AC50" s="30">
        <v>0</v>
      </c>
      <c r="AD50" s="30">
        <v>0</v>
      </c>
      <c r="AE50" s="25">
        <v>12000</v>
      </c>
      <c r="AQ50" s="24"/>
    </row>
    <row r="51" spans="1:43" ht="15" x14ac:dyDescent="0.2">
      <c r="A51" s="25">
        <v>37</v>
      </c>
      <c r="B51" s="24" t="s">
        <v>114</v>
      </c>
      <c r="C51" s="30">
        <v>140.27000000000001</v>
      </c>
      <c r="D51" s="31">
        <v>206.9</v>
      </c>
      <c r="E51" s="31">
        <v>443.7</v>
      </c>
      <c r="F51" s="31">
        <v>615</v>
      </c>
      <c r="G51" s="31">
        <v>21.8</v>
      </c>
      <c r="H51" s="31">
        <v>650</v>
      </c>
      <c r="I51" s="30">
        <v>0.28000000000000003</v>
      </c>
      <c r="J51" s="30">
        <v>0.49099999999999999</v>
      </c>
      <c r="K51" s="30">
        <v>0.74099999999999999</v>
      </c>
      <c r="L51" s="31">
        <v>293</v>
      </c>
      <c r="M51" s="31">
        <v>0</v>
      </c>
      <c r="N51" s="32">
        <v>-1.1140000000000001</v>
      </c>
      <c r="O51" s="33">
        <v>0.21679999999999999</v>
      </c>
      <c r="P51" s="33">
        <v>-1.208E-4</v>
      </c>
      <c r="Q51" s="33">
        <v>2.6160000000000001E-8</v>
      </c>
      <c r="R51" s="34">
        <v>518.37</v>
      </c>
      <c r="S51" s="34">
        <v>277.8</v>
      </c>
      <c r="T51" s="25">
        <v>-29.67</v>
      </c>
      <c r="U51" s="25">
        <v>28.93</v>
      </c>
      <c r="V51" s="32">
        <v>16.012899999999998</v>
      </c>
      <c r="W51" s="34">
        <v>3448.18</v>
      </c>
      <c r="X51" s="34">
        <v>-76.09</v>
      </c>
      <c r="Y51" s="25">
        <v>460</v>
      </c>
      <c r="Z51" s="25">
        <v>356</v>
      </c>
      <c r="AA51" s="30">
        <v>73.938000000000002</v>
      </c>
      <c r="AB51" s="34">
        <v>-8380.48</v>
      </c>
      <c r="AC51" s="30">
        <v>-7.95</v>
      </c>
      <c r="AD51" s="30">
        <v>9.9</v>
      </c>
      <c r="AE51" s="25">
        <v>9240</v>
      </c>
      <c r="AQ51" s="24"/>
    </row>
    <row r="52" spans="1:43" ht="15" x14ac:dyDescent="0.2">
      <c r="A52" s="25">
        <v>38</v>
      </c>
      <c r="B52" s="24" t="s">
        <v>115</v>
      </c>
      <c r="C52" s="30">
        <v>168.32400000000001</v>
      </c>
      <c r="D52" s="31">
        <v>238</v>
      </c>
      <c r="E52" s="31">
        <v>486.5</v>
      </c>
      <c r="F52" s="31">
        <v>657</v>
      </c>
      <c r="G52" s="31">
        <v>18.3</v>
      </c>
      <c r="H52" s="31">
        <v>0</v>
      </c>
      <c r="I52" s="30">
        <v>0</v>
      </c>
      <c r="J52" s="30">
        <v>0.55800000000000005</v>
      </c>
      <c r="K52" s="30">
        <v>0.75800000000000001</v>
      </c>
      <c r="L52" s="31">
        <v>293</v>
      </c>
      <c r="M52" s="31">
        <v>0</v>
      </c>
      <c r="N52" s="32">
        <v>-1.5629999999999999</v>
      </c>
      <c r="O52" s="33">
        <v>0.26219999999999999</v>
      </c>
      <c r="P52" s="33">
        <v>-1.47E-4</v>
      </c>
      <c r="Q52" s="33">
        <v>3.2030000000000003E-8</v>
      </c>
      <c r="R52" s="34">
        <v>615.66999999999996</v>
      </c>
      <c r="S52" s="34">
        <v>310.07</v>
      </c>
      <c r="T52" s="25">
        <v>-39.520000000000003</v>
      </c>
      <c r="U52" s="25">
        <v>32.96</v>
      </c>
      <c r="V52" s="32">
        <v>16.061</v>
      </c>
      <c r="W52" s="34">
        <v>3729.87</v>
      </c>
      <c r="X52" s="34">
        <v>-90.88</v>
      </c>
      <c r="Y52" s="25">
        <v>517</v>
      </c>
      <c r="Z52" s="25">
        <v>361</v>
      </c>
      <c r="AA52" s="30">
        <v>82.968000000000004</v>
      </c>
      <c r="AB52" s="34">
        <v>-9846.99</v>
      </c>
      <c r="AC52" s="30">
        <v>-9.0730000000000004</v>
      </c>
      <c r="AD52" s="30">
        <v>13.1</v>
      </c>
      <c r="AE52" s="25">
        <v>10270</v>
      </c>
      <c r="AQ52" s="24"/>
    </row>
    <row r="53" spans="1:43" ht="15" x14ac:dyDescent="0.2">
      <c r="A53" s="25">
        <v>39</v>
      </c>
      <c r="B53" s="24" t="s">
        <v>116</v>
      </c>
      <c r="C53" s="30">
        <v>298.55500000000001</v>
      </c>
      <c r="D53" s="31">
        <v>339</v>
      </c>
      <c r="E53" s="31">
        <v>629</v>
      </c>
      <c r="F53" s="31">
        <v>770</v>
      </c>
      <c r="G53" s="31">
        <v>12</v>
      </c>
      <c r="H53" s="31">
        <v>0</v>
      </c>
      <c r="I53" s="30">
        <v>0</v>
      </c>
      <c r="J53" s="30">
        <v>0</v>
      </c>
      <c r="K53" s="30">
        <v>0</v>
      </c>
      <c r="L53" s="31">
        <v>0</v>
      </c>
      <c r="M53" s="31">
        <v>0</v>
      </c>
      <c r="N53" s="32">
        <v>-3.0049999999999999</v>
      </c>
      <c r="O53" s="33">
        <v>0.4657</v>
      </c>
      <c r="P53" s="33">
        <v>-2.6709999999999999E-4</v>
      </c>
      <c r="Q53" s="33">
        <v>6.0090000000000004E-8</v>
      </c>
      <c r="R53" s="34">
        <v>0</v>
      </c>
      <c r="S53" s="34">
        <v>0</v>
      </c>
      <c r="T53" s="25">
        <v>-145.25</v>
      </c>
      <c r="U53" s="25">
        <v>-4.6399999999999997</v>
      </c>
      <c r="V53" s="32">
        <v>15.8233</v>
      </c>
      <c r="W53" s="34">
        <v>3912.1</v>
      </c>
      <c r="X53" s="34">
        <v>-203.1</v>
      </c>
      <c r="Y53" s="25">
        <v>679</v>
      </c>
      <c r="Z53" s="25">
        <v>492</v>
      </c>
      <c r="AA53" s="30">
        <v>0</v>
      </c>
      <c r="AB53" s="34">
        <v>0</v>
      </c>
      <c r="AC53" s="30">
        <v>0</v>
      </c>
      <c r="AD53" s="30">
        <v>0</v>
      </c>
      <c r="AE53" s="25">
        <v>15600</v>
      </c>
      <c r="AQ53" s="24"/>
    </row>
    <row r="54" spans="1:43" ht="15" x14ac:dyDescent="0.2">
      <c r="A54" s="25">
        <v>40</v>
      </c>
      <c r="B54" s="24" t="s">
        <v>117</v>
      </c>
      <c r="C54" s="30">
        <v>116.20399999999999</v>
      </c>
      <c r="D54" s="31">
        <v>239.2</v>
      </c>
      <c r="E54" s="31">
        <v>449.5</v>
      </c>
      <c r="F54" s="31">
        <v>633</v>
      </c>
      <c r="G54" s="31">
        <v>30</v>
      </c>
      <c r="H54" s="31">
        <v>435</v>
      </c>
      <c r="I54" s="30">
        <v>0.25</v>
      </c>
      <c r="J54" s="30">
        <v>0.56000000000000005</v>
      </c>
      <c r="K54" s="30">
        <v>0.82199999999999995</v>
      </c>
      <c r="L54" s="31">
        <v>293</v>
      </c>
      <c r="M54" s="31">
        <v>1.7</v>
      </c>
      <c r="N54" s="32">
        <v>1.1719999999999999</v>
      </c>
      <c r="O54" s="33">
        <v>0.16189999999999999</v>
      </c>
      <c r="P54" s="33">
        <v>-8.2319999999999998E-5</v>
      </c>
      <c r="Q54" s="33">
        <v>1.4440000000000001E-8</v>
      </c>
      <c r="R54" s="34">
        <v>1287</v>
      </c>
      <c r="S54" s="34">
        <v>361.83</v>
      </c>
      <c r="T54" s="25">
        <v>-79.3</v>
      </c>
      <c r="U54" s="25">
        <v>-28.9</v>
      </c>
      <c r="V54" s="32">
        <v>15.306800000000001</v>
      </c>
      <c r="W54" s="34">
        <v>2626.42</v>
      </c>
      <c r="X54" s="34">
        <v>-146.6</v>
      </c>
      <c r="Y54" s="25">
        <v>449</v>
      </c>
      <c r="Z54" s="25">
        <v>333</v>
      </c>
      <c r="AA54" s="30">
        <v>0</v>
      </c>
      <c r="AB54" s="34">
        <v>0</v>
      </c>
      <c r="AC54" s="30">
        <v>0</v>
      </c>
      <c r="AD54" s="30">
        <v>0</v>
      </c>
      <c r="AE54" s="25">
        <v>11500</v>
      </c>
      <c r="AQ54" s="24"/>
    </row>
    <row r="55" spans="1:43" ht="15" x14ac:dyDescent="0.2">
      <c r="A55" s="25">
        <v>41</v>
      </c>
      <c r="B55" s="24" t="s">
        <v>118</v>
      </c>
      <c r="C55" s="30">
        <v>98.188999999999993</v>
      </c>
      <c r="D55" s="31">
        <v>154.30000000000001</v>
      </c>
      <c r="E55" s="31">
        <v>366.8</v>
      </c>
      <c r="F55" s="31">
        <v>537.20000000000005</v>
      </c>
      <c r="G55" s="31">
        <v>28</v>
      </c>
      <c r="H55" s="31">
        <v>440</v>
      </c>
      <c r="I55" s="30">
        <v>0.28000000000000003</v>
      </c>
      <c r="J55" s="30">
        <v>0.35799999999999998</v>
      </c>
      <c r="K55" s="30">
        <v>0.69699999999999995</v>
      </c>
      <c r="L55" s="31">
        <v>293</v>
      </c>
      <c r="M55" s="31">
        <v>0.3</v>
      </c>
      <c r="N55" s="32">
        <v>-0.78900000000000003</v>
      </c>
      <c r="O55" s="33">
        <v>0.15040000000000001</v>
      </c>
      <c r="P55" s="33">
        <v>-8.3880000000000003E-5</v>
      </c>
      <c r="Q55" s="33">
        <v>1.817E-8</v>
      </c>
      <c r="R55" s="34">
        <v>368.69</v>
      </c>
      <c r="S55" s="34">
        <v>214.32</v>
      </c>
      <c r="T55" s="25">
        <v>-14.89</v>
      </c>
      <c r="U55" s="25">
        <v>22.9</v>
      </c>
      <c r="V55" s="32">
        <v>15.8894</v>
      </c>
      <c r="W55" s="34">
        <v>2895.51</v>
      </c>
      <c r="X55" s="34">
        <v>-53.97</v>
      </c>
      <c r="Y55" s="25">
        <v>400</v>
      </c>
      <c r="Z55" s="25">
        <v>265</v>
      </c>
      <c r="AA55" s="30">
        <v>60.034999999999997</v>
      </c>
      <c r="AB55" s="34">
        <v>-6147.41</v>
      </c>
      <c r="AC55" s="30">
        <v>-6.2110000000000003</v>
      </c>
      <c r="AD55" s="30">
        <v>5.7</v>
      </c>
      <c r="AE55" s="25">
        <v>7430</v>
      </c>
      <c r="AQ55" s="24"/>
    </row>
    <row r="56" spans="1:43" ht="15" x14ac:dyDescent="0.2">
      <c r="A56" s="25">
        <v>42</v>
      </c>
      <c r="B56" s="24" t="s">
        <v>119</v>
      </c>
      <c r="C56" s="30">
        <v>224.43199999999999</v>
      </c>
      <c r="D56" s="31">
        <v>277.3</v>
      </c>
      <c r="E56" s="31">
        <v>558</v>
      </c>
      <c r="F56" s="31">
        <v>717</v>
      </c>
      <c r="G56" s="31">
        <v>13.2</v>
      </c>
      <c r="H56" s="31">
        <v>0</v>
      </c>
      <c r="I56" s="30">
        <v>0</v>
      </c>
      <c r="J56" s="30">
        <v>0.72099999999999997</v>
      </c>
      <c r="K56" s="30">
        <v>0.78800000000000003</v>
      </c>
      <c r="L56" s="31">
        <v>283</v>
      </c>
      <c r="M56" s="31">
        <v>0</v>
      </c>
      <c r="N56" s="32">
        <v>-2.3180000000000001</v>
      </c>
      <c r="O56" s="33">
        <v>3.5230000000000001</v>
      </c>
      <c r="P56" s="33">
        <v>-1</v>
      </c>
      <c r="Q56" s="33">
        <v>-1.982</v>
      </c>
      <c r="R56" s="34">
        <v>-4</v>
      </c>
      <c r="S56" s="34">
        <v>4.3239999999999998</v>
      </c>
      <c r="T56" s="25">
        <v>-8</v>
      </c>
      <c r="U56" s="25">
        <v>767.48</v>
      </c>
      <c r="V56" s="32">
        <v>357.85</v>
      </c>
      <c r="W56" s="34">
        <v>-59.23</v>
      </c>
      <c r="X56" s="34">
        <v>40.99</v>
      </c>
      <c r="Y56" s="25">
        <v>16.220300000000002</v>
      </c>
      <c r="Z56" s="25">
        <v>4245</v>
      </c>
      <c r="AA56" s="30">
        <v>-115.2</v>
      </c>
      <c r="AB56" s="34">
        <v>592</v>
      </c>
      <c r="AC56" s="30">
        <v>420</v>
      </c>
      <c r="AD56" s="30">
        <v>105.9</v>
      </c>
      <c r="AE56" s="25">
        <v>-13117</v>
      </c>
      <c r="AG56" s="25">
        <v>21.68</v>
      </c>
      <c r="AQ56" s="24"/>
    </row>
    <row r="57" spans="1:43" ht="15" x14ac:dyDescent="0.2">
      <c r="A57" s="25">
        <v>43</v>
      </c>
      <c r="B57" s="24" t="s">
        <v>120</v>
      </c>
      <c r="C57" s="30">
        <v>102.17700000000001</v>
      </c>
      <c r="D57" s="31">
        <v>229.2</v>
      </c>
      <c r="E57" s="31">
        <v>430.2</v>
      </c>
      <c r="F57" s="31">
        <v>610</v>
      </c>
      <c r="G57" s="31">
        <v>40</v>
      </c>
      <c r="H57" s="31">
        <v>381</v>
      </c>
      <c r="I57" s="30">
        <v>0.3</v>
      </c>
      <c r="J57" s="30">
        <v>0.56000000000000005</v>
      </c>
      <c r="K57" s="30">
        <v>0.81899999999999995</v>
      </c>
      <c r="L57" s="31">
        <v>293</v>
      </c>
      <c r="M57" s="31">
        <v>1.8</v>
      </c>
      <c r="N57" s="32">
        <v>1.149</v>
      </c>
      <c r="O57" s="33">
        <v>0.14069999999999999</v>
      </c>
      <c r="P57" s="33">
        <v>-7.1890000000000005E-5</v>
      </c>
      <c r="Q57" s="33">
        <v>1.296E-8</v>
      </c>
      <c r="R57" s="34">
        <v>1179.4000000000001</v>
      </c>
      <c r="S57" s="34">
        <v>354.94</v>
      </c>
      <c r="T57" s="25">
        <v>-75.900000000000006</v>
      </c>
      <c r="U57" s="25">
        <v>-32.4</v>
      </c>
      <c r="V57" s="32">
        <v>18.099399999999999</v>
      </c>
      <c r="W57" s="34">
        <v>4055.45</v>
      </c>
      <c r="X57" s="34">
        <v>-76.489999999999995</v>
      </c>
      <c r="Y57" s="25">
        <v>430</v>
      </c>
      <c r="Z57" s="25">
        <v>308</v>
      </c>
      <c r="AA57" s="30">
        <v>0</v>
      </c>
      <c r="AB57" s="34">
        <v>0</v>
      </c>
      <c r="AC57" s="30">
        <v>0</v>
      </c>
      <c r="AD57" s="30">
        <v>0</v>
      </c>
      <c r="AE57" s="25">
        <v>11600</v>
      </c>
      <c r="AQ57" s="24"/>
    </row>
    <row r="58" spans="1:43" ht="15" x14ac:dyDescent="0.2">
      <c r="A58" s="25">
        <v>44</v>
      </c>
      <c r="B58" s="24" t="s">
        <v>121</v>
      </c>
      <c r="C58" s="30">
        <v>84.162000000000006</v>
      </c>
      <c r="D58" s="31">
        <v>133.30000000000001</v>
      </c>
      <c r="E58" s="31">
        <v>336.6</v>
      </c>
      <c r="F58" s="31">
        <v>504</v>
      </c>
      <c r="G58" s="31">
        <v>31.3</v>
      </c>
      <c r="H58" s="31">
        <v>350</v>
      </c>
      <c r="I58" s="30">
        <v>0.26</v>
      </c>
      <c r="J58" s="30">
        <v>0.28499999999999998</v>
      </c>
      <c r="K58" s="30">
        <v>0.67300000000000004</v>
      </c>
      <c r="L58" s="31">
        <v>293</v>
      </c>
      <c r="M58" s="31">
        <v>0.4</v>
      </c>
      <c r="N58" s="32">
        <v>0.41699999999999998</v>
      </c>
      <c r="O58" s="33">
        <v>0.1268</v>
      </c>
      <c r="P58" s="33">
        <v>-6.9330000000000002E-5</v>
      </c>
      <c r="Q58" s="33">
        <v>1.446E-8</v>
      </c>
      <c r="R58" s="34">
        <v>357.43</v>
      </c>
      <c r="S58" s="34">
        <v>197.74</v>
      </c>
      <c r="T58" s="25">
        <v>-9.9600000000000009</v>
      </c>
      <c r="U58" s="25">
        <v>20.9</v>
      </c>
      <c r="V58" s="32">
        <v>15.8089</v>
      </c>
      <c r="W58" s="34">
        <v>2654.81</v>
      </c>
      <c r="X58" s="34">
        <v>-47.3</v>
      </c>
      <c r="Y58" s="25">
        <v>360</v>
      </c>
      <c r="Z58" s="25">
        <v>240</v>
      </c>
      <c r="AA58" s="30">
        <v>55.908999999999999</v>
      </c>
      <c r="AB58" s="34">
        <v>-5423.07</v>
      </c>
      <c r="AC58" s="30">
        <v>-5.7050000000000001</v>
      </c>
      <c r="AD58" s="30">
        <v>4.54</v>
      </c>
      <c r="AE58" s="25">
        <v>6760</v>
      </c>
      <c r="AQ58" s="24"/>
    </row>
    <row r="59" spans="1:43" ht="15" x14ac:dyDescent="0.2">
      <c r="A59" s="25">
        <v>45</v>
      </c>
      <c r="B59" s="24" t="s">
        <v>122</v>
      </c>
      <c r="C59" s="30">
        <v>112.21599999999999</v>
      </c>
      <c r="D59" s="31">
        <v>0</v>
      </c>
      <c r="E59" s="31">
        <v>394.7</v>
      </c>
      <c r="F59" s="31">
        <v>592</v>
      </c>
      <c r="G59" s="31">
        <v>29.5</v>
      </c>
      <c r="H59" s="31">
        <v>0</v>
      </c>
      <c r="I59" s="30">
        <v>0</v>
      </c>
      <c r="J59" s="30">
        <v>0.25</v>
      </c>
      <c r="K59" s="30">
        <v>0</v>
      </c>
      <c r="L59" s="31">
        <v>0</v>
      </c>
      <c r="M59" s="31">
        <v>0</v>
      </c>
      <c r="N59" s="32">
        <v>0</v>
      </c>
      <c r="O59" s="33">
        <v>0</v>
      </c>
      <c r="P59" s="33">
        <v>0</v>
      </c>
      <c r="Q59" s="33">
        <v>0</v>
      </c>
      <c r="R59" s="34">
        <v>0</v>
      </c>
      <c r="S59" s="34">
        <v>0</v>
      </c>
      <c r="T59" s="25">
        <v>0</v>
      </c>
      <c r="U59" s="25">
        <v>0</v>
      </c>
      <c r="V59" s="32">
        <v>15.8222</v>
      </c>
      <c r="W59" s="34">
        <v>3120.66</v>
      </c>
      <c r="X59" s="34">
        <v>-55.06</v>
      </c>
      <c r="Y59" s="25">
        <v>422</v>
      </c>
      <c r="Z59" s="25">
        <v>286</v>
      </c>
      <c r="AA59" s="30">
        <v>0</v>
      </c>
      <c r="AB59" s="34">
        <v>0</v>
      </c>
      <c r="AC59" s="30">
        <v>0</v>
      </c>
      <c r="AD59" s="30">
        <v>0</v>
      </c>
      <c r="AE59" s="25">
        <v>8040</v>
      </c>
      <c r="AQ59" s="24"/>
    </row>
    <row r="60" spans="1:43" ht="15" x14ac:dyDescent="0.2">
      <c r="A60" s="25">
        <v>46</v>
      </c>
      <c r="B60" s="24" t="s">
        <v>123</v>
      </c>
      <c r="C60" s="30">
        <v>120.19499999999999</v>
      </c>
      <c r="D60" s="31">
        <v>192.3</v>
      </c>
      <c r="E60" s="31">
        <v>438.3</v>
      </c>
      <c r="F60" s="31">
        <v>651</v>
      </c>
      <c r="G60" s="31">
        <v>30</v>
      </c>
      <c r="H60" s="31">
        <v>460</v>
      </c>
      <c r="I60" s="30">
        <v>0.26</v>
      </c>
      <c r="J60" s="30">
        <v>0.29399999999999998</v>
      </c>
      <c r="K60" s="30">
        <v>0.88100000000000001</v>
      </c>
      <c r="L60" s="31">
        <v>293</v>
      </c>
      <c r="M60" s="31">
        <v>0</v>
      </c>
      <c r="N60" s="32">
        <v>-3.9279999999999999</v>
      </c>
      <c r="O60" s="33">
        <v>0.1671</v>
      </c>
      <c r="P60" s="33">
        <v>-9.8410000000000001E-5</v>
      </c>
      <c r="Q60" s="33">
        <v>2.2280000000000002E-8</v>
      </c>
      <c r="R60" s="34">
        <v>0</v>
      </c>
      <c r="S60" s="34">
        <v>0</v>
      </c>
      <c r="T60" s="25">
        <v>0.28999999999999998</v>
      </c>
      <c r="U60" s="25">
        <v>31.33</v>
      </c>
      <c r="V60" s="32">
        <v>16.125299999999999</v>
      </c>
      <c r="W60" s="34">
        <v>3535.33</v>
      </c>
      <c r="X60" s="34">
        <v>-65.849999999999994</v>
      </c>
      <c r="Y60" s="25">
        <v>467</v>
      </c>
      <c r="Z60" s="25">
        <v>321</v>
      </c>
      <c r="AA60" s="30">
        <v>64.337000000000003</v>
      </c>
      <c r="AB60" s="34">
        <v>-7662.94</v>
      </c>
      <c r="AC60" s="30">
        <v>-6.617</v>
      </c>
      <c r="AD60" s="30">
        <v>7.18</v>
      </c>
      <c r="AE60" s="25">
        <v>9290</v>
      </c>
      <c r="AQ60" s="24"/>
    </row>
    <row r="61" spans="1:43" ht="15" x14ac:dyDescent="0.2">
      <c r="A61" s="25">
        <v>47</v>
      </c>
      <c r="B61" s="24" t="s">
        <v>124</v>
      </c>
      <c r="C61" s="30">
        <v>134.22200000000001</v>
      </c>
      <c r="D61" s="31">
        <v>0</v>
      </c>
      <c r="E61" s="31">
        <v>451.5</v>
      </c>
      <c r="F61" s="31">
        <v>670</v>
      </c>
      <c r="G61" s="31">
        <v>28.6</v>
      </c>
      <c r="H61" s="31">
        <v>0</v>
      </c>
      <c r="I61" s="30">
        <v>0</v>
      </c>
      <c r="J61" s="30">
        <v>0.27700000000000002</v>
      </c>
      <c r="K61" s="30">
        <v>0.876</v>
      </c>
      <c r="L61" s="31">
        <v>293</v>
      </c>
      <c r="M61" s="31">
        <v>0</v>
      </c>
      <c r="N61" s="32">
        <v>0</v>
      </c>
      <c r="O61" s="33">
        <v>0</v>
      </c>
      <c r="P61" s="33">
        <v>0</v>
      </c>
      <c r="Q61" s="33">
        <v>0</v>
      </c>
      <c r="R61" s="34">
        <v>0</v>
      </c>
      <c r="S61" s="34">
        <v>0</v>
      </c>
      <c r="T61" s="25">
        <v>0</v>
      </c>
      <c r="U61" s="25">
        <v>0</v>
      </c>
      <c r="V61" s="32">
        <v>15.9809</v>
      </c>
      <c r="W61" s="34">
        <v>3564.52</v>
      </c>
      <c r="X61" s="34">
        <v>-70</v>
      </c>
      <c r="Y61" s="25">
        <v>481</v>
      </c>
      <c r="Z61" s="25">
        <v>330</v>
      </c>
      <c r="AA61" s="30">
        <v>0</v>
      </c>
      <c r="AB61" s="34">
        <v>0</v>
      </c>
      <c r="AC61" s="30">
        <v>0</v>
      </c>
      <c r="AD61" s="30">
        <v>0</v>
      </c>
      <c r="AE61" s="25">
        <v>0</v>
      </c>
      <c r="AQ61" s="24"/>
    </row>
    <row r="62" spans="1:43" ht="15" x14ac:dyDescent="0.2">
      <c r="A62" s="25">
        <v>48</v>
      </c>
      <c r="B62" s="24" t="s">
        <v>124</v>
      </c>
      <c r="C62" s="30">
        <v>134.22200000000001</v>
      </c>
      <c r="D62" s="31">
        <v>0</v>
      </c>
      <c r="E62" s="31">
        <v>448.3</v>
      </c>
      <c r="F62" s="31">
        <v>666</v>
      </c>
      <c r="G62" s="31">
        <v>29</v>
      </c>
      <c r="H62" s="31">
        <v>0</v>
      </c>
      <c r="I62" s="30">
        <v>0</v>
      </c>
      <c r="J62" s="30">
        <v>0.27900000000000003</v>
      </c>
      <c r="K62" s="30">
        <v>0.86099999999999999</v>
      </c>
      <c r="L62" s="31">
        <v>293</v>
      </c>
      <c r="M62" s="31">
        <v>0</v>
      </c>
      <c r="N62" s="32">
        <v>-11.646000000000001</v>
      </c>
      <c r="O62" s="33">
        <v>0.2165</v>
      </c>
      <c r="P62" s="33">
        <v>-1.4459999999999999E-4</v>
      </c>
      <c r="Q62" s="33">
        <v>3.8870000000000003E-8</v>
      </c>
      <c r="R62" s="34">
        <v>0</v>
      </c>
      <c r="S62" s="34">
        <v>0</v>
      </c>
      <c r="T62" s="25">
        <v>-7</v>
      </c>
      <c r="U62" s="25">
        <v>0</v>
      </c>
      <c r="V62" s="32">
        <v>15.9811</v>
      </c>
      <c r="W62" s="34">
        <v>3543.79</v>
      </c>
      <c r="X62" s="34">
        <v>-69.22</v>
      </c>
      <c r="Y62" s="25">
        <v>478</v>
      </c>
      <c r="Z62" s="25">
        <v>328</v>
      </c>
      <c r="AA62" s="30">
        <v>67.725999999999999</v>
      </c>
      <c r="AB62" s="34">
        <v>-8033.58</v>
      </c>
      <c r="AC62" s="30">
        <v>-7.0759999999999996</v>
      </c>
      <c r="AD62" s="30">
        <v>8.39</v>
      </c>
      <c r="AE62" s="25">
        <v>9110</v>
      </c>
      <c r="AQ62" s="24"/>
    </row>
    <row r="63" spans="1:43" ht="15" x14ac:dyDescent="0.2">
      <c r="A63" s="25">
        <v>49</v>
      </c>
      <c r="B63" s="24" t="s">
        <v>125</v>
      </c>
      <c r="C63" s="30">
        <v>120.19499999999999</v>
      </c>
      <c r="D63" s="31">
        <v>177.6</v>
      </c>
      <c r="E63" s="31">
        <v>434.5</v>
      </c>
      <c r="F63" s="31">
        <v>637</v>
      </c>
      <c r="G63" s="31">
        <v>28</v>
      </c>
      <c r="H63" s="31">
        <v>490</v>
      </c>
      <c r="I63" s="30">
        <v>0.26</v>
      </c>
      <c r="J63" s="30">
        <v>0.36</v>
      </c>
      <c r="K63" s="30">
        <v>0.86499999999999999</v>
      </c>
      <c r="L63" s="31">
        <v>293</v>
      </c>
      <c r="M63" s="31">
        <v>0</v>
      </c>
      <c r="N63" s="32">
        <v>-6.9260000000000002</v>
      </c>
      <c r="O63" s="33">
        <v>0.17419999999999999</v>
      </c>
      <c r="P63" s="33">
        <v>-1.042E-4</v>
      </c>
      <c r="Q63" s="33">
        <v>2.3879999999999999</v>
      </c>
      <c r="R63" s="34">
        <v>8</v>
      </c>
      <c r="S63" s="34">
        <v>0</v>
      </c>
      <c r="T63" s="25">
        <v>0</v>
      </c>
      <c r="U63" s="25">
        <v>-0.46</v>
      </c>
      <c r="V63" s="32">
        <v>30.22</v>
      </c>
      <c r="W63" s="34">
        <v>16.154499999999999</v>
      </c>
      <c r="X63" s="34">
        <v>3521.08</v>
      </c>
      <c r="Y63" s="25">
        <v>-64.64</v>
      </c>
      <c r="Z63" s="25">
        <v>463</v>
      </c>
      <c r="AA63" s="30">
        <v>318</v>
      </c>
      <c r="AB63" s="34">
        <v>65.67</v>
      </c>
      <c r="AC63" s="30">
        <v>-7678.11</v>
      </c>
      <c r="AD63" s="30">
        <v>-6.8150000000000004</v>
      </c>
      <c r="AE63" s="25">
        <v>7.2</v>
      </c>
      <c r="AQ63" s="24"/>
    </row>
    <row r="64" spans="1:43" ht="15" x14ac:dyDescent="0.2">
      <c r="A64" s="25">
        <v>50</v>
      </c>
      <c r="B64" s="24" t="s">
        <v>126</v>
      </c>
      <c r="C64" s="30">
        <v>120.19499999999999</v>
      </c>
      <c r="D64" s="31">
        <v>210.8</v>
      </c>
      <c r="E64" s="31">
        <v>435.2</v>
      </c>
      <c r="F64" s="31">
        <v>640</v>
      </c>
      <c r="G64" s="31">
        <v>29</v>
      </c>
      <c r="H64" s="31">
        <v>470</v>
      </c>
      <c r="I64" s="30">
        <v>0.26</v>
      </c>
      <c r="J64" s="30">
        <v>0.32200000000000001</v>
      </c>
      <c r="K64" s="30">
        <v>0.86099999999999999</v>
      </c>
      <c r="L64" s="31">
        <v>293</v>
      </c>
      <c r="M64" s="31">
        <v>0</v>
      </c>
      <c r="N64" s="32">
        <v>-6.5229999999999997</v>
      </c>
      <c r="O64" s="33">
        <v>0.1714</v>
      </c>
      <c r="P64" s="33">
        <v>-1.009E-4</v>
      </c>
      <c r="Q64" s="33">
        <v>2.2790000000000001E-8</v>
      </c>
      <c r="R64" s="34">
        <v>463.17</v>
      </c>
      <c r="S64" s="34">
        <v>266.08</v>
      </c>
      <c r="T64" s="25">
        <v>-0.49</v>
      </c>
      <c r="U64" s="25">
        <v>30.28</v>
      </c>
      <c r="V64" s="32">
        <v>16.113499999999998</v>
      </c>
      <c r="W64" s="34">
        <v>3516.31</v>
      </c>
      <c r="X64" s="34">
        <v>-64.23</v>
      </c>
      <c r="Y64" s="25">
        <v>463</v>
      </c>
      <c r="Z64" s="25">
        <v>318</v>
      </c>
      <c r="AA64" s="30">
        <v>61.404000000000003</v>
      </c>
      <c r="AB64" s="34">
        <v>-7422.59</v>
      </c>
      <c r="AC64" s="30">
        <v>-6.2119999999999997</v>
      </c>
      <c r="AD64" s="30">
        <v>7.23</v>
      </c>
      <c r="AE64" s="25">
        <v>9180</v>
      </c>
    </row>
    <row r="65" spans="1:33" ht="15" x14ac:dyDescent="0.2">
      <c r="A65" s="25">
        <v>51</v>
      </c>
      <c r="B65" s="24" t="s">
        <v>127</v>
      </c>
      <c r="C65" s="30">
        <v>134.22200000000001</v>
      </c>
      <c r="D65" s="31">
        <v>200</v>
      </c>
      <c r="E65" s="31">
        <v>450.3</v>
      </c>
      <c r="F65" s="31">
        <v>653</v>
      </c>
      <c r="G65" s="31">
        <v>27.9</v>
      </c>
      <c r="H65" s="31">
        <v>0</v>
      </c>
      <c r="I65" s="30">
        <v>0</v>
      </c>
      <c r="J65" s="30">
        <v>0.371</v>
      </c>
      <c r="K65" s="30">
        <v>0.85699999999999998</v>
      </c>
      <c r="L65" s="31">
        <v>293</v>
      </c>
      <c r="M65" s="31">
        <v>0</v>
      </c>
      <c r="N65" s="32">
        <v>0</v>
      </c>
      <c r="O65" s="33">
        <v>0</v>
      </c>
      <c r="P65" s="33">
        <v>0</v>
      </c>
      <c r="Q65" s="33">
        <v>0</v>
      </c>
      <c r="R65" s="34">
        <v>0</v>
      </c>
      <c r="S65" s="34">
        <v>0</v>
      </c>
      <c r="T65" s="25">
        <v>0</v>
      </c>
      <c r="U65" s="25">
        <v>0</v>
      </c>
      <c r="V65" s="32">
        <v>15.942399999999999</v>
      </c>
      <c r="W65" s="34">
        <v>3539.21</v>
      </c>
      <c r="X65" s="34">
        <v>-70.099999999999994</v>
      </c>
      <c r="Y65" s="25">
        <v>480</v>
      </c>
      <c r="Z65" s="25">
        <v>329</v>
      </c>
      <c r="AA65" s="30">
        <v>63.225000000000001</v>
      </c>
      <c r="AB65" s="34">
        <v>-7800.97</v>
      </c>
      <c r="AC65" s="30">
        <v>-6.4320000000000004</v>
      </c>
      <c r="AD65" s="30">
        <v>8.41</v>
      </c>
      <c r="AE65" s="25">
        <v>0</v>
      </c>
    </row>
    <row r="66" spans="1:33" ht="15" x14ac:dyDescent="0.2">
      <c r="A66" s="25">
        <v>52</v>
      </c>
      <c r="B66" s="24" t="s">
        <v>128</v>
      </c>
      <c r="C66" s="30">
        <v>142.20099999999999</v>
      </c>
      <c r="D66" s="31">
        <v>242.7</v>
      </c>
      <c r="E66" s="31">
        <v>517.79999999999995</v>
      </c>
      <c r="F66" s="31">
        <v>772</v>
      </c>
      <c r="G66" s="31">
        <v>35.200000000000003</v>
      </c>
      <c r="H66" s="31">
        <v>445</v>
      </c>
      <c r="I66" s="30">
        <v>0.25</v>
      </c>
      <c r="J66" s="30">
        <v>0.33400000000000002</v>
      </c>
      <c r="K66" s="30">
        <v>1.02</v>
      </c>
      <c r="L66" s="31">
        <v>293</v>
      </c>
      <c r="M66" s="31">
        <v>0.5</v>
      </c>
      <c r="N66" s="32">
        <v>-15.481999999999999</v>
      </c>
      <c r="O66" s="33">
        <v>0.22420000000000001</v>
      </c>
      <c r="P66" s="33">
        <v>-1.6579999999999999E-4</v>
      </c>
      <c r="Q66" s="33">
        <v>4.814E-8</v>
      </c>
      <c r="R66" s="34">
        <v>862.89</v>
      </c>
      <c r="S66" s="34">
        <v>361.76</v>
      </c>
      <c r="T66" s="25">
        <v>27.93</v>
      </c>
      <c r="U66" s="25">
        <v>52.03</v>
      </c>
      <c r="V66" s="32">
        <v>16.200800000000001</v>
      </c>
      <c r="W66" s="34">
        <v>4206.7</v>
      </c>
      <c r="X66" s="34">
        <v>-78.150000000000006</v>
      </c>
      <c r="Y66" s="25">
        <v>551</v>
      </c>
      <c r="Z66" s="25">
        <v>380</v>
      </c>
      <c r="AA66" s="30">
        <v>0</v>
      </c>
      <c r="AB66" s="34">
        <v>0</v>
      </c>
      <c r="AC66" s="30">
        <v>0</v>
      </c>
      <c r="AD66" s="30">
        <v>0</v>
      </c>
      <c r="AE66" s="25">
        <v>11000</v>
      </c>
    </row>
    <row r="67" spans="1:33" ht="15" x14ac:dyDescent="0.2">
      <c r="A67" s="25">
        <v>53</v>
      </c>
      <c r="B67" s="24" t="s">
        <v>129</v>
      </c>
      <c r="C67" s="30">
        <v>126.24299999999999</v>
      </c>
      <c r="D67" s="31">
        <v>191.8</v>
      </c>
      <c r="E67" s="31">
        <v>420</v>
      </c>
      <c r="F67" s="31">
        <v>592</v>
      </c>
      <c r="G67" s="31">
        <v>23.1</v>
      </c>
      <c r="H67" s="31">
        <v>580</v>
      </c>
      <c r="I67" s="30">
        <v>0.28000000000000003</v>
      </c>
      <c r="J67" s="30">
        <v>0.43</v>
      </c>
      <c r="K67" s="30">
        <v>0.745</v>
      </c>
      <c r="L67" s="31">
        <v>273</v>
      </c>
      <c r="M67" s="31">
        <v>0</v>
      </c>
      <c r="N67" s="32">
        <v>0.88800000000000001</v>
      </c>
      <c r="O67" s="33">
        <v>0.19400000000000001</v>
      </c>
      <c r="P67" s="33">
        <v>-1.077E-4</v>
      </c>
      <c r="Q67" s="33">
        <v>2.318E-8</v>
      </c>
      <c r="R67" s="34">
        <v>471</v>
      </c>
      <c r="S67" s="34">
        <v>258.92</v>
      </c>
      <c r="T67" s="25">
        <v>-24.74</v>
      </c>
      <c r="U67" s="25">
        <v>26.93</v>
      </c>
      <c r="V67" s="32">
        <v>16.011800000000001</v>
      </c>
      <c r="W67" s="34">
        <v>3305.03</v>
      </c>
      <c r="X67" s="34">
        <v>-67.61</v>
      </c>
      <c r="Y67" s="25">
        <v>448</v>
      </c>
      <c r="Z67" s="25">
        <v>308</v>
      </c>
      <c r="AA67" s="30">
        <v>69.084999999999994</v>
      </c>
      <c r="AB67" s="34">
        <v>-7626.91</v>
      </c>
      <c r="AC67" s="30">
        <v>-7.3390000000000004</v>
      </c>
      <c r="AD67" s="30">
        <v>8.3800000000000008</v>
      </c>
      <c r="AE67" s="25">
        <v>8680</v>
      </c>
    </row>
    <row r="68" spans="1:33" ht="15" x14ac:dyDescent="0.2">
      <c r="A68" s="25">
        <v>54</v>
      </c>
      <c r="B68" s="24" t="s">
        <v>130</v>
      </c>
      <c r="C68" s="30">
        <v>270.50099999999998</v>
      </c>
      <c r="D68" s="31">
        <v>331</v>
      </c>
      <c r="E68" s="31">
        <v>608</v>
      </c>
      <c r="F68" s="31">
        <v>747</v>
      </c>
      <c r="G68" s="31">
        <v>14</v>
      </c>
      <c r="H68" s="31">
        <v>0</v>
      </c>
      <c r="I68" s="30">
        <v>0</v>
      </c>
      <c r="J68" s="30">
        <v>0</v>
      </c>
      <c r="K68" s="30">
        <v>0.81200000000000006</v>
      </c>
      <c r="L68" s="31">
        <v>332</v>
      </c>
      <c r="M68" s="31">
        <v>1.7</v>
      </c>
      <c r="N68" s="32">
        <v>-2.0790000000000002</v>
      </c>
      <c r="O68" s="33">
        <v>0.41739999999999999</v>
      </c>
      <c r="P68" s="33">
        <v>-2.3599999999999999E-4</v>
      </c>
      <c r="Q68" s="33">
        <v>5.1529999999999999E-8</v>
      </c>
      <c r="R68" s="34">
        <v>0</v>
      </c>
      <c r="S68" s="34">
        <v>0</v>
      </c>
      <c r="T68" s="25">
        <v>-135.38999999999999</v>
      </c>
      <c r="U68" s="25">
        <v>-8.65</v>
      </c>
      <c r="V68" s="32">
        <v>15.6898</v>
      </c>
      <c r="W68" s="34">
        <v>3757.82</v>
      </c>
      <c r="X68" s="34">
        <v>-193.1</v>
      </c>
      <c r="Y68" s="25">
        <v>658</v>
      </c>
      <c r="Z68" s="25">
        <v>474</v>
      </c>
      <c r="AA68" s="30">
        <v>0</v>
      </c>
      <c r="AB68" s="34">
        <v>0</v>
      </c>
      <c r="AC68" s="30">
        <v>0</v>
      </c>
      <c r="AD68" s="30">
        <v>0</v>
      </c>
      <c r="AE68" s="25">
        <v>0</v>
      </c>
    </row>
    <row r="69" spans="1:33" ht="15" x14ac:dyDescent="0.2">
      <c r="A69" s="25">
        <v>55</v>
      </c>
      <c r="B69" s="24" t="s">
        <v>131</v>
      </c>
      <c r="C69" s="30">
        <v>252.48599999999999</v>
      </c>
      <c r="D69" s="31">
        <v>290.8</v>
      </c>
      <c r="E69" s="31">
        <v>588</v>
      </c>
      <c r="F69" s="31">
        <v>739</v>
      </c>
      <c r="G69" s="31">
        <v>11.2</v>
      </c>
      <c r="H69" s="31">
        <v>0</v>
      </c>
      <c r="I69" s="30">
        <v>0</v>
      </c>
      <c r="J69" s="30">
        <v>0.80700000000000005</v>
      </c>
      <c r="K69" s="30">
        <v>0.78900000000000003</v>
      </c>
      <c r="L69" s="31">
        <v>293</v>
      </c>
      <c r="M69" s="31">
        <v>0</v>
      </c>
      <c r="N69" s="32">
        <v>-2.706</v>
      </c>
      <c r="O69" s="33">
        <v>0.39750000000000002</v>
      </c>
      <c r="P69" s="33">
        <v>-2.2389999999999999E-4</v>
      </c>
      <c r="Q69" s="33">
        <v>4.8930000000000002E-8</v>
      </c>
      <c r="R69" s="34">
        <v>816.19</v>
      </c>
      <c r="S69" s="34">
        <v>376.93</v>
      </c>
      <c r="T69" s="25">
        <v>-69.08</v>
      </c>
      <c r="U69" s="25">
        <v>45.01</v>
      </c>
      <c r="V69" s="32">
        <v>16.222100000000001</v>
      </c>
      <c r="W69" s="34">
        <v>4416.13</v>
      </c>
      <c r="X69" s="34">
        <v>-127.3</v>
      </c>
      <c r="Y69" s="25">
        <v>623</v>
      </c>
      <c r="Z69" s="25">
        <v>444</v>
      </c>
      <c r="AA69" s="30">
        <v>0</v>
      </c>
      <c r="AB69" s="34">
        <v>0</v>
      </c>
      <c r="AC69" s="30">
        <v>0</v>
      </c>
      <c r="AD69" s="30">
        <v>0</v>
      </c>
      <c r="AE69" s="25">
        <v>12970</v>
      </c>
    </row>
    <row r="70" spans="1:33" ht="15" x14ac:dyDescent="0.2">
      <c r="A70" s="25">
        <v>56</v>
      </c>
      <c r="B70" s="24" t="s">
        <v>132</v>
      </c>
      <c r="C70" s="30">
        <v>130.23099999999999</v>
      </c>
      <c r="D70" s="31">
        <v>257.7</v>
      </c>
      <c r="E70" s="31">
        <v>468.4</v>
      </c>
      <c r="F70" s="31">
        <v>58</v>
      </c>
      <c r="G70" s="31">
        <v>34</v>
      </c>
      <c r="H70" s="31">
        <v>490</v>
      </c>
      <c r="I70" s="30">
        <v>0.31</v>
      </c>
      <c r="J70" s="30">
        <v>0.53</v>
      </c>
      <c r="K70" s="30">
        <v>0.82599999999999996</v>
      </c>
      <c r="L70" s="31">
        <v>293</v>
      </c>
      <c r="M70" s="31">
        <v>2</v>
      </c>
      <c r="N70" s="32">
        <v>1.474</v>
      </c>
      <c r="O70" s="33">
        <v>0.1817</v>
      </c>
      <c r="P70" s="33">
        <v>-9.0690000000000001E-5</v>
      </c>
      <c r="Q70" s="33">
        <v>1.496E-8</v>
      </c>
      <c r="R70" s="34">
        <v>1312.1</v>
      </c>
      <c r="S70" s="34">
        <v>369.97</v>
      </c>
      <c r="T70" s="25">
        <v>-86</v>
      </c>
      <c r="U70" s="25">
        <v>-28.7</v>
      </c>
      <c r="V70" s="32">
        <v>15.742800000000001</v>
      </c>
      <c r="W70" s="34">
        <v>3017.81</v>
      </c>
      <c r="X70" s="34">
        <v>-137.1</v>
      </c>
      <c r="Y70" s="25">
        <v>468</v>
      </c>
      <c r="Z70" s="25">
        <v>343</v>
      </c>
      <c r="AA70" s="30">
        <v>0</v>
      </c>
      <c r="AB70" s="34">
        <v>0</v>
      </c>
      <c r="AC70" s="30">
        <v>0</v>
      </c>
      <c r="AD70" s="30">
        <v>0</v>
      </c>
      <c r="AE70" s="25">
        <v>12100</v>
      </c>
    </row>
    <row r="71" spans="1:33" ht="15" x14ac:dyDescent="0.2">
      <c r="A71" s="25">
        <v>57</v>
      </c>
      <c r="B71" s="24" t="s">
        <v>133</v>
      </c>
      <c r="C71" s="30">
        <v>112.21599999999999</v>
      </c>
      <c r="D71" s="31">
        <v>171.4</v>
      </c>
      <c r="E71" s="31">
        <v>394.4</v>
      </c>
      <c r="F71" s="31">
        <v>566.6</v>
      </c>
      <c r="G71" s="31">
        <v>25.9</v>
      </c>
      <c r="H71" s="31">
        <v>464</v>
      </c>
      <c r="I71" s="30">
        <v>0.26</v>
      </c>
      <c r="J71" s="30">
        <v>0.38600000000000001</v>
      </c>
      <c r="K71" s="30">
        <v>0.71499999999999997</v>
      </c>
      <c r="L71" s="31">
        <v>293</v>
      </c>
      <c r="M71" s="31">
        <v>0.3</v>
      </c>
      <c r="N71" s="32">
        <v>-0.97899999999999998</v>
      </c>
      <c r="O71" s="33">
        <v>0.1729</v>
      </c>
      <c r="P71" s="33">
        <v>-9.6409999999999993E-5</v>
      </c>
      <c r="Q71" s="33">
        <v>2.072E-8</v>
      </c>
      <c r="R71" s="34">
        <v>418.82</v>
      </c>
      <c r="S71" s="34">
        <v>237.63</v>
      </c>
      <c r="T71" s="25">
        <v>-19.82</v>
      </c>
      <c r="U71" s="25">
        <v>24.91</v>
      </c>
      <c r="V71" s="32">
        <v>15.962999999999999</v>
      </c>
      <c r="W71" s="34">
        <v>3116.52</v>
      </c>
      <c r="X71" s="34">
        <v>-60.39</v>
      </c>
      <c r="Y71" s="25">
        <v>420</v>
      </c>
      <c r="Z71" s="25">
        <v>288</v>
      </c>
      <c r="AA71" s="30">
        <v>64.486999999999995</v>
      </c>
      <c r="AB71" s="34">
        <v>6883.34</v>
      </c>
      <c r="AC71" s="30">
        <v>-6.7649999999999997</v>
      </c>
      <c r="AD71" s="30">
        <v>6.98</v>
      </c>
      <c r="AE71" s="25">
        <v>8070</v>
      </c>
    </row>
    <row r="72" spans="1:33" ht="15" x14ac:dyDescent="0.2">
      <c r="A72" s="25">
        <v>58</v>
      </c>
      <c r="B72" s="24" t="s">
        <v>134</v>
      </c>
      <c r="C72" s="30">
        <v>210.405</v>
      </c>
      <c r="D72" s="31">
        <v>269.39999999999998</v>
      </c>
      <c r="E72" s="31">
        <v>541.5</v>
      </c>
      <c r="F72" s="31">
        <v>704</v>
      </c>
      <c r="G72" s="31">
        <v>14.4</v>
      </c>
      <c r="H72" s="31">
        <v>0</v>
      </c>
      <c r="I72" s="30">
        <v>0</v>
      </c>
      <c r="J72" s="30">
        <v>0.68200000000000005</v>
      </c>
      <c r="K72" s="30">
        <v>0.79100000000000004</v>
      </c>
      <c r="L72" s="31">
        <v>273</v>
      </c>
      <c r="M72" s="31">
        <v>0</v>
      </c>
      <c r="N72" s="32">
        <v>-2.198</v>
      </c>
      <c r="O72" s="33">
        <v>3.302</v>
      </c>
      <c r="P72" s="33">
        <v>-1</v>
      </c>
      <c r="Q72" s="33">
        <v>-1.859</v>
      </c>
      <c r="R72" s="34">
        <v>-4</v>
      </c>
      <c r="S72" s="34">
        <v>4.0670000000000002</v>
      </c>
      <c r="T72" s="25">
        <v>-8</v>
      </c>
      <c r="U72" s="25">
        <v>739.13</v>
      </c>
      <c r="V72" s="32">
        <v>347.46</v>
      </c>
      <c r="W72" s="34">
        <v>-54.31</v>
      </c>
      <c r="X72" s="34">
        <v>38.97</v>
      </c>
      <c r="Y72" s="25">
        <v>16.1539</v>
      </c>
      <c r="Z72" s="25">
        <v>4103.1499999999996</v>
      </c>
      <c r="AA72" s="30">
        <v>-110.6</v>
      </c>
      <c r="AB72" s="34">
        <v>574</v>
      </c>
      <c r="AC72" s="30">
        <v>406</v>
      </c>
      <c r="AD72" s="30">
        <v>98.92</v>
      </c>
      <c r="AE72" s="25">
        <v>-12205.3</v>
      </c>
      <c r="AG72" s="25">
        <v>19.16</v>
      </c>
    </row>
    <row r="73" spans="1:33" ht="15" x14ac:dyDescent="0.2">
      <c r="A73" s="25">
        <v>59</v>
      </c>
      <c r="B73" s="24" t="s">
        <v>135</v>
      </c>
      <c r="C73" s="30">
        <v>88.15</v>
      </c>
      <c r="D73" s="31">
        <v>195</v>
      </c>
      <c r="E73" s="31">
        <v>411</v>
      </c>
      <c r="F73" s="31">
        <v>586</v>
      </c>
      <c r="G73" s="31">
        <v>38</v>
      </c>
      <c r="H73" s="31">
        <v>326</v>
      </c>
      <c r="I73" s="30">
        <v>0.26</v>
      </c>
      <c r="J73" s="30">
        <v>0.57999999999999996</v>
      </c>
      <c r="K73" s="30">
        <v>0.81499999999999995</v>
      </c>
      <c r="L73" s="31">
        <v>293</v>
      </c>
      <c r="M73" s="31">
        <v>1.7</v>
      </c>
      <c r="N73" s="32">
        <v>0.92400000000000004</v>
      </c>
      <c r="O73" s="33">
        <v>0.1205</v>
      </c>
      <c r="P73" s="33">
        <v>-6.3040000000000006E-5</v>
      </c>
      <c r="Q73" s="33">
        <v>1.2229999999999999E-8</v>
      </c>
      <c r="R73" s="34">
        <v>1151.0999999999999</v>
      </c>
      <c r="S73" s="34">
        <v>349.62</v>
      </c>
      <c r="T73" s="25">
        <v>-71.400000000000006</v>
      </c>
      <c r="U73" s="25">
        <v>-34.9</v>
      </c>
      <c r="V73" s="32">
        <v>16.527000000000001</v>
      </c>
      <c r="W73" s="34">
        <v>3026.89</v>
      </c>
      <c r="X73" s="34">
        <v>-105</v>
      </c>
      <c r="Y73" s="25">
        <v>411</v>
      </c>
      <c r="Z73" s="25">
        <v>310</v>
      </c>
      <c r="AA73" s="30">
        <v>0</v>
      </c>
      <c r="AB73" s="34">
        <v>0</v>
      </c>
      <c r="AC73" s="30">
        <v>0</v>
      </c>
      <c r="AD73" s="30">
        <v>0</v>
      </c>
      <c r="AE73" s="25">
        <v>10600</v>
      </c>
    </row>
    <row r="74" spans="1:33" ht="15" x14ac:dyDescent="0.2">
      <c r="A74" s="25">
        <v>60</v>
      </c>
      <c r="B74" s="24" t="s">
        <v>136</v>
      </c>
      <c r="C74" s="30">
        <v>70.135000000000005</v>
      </c>
      <c r="D74" s="31">
        <v>107.9</v>
      </c>
      <c r="E74" s="31">
        <v>303.10000000000002</v>
      </c>
      <c r="F74" s="31">
        <v>464.7</v>
      </c>
      <c r="G74" s="31">
        <v>40</v>
      </c>
      <c r="H74" s="31">
        <v>300</v>
      </c>
      <c r="I74" s="30">
        <v>0.31</v>
      </c>
      <c r="J74" s="30">
        <v>0.245</v>
      </c>
      <c r="K74" s="30">
        <v>0.64</v>
      </c>
      <c r="L74" s="31">
        <v>293</v>
      </c>
      <c r="M74" s="31">
        <v>0.4</v>
      </c>
      <c r="N74" s="32">
        <v>-3.2000000000000001E-2</v>
      </c>
      <c r="O74" s="33">
        <v>0.10340000000000001</v>
      </c>
      <c r="P74" s="33">
        <v>-5.5340000000000002E-5</v>
      </c>
      <c r="Q74" s="33">
        <v>1.118E-8</v>
      </c>
      <c r="R74" s="34">
        <v>305.25</v>
      </c>
      <c r="S74" s="34">
        <v>174.7</v>
      </c>
      <c r="T74" s="25">
        <v>-5</v>
      </c>
      <c r="U74" s="25">
        <v>18.91</v>
      </c>
      <c r="V74" s="32">
        <v>15.7646</v>
      </c>
      <c r="W74" s="34">
        <v>2405.96</v>
      </c>
      <c r="X74" s="34">
        <v>-39.630000000000003</v>
      </c>
      <c r="Y74" s="25">
        <v>325</v>
      </c>
      <c r="Z74" s="25">
        <v>220</v>
      </c>
      <c r="AA74" s="30">
        <v>51.816000000000003</v>
      </c>
      <c r="AB74" s="34">
        <v>-4694.26</v>
      </c>
      <c r="AC74" s="30">
        <v>-5.202</v>
      </c>
      <c r="AD74" s="30">
        <v>3.42</v>
      </c>
      <c r="AE74" s="25">
        <v>6022</v>
      </c>
    </row>
    <row r="75" spans="1:33" ht="15" x14ac:dyDescent="0.2">
      <c r="A75" s="25">
        <v>61</v>
      </c>
      <c r="B75" s="24" t="s">
        <v>137</v>
      </c>
      <c r="C75" s="30">
        <v>68.119</v>
      </c>
      <c r="D75" s="31">
        <v>167.5</v>
      </c>
      <c r="E75" s="31">
        <v>313.3</v>
      </c>
      <c r="F75" s="31">
        <v>493.4</v>
      </c>
      <c r="G75" s="31">
        <v>40</v>
      </c>
      <c r="H75" s="31">
        <v>278</v>
      </c>
      <c r="I75" s="30">
        <v>0.27500000000000002</v>
      </c>
      <c r="J75" s="30">
        <v>0.16400000000000001</v>
      </c>
      <c r="K75" s="30">
        <v>0.69</v>
      </c>
      <c r="L75" s="31">
        <v>293</v>
      </c>
      <c r="M75" s="31">
        <v>0.9</v>
      </c>
      <c r="N75" s="32">
        <v>4.3150000000000004</v>
      </c>
      <c r="O75" s="33">
        <v>8.3860000000000004E-2</v>
      </c>
      <c r="P75" s="33">
        <v>-4.57E-5</v>
      </c>
      <c r="Q75" s="33">
        <v>9.7870000000000002E-9</v>
      </c>
      <c r="R75" s="34">
        <v>0</v>
      </c>
      <c r="S75" s="34">
        <v>0</v>
      </c>
      <c r="T75" s="25">
        <v>34.5</v>
      </c>
      <c r="U75" s="25">
        <v>50.25</v>
      </c>
      <c r="V75" s="32">
        <v>16.042899999999999</v>
      </c>
      <c r="W75" s="34">
        <v>2515.62</v>
      </c>
      <c r="X75" s="34">
        <v>-45.97</v>
      </c>
      <c r="Y75" s="25">
        <v>335</v>
      </c>
      <c r="Z75" s="25">
        <v>230</v>
      </c>
      <c r="AA75" s="30">
        <v>0</v>
      </c>
      <c r="AB75" s="34">
        <v>0</v>
      </c>
      <c r="AC75" s="30">
        <v>0</v>
      </c>
      <c r="AD75" s="30">
        <v>0</v>
      </c>
      <c r="AE75" s="25">
        <v>0</v>
      </c>
    </row>
    <row r="76" spans="1:33" ht="15" x14ac:dyDescent="0.2">
      <c r="A76" s="25">
        <v>62</v>
      </c>
      <c r="B76" s="24" t="s">
        <v>138</v>
      </c>
      <c r="C76" s="30">
        <v>60.095999999999997</v>
      </c>
      <c r="D76" s="31">
        <v>146.9</v>
      </c>
      <c r="E76" s="31">
        <v>370.4</v>
      </c>
      <c r="F76" s="31">
        <v>536.70000000000005</v>
      </c>
      <c r="G76" s="31">
        <v>51</v>
      </c>
      <c r="H76" s="31">
        <v>218.5</v>
      </c>
      <c r="I76" s="30">
        <v>0.253</v>
      </c>
      <c r="J76" s="30">
        <v>0.624</v>
      </c>
      <c r="K76" s="30">
        <v>0.80400000000000005</v>
      </c>
      <c r="L76" s="31">
        <v>293</v>
      </c>
      <c r="M76" s="31">
        <v>1.7</v>
      </c>
      <c r="N76" s="32">
        <v>0.59</v>
      </c>
      <c r="O76" s="33">
        <v>7.9420000000000004E-2</v>
      </c>
      <c r="P76" s="33">
        <v>-4.4310000000000001E-5</v>
      </c>
      <c r="Q76" s="33">
        <v>1.0260000000000001E-8</v>
      </c>
      <c r="R76" s="34">
        <v>951.04</v>
      </c>
      <c r="S76" s="34">
        <v>327.83</v>
      </c>
      <c r="T76" s="25">
        <v>-61.28</v>
      </c>
      <c r="U76" s="25">
        <v>-38.67</v>
      </c>
      <c r="V76" s="32">
        <v>17.543900000000001</v>
      </c>
      <c r="W76" s="34">
        <v>3166.38</v>
      </c>
      <c r="X76" s="34">
        <v>-80.150000000000006</v>
      </c>
      <c r="Y76" s="25">
        <v>400</v>
      </c>
      <c r="Z76" s="25">
        <v>285</v>
      </c>
      <c r="AA76" s="30">
        <v>101.82</v>
      </c>
      <c r="AB76" s="34">
        <v>-9416.25</v>
      </c>
      <c r="AC76" s="30">
        <v>-11.79</v>
      </c>
      <c r="AD76" s="30">
        <v>3.13</v>
      </c>
      <c r="AE76" s="25">
        <v>9980</v>
      </c>
    </row>
    <row r="77" spans="1:33" ht="15" x14ac:dyDescent="0.2">
      <c r="A77" s="25">
        <v>63</v>
      </c>
      <c r="B77" s="24" t="s">
        <v>139</v>
      </c>
      <c r="C77" s="30">
        <v>196.37799999999999</v>
      </c>
      <c r="D77" s="31">
        <v>260.3</v>
      </c>
      <c r="E77" s="31">
        <v>524.29999999999995</v>
      </c>
      <c r="F77" s="31">
        <v>689</v>
      </c>
      <c r="G77" s="31">
        <v>15.4</v>
      </c>
      <c r="H77" s="31">
        <v>0</v>
      </c>
      <c r="I77" s="30">
        <v>0</v>
      </c>
      <c r="J77" s="30">
        <v>0.64400000000000002</v>
      </c>
      <c r="K77" s="30">
        <v>0.78600000000000003</v>
      </c>
      <c r="L77" s="31">
        <v>273</v>
      </c>
      <c r="M77" s="31">
        <v>0</v>
      </c>
      <c r="N77" s="32">
        <v>-1.903</v>
      </c>
      <c r="O77" s="33">
        <v>3.0710000000000002</v>
      </c>
      <c r="P77" s="33">
        <v>-1</v>
      </c>
      <c r="Q77" s="33">
        <v>-1.722</v>
      </c>
      <c r="R77" s="34">
        <v>-4</v>
      </c>
      <c r="S77" s="34">
        <v>3.7480000000000002</v>
      </c>
      <c r="T77" s="25">
        <v>-8</v>
      </c>
      <c r="U77" s="25">
        <v>697.49</v>
      </c>
      <c r="V77" s="32">
        <v>336.13</v>
      </c>
      <c r="W77" s="34">
        <v>-49.36</v>
      </c>
      <c r="X77" s="34">
        <v>36.99</v>
      </c>
      <c r="Y77" s="25">
        <v>16.164300000000001</v>
      </c>
      <c r="Z77" s="25">
        <v>4018.01</v>
      </c>
      <c r="AA77" s="30">
        <v>-102.7</v>
      </c>
      <c r="AB77" s="34">
        <v>557</v>
      </c>
      <c r="AC77" s="30">
        <v>392</v>
      </c>
      <c r="AD77" s="30">
        <v>92.474000000000004</v>
      </c>
      <c r="AE77" s="25">
        <v>-11329.2</v>
      </c>
      <c r="AG77" s="25">
        <v>17.07</v>
      </c>
    </row>
    <row r="78" spans="1:33" ht="15" x14ac:dyDescent="0.2">
      <c r="A78" s="25">
        <v>64</v>
      </c>
      <c r="B78" s="24" t="s">
        <v>140</v>
      </c>
      <c r="C78" s="30">
        <v>68.119</v>
      </c>
      <c r="D78" s="31">
        <v>185.7</v>
      </c>
      <c r="E78" s="31">
        <v>315.2</v>
      </c>
      <c r="F78" s="31">
        <v>496</v>
      </c>
      <c r="G78" s="31">
        <v>39.4</v>
      </c>
      <c r="H78" s="31">
        <v>275</v>
      </c>
      <c r="I78" s="30">
        <v>0.26600000000000001</v>
      </c>
      <c r="J78" s="30">
        <v>0.17499999999999999</v>
      </c>
      <c r="K78" s="30">
        <v>0.67600000000000005</v>
      </c>
      <c r="L78" s="31">
        <v>293</v>
      </c>
      <c r="M78" s="31">
        <v>0.7</v>
      </c>
      <c r="N78" s="32">
        <v>7.33</v>
      </c>
      <c r="O78" s="33">
        <v>6.7140000000000005E-2</v>
      </c>
      <c r="P78" s="33">
        <v>-1.6030000000000001E-5</v>
      </c>
      <c r="Q78" s="33">
        <v>-5.6169999999999999E-9</v>
      </c>
      <c r="R78" s="34">
        <v>0</v>
      </c>
      <c r="S78" s="34">
        <v>0</v>
      </c>
      <c r="T78" s="25">
        <v>18.600000000000001</v>
      </c>
      <c r="U78" s="25">
        <v>35.07</v>
      </c>
      <c r="V78" s="32">
        <v>15.918200000000001</v>
      </c>
      <c r="W78" s="34">
        <v>2541.69</v>
      </c>
      <c r="X78" s="34">
        <v>-41.43</v>
      </c>
      <c r="Y78" s="25">
        <v>340</v>
      </c>
      <c r="Z78" s="25">
        <v>250</v>
      </c>
      <c r="AA78" s="30">
        <v>0</v>
      </c>
      <c r="AB78" s="34">
        <v>0</v>
      </c>
      <c r="AC78" s="30">
        <v>0</v>
      </c>
      <c r="AD78" s="30">
        <v>0</v>
      </c>
      <c r="AE78" s="25">
        <v>6460</v>
      </c>
    </row>
    <row r="79" spans="1:33" ht="15" x14ac:dyDescent="0.2">
      <c r="A79" s="25">
        <v>65</v>
      </c>
      <c r="B79" s="24" t="s">
        <v>141</v>
      </c>
      <c r="C79" s="30">
        <v>182.351</v>
      </c>
      <c r="D79" s="31">
        <v>250.1</v>
      </c>
      <c r="E79" s="31">
        <v>505.9</v>
      </c>
      <c r="F79" s="31">
        <v>674</v>
      </c>
      <c r="G79" s="31">
        <v>16.8</v>
      </c>
      <c r="H79" s="31">
        <v>0</v>
      </c>
      <c r="I79" s="30">
        <v>0</v>
      </c>
      <c r="J79" s="30">
        <v>0.59799999999999998</v>
      </c>
      <c r="K79" s="30">
        <v>0.76600000000000001</v>
      </c>
      <c r="L79" s="31">
        <v>293</v>
      </c>
      <c r="M79" s="31">
        <v>0</v>
      </c>
      <c r="N79" s="32">
        <v>-1.7</v>
      </c>
      <c r="O79" s="33">
        <v>2.8450000000000002</v>
      </c>
      <c r="P79" s="33">
        <v>-1</v>
      </c>
      <c r="Q79" s="33">
        <v>-1.5940000000000001</v>
      </c>
      <c r="R79" s="34">
        <v>-4</v>
      </c>
      <c r="S79" s="34">
        <v>3.4660000000000002</v>
      </c>
      <c r="T79" s="25">
        <v>-8</v>
      </c>
      <c r="U79" s="25">
        <v>658.16</v>
      </c>
      <c r="V79" s="32">
        <v>323.70999999999998</v>
      </c>
      <c r="W79" s="34">
        <v>-44.45</v>
      </c>
      <c r="X79" s="34">
        <v>34.96</v>
      </c>
      <c r="Y79" s="25">
        <v>16.085000000000001</v>
      </c>
      <c r="Z79" s="25">
        <v>3856.23</v>
      </c>
      <c r="AA79" s="30">
        <v>-97.94</v>
      </c>
      <c r="AB79" s="34">
        <v>537</v>
      </c>
      <c r="AC79" s="30">
        <v>377</v>
      </c>
      <c r="AD79" s="30">
        <v>88.01</v>
      </c>
      <c r="AE79" s="25">
        <v>-10609.4</v>
      </c>
      <c r="AG79" s="25">
        <v>15</v>
      </c>
    </row>
    <row r="80" spans="1:33" ht="15" x14ac:dyDescent="0.2">
      <c r="A80" s="25">
        <v>66</v>
      </c>
      <c r="B80" s="24" t="s">
        <v>142</v>
      </c>
      <c r="C80" s="30">
        <v>154.297</v>
      </c>
      <c r="D80" s="31">
        <v>224</v>
      </c>
      <c r="E80" s="31">
        <v>465.8</v>
      </c>
      <c r="F80" s="31">
        <v>637</v>
      </c>
      <c r="G80" s="31">
        <v>19.7</v>
      </c>
      <c r="H80" s="31">
        <v>0</v>
      </c>
      <c r="I80" s="30">
        <v>0</v>
      </c>
      <c r="J80" s="30">
        <v>0.51800000000000002</v>
      </c>
      <c r="K80" s="30">
        <v>0.751</v>
      </c>
      <c r="L80" s="31">
        <v>293</v>
      </c>
      <c r="M80" s="31">
        <v>0</v>
      </c>
      <c r="N80" s="32">
        <v>-1.3340000000000001</v>
      </c>
      <c r="O80" s="33">
        <v>0.23949999999999999</v>
      </c>
      <c r="P80" s="33">
        <v>-1.338E-4</v>
      </c>
      <c r="Q80" s="33">
        <v>2.9049999999999999E-8</v>
      </c>
      <c r="R80" s="34">
        <v>566.26</v>
      </c>
      <c r="S80" s="34">
        <v>294.89</v>
      </c>
      <c r="T80" s="25">
        <v>-34.6</v>
      </c>
      <c r="U80" s="25">
        <v>30.94</v>
      </c>
      <c r="V80" s="32">
        <v>16.0412</v>
      </c>
      <c r="W80" s="34">
        <v>3597.72</v>
      </c>
      <c r="X80" s="34">
        <v>-83.41</v>
      </c>
      <c r="Y80" s="25">
        <v>496</v>
      </c>
      <c r="Z80" s="25">
        <v>345</v>
      </c>
      <c r="AA80" s="30">
        <v>78.295000000000002</v>
      </c>
      <c r="AB80" s="34">
        <v>-9105.75</v>
      </c>
      <c r="AC80" s="30">
        <v>-8.4890000000000008</v>
      </c>
      <c r="AD80" s="30">
        <v>11.46</v>
      </c>
      <c r="AE80" s="25">
        <v>9770</v>
      </c>
    </row>
    <row r="81" spans="1:31" ht="15" x14ac:dyDescent="0.2">
      <c r="A81" s="25">
        <v>67</v>
      </c>
      <c r="B81" s="24" t="s">
        <v>143</v>
      </c>
      <c r="C81" s="30">
        <v>86.177999999999997</v>
      </c>
      <c r="D81" s="31">
        <v>173.3</v>
      </c>
      <c r="E81" s="31">
        <v>322.89999999999998</v>
      </c>
      <c r="F81" s="31">
        <v>488.7</v>
      </c>
      <c r="G81" s="31">
        <v>30.4</v>
      </c>
      <c r="H81" s="31">
        <v>359</v>
      </c>
      <c r="I81" s="30">
        <v>0.27200000000000002</v>
      </c>
      <c r="J81" s="30">
        <v>0.23100000000000001</v>
      </c>
      <c r="K81" s="30">
        <v>0.64900000000000002</v>
      </c>
      <c r="L81" s="31">
        <v>293</v>
      </c>
      <c r="M81" s="31">
        <v>0</v>
      </c>
      <c r="N81" s="32">
        <v>-3.9729999999999999</v>
      </c>
      <c r="O81" s="33">
        <v>0.15029999999999999</v>
      </c>
      <c r="P81" s="33">
        <v>-8.3139999999999993E-5</v>
      </c>
      <c r="Q81" s="33">
        <v>1.6359999999999999E-8</v>
      </c>
      <c r="R81" s="34">
        <v>438.44</v>
      </c>
      <c r="S81" s="34">
        <v>226.67</v>
      </c>
      <c r="T81" s="25">
        <v>-44.35</v>
      </c>
      <c r="U81" s="25">
        <v>-2.2999999999999998</v>
      </c>
      <c r="V81" s="32">
        <v>15.553599999999999</v>
      </c>
      <c r="W81" s="34">
        <v>2489.5</v>
      </c>
      <c r="X81" s="34">
        <v>-43.81</v>
      </c>
      <c r="Y81" s="25">
        <v>350</v>
      </c>
      <c r="Z81" s="25">
        <v>230</v>
      </c>
      <c r="AA81" s="30">
        <v>51.47</v>
      </c>
      <c r="AB81" s="34">
        <v>-4910.28</v>
      </c>
      <c r="AC81" s="30">
        <v>-5.3140000000000001</v>
      </c>
      <c r="AD81" s="30">
        <v>4.3230000000000004</v>
      </c>
      <c r="AE81" s="25">
        <v>6287</v>
      </c>
    </row>
    <row r="82" spans="1:31" ht="15" x14ac:dyDescent="0.2">
      <c r="A82" s="25">
        <v>68</v>
      </c>
      <c r="B82" s="24" t="s">
        <v>144</v>
      </c>
      <c r="C82" s="30">
        <v>114.232</v>
      </c>
      <c r="D82" s="31">
        <v>160.9</v>
      </c>
      <c r="E82" s="31">
        <v>383</v>
      </c>
      <c r="F82" s="31">
        <v>563.4</v>
      </c>
      <c r="G82" s="31">
        <v>26.9</v>
      </c>
      <c r="H82" s="31">
        <v>436</v>
      </c>
      <c r="I82" s="30">
        <v>0.254</v>
      </c>
      <c r="J82" s="30">
        <v>0.29699999999999999</v>
      </c>
      <c r="K82" s="30">
        <v>0.71599999999999997</v>
      </c>
      <c r="L82" s="31">
        <v>293</v>
      </c>
      <c r="M82" s="31">
        <v>0</v>
      </c>
      <c r="N82" s="32">
        <v>2.2010000000000001</v>
      </c>
      <c r="O82" s="33">
        <v>0.18770000000000001</v>
      </c>
      <c r="P82" s="33">
        <v>-1.0509999999999999E-4</v>
      </c>
      <c r="Q82" s="33">
        <v>2.316E-8</v>
      </c>
      <c r="R82" s="34">
        <v>474.57</v>
      </c>
      <c r="S82" s="34">
        <v>257.61</v>
      </c>
      <c r="T82" s="25">
        <v>-52.61</v>
      </c>
      <c r="U82" s="25">
        <v>4.09</v>
      </c>
      <c r="V82" s="32">
        <v>15.716200000000001</v>
      </c>
      <c r="W82" s="34">
        <v>2981.56</v>
      </c>
      <c r="X82" s="34">
        <v>-54.73</v>
      </c>
      <c r="Y82" s="25">
        <v>409</v>
      </c>
      <c r="Z82" s="25">
        <v>277</v>
      </c>
      <c r="AA82" s="30">
        <v>58.179000000000002</v>
      </c>
      <c r="AB82" s="34">
        <v>-6218.74</v>
      </c>
      <c r="AC82" s="30">
        <v>-5.9420000000000002</v>
      </c>
      <c r="AD82" s="30">
        <v>6.54</v>
      </c>
      <c r="AE82" s="25">
        <v>7650</v>
      </c>
    </row>
    <row r="83" spans="1:31" ht="15" x14ac:dyDescent="0.2">
      <c r="A83" s="25">
        <v>69</v>
      </c>
      <c r="B83" s="24" t="s">
        <v>145</v>
      </c>
      <c r="C83" s="30">
        <v>142.286</v>
      </c>
      <c r="D83" s="31">
        <v>0</v>
      </c>
      <c r="E83" s="31">
        <v>433.5</v>
      </c>
      <c r="F83" s="31">
        <v>623.1</v>
      </c>
      <c r="G83" s="31">
        <v>24.8</v>
      </c>
      <c r="H83" s="31">
        <v>0</v>
      </c>
      <c r="I83" s="30">
        <v>0</v>
      </c>
      <c r="J83" s="30">
        <v>0.36</v>
      </c>
      <c r="K83" s="30">
        <v>0</v>
      </c>
      <c r="L83" s="31">
        <v>0</v>
      </c>
      <c r="M83" s="31">
        <v>0</v>
      </c>
      <c r="N83" s="32">
        <v>-14.052</v>
      </c>
      <c r="O83" s="33">
        <v>0.29409999999999997</v>
      </c>
      <c r="P83" s="33">
        <v>-2.1100000000000001E-4</v>
      </c>
      <c r="Q83" s="33">
        <v>6.1739999999999996E-8</v>
      </c>
      <c r="R83" s="34">
        <v>0</v>
      </c>
      <c r="S83" s="34">
        <v>0</v>
      </c>
      <c r="T83" s="25">
        <v>0</v>
      </c>
      <c r="U83" s="25">
        <v>0</v>
      </c>
      <c r="V83" s="32">
        <v>15.7598</v>
      </c>
      <c r="W83" s="34">
        <v>3371.05</v>
      </c>
      <c r="X83" s="34">
        <v>-64.09</v>
      </c>
      <c r="Y83" s="25">
        <v>463</v>
      </c>
      <c r="Z83" s="25">
        <v>314</v>
      </c>
      <c r="AA83" s="30">
        <v>0</v>
      </c>
      <c r="AB83" s="34">
        <v>0</v>
      </c>
      <c r="AC83" s="30">
        <v>0</v>
      </c>
      <c r="AD83" s="30">
        <v>0</v>
      </c>
      <c r="AE83" s="25">
        <v>8690</v>
      </c>
    </row>
    <row r="84" spans="1:31" ht="15" x14ac:dyDescent="0.2">
      <c r="A84" s="25">
        <v>70</v>
      </c>
      <c r="B84" s="24" t="s">
        <v>146</v>
      </c>
      <c r="C84" s="30">
        <v>128.25899999999999</v>
      </c>
      <c r="D84" s="31">
        <v>0</v>
      </c>
      <c r="E84" s="31">
        <v>413.4</v>
      </c>
      <c r="F84" s="31">
        <v>607.6</v>
      </c>
      <c r="G84" s="31">
        <v>27</v>
      </c>
      <c r="H84" s="31">
        <v>0</v>
      </c>
      <c r="I84" s="30">
        <v>0</v>
      </c>
      <c r="J84" s="30">
        <v>0.27900000000000003</v>
      </c>
      <c r="K84" s="30">
        <v>0</v>
      </c>
      <c r="L84" s="31">
        <v>0</v>
      </c>
      <c r="M84" s="31">
        <v>0</v>
      </c>
      <c r="N84" s="32">
        <v>-13.037000000000001</v>
      </c>
      <c r="O84" s="33">
        <v>0.2601</v>
      </c>
      <c r="P84" s="33">
        <v>-1.808E-4</v>
      </c>
      <c r="Q84" s="33">
        <v>5.1160000000000003E-8</v>
      </c>
      <c r="R84" s="34">
        <v>0</v>
      </c>
      <c r="S84" s="34">
        <v>0</v>
      </c>
      <c r="T84" s="25">
        <v>-56.7</v>
      </c>
      <c r="U84" s="25">
        <v>8.1999999999999993</v>
      </c>
      <c r="V84" s="32">
        <v>15.728</v>
      </c>
      <c r="W84" s="34">
        <v>3220.55</v>
      </c>
      <c r="X84" s="34">
        <v>-59.31</v>
      </c>
      <c r="Y84" s="25">
        <v>440</v>
      </c>
      <c r="Z84" s="25">
        <v>328</v>
      </c>
      <c r="AA84" s="30">
        <v>64.103999999999999</v>
      </c>
      <c r="AB84" s="34">
        <v>-7011.38</v>
      </c>
      <c r="AC84" s="30">
        <v>-6.7309999999999999</v>
      </c>
      <c r="AD84" s="30">
        <v>8.4600000000000009</v>
      </c>
      <c r="AE84" s="25">
        <v>8430</v>
      </c>
    </row>
    <row r="85" spans="1:31" ht="15" x14ac:dyDescent="0.2">
      <c r="A85" s="25">
        <v>71</v>
      </c>
      <c r="B85" s="24" t="s">
        <v>147</v>
      </c>
      <c r="C85" s="30">
        <v>128.25899999999999</v>
      </c>
      <c r="D85" s="31">
        <v>0</v>
      </c>
      <c r="E85" s="31">
        <v>406.2</v>
      </c>
      <c r="F85" s="31">
        <v>592.70000000000005</v>
      </c>
      <c r="G85" s="31">
        <v>25.7</v>
      </c>
      <c r="H85" s="31">
        <v>0</v>
      </c>
      <c r="I85" s="30">
        <v>0</v>
      </c>
      <c r="J85" s="30">
        <v>0.311</v>
      </c>
      <c r="K85" s="30">
        <v>0</v>
      </c>
      <c r="L85" s="31">
        <v>0</v>
      </c>
      <c r="M85" s="31">
        <v>0</v>
      </c>
      <c r="N85" s="32">
        <v>-13.037000000000001</v>
      </c>
      <c r="O85" s="33">
        <v>0.2601</v>
      </c>
      <c r="P85" s="33">
        <v>-1.808E-4</v>
      </c>
      <c r="Q85" s="33">
        <v>5.1660000000000001E-8</v>
      </c>
      <c r="R85" s="34">
        <v>0</v>
      </c>
      <c r="S85" s="34">
        <v>0</v>
      </c>
      <c r="T85" s="25">
        <v>-56.64</v>
      </c>
      <c r="U85" s="25">
        <v>7.8</v>
      </c>
      <c r="V85" s="32">
        <v>15.7363</v>
      </c>
      <c r="W85" s="34">
        <v>3167.42</v>
      </c>
      <c r="X85" s="34">
        <v>-58.21</v>
      </c>
      <c r="Y85" s="25">
        <v>430</v>
      </c>
      <c r="Z85" s="25">
        <v>318</v>
      </c>
      <c r="AA85" s="30">
        <v>0</v>
      </c>
      <c r="AB85" s="34">
        <v>0</v>
      </c>
      <c r="AC85" s="30">
        <v>0</v>
      </c>
      <c r="AD85" s="30">
        <v>0</v>
      </c>
      <c r="AE85" s="25">
        <v>8190</v>
      </c>
    </row>
    <row r="86" spans="1:31" ht="15" x14ac:dyDescent="0.2">
      <c r="A86" s="25">
        <v>72</v>
      </c>
      <c r="B86" s="24" t="s">
        <v>148</v>
      </c>
      <c r="C86" s="30">
        <v>100.205</v>
      </c>
      <c r="D86" s="31">
        <v>248.3</v>
      </c>
      <c r="E86" s="31">
        <v>354</v>
      </c>
      <c r="F86" s="31">
        <v>531.1</v>
      </c>
      <c r="G86" s="31">
        <v>29.2</v>
      </c>
      <c r="H86" s="31">
        <v>398</v>
      </c>
      <c r="I86" s="30">
        <v>0.26700000000000002</v>
      </c>
      <c r="J86" s="30">
        <v>0.251</v>
      </c>
      <c r="K86" s="30">
        <v>0.69</v>
      </c>
      <c r="L86" s="31">
        <v>293</v>
      </c>
      <c r="M86" s="31">
        <v>0</v>
      </c>
      <c r="N86" s="32">
        <v>-5.48</v>
      </c>
      <c r="O86" s="33">
        <v>0.17960000000000001</v>
      </c>
      <c r="P86" s="33">
        <v>-1.0560000000000001E-4</v>
      </c>
      <c r="Q86" s="33">
        <v>2.4E-8</v>
      </c>
      <c r="R86" s="34">
        <v>0</v>
      </c>
      <c r="S86" s="34">
        <v>0</v>
      </c>
      <c r="T86" s="25">
        <v>-48.95</v>
      </c>
      <c r="U86" s="25">
        <v>1.02</v>
      </c>
      <c r="V86" s="32">
        <v>15.639799999999999</v>
      </c>
      <c r="W86" s="34">
        <v>2764.4</v>
      </c>
      <c r="X86" s="34">
        <v>-47.1</v>
      </c>
      <c r="Y86" s="25">
        <v>379</v>
      </c>
      <c r="Z86" s="25">
        <v>254</v>
      </c>
      <c r="AA86" s="30">
        <v>52.761000000000003</v>
      </c>
      <c r="AB86" s="34">
        <v>-5431.67</v>
      </c>
      <c r="AC86" s="30">
        <v>-5.2510000000000003</v>
      </c>
      <c r="AD86" s="30">
        <v>5.37</v>
      </c>
      <c r="AE86" s="25">
        <v>6919</v>
      </c>
    </row>
    <row r="87" spans="1:31" ht="15" x14ac:dyDescent="0.2">
      <c r="A87" s="25">
        <v>73</v>
      </c>
      <c r="B87" s="24" t="s">
        <v>149</v>
      </c>
      <c r="C87" s="30">
        <v>128.25899999999999</v>
      </c>
      <c r="D87" s="31">
        <v>0</v>
      </c>
      <c r="E87" s="31">
        <v>406.8</v>
      </c>
      <c r="F87" s="31">
        <v>588</v>
      </c>
      <c r="G87" s="31">
        <v>24.6</v>
      </c>
      <c r="H87" s="31">
        <v>0</v>
      </c>
      <c r="I87" s="30">
        <v>0</v>
      </c>
      <c r="J87" s="30">
        <v>0.33200000000000002</v>
      </c>
      <c r="K87" s="30">
        <v>0</v>
      </c>
      <c r="L87" s="31">
        <v>0</v>
      </c>
      <c r="M87" s="31">
        <v>0</v>
      </c>
      <c r="N87" s="32">
        <v>-10.898999999999999</v>
      </c>
      <c r="O87" s="33">
        <v>0.25209999999999999</v>
      </c>
      <c r="P87" s="33">
        <v>-1.7129999999999999E-4</v>
      </c>
      <c r="Q87" s="33">
        <v>4.7449999999999998E-8</v>
      </c>
      <c r="R87" s="34">
        <v>0</v>
      </c>
      <c r="S87" s="34">
        <v>0</v>
      </c>
      <c r="T87" s="25">
        <v>-57.65</v>
      </c>
      <c r="U87" s="25">
        <v>5.86</v>
      </c>
      <c r="V87" s="32">
        <v>15.8017</v>
      </c>
      <c r="W87" s="34">
        <v>3164.17</v>
      </c>
      <c r="X87" s="34">
        <v>-61.66</v>
      </c>
      <c r="Y87" s="25">
        <v>436</v>
      </c>
      <c r="Z87" s="25">
        <v>297</v>
      </c>
      <c r="AA87" s="30">
        <v>0</v>
      </c>
      <c r="AB87" s="34">
        <v>0</v>
      </c>
      <c r="AC87" s="30">
        <v>0</v>
      </c>
      <c r="AD87" s="30">
        <v>0</v>
      </c>
      <c r="AE87" s="25">
        <v>8310</v>
      </c>
    </row>
    <row r="88" spans="1:31" ht="15" x14ac:dyDescent="0.2">
      <c r="A88" s="25">
        <v>74</v>
      </c>
      <c r="B88" s="24" t="s">
        <v>150</v>
      </c>
      <c r="C88" s="30">
        <v>114.232</v>
      </c>
      <c r="D88" s="31">
        <v>165.8</v>
      </c>
      <c r="E88" s="31">
        <v>372.4</v>
      </c>
      <c r="F88" s="31">
        <v>543.9</v>
      </c>
      <c r="G88" s="31">
        <v>25.3</v>
      </c>
      <c r="H88" s="31">
        <v>468</v>
      </c>
      <c r="I88" s="30">
        <v>0.26600000000000001</v>
      </c>
      <c r="J88" s="30">
        <v>0.30299999999999999</v>
      </c>
      <c r="K88" s="30">
        <v>0.69199999999999995</v>
      </c>
      <c r="L88" s="31">
        <v>293</v>
      </c>
      <c r="M88" s="31">
        <v>0</v>
      </c>
      <c r="N88" s="32">
        <v>-1.782</v>
      </c>
      <c r="O88" s="33">
        <v>0.18579999999999999</v>
      </c>
      <c r="P88" s="33">
        <v>-1.024E-4</v>
      </c>
      <c r="Q88" s="33">
        <v>2.1909999999999999E-8</v>
      </c>
      <c r="R88" s="34">
        <v>467.04</v>
      </c>
      <c r="S88" s="34">
        <v>246.43</v>
      </c>
      <c r="T88" s="25">
        <v>-5357</v>
      </c>
      <c r="U88" s="25">
        <v>3.27</v>
      </c>
      <c r="V88" s="32">
        <v>15.685</v>
      </c>
      <c r="W88" s="34">
        <v>2896.28</v>
      </c>
      <c r="X88" s="34">
        <v>-52.41</v>
      </c>
      <c r="Y88" s="25">
        <v>398</v>
      </c>
      <c r="Z88" s="25">
        <v>269</v>
      </c>
      <c r="AA88" s="30">
        <v>58.265000000000001</v>
      </c>
      <c r="AB88" s="34">
        <v>-6039.34</v>
      </c>
      <c r="AC88" s="30">
        <v>-5.9880000000000004</v>
      </c>
      <c r="AD88" s="30">
        <v>6.48</v>
      </c>
      <c r="AE88" s="25">
        <v>7411</v>
      </c>
    </row>
    <row r="89" spans="1:31" ht="15" x14ac:dyDescent="0.2">
      <c r="A89" s="25">
        <v>75</v>
      </c>
      <c r="B89" s="24" t="s">
        <v>151</v>
      </c>
      <c r="C89" s="30">
        <v>128.25899999999999</v>
      </c>
      <c r="D89" s="31">
        <v>206</v>
      </c>
      <c r="E89" s="31">
        <v>395.4</v>
      </c>
      <c r="F89" s="31">
        <v>574.70000000000005</v>
      </c>
      <c r="G89" s="31">
        <v>24.5</v>
      </c>
      <c r="H89" s="31">
        <v>0</v>
      </c>
      <c r="I89" s="30">
        <v>0</v>
      </c>
      <c r="J89" s="30">
        <v>0.315</v>
      </c>
      <c r="K89" s="30">
        <v>0.71899999999999997</v>
      </c>
      <c r="L89" s="31">
        <v>293</v>
      </c>
      <c r="M89" s="31">
        <v>0</v>
      </c>
      <c r="N89" s="32">
        <v>-16.099</v>
      </c>
      <c r="O89" s="33">
        <v>0.27900000000000003</v>
      </c>
      <c r="P89" s="33">
        <v>-2.0570000000000001E-4</v>
      </c>
      <c r="Q89" s="33">
        <v>6.1469999999999994E-8</v>
      </c>
      <c r="R89" s="34">
        <v>0</v>
      </c>
      <c r="S89" s="34">
        <v>0</v>
      </c>
      <c r="T89" s="25">
        <v>-57.83</v>
      </c>
      <c r="U89" s="25">
        <v>8.1300000000000008</v>
      </c>
      <c r="V89" s="32">
        <v>15.6488</v>
      </c>
      <c r="W89" s="34">
        <v>3049.98</v>
      </c>
      <c r="X89" s="34">
        <v>-57.13</v>
      </c>
      <c r="Y89" s="25">
        <v>413</v>
      </c>
      <c r="Z89" s="25">
        <v>313</v>
      </c>
      <c r="AA89" s="30">
        <v>0</v>
      </c>
      <c r="AB89" s="34">
        <v>0</v>
      </c>
      <c r="AC89" s="30">
        <v>0</v>
      </c>
      <c r="AD89" s="30">
        <v>0</v>
      </c>
      <c r="AE89" s="25">
        <v>7850</v>
      </c>
    </row>
    <row r="90" spans="1:31" ht="15" x14ac:dyDescent="0.2">
      <c r="A90" s="25">
        <v>76</v>
      </c>
      <c r="B90" s="24" t="s">
        <v>152</v>
      </c>
      <c r="C90" s="30">
        <v>128.25899999999999</v>
      </c>
      <c r="D90" s="31">
        <v>153</v>
      </c>
      <c r="E90" s="31">
        <v>399.7</v>
      </c>
      <c r="F90" s="31">
        <v>573.70000000000005</v>
      </c>
      <c r="G90" s="31">
        <v>23.4</v>
      </c>
      <c r="H90" s="31">
        <v>0</v>
      </c>
      <c r="I90" s="30">
        <v>0</v>
      </c>
      <c r="J90" s="30">
        <v>0.32100000000000001</v>
      </c>
      <c r="K90" s="30">
        <v>0.72</v>
      </c>
      <c r="L90" s="31">
        <v>289</v>
      </c>
      <c r="M90" s="31">
        <v>0</v>
      </c>
      <c r="N90" s="32">
        <v>-14.404999999999999</v>
      </c>
      <c r="O90" s="33">
        <v>0.26379999999999998</v>
      </c>
      <c r="P90" s="33">
        <v>-1.8420000000000001E-4</v>
      </c>
      <c r="Q90" s="33">
        <v>5.2250000000000001E-8</v>
      </c>
      <c r="R90" s="34">
        <v>0</v>
      </c>
      <c r="S90" s="34">
        <v>0</v>
      </c>
      <c r="T90" s="25">
        <v>-58.13</v>
      </c>
      <c r="U90" s="25">
        <v>5.38</v>
      </c>
      <c r="V90" s="32">
        <v>15.7639</v>
      </c>
      <c r="W90" s="34">
        <v>3084.08</v>
      </c>
      <c r="X90" s="34">
        <v>-61.94</v>
      </c>
      <c r="Y90" s="25">
        <v>428</v>
      </c>
      <c r="Z90" s="25">
        <v>291</v>
      </c>
      <c r="AA90" s="30">
        <v>0</v>
      </c>
      <c r="AB90" s="34">
        <v>0</v>
      </c>
      <c r="AC90" s="30">
        <v>0</v>
      </c>
      <c r="AD90" s="30">
        <v>0</v>
      </c>
      <c r="AE90" s="25">
        <v>8130</v>
      </c>
    </row>
    <row r="91" spans="1:31" ht="15" x14ac:dyDescent="0.2">
      <c r="A91" s="25">
        <v>77</v>
      </c>
      <c r="B91" s="24" t="s">
        <v>153</v>
      </c>
      <c r="C91" s="30">
        <v>142.286</v>
      </c>
      <c r="D91" s="31">
        <v>0</v>
      </c>
      <c r="E91" s="31">
        <v>410.6</v>
      </c>
      <c r="F91" s="31">
        <v>581.5</v>
      </c>
      <c r="G91" s="31">
        <v>21.6</v>
      </c>
      <c r="H91" s="31">
        <v>0</v>
      </c>
      <c r="I91" s="30">
        <v>0</v>
      </c>
      <c r="J91" s="30">
        <v>0.374</v>
      </c>
      <c r="K91" s="30">
        <v>0</v>
      </c>
      <c r="L91" s="31">
        <v>0</v>
      </c>
      <c r="M91" s="31">
        <v>0</v>
      </c>
      <c r="N91" s="32">
        <v>-14.89</v>
      </c>
      <c r="O91" s="33">
        <v>0.29730000000000001</v>
      </c>
      <c r="P91" s="33">
        <v>-2.139E-4</v>
      </c>
      <c r="Q91" s="33">
        <v>6.2530000000000005E-8</v>
      </c>
      <c r="R91" s="34">
        <v>0</v>
      </c>
      <c r="S91" s="34">
        <v>0</v>
      </c>
      <c r="T91" s="25">
        <v>0</v>
      </c>
      <c r="U91" s="25">
        <v>0</v>
      </c>
      <c r="V91" s="32">
        <v>15.8446</v>
      </c>
      <c r="W91" s="34">
        <v>3172.92</v>
      </c>
      <c r="X91" s="34">
        <v>-66.150000000000006</v>
      </c>
      <c r="Y91" s="25">
        <v>438</v>
      </c>
      <c r="Z91" s="25">
        <v>300</v>
      </c>
      <c r="AA91" s="30">
        <v>0</v>
      </c>
      <c r="AB91" s="34">
        <v>0</v>
      </c>
      <c r="AC91" s="30">
        <v>0</v>
      </c>
      <c r="AD91" s="30">
        <v>0</v>
      </c>
      <c r="AE91" s="25">
        <v>8430</v>
      </c>
    </row>
    <row r="92" spans="1:31" ht="15" x14ac:dyDescent="0.2">
      <c r="A92" s="25">
        <v>78</v>
      </c>
      <c r="B92" s="24" t="s">
        <v>154</v>
      </c>
      <c r="C92" s="30">
        <v>128.25899999999999</v>
      </c>
      <c r="D92" s="31">
        <v>167.4</v>
      </c>
      <c r="E92" s="31">
        <v>397.3</v>
      </c>
      <c r="F92" s="31">
        <v>568</v>
      </c>
      <c r="G92" s="31">
        <v>23</v>
      </c>
      <c r="H92" s="31">
        <v>519</v>
      </c>
      <c r="I92" s="30">
        <v>0.26</v>
      </c>
      <c r="J92" s="30">
        <v>0.35699999999999998</v>
      </c>
      <c r="K92" s="30">
        <v>0.71699999999999997</v>
      </c>
      <c r="L92" s="31">
        <v>289</v>
      </c>
      <c r="M92" s="31">
        <v>0</v>
      </c>
      <c r="N92" s="32">
        <v>-12.923</v>
      </c>
      <c r="O92" s="33">
        <v>0.26150000000000001</v>
      </c>
      <c r="P92" s="33">
        <v>-1.85E-4</v>
      </c>
      <c r="Q92" s="33">
        <v>5.3850000000000002E-8</v>
      </c>
      <c r="R92" s="34">
        <v>0</v>
      </c>
      <c r="S92" s="34">
        <v>0</v>
      </c>
      <c r="T92" s="25">
        <v>-60.71</v>
      </c>
      <c r="U92" s="25">
        <v>3.21</v>
      </c>
      <c r="V92" s="32">
        <v>15.7445</v>
      </c>
      <c r="W92" s="34">
        <v>3052.17</v>
      </c>
      <c r="X92" s="34">
        <v>-62.24</v>
      </c>
      <c r="Y92" s="25">
        <v>420</v>
      </c>
      <c r="Z92" s="25">
        <v>315</v>
      </c>
      <c r="AA92" s="30">
        <v>0</v>
      </c>
      <c r="AB92" s="34">
        <v>0</v>
      </c>
      <c r="AC92" s="30">
        <v>0</v>
      </c>
      <c r="AD92" s="30">
        <v>0</v>
      </c>
      <c r="AE92" s="25">
        <v>8070</v>
      </c>
    </row>
    <row r="93" spans="1:31" ht="15" x14ac:dyDescent="0.2">
      <c r="A93" s="25">
        <v>79</v>
      </c>
      <c r="B93" s="24" t="s">
        <v>155</v>
      </c>
      <c r="C93" s="30">
        <v>72.150999999999996</v>
      </c>
      <c r="D93" s="31">
        <v>256.60000000000002</v>
      </c>
      <c r="E93" s="31">
        <v>282.60000000000002</v>
      </c>
      <c r="F93" s="31">
        <v>433.8</v>
      </c>
      <c r="G93" s="31">
        <v>31.6</v>
      </c>
      <c r="H93" s="31">
        <v>303</v>
      </c>
      <c r="I93" s="30">
        <v>0.26900000000000002</v>
      </c>
      <c r="J93" s="30">
        <v>0.19700000000000001</v>
      </c>
      <c r="K93" s="30">
        <v>0.59099999999999997</v>
      </c>
      <c r="L93" s="31">
        <v>293</v>
      </c>
      <c r="M93" s="31">
        <v>0</v>
      </c>
      <c r="N93" s="32">
        <v>-3.9630000000000001</v>
      </c>
      <c r="O93" s="33">
        <v>0.1326</v>
      </c>
      <c r="P93" s="33">
        <v>-7.8969999999999998E-5</v>
      </c>
      <c r="Q93" s="33">
        <v>1.8229999999999998E-8</v>
      </c>
      <c r="R93" s="34">
        <v>355.54</v>
      </c>
      <c r="S93" s="34">
        <v>196.35</v>
      </c>
      <c r="T93" s="25">
        <v>-39.67</v>
      </c>
      <c r="U93" s="25">
        <v>-3.64</v>
      </c>
      <c r="V93" s="32">
        <v>15.206899999999999</v>
      </c>
      <c r="W93" s="34">
        <v>2034.15</v>
      </c>
      <c r="X93" s="34">
        <v>-45.37</v>
      </c>
      <c r="Y93" s="25">
        <v>305</v>
      </c>
      <c r="Z93" s="25">
        <v>260</v>
      </c>
      <c r="AA93" s="30">
        <v>49.6</v>
      </c>
      <c r="AB93" s="34">
        <v>-4213.21</v>
      </c>
      <c r="AC93" s="30">
        <v>-4.9770000000000003</v>
      </c>
      <c r="AD93" s="30">
        <v>3.31</v>
      </c>
      <c r="AE93" s="25">
        <v>5438</v>
      </c>
    </row>
    <row r="94" spans="1:31" ht="15" x14ac:dyDescent="0.2">
      <c r="A94" s="25">
        <v>80</v>
      </c>
      <c r="B94" s="24" t="s">
        <v>156</v>
      </c>
      <c r="C94" s="30">
        <v>88.15</v>
      </c>
      <c r="D94" s="31">
        <v>327</v>
      </c>
      <c r="E94" s="31">
        <v>386.3</v>
      </c>
      <c r="F94" s="31">
        <v>549</v>
      </c>
      <c r="G94" s="31">
        <v>39</v>
      </c>
      <c r="H94" s="31">
        <v>319</v>
      </c>
      <c r="I94" s="30">
        <v>0.28000000000000003</v>
      </c>
      <c r="J94" s="30">
        <v>0</v>
      </c>
      <c r="K94" s="30">
        <v>0.78300000000000003</v>
      </c>
      <c r="L94" s="31">
        <v>327</v>
      </c>
      <c r="M94" s="31">
        <v>0</v>
      </c>
      <c r="N94" s="32">
        <v>2.903</v>
      </c>
      <c r="O94" s="33">
        <v>0.12889999999999999</v>
      </c>
      <c r="P94" s="33">
        <v>-7.5469999999999994E-5</v>
      </c>
      <c r="Q94" s="33">
        <v>1.7010000000000001E-8</v>
      </c>
      <c r="R94" s="34">
        <v>0</v>
      </c>
      <c r="S94" s="34">
        <v>0</v>
      </c>
      <c r="T94" s="25">
        <v>-70</v>
      </c>
      <c r="U94" s="25">
        <v>-29.98</v>
      </c>
      <c r="V94" s="32">
        <v>18.133600000000001</v>
      </c>
      <c r="W94" s="34">
        <v>3694.96</v>
      </c>
      <c r="X94" s="34">
        <v>-65</v>
      </c>
      <c r="Y94" s="25">
        <v>406</v>
      </c>
      <c r="Z94" s="25">
        <v>328</v>
      </c>
      <c r="AA94" s="30">
        <v>0</v>
      </c>
      <c r="AB94" s="34">
        <v>0</v>
      </c>
      <c r="AC94" s="30">
        <v>0</v>
      </c>
      <c r="AD94" s="30">
        <v>0</v>
      </c>
      <c r="AE94" s="25">
        <v>10300</v>
      </c>
    </row>
    <row r="95" spans="1:31" ht="15" x14ac:dyDescent="0.2">
      <c r="A95" s="25">
        <v>81</v>
      </c>
      <c r="B95" s="24" t="s">
        <v>157</v>
      </c>
      <c r="C95" s="30">
        <v>114.232</v>
      </c>
      <c r="D95" s="31">
        <v>152</v>
      </c>
      <c r="E95" s="31">
        <v>382</v>
      </c>
      <c r="F95" s="31">
        <v>549.79999999999995</v>
      </c>
      <c r="G95" s="31">
        <v>25</v>
      </c>
      <c r="H95" s="31">
        <v>478</v>
      </c>
      <c r="I95" s="30">
        <v>0.26400000000000001</v>
      </c>
      <c r="J95" s="30">
        <v>0.33800000000000002</v>
      </c>
      <c r="K95" s="30">
        <v>0.69499999999999995</v>
      </c>
      <c r="L95" s="31">
        <v>293</v>
      </c>
      <c r="M95" s="31">
        <v>0</v>
      </c>
      <c r="N95" s="32">
        <v>-2.2010000000000001</v>
      </c>
      <c r="O95" s="33">
        <v>0.18770000000000001</v>
      </c>
      <c r="P95" s="33">
        <v>-1.0509999999999999E-4</v>
      </c>
      <c r="Q95" s="33">
        <v>2.316E-8</v>
      </c>
      <c r="R95" s="34">
        <v>0</v>
      </c>
      <c r="S95" s="34">
        <v>0</v>
      </c>
      <c r="T95" s="25">
        <v>-53.71</v>
      </c>
      <c r="U95" s="25">
        <v>2.56</v>
      </c>
      <c r="V95" s="32">
        <v>15.7431</v>
      </c>
      <c r="W95" s="34">
        <v>2932.56</v>
      </c>
      <c r="X95" s="34">
        <v>-58.08</v>
      </c>
      <c r="Y95" s="25">
        <v>405</v>
      </c>
      <c r="Z95" s="25">
        <v>276</v>
      </c>
      <c r="AA95" s="30">
        <v>61.970999999999997</v>
      </c>
      <c r="AB95" s="34">
        <v>-6425.9</v>
      </c>
      <c r="AC95" s="30">
        <v>-6.4749999999999996</v>
      </c>
      <c r="AD95" s="30">
        <v>6.72</v>
      </c>
      <c r="AE95" s="25">
        <v>7710</v>
      </c>
    </row>
    <row r="96" spans="1:31" ht="15" x14ac:dyDescent="0.2">
      <c r="A96" s="25">
        <v>82</v>
      </c>
      <c r="B96" s="24" t="s">
        <v>158</v>
      </c>
      <c r="C96" s="30">
        <v>100.205</v>
      </c>
      <c r="D96" s="31">
        <v>149.4</v>
      </c>
      <c r="E96" s="31">
        <v>352.4</v>
      </c>
      <c r="F96" s="31">
        <v>520.4</v>
      </c>
      <c r="G96" s="31">
        <v>27.4</v>
      </c>
      <c r="H96" s="31">
        <v>416</v>
      </c>
      <c r="I96" s="30">
        <v>0.26700000000000002</v>
      </c>
      <c r="J96" s="30">
        <v>0.28899999999999998</v>
      </c>
      <c r="K96" s="30">
        <v>0.67400000000000004</v>
      </c>
      <c r="L96" s="31">
        <v>293</v>
      </c>
      <c r="M96" s="31">
        <v>0</v>
      </c>
      <c r="N96" s="32">
        <v>-11.965999999999999</v>
      </c>
      <c r="O96" s="33">
        <v>0.21390000000000001</v>
      </c>
      <c r="P96" s="33">
        <v>-1.5190000000000001E-4</v>
      </c>
      <c r="Q96" s="33">
        <v>4.1460000000000002E-8</v>
      </c>
      <c r="R96" s="34">
        <v>417.37</v>
      </c>
      <c r="S96" s="34">
        <v>226.19</v>
      </c>
      <c r="T96" s="25">
        <v>-49.27</v>
      </c>
      <c r="U96" s="25">
        <v>0.02</v>
      </c>
      <c r="V96" s="32">
        <v>15.691700000000001</v>
      </c>
      <c r="W96" s="34">
        <v>2740.15</v>
      </c>
      <c r="X96" s="34">
        <v>-49.85</v>
      </c>
      <c r="Y96" s="25">
        <v>378</v>
      </c>
      <c r="Z96" s="25">
        <v>254</v>
      </c>
      <c r="AA96" s="30">
        <v>55.514000000000003</v>
      </c>
      <c r="AB96" s="34">
        <v>-5590.61</v>
      </c>
      <c r="AC96" s="30">
        <v>-5.6360000000000001</v>
      </c>
      <c r="AD96" s="30">
        <v>5.49</v>
      </c>
      <c r="AE96" s="25">
        <v>6970</v>
      </c>
    </row>
    <row r="97" spans="1:31" ht="15" x14ac:dyDescent="0.2">
      <c r="A97" s="25">
        <v>83</v>
      </c>
      <c r="B97" s="24" t="s">
        <v>159</v>
      </c>
      <c r="C97" s="30">
        <v>86.177999999999997</v>
      </c>
      <c r="D97" s="31">
        <v>144.6</v>
      </c>
      <c r="E97" s="31">
        <v>331.2</v>
      </c>
      <c r="F97" s="31">
        <v>499.9</v>
      </c>
      <c r="G97" s="31">
        <v>30.9</v>
      </c>
      <c r="H97" s="31">
        <v>358</v>
      </c>
      <c r="I97" s="30">
        <v>0.27</v>
      </c>
      <c r="J97" s="30">
        <v>0.247</v>
      </c>
      <c r="K97" s="30">
        <v>0.66200000000000003</v>
      </c>
      <c r="L97" s="31">
        <v>293</v>
      </c>
      <c r="M97" s="31">
        <v>0</v>
      </c>
      <c r="N97" s="32">
        <v>-3.4889999999999999</v>
      </c>
      <c r="O97" s="33">
        <v>0.1469</v>
      </c>
      <c r="P97" s="33">
        <v>-8.0630000000000006E-5</v>
      </c>
      <c r="Q97" s="33">
        <v>1.6289999999999999E-8</v>
      </c>
      <c r="R97" s="34">
        <v>444.19</v>
      </c>
      <c r="S97" s="34">
        <v>228.86</v>
      </c>
      <c r="T97" s="25">
        <v>-42.49</v>
      </c>
      <c r="U97" s="25">
        <v>-0.98</v>
      </c>
      <c r="V97" s="32">
        <v>15.680199999999999</v>
      </c>
      <c r="W97" s="34">
        <v>2595.44</v>
      </c>
      <c r="X97" s="34">
        <v>-44.25</v>
      </c>
      <c r="Y97" s="25">
        <v>354</v>
      </c>
      <c r="Z97" s="25">
        <v>235</v>
      </c>
      <c r="AA97" s="30">
        <v>51.7</v>
      </c>
      <c r="AB97" s="34">
        <v>-5061.4399999999996</v>
      </c>
      <c r="AC97" s="30">
        <v>-5.1379999999999999</v>
      </c>
      <c r="AD97" s="30">
        <v>4.4720000000000004</v>
      </c>
      <c r="AE97" s="25">
        <v>6520</v>
      </c>
    </row>
    <row r="98" spans="1:31" ht="15" x14ac:dyDescent="0.2">
      <c r="A98" s="25">
        <v>84</v>
      </c>
      <c r="B98" s="24" t="s">
        <v>160</v>
      </c>
      <c r="C98" s="30">
        <v>114.232</v>
      </c>
      <c r="D98" s="31">
        <v>172.5</v>
      </c>
      <c r="E98" s="31">
        <v>387.9</v>
      </c>
      <c r="F98" s="31">
        <v>573.5</v>
      </c>
      <c r="G98" s="31">
        <v>27.8</v>
      </c>
      <c r="H98" s="31">
        <v>455</v>
      </c>
      <c r="I98" s="30">
        <v>0.26900000000000002</v>
      </c>
      <c r="J98" s="30">
        <v>0.28999999999999998</v>
      </c>
      <c r="K98" s="30">
        <v>0.72599999999999998</v>
      </c>
      <c r="L98" s="31">
        <v>293</v>
      </c>
      <c r="M98" s="31">
        <v>0</v>
      </c>
      <c r="N98" s="32">
        <v>-2.2010000000000001</v>
      </c>
      <c r="O98" s="33">
        <v>0.18770000000000001</v>
      </c>
      <c r="P98" s="33">
        <v>-1.0509999999999999E-4</v>
      </c>
      <c r="Q98" s="33">
        <v>2.316E-8</v>
      </c>
      <c r="R98" s="34">
        <v>0</v>
      </c>
      <c r="S98" s="34">
        <v>0</v>
      </c>
      <c r="T98" s="25">
        <v>-51.73</v>
      </c>
      <c r="U98" s="25">
        <v>4.5199999999999996</v>
      </c>
      <c r="V98" s="32">
        <v>15.7578</v>
      </c>
      <c r="W98" s="34">
        <v>3057.94</v>
      </c>
      <c r="X98" s="34">
        <v>-52.77</v>
      </c>
      <c r="Y98" s="25">
        <v>415</v>
      </c>
      <c r="Z98" s="25">
        <v>280</v>
      </c>
      <c r="AA98" s="30">
        <v>56.436</v>
      </c>
      <c r="AB98" s="34">
        <v>-6186.92</v>
      </c>
      <c r="AC98" s="30">
        <v>-5.6849999999999996</v>
      </c>
      <c r="AD98" s="30">
        <v>6.56</v>
      </c>
      <c r="AE98" s="25">
        <v>7730</v>
      </c>
    </row>
    <row r="99" spans="1:31" ht="15" x14ac:dyDescent="0.2">
      <c r="A99" s="25">
        <v>85</v>
      </c>
      <c r="B99" s="24" t="s">
        <v>161</v>
      </c>
      <c r="C99" s="30">
        <v>128.25899999999999</v>
      </c>
      <c r="D99" s="31">
        <v>0</v>
      </c>
      <c r="E99" s="31">
        <v>414.7</v>
      </c>
      <c r="F99" s="31">
        <v>607.6</v>
      </c>
      <c r="G99" s="31">
        <v>26.8</v>
      </c>
      <c r="H99" s="31">
        <v>0</v>
      </c>
      <c r="I99" s="30">
        <v>0</v>
      </c>
      <c r="J99" s="30">
        <v>0.29899999999999999</v>
      </c>
      <c r="K99" s="30">
        <v>0</v>
      </c>
      <c r="L99" s="31">
        <v>0</v>
      </c>
      <c r="M99" s="31">
        <v>0</v>
      </c>
      <c r="N99" s="32">
        <v>-13.117000000000001</v>
      </c>
      <c r="O99" s="33">
        <v>0.2606</v>
      </c>
      <c r="P99" s="33">
        <v>-1.816E-4</v>
      </c>
      <c r="Q99" s="33">
        <v>5.1539999999999997E-8</v>
      </c>
      <c r="R99" s="34">
        <v>0</v>
      </c>
      <c r="S99" s="34">
        <v>0</v>
      </c>
      <c r="T99" s="25">
        <v>-56.46</v>
      </c>
      <c r="U99" s="25">
        <v>8.15</v>
      </c>
      <c r="V99" s="32">
        <v>15.802899999999999</v>
      </c>
      <c r="W99" s="34">
        <v>3269.07</v>
      </c>
      <c r="X99" s="34">
        <v>-58.19</v>
      </c>
      <c r="Y99" s="25">
        <v>425</v>
      </c>
      <c r="Z99" s="25">
        <v>325</v>
      </c>
      <c r="AA99" s="30">
        <v>0</v>
      </c>
      <c r="AB99" s="34">
        <v>0</v>
      </c>
      <c r="AC99" s="30">
        <v>0</v>
      </c>
      <c r="AD99" s="30">
        <v>0</v>
      </c>
      <c r="AE99" s="25">
        <v>8350</v>
      </c>
    </row>
    <row r="100" spans="1:31" ht="15" x14ac:dyDescent="0.2">
      <c r="A100" s="25">
        <v>86</v>
      </c>
      <c r="B100" s="24" t="s">
        <v>162</v>
      </c>
      <c r="C100" s="30">
        <v>98.188999999999993</v>
      </c>
      <c r="D100" s="31">
        <v>163.30000000000001</v>
      </c>
      <c r="E100" s="31">
        <v>351</v>
      </c>
      <c r="F100" s="31">
        <v>533</v>
      </c>
      <c r="G100" s="31">
        <v>28.6</v>
      </c>
      <c r="H100" s="31">
        <v>400</v>
      </c>
      <c r="I100" s="30">
        <v>0.26</v>
      </c>
      <c r="J100" s="30">
        <v>0.192</v>
      </c>
      <c r="K100" s="30">
        <v>0.70499999999999996</v>
      </c>
      <c r="L100" s="31">
        <v>293</v>
      </c>
      <c r="M100" s="31">
        <v>0</v>
      </c>
      <c r="N100" s="32">
        <v>0</v>
      </c>
      <c r="O100" s="33">
        <v>0</v>
      </c>
      <c r="P100" s="33">
        <v>0</v>
      </c>
      <c r="Q100" s="33">
        <v>0</v>
      </c>
      <c r="R100" s="34">
        <v>0</v>
      </c>
      <c r="S100" s="34">
        <v>0</v>
      </c>
      <c r="T100" s="25">
        <v>-20.67</v>
      </c>
      <c r="U100" s="25">
        <v>0</v>
      </c>
      <c r="V100" s="32">
        <v>15.653600000000001</v>
      </c>
      <c r="W100" s="34">
        <v>2719.47</v>
      </c>
      <c r="X100" s="34">
        <v>-49.56</v>
      </c>
      <c r="Y100" s="25">
        <v>375</v>
      </c>
      <c r="Z100" s="25">
        <v>253</v>
      </c>
      <c r="AA100" s="30">
        <v>0</v>
      </c>
      <c r="AB100" s="34">
        <v>0</v>
      </c>
      <c r="AC100" s="30">
        <v>0</v>
      </c>
      <c r="AD100" s="30">
        <v>0</v>
      </c>
      <c r="AE100" s="25">
        <v>6900</v>
      </c>
    </row>
    <row r="101" spans="1:31" ht="15" x14ac:dyDescent="0.2">
      <c r="A101" s="25">
        <v>87</v>
      </c>
      <c r="B101" s="24" t="s">
        <v>163</v>
      </c>
      <c r="C101" s="30">
        <v>114.232</v>
      </c>
      <c r="D101" s="31">
        <v>163.9</v>
      </c>
      <c r="E101" s="31">
        <v>386.6</v>
      </c>
      <c r="F101" s="31">
        <v>56.3</v>
      </c>
      <c r="G101" s="31">
        <v>26.9</v>
      </c>
      <c r="H101" s="31">
        <v>461</v>
      </c>
      <c r="I101" s="30">
        <v>0.26700000000000002</v>
      </c>
      <c r="J101" s="30">
        <v>0.317</v>
      </c>
      <c r="K101" s="30">
        <v>0.71899999999999997</v>
      </c>
      <c r="L101" s="31">
        <v>293</v>
      </c>
      <c r="M101" s="31">
        <v>0</v>
      </c>
      <c r="N101" s="32">
        <v>-2.2010000000000001</v>
      </c>
      <c r="O101" s="33">
        <v>0.18770000000000001</v>
      </c>
      <c r="P101" s="33">
        <v>-1.0509999999999999E-4</v>
      </c>
      <c r="Q101" s="33">
        <v>2.316E-8</v>
      </c>
      <c r="R101" s="34">
        <v>0</v>
      </c>
      <c r="S101" s="34">
        <v>0</v>
      </c>
      <c r="T101" s="25">
        <v>-51.97</v>
      </c>
      <c r="U101" s="25">
        <v>4.5199999999999996</v>
      </c>
      <c r="V101" s="32">
        <v>15.7818</v>
      </c>
      <c r="W101" s="34">
        <v>3028.09</v>
      </c>
      <c r="X101" s="34">
        <v>55.62</v>
      </c>
      <c r="Y101" s="25">
        <v>413</v>
      </c>
      <c r="Z101" s="25">
        <v>280</v>
      </c>
      <c r="AA101" s="30">
        <v>58.957000000000001</v>
      </c>
      <c r="AB101" s="34">
        <v>-6346.9</v>
      </c>
      <c r="AC101" s="30">
        <v>-6.0330000000000004</v>
      </c>
      <c r="AD101" s="30">
        <v>6.61</v>
      </c>
      <c r="AE101" s="25">
        <v>7823</v>
      </c>
    </row>
    <row r="102" spans="1:31" ht="15" x14ac:dyDescent="0.2">
      <c r="A102" s="25">
        <v>88</v>
      </c>
      <c r="B102" s="24" t="s">
        <v>164</v>
      </c>
      <c r="C102" s="30">
        <v>84.162000000000006</v>
      </c>
      <c r="D102" s="31">
        <v>115.9</v>
      </c>
      <c r="E102" s="31">
        <v>328.8</v>
      </c>
      <c r="F102" s="31">
        <v>501</v>
      </c>
      <c r="G102" s="31">
        <v>32</v>
      </c>
      <c r="H102" s="31">
        <v>343</v>
      </c>
      <c r="I102" s="30">
        <v>0.27</v>
      </c>
      <c r="J102" s="30">
        <v>0.221</v>
      </c>
      <c r="K102" s="30">
        <v>0.67800000000000005</v>
      </c>
      <c r="L102" s="31">
        <v>293</v>
      </c>
      <c r="M102" s="31">
        <v>0</v>
      </c>
      <c r="N102" s="32">
        <v>1.6779999999999999</v>
      </c>
      <c r="O102" s="33">
        <v>0.13339999999999999</v>
      </c>
      <c r="P102" s="33">
        <v>-8.8280000000000002E-5</v>
      </c>
      <c r="Q102" s="33">
        <v>2.5390000000000001E-8</v>
      </c>
      <c r="R102" s="34">
        <v>0</v>
      </c>
      <c r="S102" s="34">
        <v>0</v>
      </c>
      <c r="T102" s="25">
        <v>-13.32</v>
      </c>
      <c r="U102" s="25">
        <v>18.89</v>
      </c>
      <c r="V102" s="32">
        <v>15.8012</v>
      </c>
      <c r="W102" s="34">
        <v>2612.69</v>
      </c>
      <c r="X102" s="34">
        <v>-43.78</v>
      </c>
      <c r="Y102" s="25">
        <v>360</v>
      </c>
      <c r="Z102" s="25">
        <v>235</v>
      </c>
      <c r="AA102" s="30">
        <v>0</v>
      </c>
      <c r="AB102" s="34">
        <v>0</v>
      </c>
      <c r="AC102" s="30">
        <v>0</v>
      </c>
      <c r="AD102" s="30">
        <v>0</v>
      </c>
      <c r="AE102" s="25">
        <v>6550</v>
      </c>
    </row>
    <row r="103" spans="1:31" ht="15" x14ac:dyDescent="0.2">
      <c r="A103" s="25">
        <v>89</v>
      </c>
      <c r="B103" s="24" t="s">
        <v>165</v>
      </c>
      <c r="C103" s="30">
        <v>84.162000000000006</v>
      </c>
      <c r="D103" s="31">
        <v>198.9</v>
      </c>
      <c r="E103" s="31">
        <v>346.4</v>
      </c>
      <c r="F103" s="31">
        <v>524</v>
      </c>
      <c r="G103" s="31">
        <v>33.200000000000003</v>
      </c>
      <c r="H103" s="31">
        <v>351</v>
      </c>
      <c r="I103" s="30">
        <v>0.27</v>
      </c>
      <c r="J103" s="30">
        <v>0.23899999999999999</v>
      </c>
      <c r="K103" s="30">
        <v>0.70799999999999996</v>
      </c>
      <c r="L103" s="31">
        <v>293</v>
      </c>
      <c r="M103" s="31">
        <v>0</v>
      </c>
      <c r="N103" s="32">
        <v>0.54800000000000004</v>
      </c>
      <c r="O103" s="33">
        <v>0.1153</v>
      </c>
      <c r="P103" s="33">
        <v>-5.2519999999999999E-5</v>
      </c>
      <c r="Q103" s="33">
        <v>7.265E-9</v>
      </c>
      <c r="R103" s="34">
        <v>0</v>
      </c>
      <c r="S103" s="34">
        <v>0</v>
      </c>
      <c r="T103" s="25">
        <v>-14.15</v>
      </c>
      <c r="U103" s="25">
        <v>18.13</v>
      </c>
      <c r="V103" s="32">
        <v>16.004300000000001</v>
      </c>
      <c r="W103" s="34">
        <v>2798.63</v>
      </c>
      <c r="X103" s="34">
        <v>-47.71</v>
      </c>
      <c r="Y103" s="25">
        <v>375</v>
      </c>
      <c r="Z103" s="25">
        <v>250</v>
      </c>
      <c r="AA103" s="30">
        <v>0</v>
      </c>
      <c r="AB103" s="34">
        <v>0</v>
      </c>
      <c r="AC103" s="30">
        <v>0</v>
      </c>
      <c r="AD103" s="30">
        <v>0</v>
      </c>
      <c r="AE103" s="25">
        <v>7083</v>
      </c>
    </row>
    <row r="104" spans="1:31" ht="15" x14ac:dyDescent="0.2">
      <c r="A104" s="25">
        <v>90</v>
      </c>
      <c r="B104" s="24" t="s">
        <v>166</v>
      </c>
      <c r="C104" s="30">
        <v>114.232</v>
      </c>
      <c r="D104" s="31">
        <v>0</v>
      </c>
      <c r="E104" s="31">
        <v>388.8</v>
      </c>
      <c r="F104" s="31">
        <v>563.4</v>
      </c>
      <c r="G104" s="31">
        <v>25.9</v>
      </c>
      <c r="H104" s="31">
        <v>468</v>
      </c>
      <c r="I104" s="30">
        <v>0.26200000000000001</v>
      </c>
      <c r="J104" s="30">
        <v>0.34599999999999997</v>
      </c>
      <c r="K104" s="30">
        <v>0.71199999999999997</v>
      </c>
      <c r="L104" s="31">
        <v>293</v>
      </c>
      <c r="M104" s="31">
        <v>0</v>
      </c>
      <c r="N104" s="32">
        <v>-2.2010000000000001</v>
      </c>
      <c r="O104" s="33">
        <v>0.18770000000000001</v>
      </c>
      <c r="P104" s="33">
        <v>-1.0509999999999999E-4</v>
      </c>
      <c r="Q104" s="33">
        <v>2.316E-8</v>
      </c>
      <c r="R104" s="34">
        <v>0</v>
      </c>
      <c r="S104" s="34">
        <v>0</v>
      </c>
      <c r="T104" s="25">
        <v>-51.13</v>
      </c>
      <c r="U104" s="25">
        <v>4.2300000000000004</v>
      </c>
      <c r="V104" s="32">
        <v>15.818899999999999</v>
      </c>
      <c r="W104" s="34">
        <v>3029.06</v>
      </c>
      <c r="X104" s="34">
        <v>-58.99</v>
      </c>
      <c r="Y104" s="25">
        <v>415</v>
      </c>
      <c r="Z104" s="25">
        <v>283</v>
      </c>
      <c r="AA104" s="30">
        <v>61.854999999999997</v>
      </c>
      <c r="AB104" s="34">
        <v>-6587.23</v>
      </c>
      <c r="AC104" s="30">
        <v>-6.4249999999999998</v>
      </c>
      <c r="AD104" s="30">
        <v>6.79</v>
      </c>
      <c r="AE104" s="25">
        <v>7936</v>
      </c>
    </row>
    <row r="105" spans="1:31" ht="15" x14ac:dyDescent="0.2">
      <c r="A105" s="25">
        <v>91</v>
      </c>
      <c r="B105" s="24" t="s">
        <v>167</v>
      </c>
      <c r="C105" s="30">
        <v>100.205</v>
      </c>
      <c r="D105" s="31">
        <v>0</v>
      </c>
      <c r="E105" s="31">
        <v>362.9</v>
      </c>
      <c r="F105" s="31">
        <v>537.29999999999995</v>
      </c>
      <c r="G105" s="31">
        <v>28.7</v>
      </c>
      <c r="H105" s="31">
        <v>393</v>
      </c>
      <c r="I105" s="30">
        <v>0.25600000000000001</v>
      </c>
      <c r="J105" s="30">
        <v>0.29899999999999999</v>
      </c>
      <c r="K105" s="30">
        <v>0.69499999999999995</v>
      </c>
      <c r="L105" s="31">
        <v>293</v>
      </c>
      <c r="M105" s="31">
        <v>0</v>
      </c>
      <c r="N105" s="32">
        <v>-1.6830000000000001</v>
      </c>
      <c r="O105" s="33">
        <v>0.1633</v>
      </c>
      <c r="P105" s="33">
        <v>-8.9190000000000005E-5</v>
      </c>
      <c r="Q105" s="33">
        <v>1.871E-8</v>
      </c>
      <c r="R105" s="34">
        <v>0</v>
      </c>
      <c r="S105" s="34">
        <v>0</v>
      </c>
      <c r="T105" s="25">
        <v>-47.62</v>
      </c>
      <c r="U105" s="25">
        <v>0.16</v>
      </c>
      <c r="V105" s="32">
        <v>15.781499999999999</v>
      </c>
      <c r="W105" s="34">
        <v>2850.64</v>
      </c>
      <c r="X105" s="34">
        <v>-51.33</v>
      </c>
      <c r="Y105" s="25">
        <v>388</v>
      </c>
      <c r="Z105" s="25">
        <v>262</v>
      </c>
      <c r="AA105" s="30">
        <v>57.249000000000002</v>
      </c>
      <c r="AB105" s="34">
        <v>-5882.73</v>
      </c>
      <c r="AC105" s="30">
        <v>-5.843</v>
      </c>
      <c r="AD105" s="30">
        <v>5.58</v>
      </c>
      <c r="AE105" s="25">
        <v>7263</v>
      </c>
    </row>
    <row r="106" spans="1:31" ht="15" x14ac:dyDescent="0.2">
      <c r="A106" s="25">
        <v>92</v>
      </c>
      <c r="B106" s="24" t="s">
        <v>168</v>
      </c>
      <c r="C106" s="30">
        <v>107.15600000000001</v>
      </c>
      <c r="D106" s="31">
        <v>0</v>
      </c>
      <c r="E106" s="31">
        <v>434</v>
      </c>
      <c r="F106" s="31">
        <v>655.4</v>
      </c>
      <c r="G106" s="31">
        <v>0</v>
      </c>
      <c r="H106" s="31">
        <v>0</v>
      </c>
      <c r="I106" s="30">
        <v>0</v>
      </c>
      <c r="J106" s="30">
        <v>0</v>
      </c>
      <c r="K106" s="30">
        <v>0.94199999999999995</v>
      </c>
      <c r="L106" s="31">
        <v>298</v>
      </c>
      <c r="M106" s="31">
        <v>2.2000000000000002</v>
      </c>
      <c r="N106" s="32">
        <v>0</v>
      </c>
      <c r="O106" s="33">
        <v>0</v>
      </c>
      <c r="P106" s="33">
        <v>0</v>
      </c>
      <c r="Q106" s="33">
        <v>0</v>
      </c>
      <c r="R106" s="34">
        <v>0</v>
      </c>
      <c r="S106" s="34">
        <v>0</v>
      </c>
      <c r="T106" s="25">
        <v>16.309999999999999</v>
      </c>
      <c r="U106" s="25">
        <v>0</v>
      </c>
      <c r="V106" s="32">
        <v>17.1492</v>
      </c>
      <c r="W106" s="34">
        <v>4219.74</v>
      </c>
      <c r="X106" s="34">
        <v>-33.04</v>
      </c>
      <c r="Y106" s="25">
        <v>440</v>
      </c>
      <c r="Z106" s="25">
        <v>420</v>
      </c>
      <c r="AA106" s="30">
        <v>0</v>
      </c>
      <c r="AB106" s="34">
        <v>0</v>
      </c>
      <c r="AC106" s="30">
        <v>0</v>
      </c>
      <c r="AD106" s="30">
        <v>0</v>
      </c>
      <c r="AE106" s="25">
        <v>0</v>
      </c>
    </row>
    <row r="107" spans="1:31" ht="15" x14ac:dyDescent="0.2">
      <c r="A107" s="25">
        <v>93</v>
      </c>
      <c r="B107" s="24" t="s">
        <v>169</v>
      </c>
      <c r="C107" s="30">
        <v>122.167</v>
      </c>
      <c r="D107" s="31">
        <v>348</v>
      </c>
      <c r="E107" s="31">
        <v>490.1</v>
      </c>
      <c r="F107" s="31">
        <v>722.8</v>
      </c>
      <c r="G107" s="31">
        <v>0</v>
      </c>
      <c r="H107" s="31">
        <v>0</v>
      </c>
      <c r="I107" s="30">
        <v>0</v>
      </c>
      <c r="J107" s="30">
        <v>0</v>
      </c>
      <c r="K107" s="30">
        <v>0</v>
      </c>
      <c r="L107" s="31">
        <v>0</v>
      </c>
      <c r="M107" s="31">
        <v>0</v>
      </c>
      <c r="N107" s="32">
        <v>0</v>
      </c>
      <c r="O107" s="33">
        <v>0</v>
      </c>
      <c r="P107" s="33">
        <v>0</v>
      </c>
      <c r="Q107" s="33">
        <v>0</v>
      </c>
      <c r="R107" s="34">
        <v>0</v>
      </c>
      <c r="S107" s="34">
        <v>0</v>
      </c>
      <c r="T107" s="25">
        <v>-37.58</v>
      </c>
      <c r="U107" s="25">
        <v>0</v>
      </c>
      <c r="V107" s="32">
        <v>16.2424</v>
      </c>
      <c r="W107" s="34">
        <v>3724.58</v>
      </c>
      <c r="X107" s="34">
        <v>-102.4</v>
      </c>
      <c r="Y107" s="25">
        <v>500</v>
      </c>
      <c r="Z107" s="25">
        <v>420</v>
      </c>
      <c r="AA107" s="30">
        <v>0</v>
      </c>
      <c r="AB107" s="34">
        <v>0</v>
      </c>
      <c r="AC107" s="30">
        <v>0</v>
      </c>
      <c r="AD107" s="30">
        <v>0</v>
      </c>
      <c r="AE107" s="25">
        <v>11300</v>
      </c>
    </row>
    <row r="108" spans="1:31" ht="15" x14ac:dyDescent="0.2">
      <c r="A108" s="25">
        <v>94</v>
      </c>
      <c r="B108" s="24" t="s">
        <v>170</v>
      </c>
      <c r="C108" s="30">
        <v>114.232</v>
      </c>
      <c r="D108" s="31">
        <v>0</v>
      </c>
      <c r="E108" s="31">
        <v>382.6</v>
      </c>
      <c r="F108" s="31">
        <v>553.5</v>
      </c>
      <c r="G108" s="31">
        <v>25.2</v>
      </c>
      <c r="H108" s="31">
        <v>472</v>
      </c>
      <c r="I108" s="30">
        <v>0.26200000000000001</v>
      </c>
      <c r="J108" s="30">
        <v>0.34300000000000003</v>
      </c>
      <c r="K108" s="30">
        <v>0.7</v>
      </c>
      <c r="L108" s="31">
        <v>293</v>
      </c>
      <c r="M108" s="31">
        <v>0</v>
      </c>
      <c r="N108" s="32">
        <v>-2.2010000000000001</v>
      </c>
      <c r="O108" s="33">
        <v>0.18770000000000001</v>
      </c>
      <c r="P108" s="33">
        <v>-1.0509999999999999E-4</v>
      </c>
      <c r="Q108" s="33">
        <v>2.316E-8</v>
      </c>
      <c r="R108" s="34">
        <v>0</v>
      </c>
      <c r="S108" s="34">
        <v>0</v>
      </c>
      <c r="T108" s="25">
        <v>-52.44</v>
      </c>
      <c r="U108" s="25">
        <v>2.8</v>
      </c>
      <c r="V108" s="32">
        <v>15.7797</v>
      </c>
      <c r="W108" s="34">
        <v>2965.44</v>
      </c>
      <c r="X108" s="34">
        <v>-58.36</v>
      </c>
      <c r="Y108" s="25">
        <v>408</v>
      </c>
      <c r="Z108" s="25">
        <v>278</v>
      </c>
      <c r="AA108" s="30">
        <v>62.103000000000002</v>
      </c>
      <c r="AB108" s="34">
        <v>-6487.48</v>
      </c>
      <c r="AC108" s="30">
        <v>-6.4820000000000002</v>
      </c>
      <c r="AD108" s="30">
        <v>6.74</v>
      </c>
      <c r="AE108" s="25">
        <v>7790</v>
      </c>
    </row>
    <row r="109" spans="1:31" ht="15" x14ac:dyDescent="0.2">
      <c r="A109" s="25">
        <v>95</v>
      </c>
      <c r="B109" s="24" t="s">
        <v>171</v>
      </c>
      <c r="C109" s="30">
        <v>100.205</v>
      </c>
      <c r="D109" s="31">
        <v>154</v>
      </c>
      <c r="E109" s="31">
        <v>353.7</v>
      </c>
      <c r="F109" s="31">
        <v>519.70000000000005</v>
      </c>
      <c r="G109" s="31">
        <v>27</v>
      </c>
      <c r="H109" s="31">
        <v>418</v>
      </c>
      <c r="I109" s="30">
        <v>0.26500000000000001</v>
      </c>
      <c r="J109" s="30">
        <v>0.30599999999999999</v>
      </c>
      <c r="K109" s="30">
        <v>0.67300000000000004</v>
      </c>
      <c r="L109" s="31">
        <v>293</v>
      </c>
      <c r="M109" s="31">
        <v>0</v>
      </c>
      <c r="N109" s="32">
        <v>-1.6830000000000001</v>
      </c>
      <c r="O109" s="33">
        <v>0.1633</v>
      </c>
      <c r="P109" s="33">
        <v>-8.9190000000000005E-5</v>
      </c>
      <c r="Q109" s="33">
        <v>1.871E-8</v>
      </c>
      <c r="R109" s="34">
        <v>0</v>
      </c>
      <c r="S109" s="34">
        <v>0</v>
      </c>
      <c r="T109" s="25">
        <v>-48.28</v>
      </c>
      <c r="U109" s="25">
        <v>0.74</v>
      </c>
      <c r="V109" s="32">
        <v>15.7179</v>
      </c>
      <c r="W109" s="34">
        <v>2744.78</v>
      </c>
      <c r="X109" s="34">
        <v>-51.52</v>
      </c>
      <c r="Y109" s="25">
        <v>378</v>
      </c>
      <c r="Z109" s="25">
        <v>256</v>
      </c>
      <c r="AA109" s="30">
        <v>0</v>
      </c>
      <c r="AB109" s="34">
        <v>0</v>
      </c>
      <c r="AC109" s="30">
        <v>0</v>
      </c>
      <c r="AD109" s="30">
        <v>0</v>
      </c>
      <c r="AE109" s="25">
        <v>7050</v>
      </c>
    </row>
    <row r="110" spans="1:31" ht="15" x14ac:dyDescent="0.2">
      <c r="A110" s="25">
        <v>96</v>
      </c>
      <c r="B110" s="24" t="s">
        <v>172</v>
      </c>
      <c r="C110" s="30">
        <v>122.167</v>
      </c>
      <c r="D110" s="31">
        <v>298</v>
      </c>
      <c r="E110" s="31">
        <v>484</v>
      </c>
      <c r="F110" s="31">
        <v>707.6</v>
      </c>
      <c r="G110" s="31">
        <v>0</v>
      </c>
      <c r="H110" s="31">
        <v>0</v>
      </c>
      <c r="I110" s="30">
        <v>0</v>
      </c>
      <c r="J110" s="30">
        <v>0</v>
      </c>
      <c r="K110" s="30">
        <v>0</v>
      </c>
      <c r="L110" s="31">
        <v>0</v>
      </c>
      <c r="M110" s="31">
        <v>2</v>
      </c>
      <c r="N110" s="32">
        <v>0</v>
      </c>
      <c r="O110" s="33">
        <v>0</v>
      </c>
      <c r="P110" s="33">
        <v>0</v>
      </c>
      <c r="Q110" s="33">
        <v>0</v>
      </c>
      <c r="R110" s="34">
        <v>0</v>
      </c>
      <c r="S110" s="34">
        <v>0</v>
      </c>
      <c r="T110" s="25">
        <v>-38.880000000000003</v>
      </c>
      <c r="U110" s="25">
        <v>0</v>
      </c>
      <c r="V110" s="32">
        <v>16.2456</v>
      </c>
      <c r="W110" s="34">
        <v>3655.26</v>
      </c>
      <c r="X110" s="34">
        <v>-103.8</v>
      </c>
      <c r="Y110" s="25">
        <v>500</v>
      </c>
      <c r="Z110" s="25">
        <v>410</v>
      </c>
      <c r="AA110" s="30">
        <v>0</v>
      </c>
      <c r="AB110" s="34">
        <v>0</v>
      </c>
      <c r="AC110" s="30">
        <v>0</v>
      </c>
      <c r="AD110" s="30">
        <v>0</v>
      </c>
      <c r="AE110" s="25">
        <v>11260</v>
      </c>
    </row>
    <row r="111" spans="1:31" ht="15" x14ac:dyDescent="0.2">
      <c r="A111" s="25">
        <v>97</v>
      </c>
      <c r="B111" s="24" t="s">
        <v>173</v>
      </c>
      <c r="C111" s="30">
        <v>114.232</v>
      </c>
      <c r="D111" s="31">
        <v>181.9</v>
      </c>
      <c r="E111" s="31">
        <v>382.3</v>
      </c>
      <c r="F111" s="31">
        <v>550</v>
      </c>
      <c r="G111" s="31">
        <v>24.5</v>
      </c>
      <c r="H111" s="31">
        <v>42</v>
      </c>
      <c r="I111" s="30">
        <v>0.26200000000000001</v>
      </c>
      <c r="J111" s="30">
        <v>0.35199999999999998</v>
      </c>
      <c r="K111" s="30">
        <v>0.69299999999999995</v>
      </c>
      <c r="L111" s="31">
        <v>293</v>
      </c>
      <c r="M111" s="31">
        <v>0</v>
      </c>
      <c r="N111" s="32">
        <v>-2.2010000000000001</v>
      </c>
      <c r="O111" s="33">
        <v>0.18770000000000001</v>
      </c>
      <c r="P111" s="33">
        <v>-1.0509999999999999E-4</v>
      </c>
      <c r="Q111" s="33">
        <v>2.316E-8</v>
      </c>
      <c r="R111" s="34">
        <v>0</v>
      </c>
      <c r="S111" s="34">
        <v>0</v>
      </c>
      <c r="T111" s="25">
        <v>-53.21</v>
      </c>
      <c r="U111" s="25">
        <v>2.5</v>
      </c>
      <c r="V111" s="32">
        <v>15.795400000000001</v>
      </c>
      <c r="W111" s="34">
        <v>2964.06</v>
      </c>
      <c r="X111" s="34">
        <v>-58.74</v>
      </c>
      <c r="Y111" s="25">
        <v>408</v>
      </c>
      <c r="Z111" s="25">
        <v>278</v>
      </c>
      <c r="AA111" s="30">
        <v>62.872</v>
      </c>
      <c r="AB111" s="34">
        <v>-6532.9</v>
      </c>
      <c r="AC111" s="30">
        <v>-6.59</v>
      </c>
      <c r="AD111" s="30">
        <v>6.84</v>
      </c>
      <c r="AE111" s="25">
        <v>7800</v>
      </c>
    </row>
    <row r="112" spans="1:31" ht="15" x14ac:dyDescent="0.2">
      <c r="A112" s="25">
        <v>98</v>
      </c>
      <c r="B112" s="24" t="s">
        <v>174</v>
      </c>
      <c r="C112" s="30">
        <v>107.15600000000001</v>
      </c>
      <c r="D112" s="31">
        <v>0</v>
      </c>
      <c r="E112" s="31">
        <v>430.2</v>
      </c>
      <c r="F112" s="31">
        <v>644.20000000000005</v>
      </c>
      <c r="G112" s="31">
        <v>0</v>
      </c>
      <c r="H112" s="31">
        <v>0</v>
      </c>
      <c r="I112" s="30">
        <v>0</v>
      </c>
      <c r="J112" s="30">
        <v>0</v>
      </c>
      <c r="K112" s="30">
        <v>0.93799999999999994</v>
      </c>
      <c r="L112" s="31">
        <v>273</v>
      </c>
      <c r="M112" s="31">
        <v>2.2000000000000002</v>
      </c>
      <c r="N112" s="32">
        <v>0</v>
      </c>
      <c r="O112" s="33">
        <v>0</v>
      </c>
      <c r="P112" s="33">
        <v>0</v>
      </c>
      <c r="Q112" s="33">
        <v>0</v>
      </c>
      <c r="R112" s="34">
        <v>0</v>
      </c>
      <c r="S112" s="34">
        <v>0</v>
      </c>
      <c r="T112" s="25">
        <v>15.87</v>
      </c>
      <c r="U112" s="25">
        <v>0</v>
      </c>
      <c r="V112" s="32">
        <v>16.304600000000001</v>
      </c>
      <c r="W112" s="34">
        <v>3545.14</v>
      </c>
      <c r="X112" s="34">
        <v>-63.59</v>
      </c>
      <c r="Y112" s="25">
        <v>435</v>
      </c>
      <c r="Z112" s="25">
        <v>350</v>
      </c>
      <c r="AA112" s="30">
        <v>0</v>
      </c>
      <c r="AB112" s="34">
        <v>0</v>
      </c>
      <c r="AC112" s="30">
        <v>0</v>
      </c>
      <c r="AD112" s="30">
        <v>0</v>
      </c>
      <c r="AE112" s="25">
        <v>0</v>
      </c>
    </row>
    <row r="113" spans="1:31" ht="15" x14ac:dyDescent="0.2">
      <c r="A113" s="25">
        <v>99</v>
      </c>
      <c r="B113" s="24" t="s">
        <v>175</v>
      </c>
      <c r="C113" s="30">
        <v>122.167</v>
      </c>
      <c r="D113" s="31">
        <v>348</v>
      </c>
      <c r="E113" s="31">
        <v>484.3</v>
      </c>
      <c r="F113" s="31">
        <v>723</v>
      </c>
      <c r="G113" s="31">
        <v>0</v>
      </c>
      <c r="H113" s="31">
        <v>0</v>
      </c>
      <c r="I113" s="30">
        <v>0</v>
      </c>
      <c r="J113" s="30">
        <v>0</v>
      </c>
      <c r="K113" s="30">
        <v>0</v>
      </c>
      <c r="L113" s="31">
        <v>0</v>
      </c>
      <c r="M113" s="31">
        <v>1.5</v>
      </c>
      <c r="N113" s="32">
        <v>0</v>
      </c>
      <c r="O113" s="33">
        <v>0</v>
      </c>
      <c r="P113" s="33">
        <v>0</v>
      </c>
      <c r="Q113" s="33">
        <v>0</v>
      </c>
      <c r="R113" s="34">
        <v>0</v>
      </c>
      <c r="S113" s="34">
        <v>0</v>
      </c>
      <c r="T113" s="25">
        <v>-38.58</v>
      </c>
      <c r="U113" s="25">
        <v>0</v>
      </c>
      <c r="V113" s="32">
        <v>16.236799999999999</v>
      </c>
      <c r="W113" s="34">
        <v>3667.32</v>
      </c>
      <c r="X113" s="34">
        <v>-102.4</v>
      </c>
      <c r="Y113" s="25">
        <v>490</v>
      </c>
      <c r="Z113" s="25">
        <v>410</v>
      </c>
      <c r="AA113" s="30">
        <v>0</v>
      </c>
      <c r="AB113" s="34">
        <v>0</v>
      </c>
      <c r="AC113" s="30">
        <v>0</v>
      </c>
      <c r="AD113" s="30">
        <v>0</v>
      </c>
      <c r="AE113" s="25">
        <v>11200</v>
      </c>
    </row>
    <row r="114" spans="1:31" ht="15" x14ac:dyDescent="0.2">
      <c r="A114" s="25">
        <v>100</v>
      </c>
      <c r="B114" s="24" t="s">
        <v>176</v>
      </c>
      <c r="C114" s="30">
        <v>122.167</v>
      </c>
      <c r="D114" s="31">
        <v>322</v>
      </c>
      <c r="E114" s="31">
        <v>474.1</v>
      </c>
      <c r="F114" s="31">
        <v>701</v>
      </c>
      <c r="G114" s="31">
        <v>0</v>
      </c>
      <c r="H114" s="31">
        <v>0</v>
      </c>
      <c r="I114" s="30">
        <v>0</v>
      </c>
      <c r="J114" s="30">
        <v>0</v>
      </c>
      <c r="K114" s="30">
        <v>0</v>
      </c>
      <c r="L114" s="31">
        <v>0</v>
      </c>
      <c r="M114" s="31">
        <v>0</v>
      </c>
      <c r="N114" s="32">
        <v>0</v>
      </c>
      <c r="O114" s="33">
        <v>0</v>
      </c>
      <c r="P114" s="33">
        <v>0</v>
      </c>
      <c r="Q114" s="33">
        <v>0</v>
      </c>
      <c r="R114" s="34">
        <v>0</v>
      </c>
      <c r="S114" s="34">
        <v>0</v>
      </c>
      <c r="T114" s="25">
        <v>-38.68</v>
      </c>
      <c r="U114" s="25">
        <v>0</v>
      </c>
      <c r="V114" s="32">
        <v>16.280899999999999</v>
      </c>
      <c r="W114" s="34">
        <v>3749.35</v>
      </c>
      <c r="X114" s="34">
        <v>-85.55</v>
      </c>
      <c r="Y114" s="25">
        <v>480</v>
      </c>
      <c r="Z114" s="25">
        <v>400</v>
      </c>
      <c r="AA114" s="30">
        <v>0</v>
      </c>
      <c r="AB114" s="34">
        <v>0</v>
      </c>
      <c r="AC114" s="30">
        <v>0</v>
      </c>
      <c r="AD114" s="30">
        <v>0</v>
      </c>
      <c r="AE114" s="25">
        <v>10600</v>
      </c>
    </row>
    <row r="115" spans="1:31" ht="15" x14ac:dyDescent="0.2">
      <c r="A115" s="25">
        <v>101</v>
      </c>
      <c r="B115" s="24" t="s">
        <v>177</v>
      </c>
      <c r="C115" s="30">
        <v>74.123000000000005</v>
      </c>
      <c r="D115" s="31">
        <v>158.5</v>
      </c>
      <c r="E115" s="31">
        <v>372.7</v>
      </c>
      <c r="F115" s="31">
        <v>536</v>
      </c>
      <c r="G115" s="31">
        <v>41.4</v>
      </c>
      <c r="H115" s="31">
        <v>268</v>
      </c>
      <c r="I115" s="30">
        <v>0.252</v>
      </c>
      <c r="J115" s="30">
        <v>0.57599999999999996</v>
      </c>
      <c r="K115" s="30">
        <v>0.80700000000000005</v>
      </c>
      <c r="L115" s="31">
        <v>293</v>
      </c>
      <c r="M115" s="31">
        <v>1.7</v>
      </c>
      <c r="N115" s="32">
        <v>1.3740000000000001</v>
      </c>
      <c r="O115" s="33">
        <v>0.1014</v>
      </c>
      <c r="P115" s="33">
        <v>-5.5609999999999998E-5</v>
      </c>
      <c r="Q115" s="33">
        <v>1.14E-8</v>
      </c>
      <c r="R115" s="34">
        <v>1441.7</v>
      </c>
      <c r="S115" s="34">
        <v>331.5</v>
      </c>
      <c r="T115" s="25">
        <v>-69.94</v>
      </c>
      <c r="U115" s="25">
        <v>-40.06</v>
      </c>
      <c r="V115" s="32">
        <v>17.2102</v>
      </c>
      <c r="W115" s="34">
        <v>3026.03</v>
      </c>
      <c r="X115" s="34">
        <v>-86.65</v>
      </c>
      <c r="Y115" s="25">
        <v>393</v>
      </c>
      <c r="Z115" s="25">
        <v>298</v>
      </c>
      <c r="AA115" s="30">
        <v>0</v>
      </c>
      <c r="AB115" s="34">
        <v>0</v>
      </c>
      <c r="AC115" s="30">
        <v>0</v>
      </c>
      <c r="AD115" s="30">
        <v>0</v>
      </c>
      <c r="AE115" s="25">
        <v>9750</v>
      </c>
    </row>
    <row r="116" spans="1:31" ht="15" x14ac:dyDescent="0.2">
      <c r="A116" s="25">
        <v>102</v>
      </c>
      <c r="B116" s="24" t="s">
        <v>178</v>
      </c>
      <c r="C116" s="30">
        <v>54.091999999999999</v>
      </c>
      <c r="D116" s="31">
        <v>240.9</v>
      </c>
      <c r="E116" s="31">
        <v>300.2</v>
      </c>
      <c r="F116" s="31">
        <v>488.6</v>
      </c>
      <c r="G116" s="31">
        <v>50.2</v>
      </c>
      <c r="H116" s="31">
        <v>221</v>
      </c>
      <c r="I116" s="30">
        <v>0.27700000000000002</v>
      </c>
      <c r="J116" s="30">
        <v>0.124</v>
      </c>
      <c r="K116" s="30">
        <v>0.69099999999999995</v>
      </c>
      <c r="L116" s="31">
        <v>293</v>
      </c>
      <c r="M116" s="31">
        <v>0.8</v>
      </c>
      <c r="N116" s="32">
        <v>3.8039999999999998</v>
      </c>
      <c r="O116" s="33">
        <v>5.688E-2</v>
      </c>
      <c r="P116" s="33">
        <v>-2.5550000000000001E-5</v>
      </c>
      <c r="Q116" s="33">
        <v>4.188E-9</v>
      </c>
      <c r="R116" s="34">
        <v>0</v>
      </c>
      <c r="S116" s="34">
        <v>0</v>
      </c>
      <c r="T116" s="25">
        <v>34.97</v>
      </c>
      <c r="U116" s="25">
        <v>44.32</v>
      </c>
      <c r="V116" s="32">
        <v>16.287099999999999</v>
      </c>
      <c r="W116" s="34">
        <v>2536.7800000000002</v>
      </c>
      <c r="X116" s="34">
        <v>-37.340000000000003</v>
      </c>
      <c r="Y116" s="25">
        <v>320</v>
      </c>
      <c r="Z116" s="25">
        <v>240</v>
      </c>
      <c r="AA116" s="30">
        <v>0</v>
      </c>
      <c r="AB116" s="34">
        <v>0</v>
      </c>
      <c r="AC116" s="30">
        <v>0</v>
      </c>
      <c r="AD116" s="30">
        <v>0</v>
      </c>
      <c r="AE116" s="25">
        <v>6370</v>
      </c>
    </row>
    <row r="117" spans="1:31" ht="15" x14ac:dyDescent="0.2">
      <c r="A117" s="25">
        <v>103</v>
      </c>
      <c r="B117" s="24" t="s">
        <v>179</v>
      </c>
      <c r="C117" s="30">
        <v>92.569000000000003</v>
      </c>
      <c r="D117" s="31">
        <v>141.80000000000001</v>
      </c>
      <c r="E117" s="31">
        <v>341.4</v>
      </c>
      <c r="F117" s="31">
        <v>520.6</v>
      </c>
      <c r="G117" s="31">
        <v>39</v>
      </c>
      <c r="H117" s="31">
        <v>305</v>
      </c>
      <c r="I117" s="30">
        <v>0.28000000000000003</v>
      </c>
      <c r="J117" s="30">
        <v>0.3</v>
      </c>
      <c r="K117" s="30">
        <v>0.873</v>
      </c>
      <c r="L117" s="31">
        <v>293</v>
      </c>
      <c r="M117" s="31">
        <v>2.1</v>
      </c>
      <c r="N117" s="32">
        <v>-0.82</v>
      </c>
      <c r="O117" s="33">
        <v>0.1089</v>
      </c>
      <c r="P117" s="33">
        <v>-7.1190000000000001E-5</v>
      </c>
      <c r="Q117" s="33">
        <v>1.9720000000000001E-8</v>
      </c>
      <c r="R117" s="34">
        <v>480.77</v>
      </c>
      <c r="S117" s="34">
        <v>237.3</v>
      </c>
      <c r="T117" s="25">
        <v>-38.6</v>
      </c>
      <c r="U117" s="25">
        <v>-12.78</v>
      </c>
      <c r="V117" s="32">
        <v>15.9907</v>
      </c>
      <c r="W117" s="34">
        <v>2753.43</v>
      </c>
      <c r="X117" s="34">
        <v>-47.15</v>
      </c>
      <c r="Y117" s="25">
        <v>375</v>
      </c>
      <c r="Z117" s="25">
        <v>250</v>
      </c>
      <c r="AA117" s="30">
        <v>0</v>
      </c>
      <c r="AB117" s="34">
        <v>0</v>
      </c>
      <c r="AC117" s="30">
        <v>0</v>
      </c>
      <c r="AD117" s="30">
        <v>0</v>
      </c>
      <c r="AE117" s="25">
        <v>6980</v>
      </c>
    </row>
    <row r="118" spans="1:31" ht="15" x14ac:dyDescent="0.2">
      <c r="A118" s="25">
        <v>104</v>
      </c>
      <c r="B118" s="24" t="s">
        <v>180</v>
      </c>
      <c r="C118" s="30">
        <v>130.23099999999999</v>
      </c>
      <c r="D118" s="31">
        <v>203.2</v>
      </c>
      <c r="E118" s="31">
        <v>457.8</v>
      </c>
      <c r="F118" s="31">
        <v>613</v>
      </c>
      <c r="G118" s="31">
        <v>27.2</v>
      </c>
      <c r="H118" s="31">
        <v>494</v>
      </c>
      <c r="I118" s="30">
        <v>0.26700000000000002</v>
      </c>
      <c r="J118" s="30">
        <v>0</v>
      </c>
      <c r="K118" s="30">
        <v>0.83299999999999996</v>
      </c>
      <c r="L118" s="31">
        <v>293</v>
      </c>
      <c r="M118" s="31">
        <v>1.8</v>
      </c>
      <c r="N118" s="32">
        <v>-3.581</v>
      </c>
      <c r="O118" s="33">
        <v>0.20669999999999999</v>
      </c>
      <c r="P118" s="33">
        <v>-1.261E-4</v>
      </c>
      <c r="Q118" s="33">
        <v>3.0680000000000001E-8</v>
      </c>
      <c r="R118" s="34">
        <v>1798</v>
      </c>
      <c r="S118" s="34">
        <v>351.17</v>
      </c>
      <c r="T118" s="25">
        <v>-87.31</v>
      </c>
      <c r="U118" s="25">
        <v>0</v>
      </c>
      <c r="V118" s="32">
        <v>15.3614</v>
      </c>
      <c r="W118" s="34">
        <v>2773.46</v>
      </c>
      <c r="X118" s="34">
        <v>-140</v>
      </c>
      <c r="Y118" s="25">
        <v>458</v>
      </c>
      <c r="Z118" s="25">
        <v>348</v>
      </c>
      <c r="AA118" s="30">
        <v>0</v>
      </c>
      <c r="AB118" s="34">
        <v>0</v>
      </c>
      <c r="AC118" s="30">
        <v>0</v>
      </c>
      <c r="AD118" s="30">
        <v>0</v>
      </c>
      <c r="AE118" s="25">
        <v>11300</v>
      </c>
    </row>
    <row r="119" spans="1:31" ht="15" x14ac:dyDescent="0.2">
      <c r="A119" s="25">
        <v>105</v>
      </c>
      <c r="B119" s="24" t="s">
        <v>181</v>
      </c>
      <c r="C119" s="30">
        <v>72.150999999999996</v>
      </c>
      <c r="D119" s="31">
        <v>113.3</v>
      </c>
      <c r="E119" s="31">
        <v>301</v>
      </c>
      <c r="F119" s="31">
        <v>460.4</v>
      </c>
      <c r="G119" s="31">
        <v>33.4</v>
      </c>
      <c r="H119" s="31">
        <v>306</v>
      </c>
      <c r="I119" s="30">
        <v>0.27100000000000002</v>
      </c>
      <c r="J119" s="30">
        <v>0.22700000000000001</v>
      </c>
      <c r="K119" s="30">
        <v>0.62</v>
      </c>
      <c r="L119" s="31">
        <v>293</v>
      </c>
      <c r="M119" s="31">
        <v>0.1</v>
      </c>
      <c r="N119" s="32">
        <v>-2.2749999999999999</v>
      </c>
      <c r="O119" s="33">
        <v>0.121</v>
      </c>
      <c r="P119" s="33">
        <v>-6.5190000000000004E-5</v>
      </c>
      <c r="Q119" s="33">
        <v>1.3669999999999999E-8</v>
      </c>
      <c r="R119" s="34">
        <v>367.32</v>
      </c>
      <c r="S119" s="34">
        <v>191.58</v>
      </c>
      <c r="T119" s="25">
        <v>-36.92</v>
      </c>
      <c r="U119" s="25">
        <v>-3.54</v>
      </c>
      <c r="V119" s="32">
        <v>15.633800000000001</v>
      </c>
      <c r="W119" s="34">
        <v>2348.67</v>
      </c>
      <c r="X119" s="34">
        <v>-40.049999999999997</v>
      </c>
      <c r="Y119" s="25">
        <v>322</v>
      </c>
      <c r="Z119" s="25">
        <v>216</v>
      </c>
      <c r="AA119" s="30">
        <v>50.427999999999997</v>
      </c>
      <c r="AB119" s="34">
        <v>-4565.6400000000003</v>
      </c>
      <c r="AC119" s="30">
        <v>-5.0209999999999999</v>
      </c>
      <c r="AD119" s="30">
        <v>3.55</v>
      </c>
      <c r="AE119" s="25">
        <v>5900</v>
      </c>
    </row>
    <row r="120" spans="1:31" ht="15" x14ac:dyDescent="0.2">
      <c r="A120" s="25">
        <v>106</v>
      </c>
      <c r="B120" s="24" t="s">
        <v>182</v>
      </c>
      <c r="C120" s="30">
        <v>86.177999999999997</v>
      </c>
      <c r="D120" s="31">
        <v>119.5</v>
      </c>
      <c r="E120" s="31">
        <v>333.4</v>
      </c>
      <c r="F120" s="31">
        <v>497.5</v>
      </c>
      <c r="G120" s="31">
        <v>29.7</v>
      </c>
      <c r="H120" s="31">
        <v>367</v>
      </c>
      <c r="I120" s="30">
        <v>0.26700000000000002</v>
      </c>
      <c r="J120" s="30">
        <v>0.27900000000000003</v>
      </c>
      <c r="K120" s="30">
        <v>0.65300000000000002</v>
      </c>
      <c r="L120" s="31">
        <v>293</v>
      </c>
      <c r="M120" s="31">
        <v>0</v>
      </c>
      <c r="N120" s="32">
        <v>-2.524</v>
      </c>
      <c r="O120" s="33">
        <v>0.1477</v>
      </c>
      <c r="P120" s="33">
        <v>-8.5329999999999998E-5</v>
      </c>
      <c r="Q120" s="33">
        <v>1.9309999999999999E-8</v>
      </c>
      <c r="R120" s="34">
        <v>384.13</v>
      </c>
      <c r="S120" s="34">
        <v>208.27</v>
      </c>
      <c r="T120" s="25">
        <v>-41.66</v>
      </c>
      <c r="U120" s="25">
        <v>-1.2</v>
      </c>
      <c r="V120" s="32">
        <v>15.7476</v>
      </c>
      <c r="W120" s="34">
        <v>2614.38</v>
      </c>
      <c r="X120" s="34">
        <v>-46.58</v>
      </c>
      <c r="Y120" s="25">
        <v>370</v>
      </c>
      <c r="Z120" s="25">
        <v>240</v>
      </c>
      <c r="AA120" s="30">
        <v>55.351999999999997</v>
      </c>
      <c r="AB120" s="34">
        <v>-5301.22</v>
      </c>
      <c r="AC120" s="30">
        <v>-5.65</v>
      </c>
      <c r="AD120" s="30">
        <v>4.9109999999999996</v>
      </c>
      <c r="AE120" s="25">
        <v>6640</v>
      </c>
    </row>
    <row r="121" spans="1:31" ht="15" x14ac:dyDescent="0.2">
      <c r="A121" s="25">
        <v>107</v>
      </c>
      <c r="B121" s="24" t="s">
        <v>183</v>
      </c>
      <c r="C121" s="30">
        <v>68.119</v>
      </c>
      <c r="D121" s="31">
        <v>127.2</v>
      </c>
      <c r="E121" s="31">
        <v>307.2</v>
      </c>
      <c r="F121" s="31">
        <v>484</v>
      </c>
      <c r="G121" s="31">
        <v>38</v>
      </c>
      <c r="H121" s="31">
        <v>276</v>
      </c>
      <c r="I121" s="30">
        <v>0.26400000000000001</v>
      </c>
      <c r="J121" s="30">
        <v>0.16400000000000001</v>
      </c>
      <c r="K121" s="30">
        <v>0.68100000000000005</v>
      </c>
      <c r="L121" s="31">
        <v>293</v>
      </c>
      <c r="M121" s="31">
        <v>0.3</v>
      </c>
      <c r="N121" s="32">
        <v>-0.81499999999999995</v>
      </c>
      <c r="O121" s="33">
        <v>0.1095</v>
      </c>
      <c r="P121" s="33">
        <v>-7.9709999999999994E-5</v>
      </c>
      <c r="Q121" s="33">
        <v>2.3890000000000001E-8</v>
      </c>
      <c r="R121" s="34">
        <v>328.49</v>
      </c>
      <c r="S121" s="34">
        <v>182.48</v>
      </c>
      <c r="T121" s="25">
        <v>18.100000000000001</v>
      </c>
      <c r="U121" s="25">
        <v>34.86</v>
      </c>
      <c r="V121" s="32">
        <v>15.854799999999999</v>
      </c>
      <c r="W121" s="34">
        <v>2467.4</v>
      </c>
      <c r="X121" s="34">
        <v>-39.64</v>
      </c>
      <c r="Y121" s="25">
        <v>330</v>
      </c>
      <c r="Z121" s="25">
        <v>250</v>
      </c>
      <c r="AA121" s="30">
        <v>0</v>
      </c>
      <c r="AB121" s="34">
        <v>0</v>
      </c>
      <c r="AC121" s="30">
        <v>0</v>
      </c>
      <c r="AD121" s="30">
        <v>0</v>
      </c>
      <c r="AE121" s="25">
        <v>6230</v>
      </c>
    </row>
    <row r="122" spans="1:31" ht="15" x14ac:dyDescent="0.2">
      <c r="A122" s="25">
        <v>108</v>
      </c>
      <c r="B122" s="24" t="s">
        <v>184</v>
      </c>
      <c r="C122" s="30">
        <v>88.15</v>
      </c>
      <c r="D122" s="31">
        <v>203</v>
      </c>
      <c r="E122" s="31">
        <v>409.1</v>
      </c>
      <c r="F122" s="31">
        <v>571</v>
      </c>
      <c r="G122" s="31">
        <v>38</v>
      </c>
      <c r="H122" s="31">
        <v>322</v>
      </c>
      <c r="I122" s="30">
        <v>0.26</v>
      </c>
      <c r="J122" s="30">
        <v>0.7</v>
      </c>
      <c r="K122" s="30">
        <v>0.81899999999999995</v>
      </c>
      <c r="L122" s="31">
        <v>293</v>
      </c>
      <c r="M122" s="31">
        <v>0</v>
      </c>
      <c r="N122" s="32">
        <v>-2.2665000000000002</v>
      </c>
      <c r="O122" s="33">
        <v>0.1356</v>
      </c>
      <c r="P122" s="33">
        <v>-8.3150000000000002E-5</v>
      </c>
      <c r="Q122" s="33">
        <v>2.063E-8</v>
      </c>
      <c r="R122" s="34">
        <v>1259.4000000000001</v>
      </c>
      <c r="S122" s="34">
        <v>349.85</v>
      </c>
      <c r="T122" s="25">
        <v>-72.3</v>
      </c>
      <c r="U122" s="25">
        <v>-39.58</v>
      </c>
      <c r="V122" s="32">
        <v>16.270800000000001</v>
      </c>
      <c r="W122" s="34">
        <v>2752.19</v>
      </c>
      <c r="X122" s="34">
        <v>-116.3</v>
      </c>
      <c r="Y122" s="25">
        <v>402</v>
      </c>
      <c r="Z122" s="25">
        <v>307</v>
      </c>
      <c r="AA122" s="30">
        <v>0</v>
      </c>
      <c r="AB122" s="34">
        <v>0</v>
      </c>
      <c r="AC122" s="30">
        <v>0</v>
      </c>
      <c r="AD122" s="30">
        <v>0</v>
      </c>
      <c r="AE122" s="25">
        <v>10800</v>
      </c>
    </row>
    <row r="123" spans="1:31" ht="15" x14ac:dyDescent="0.2">
      <c r="A123" s="25">
        <v>109</v>
      </c>
      <c r="B123" s="24" t="s">
        <v>185</v>
      </c>
      <c r="C123" s="30">
        <v>70.135000000000005</v>
      </c>
      <c r="D123" s="31">
        <v>135.6</v>
      </c>
      <c r="E123" s="31">
        <v>304.3</v>
      </c>
      <c r="F123" s="31">
        <v>465</v>
      </c>
      <c r="G123" s="31">
        <v>34</v>
      </c>
      <c r="H123" s="31">
        <v>294</v>
      </c>
      <c r="I123" s="30">
        <v>0.26200000000000001</v>
      </c>
      <c r="J123" s="30">
        <v>0.23200000000000001</v>
      </c>
      <c r="K123" s="30">
        <v>0.65</v>
      </c>
      <c r="L123" s="31">
        <v>293</v>
      </c>
      <c r="M123" s="31">
        <v>0.5</v>
      </c>
      <c r="N123" s="32">
        <v>2.5249999999999999</v>
      </c>
      <c r="O123" s="33">
        <v>9.5469999999999999E-2</v>
      </c>
      <c r="P123" s="33">
        <v>-4.6480000000000002E-5</v>
      </c>
      <c r="Q123" s="33">
        <v>7.9150000000000001E-9</v>
      </c>
      <c r="R123" s="34">
        <v>369.27</v>
      </c>
      <c r="S123" s="34">
        <v>193.39</v>
      </c>
      <c r="T123" s="25">
        <v>-8.68</v>
      </c>
      <c r="U123" s="25">
        <v>15.68</v>
      </c>
      <c r="V123" s="32">
        <v>15.826000000000001</v>
      </c>
      <c r="W123" s="34">
        <v>2426.42</v>
      </c>
      <c r="X123" s="34">
        <v>-40.36</v>
      </c>
      <c r="Y123" s="25">
        <v>325</v>
      </c>
      <c r="Z123" s="25">
        <v>220</v>
      </c>
      <c r="AA123" s="30">
        <v>60.581000000000003</v>
      </c>
      <c r="AB123" s="34">
        <v>-5160.84</v>
      </c>
      <c r="AC123" s="30">
        <v>-6.4740000000000002</v>
      </c>
      <c r="AD123" s="30">
        <v>3.47</v>
      </c>
      <c r="AE123" s="25">
        <v>6094</v>
      </c>
    </row>
    <row r="124" spans="1:31" ht="15" x14ac:dyDescent="0.2">
      <c r="A124" s="25">
        <v>110</v>
      </c>
      <c r="B124" s="24" t="s">
        <v>186</v>
      </c>
      <c r="C124" s="30">
        <v>70.135000000000005</v>
      </c>
      <c r="D124" s="31">
        <v>139.4</v>
      </c>
      <c r="E124" s="31">
        <v>311.7</v>
      </c>
      <c r="F124" s="31">
        <v>470</v>
      </c>
      <c r="G124" s="31">
        <v>34</v>
      </c>
      <c r="H124" s="31">
        <v>318</v>
      </c>
      <c r="I124" s="30">
        <v>0.28000000000000003</v>
      </c>
      <c r="J124" s="30">
        <v>0.28499999999999998</v>
      </c>
      <c r="K124" s="30">
        <v>0.66200000000000003</v>
      </c>
      <c r="L124" s="31">
        <v>293</v>
      </c>
      <c r="M124" s="31">
        <v>0</v>
      </c>
      <c r="N124" s="32">
        <v>2.819</v>
      </c>
      <c r="O124" s="33">
        <v>8.3809999999999996E-2</v>
      </c>
      <c r="P124" s="33">
        <v>-2.667E-5</v>
      </c>
      <c r="Q124" s="33">
        <v>-1.3870000000000001E-9</v>
      </c>
      <c r="R124" s="34">
        <v>322.47000000000003</v>
      </c>
      <c r="S124" s="34">
        <v>180.43</v>
      </c>
      <c r="T124" s="25">
        <v>-10.17</v>
      </c>
      <c r="U124" s="25">
        <v>14.26</v>
      </c>
      <c r="V124" s="32">
        <v>15.9238</v>
      </c>
      <c r="W124" s="34">
        <v>2521.5300000000002</v>
      </c>
      <c r="X124" s="34">
        <v>-40.31</v>
      </c>
      <c r="Y124" s="25">
        <v>335</v>
      </c>
      <c r="Z124" s="25">
        <v>226</v>
      </c>
      <c r="AA124" s="30">
        <v>55.255000000000003</v>
      </c>
      <c r="AB124" s="34">
        <v>-5010.9799999999996</v>
      </c>
      <c r="AC124" s="30">
        <v>-5.6710000000000003</v>
      </c>
      <c r="AD124" s="30">
        <v>3.71</v>
      </c>
      <c r="AE124" s="25">
        <v>6287</v>
      </c>
    </row>
    <row r="125" spans="1:31" ht="15" x14ac:dyDescent="0.2">
      <c r="A125" s="25">
        <v>111</v>
      </c>
      <c r="B125" s="24" t="s">
        <v>187</v>
      </c>
      <c r="C125" s="30">
        <v>84.162000000000006</v>
      </c>
      <c r="D125" s="31">
        <v>138.1</v>
      </c>
      <c r="E125" s="31">
        <v>340.5</v>
      </c>
      <c r="F125" s="31">
        <v>518</v>
      </c>
      <c r="G125" s="31">
        <v>32.4</v>
      </c>
      <c r="H125" s="31">
        <v>351</v>
      </c>
      <c r="I125" s="30">
        <v>0.27</v>
      </c>
      <c r="J125" s="30">
        <v>0.22900000000000001</v>
      </c>
      <c r="K125" s="30">
        <v>0.69099999999999995</v>
      </c>
      <c r="L125" s="31">
        <v>289</v>
      </c>
      <c r="M125" s="31">
        <v>0</v>
      </c>
      <c r="N125" s="32">
        <v>-3.5230000000000001</v>
      </c>
      <c r="O125" s="33">
        <v>0.13539999999999999</v>
      </c>
      <c r="P125" s="33">
        <v>-7.9789999999999993E-5</v>
      </c>
      <c r="Q125" s="33">
        <v>1.9020000000000001E-8</v>
      </c>
      <c r="R125" s="34">
        <v>0</v>
      </c>
      <c r="S125" s="34">
        <v>0</v>
      </c>
      <c r="T125" s="25">
        <v>-14.28</v>
      </c>
      <c r="U125" s="25">
        <v>17.02</v>
      </c>
      <c r="V125" s="32">
        <v>15.942299999999999</v>
      </c>
      <c r="W125" s="34">
        <v>2725.89</v>
      </c>
      <c r="X125" s="34">
        <v>-47.64</v>
      </c>
      <c r="Y125" s="25">
        <v>370</v>
      </c>
      <c r="Z125" s="25">
        <v>245</v>
      </c>
      <c r="AA125" s="30">
        <v>0</v>
      </c>
      <c r="AB125" s="34">
        <v>0</v>
      </c>
      <c r="AC125" s="30">
        <v>0</v>
      </c>
      <c r="AD125" s="30">
        <v>0</v>
      </c>
      <c r="AE125" s="25">
        <v>6930</v>
      </c>
    </row>
    <row r="126" spans="1:31" ht="15" x14ac:dyDescent="0.2">
      <c r="A126" s="25">
        <v>112</v>
      </c>
      <c r="B126" s="24" t="s">
        <v>188</v>
      </c>
      <c r="C126" s="30">
        <v>114.232</v>
      </c>
      <c r="D126" s="31">
        <v>158.19999999999999</v>
      </c>
      <c r="E126" s="31">
        <v>388.8</v>
      </c>
      <c r="F126" s="31">
        <v>567</v>
      </c>
      <c r="G126" s="31">
        <v>26.7</v>
      </c>
      <c r="H126" s="31">
        <v>443</v>
      </c>
      <c r="I126" s="30">
        <v>0.254</v>
      </c>
      <c r="J126" s="30">
        <v>0.33</v>
      </c>
      <c r="K126" s="30">
        <v>0.71899999999999997</v>
      </c>
      <c r="L126" s="31">
        <v>293</v>
      </c>
      <c r="M126" s="31">
        <v>0</v>
      </c>
      <c r="N126" s="32">
        <v>-2.2010000000000001</v>
      </c>
      <c r="O126" s="33">
        <v>0.18770000000000001</v>
      </c>
      <c r="P126" s="33">
        <v>-1.0509999999999999E-4</v>
      </c>
      <c r="Q126" s="33">
        <v>2.316E-8</v>
      </c>
      <c r="R126" s="34">
        <v>0</v>
      </c>
      <c r="S126" s="34">
        <v>0</v>
      </c>
      <c r="T126" s="25">
        <v>-50.48</v>
      </c>
      <c r="U126" s="25">
        <v>5.08</v>
      </c>
      <c r="V126" s="32">
        <v>15.804</v>
      </c>
      <c r="W126" s="34">
        <v>3035.08</v>
      </c>
      <c r="X126" s="34">
        <v>-57.84</v>
      </c>
      <c r="Y126" s="25">
        <v>415</v>
      </c>
      <c r="Z126" s="25">
        <v>282</v>
      </c>
      <c r="AA126" s="30">
        <v>0</v>
      </c>
      <c r="AB126" s="34">
        <v>0</v>
      </c>
      <c r="AC126" s="30">
        <v>0</v>
      </c>
      <c r="AD126" s="30">
        <v>0</v>
      </c>
      <c r="AE126" s="25">
        <v>7879</v>
      </c>
    </row>
    <row r="127" spans="1:31" ht="15" x14ac:dyDescent="0.2">
      <c r="A127" s="25">
        <v>113</v>
      </c>
      <c r="B127" s="24" t="s">
        <v>189</v>
      </c>
      <c r="C127" s="30">
        <v>114.232</v>
      </c>
      <c r="D127" s="31">
        <v>164</v>
      </c>
      <c r="E127" s="31">
        <v>390.8</v>
      </c>
      <c r="F127" s="31">
        <v>559.6</v>
      </c>
      <c r="G127" s="31">
        <v>24.5</v>
      </c>
      <c r="H127" s="31">
        <v>488</v>
      </c>
      <c r="I127" s="30">
        <v>0.26</v>
      </c>
      <c r="J127" s="30">
        <v>0.378</v>
      </c>
      <c r="K127" s="30">
        <v>0.70199999999999996</v>
      </c>
      <c r="L127" s="31">
        <v>289</v>
      </c>
      <c r="M127" s="31">
        <v>0</v>
      </c>
      <c r="N127" s="32">
        <v>-21.434999999999999</v>
      </c>
      <c r="O127" s="33">
        <v>0.29670000000000002</v>
      </c>
      <c r="P127" s="33">
        <v>-2.8079999999999999E-4</v>
      </c>
      <c r="Q127" s="33">
        <v>1.103E-7</v>
      </c>
      <c r="R127" s="34">
        <v>643.61</v>
      </c>
      <c r="S127" s="34">
        <v>259.51</v>
      </c>
      <c r="T127" s="25">
        <v>-51.5</v>
      </c>
      <c r="U127" s="25">
        <v>3.05</v>
      </c>
      <c r="V127" s="32">
        <v>15.9278</v>
      </c>
      <c r="W127" s="34">
        <v>3079.63</v>
      </c>
      <c r="X127" s="34">
        <v>-59.46</v>
      </c>
      <c r="Y127" s="25">
        <v>417</v>
      </c>
      <c r="Z127" s="25">
        <v>285</v>
      </c>
      <c r="AA127" s="30">
        <v>65.685000000000002</v>
      </c>
      <c r="AB127" s="34">
        <v>-6865.4</v>
      </c>
      <c r="AC127" s="30">
        <v>-6.9569999999999999</v>
      </c>
      <c r="AD127" s="30">
        <v>7.12</v>
      </c>
      <c r="AE127" s="25">
        <v>8080</v>
      </c>
    </row>
    <row r="128" spans="1:31" ht="15" x14ac:dyDescent="0.2">
      <c r="A128" s="25">
        <v>114</v>
      </c>
      <c r="B128" s="24" t="s">
        <v>190</v>
      </c>
      <c r="C128" s="30">
        <v>100.205</v>
      </c>
      <c r="D128" s="31">
        <v>154.9</v>
      </c>
      <c r="E128" s="31">
        <v>363.2</v>
      </c>
      <c r="F128" s="31">
        <v>530.29999999999995</v>
      </c>
      <c r="G128" s="31">
        <v>27</v>
      </c>
      <c r="H128" s="31">
        <v>421</v>
      </c>
      <c r="I128" s="30">
        <v>0.26100000000000001</v>
      </c>
      <c r="J128" s="30">
        <v>0.33</v>
      </c>
      <c r="K128" s="30">
        <v>0.67900000000000005</v>
      </c>
      <c r="L128" s="31">
        <v>293</v>
      </c>
      <c r="M128" s="31">
        <v>0</v>
      </c>
      <c r="N128" s="32">
        <v>-9.4079999999999995</v>
      </c>
      <c r="O128" s="33">
        <v>0.2064</v>
      </c>
      <c r="P128" s="33">
        <v>-1.5019999999999999E-4</v>
      </c>
      <c r="Q128" s="33">
        <v>4.3859999999999997E-8</v>
      </c>
      <c r="R128" s="34">
        <v>417.46</v>
      </c>
      <c r="S128" s="34">
        <v>225.13</v>
      </c>
      <c r="T128" s="25">
        <v>-46.59</v>
      </c>
      <c r="U128" s="25">
        <v>0.77</v>
      </c>
      <c r="V128" s="32">
        <v>15.8261</v>
      </c>
      <c r="W128" s="34">
        <v>2845.06</v>
      </c>
      <c r="X128" s="34">
        <v>-53.6</v>
      </c>
      <c r="Y128" s="25">
        <v>390</v>
      </c>
      <c r="Z128" s="25">
        <v>264</v>
      </c>
      <c r="AA128" s="30">
        <v>60.131</v>
      </c>
      <c r="AB128" s="34">
        <v>-6074.01</v>
      </c>
      <c r="AC128" s="30">
        <v>-6.2439999999999998</v>
      </c>
      <c r="AD128" s="30">
        <v>5.79</v>
      </c>
      <c r="AE128" s="25">
        <v>7330</v>
      </c>
    </row>
    <row r="129" spans="1:31" ht="15" x14ac:dyDescent="0.2">
      <c r="A129" s="25">
        <v>115</v>
      </c>
      <c r="B129" s="24" t="s">
        <v>191</v>
      </c>
      <c r="C129" s="30">
        <v>142.20099999999999</v>
      </c>
      <c r="D129" s="31">
        <v>307.7</v>
      </c>
      <c r="E129" s="31">
        <v>514.20000000000005</v>
      </c>
      <c r="F129" s="31">
        <v>761</v>
      </c>
      <c r="G129" s="31">
        <v>34.6</v>
      </c>
      <c r="H129" s="31">
        <v>462</v>
      </c>
      <c r="I129" s="30">
        <v>0.26</v>
      </c>
      <c r="J129" s="30">
        <v>0.38200000000000001</v>
      </c>
      <c r="K129" s="30">
        <v>0.99</v>
      </c>
      <c r="L129" s="31">
        <v>313</v>
      </c>
      <c r="M129" s="31">
        <v>0.4</v>
      </c>
      <c r="N129" s="32">
        <v>-13.499000000000001</v>
      </c>
      <c r="O129" s="33">
        <v>0.21490000000000001</v>
      </c>
      <c r="P129" s="33">
        <v>-1.5449999999999999E-4</v>
      </c>
      <c r="Q129" s="33">
        <v>4.395E-8</v>
      </c>
      <c r="R129" s="34">
        <v>695.42</v>
      </c>
      <c r="S129" s="34">
        <v>351.79</v>
      </c>
      <c r="T129" s="25">
        <v>27.75</v>
      </c>
      <c r="U129" s="25">
        <v>51.66</v>
      </c>
      <c r="V129" s="32">
        <v>16.2758</v>
      </c>
      <c r="W129" s="34">
        <v>4237.37</v>
      </c>
      <c r="X129" s="34">
        <v>-74.75</v>
      </c>
      <c r="Y129" s="25">
        <v>548</v>
      </c>
      <c r="Z129" s="25">
        <v>377</v>
      </c>
      <c r="AA129" s="30">
        <v>0</v>
      </c>
      <c r="AB129" s="34">
        <v>0</v>
      </c>
      <c r="AC129" s="30">
        <v>0</v>
      </c>
      <c r="AD129" s="30">
        <v>0</v>
      </c>
      <c r="AE129" s="25">
        <v>11000</v>
      </c>
    </row>
    <row r="130" spans="1:31" ht="15" x14ac:dyDescent="0.2">
      <c r="A130" s="25">
        <v>116</v>
      </c>
      <c r="B130" s="24" t="s">
        <v>192</v>
      </c>
      <c r="C130" s="30">
        <v>130.23099999999999</v>
      </c>
      <c r="D130" s="31">
        <v>241.2</v>
      </c>
      <c r="E130" s="31">
        <v>452.9</v>
      </c>
      <c r="F130" s="31">
        <v>637</v>
      </c>
      <c r="G130" s="31">
        <v>27</v>
      </c>
      <c r="H130" s="31">
        <v>494</v>
      </c>
      <c r="I130" s="30">
        <v>0.26</v>
      </c>
      <c r="J130" s="30">
        <v>0.52</v>
      </c>
      <c r="K130" s="30">
        <v>0.82099999999999995</v>
      </c>
      <c r="L130" s="31">
        <v>293</v>
      </c>
      <c r="M130" s="31">
        <v>1.6</v>
      </c>
      <c r="N130" s="32">
        <v>6.181</v>
      </c>
      <c r="O130" s="33">
        <v>0.1825</v>
      </c>
      <c r="P130" s="33">
        <v>-1.009E-4</v>
      </c>
      <c r="Q130" s="33">
        <v>2.1649999999999999E-8</v>
      </c>
      <c r="R130" s="34">
        <v>0</v>
      </c>
      <c r="S130" s="34">
        <v>0</v>
      </c>
      <c r="T130" s="25">
        <v>0</v>
      </c>
      <c r="U130" s="25">
        <v>0</v>
      </c>
      <c r="V130" s="32">
        <v>14.710800000000001</v>
      </c>
      <c r="W130" s="34">
        <v>2441.66</v>
      </c>
      <c r="X130" s="34">
        <v>-150.69999999999999</v>
      </c>
      <c r="Y130" s="25">
        <v>453</v>
      </c>
      <c r="Z130" s="25">
        <v>345</v>
      </c>
      <c r="AA130" s="30">
        <v>0</v>
      </c>
      <c r="AB130" s="34">
        <v>0</v>
      </c>
      <c r="AC130" s="30">
        <v>0</v>
      </c>
      <c r="AD130" s="30">
        <v>0</v>
      </c>
      <c r="AE130" s="25">
        <v>10600</v>
      </c>
    </row>
    <row r="131" spans="1:31" ht="15" x14ac:dyDescent="0.2">
      <c r="A131" s="25">
        <v>117</v>
      </c>
      <c r="B131" s="24" t="s">
        <v>193</v>
      </c>
      <c r="C131" s="30">
        <v>142.286</v>
      </c>
      <c r="D131" s="31">
        <v>0</v>
      </c>
      <c r="E131" s="31">
        <v>428.8</v>
      </c>
      <c r="F131" s="31">
        <v>609.6</v>
      </c>
      <c r="G131" s="31">
        <v>22.9</v>
      </c>
      <c r="H131" s="31">
        <v>0</v>
      </c>
      <c r="I131" s="30">
        <v>0</v>
      </c>
      <c r="J131" s="30">
        <v>0.38800000000000001</v>
      </c>
      <c r="K131" s="30">
        <v>0</v>
      </c>
      <c r="L131" s="31">
        <v>0</v>
      </c>
      <c r="M131" s="31">
        <v>0</v>
      </c>
      <c r="N131" s="32">
        <v>-16.808</v>
      </c>
      <c r="O131" s="33">
        <v>0.29430000000000001</v>
      </c>
      <c r="P131" s="33">
        <v>-2.065E-4</v>
      </c>
      <c r="Q131" s="33">
        <v>5.8640000000000001E-8</v>
      </c>
      <c r="R131" s="34">
        <v>0</v>
      </c>
      <c r="S131" s="34">
        <v>0</v>
      </c>
      <c r="T131" s="25">
        <v>-61.8</v>
      </c>
      <c r="U131" s="25">
        <v>8.02</v>
      </c>
      <c r="V131" s="32">
        <v>15.784800000000001</v>
      </c>
      <c r="W131" s="34">
        <v>3305.2</v>
      </c>
      <c r="X131" s="34">
        <v>-67.66</v>
      </c>
      <c r="Y131" s="25">
        <v>458</v>
      </c>
      <c r="Z131" s="25">
        <v>313</v>
      </c>
      <c r="AA131" s="30">
        <v>0</v>
      </c>
      <c r="AB131" s="34">
        <v>0</v>
      </c>
      <c r="AC131" s="30">
        <v>0</v>
      </c>
      <c r="AD131" s="30">
        <v>0</v>
      </c>
      <c r="AE131" s="25">
        <v>8760</v>
      </c>
    </row>
    <row r="132" spans="1:31" ht="15" x14ac:dyDescent="0.2">
      <c r="A132" s="25">
        <v>118</v>
      </c>
      <c r="B132" s="24" t="s">
        <v>194</v>
      </c>
      <c r="C132" s="30">
        <v>128.25899999999999</v>
      </c>
      <c r="D132" s="31">
        <v>0</v>
      </c>
      <c r="E132" s="31">
        <v>419.3</v>
      </c>
      <c r="F132" s="31">
        <v>610</v>
      </c>
      <c r="G132" s="31">
        <v>26.4</v>
      </c>
      <c r="H132" s="31">
        <v>0</v>
      </c>
      <c r="I132" s="30">
        <v>0</v>
      </c>
      <c r="J132" s="30">
        <v>0.33800000000000002</v>
      </c>
      <c r="K132" s="30">
        <v>0.752</v>
      </c>
      <c r="L132" s="31">
        <v>293</v>
      </c>
      <c r="M132" s="31">
        <v>0</v>
      </c>
      <c r="N132" s="32">
        <v>-16.067</v>
      </c>
      <c r="O132" s="33">
        <v>0.26900000000000002</v>
      </c>
      <c r="P132" s="33">
        <v>-1.908E-4</v>
      </c>
      <c r="Q132" s="33">
        <v>5.5080000000000001E-8</v>
      </c>
      <c r="R132" s="34">
        <v>0</v>
      </c>
      <c r="S132" s="34">
        <v>0</v>
      </c>
      <c r="T132" s="25">
        <v>-55.44</v>
      </c>
      <c r="U132" s="25">
        <v>8.3800000000000008</v>
      </c>
      <c r="V132" s="32">
        <v>15.870900000000001</v>
      </c>
      <c r="W132" s="34">
        <v>3341.62</v>
      </c>
      <c r="X132" s="34">
        <v>-57.57</v>
      </c>
      <c r="Y132" s="25">
        <v>440</v>
      </c>
      <c r="Z132" s="25">
        <v>350</v>
      </c>
      <c r="AA132" s="30">
        <v>0</v>
      </c>
      <c r="AB132" s="34">
        <v>0</v>
      </c>
      <c r="AC132" s="30">
        <v>0</v>
      </c>
      <c r="AD132" s="30">
        <v>0</v>
      </c>
      <c r="AE132" s="25">
        <v>8600</v>
      </c>
    </row>
    <row r="133" spans="1:31" ht="15" x14ac:dyDescent="0.2">
      <c r="A133" s="25">
        <v>119</v>
      </c>
      <c r="B133" s="24" t="s">
        <v>195</v>
      </c>
      <c r="C133" s="30">
        <v>84.162000000000006</v>
      </c>
      <c r="D133" s="31">
        <v>158</v>
      </c>
      <c r="E133" s="31">
        <v>314.39999999999998</v>
      </c>
      <c r="F133" s="31">
        <v>490</v>
      </c>
      <c r="G133" s="31">
        <v>32.1</v>
      </c>
      <c r="H133" s="31">
        <v>340</v>
      </c>
      <c r="I133" s="30">
        <v>0.27</v>
      </c>
      <c r="J133" s="30">
        <v>0.121</v>
      </c>
      <c r="K133" s="30">
        <v>0.65300000000000002</v>
      </c>
      <c r="L133" s="31">
        <v>293</v>
      </c>
      <c r="M133" s="31">
        <v>0</v>
      </c>
      <c r="N133" s="32">
        <v>-2.9990000000000001</v>
      </c>
      <c r="O133" s="33">
        <v>0.13100000000000001</v>
      </c>
      <c r="P133" s="33">
        <v>-6.9629999999999996E-5</v>
      </c>
      <c r="Q133" s="33">
        <v>1.2439999999999999E-8</v>
      </c>
      <c r="R133" s="34">
        <v>0</v>
      </c>
      <c r="S133" s="34">
        <v>0</v>
      </c>
      <c r="T133" s="25">
        <v>-10.31</v>
      </c>
      <c r="U133" s="25">
        <v>23.46</v>
      </c>
      <c r="V133" s="32">
        <v>15.375500000000001</v>
      </c>
      <c r="W133" s="34">
        <v>2326.8000000000002</v>
      </c>
      <c r="X133" s="34">
        <v>-48.24</v>
      </c>
      <c r="Y133" s="25">
        <v>340</v>
      </c>
      <c r="Z133" s="25">
        <v>225</v>
      </c>
      <c r="AA133" s="30">
        <v>0</v>
      </c>
      <c r="AB133" s="34">
        <v>0</v>
      </c>
      <c r="AC133" s="30">
        <v>0</v>
      </c>
      <c r="AD133" s="30">
        <v>0</v>
      </c>
      <c r="AE133" s="25">
        <v>6130</v>
      </c>
    </row>
    <row r="134" spans="1:31" ht="15" x14ac:dyDescent="0.2">
      <c r="A134" s="25">
        <v>120</v>
      </c>
      <c r="B134" s="24" t="s">
        <v>196</v>
      </c>
      <c r="C134" s="30">
        <v>114.232</v>
      </c>
      <c r="D134" s="31">
        <v>147</v>
      </c>
      <c r="E134" s="31">
        <v>385.1</v>
      </c>
      <c r="F134" s="31">
        <v>562</v>
      </c>
      <c r="G134" s="31">
        <v>26.2</v>
      </c>
      <c r="H134" s="31">
        <v>443</v>
      </c>
      <c r="I134" s="30">
        <v>0.252</v>
      </c>
      <c r="J134" s="30">
        <v>0.32100000000000001</v>
      </c>
      <c r="K134" s="30">
        <v>0.71</v>
      </c>
      <c r="L134" s="31">
        <v>293</v>
      </c>
      <c r="M134" s="31">
        <v>0</v>
      </c>
      <c r="N134" s="32">
        <v>-2.2010000000000001</v>
      </c>
      <c r="O134" s="33">
        <v>0.18770000000000001</v>
      </c>
      <c r="P134" s="33">
        <v>-1.0509999999999999E-4</v>
      </c>
      <c r="Q134" s="33">
        <v>2.316E-8</v>
      </c>
      <c r="R134" s="34">
        <v>446.2</v>
      </c>
      <c r="S134" s="34">
        <v>244.67</v>
      </c>
      <c r="T134" s="25">
        <v>-52.61</v>
      </c>
      <c r="U134" s="25">
        <v>3.17</v>
      </c>
      <c r="V134" s="32">
        <v>15.775499999999999</v>
      </c>
      <c r="W134" s="34">
        <v>3011.51</v>
      </c>
      <c r="X134" s="34">
        <v>-55.71</v>
      </c>
      <c r="Y134" s="25">
        <v>411</v>
      </c>
      <c r="Z134" s="25">
        <v>279</v>
      </c>
      <c r="AA134" s="30">
        <v>59.518000000000001</v>
      </c>
      <c r="AB134" s="34">
        <v>-6352.78</v>
      </c>
      <c r="AC134" s="30">
        <v>-6.1180000000000003</v>
      </c>
      <c r="AD134" s="30">
        <v>6.69</v>
      </c>
      <c r="AE134" s="25">
        <v>7760</v>
      </c>
    </row>
    <row r="135" spans="1:31" ht="15" x14ac:dyDescent="0.2">
      <c r="A135" s="25">
        <v>121</v>
      </c>
      <c r="B135" s="24" t="s">
        <v>197</v>
      </c>
      <c r="C135" s="30">
        <v>100.205</v>
      </c>
      <c r="D135" s="31">
        <v>138.69999999999999</v>
      </c>
      <c r="E135" s="31">
        <v>359.2</v>
      </c>
      <c r="F135" s="31">
        <v>536.29999999999995</v>
      </c>
      <c r="G135" s="31">
        <v>29.1</v>
      </c>
      <c r="H135" s="31">
        <v>414</v>
      </c>
      <c r="I135" s="30">
        <v>0.27400000000000002</v>
      </c>
      <c r="J135" s="30">
        <v>0.27</v>
      </c>
      <c r="K135" s="30">
        <v>0.69299999999999995</v>
      </c>
      <c r="L135" s="31">
        <v>293</v>
      </c>
      <c r="M135" s="31">
        <v>0</v>
      </c>
      <c r="N135" s="32">
        <v>-1.6830000000000001</v>
      </c>
      <c r="O135" s="33">
        <v>0.1633</v>
      </c>
      <c r="P135" s="33">
        <v>-8.9190000000000005E-5</v>
      </c>
      <c r="Q135" s="33">
        <v>1.871E-8</v>
      </c>
      <c r="R135" s="34">
        <v>0</v>
      </c>
      <c r="S135" s="34">
        <v>0</v>
      </c>
      <c r="T135" s="25">
        <v>-48.17</v>
      </c>
      <c r="U135" s="25">
        <v>0.63</v>
      </c>
      <c r="V135" s="32">
        <v>15.718999999999999</v>
      </c>
      <c r="W135" s="34">
        <v>2829.1</v>
      </c>
      <c r="X135" s="34">
        <v>-47.83</v>
      </c>
      <c r="Y135" s="25">
        <v>385</v>
      </c>
      <c r="Z135" s="25">
        <v>260</v>
      </c>
      <c r="AA135" s="30">
        <v>54.572000000000003</v>
      </c>
      <c r="AB135" s="34">
        <v>-5634.72</v>
      </c>
      <c r="AC135" s="30">
        <v>-5.4870000000000001</v>
      </c>
      <c r="AD135" s="30">
        <v>5.49</v>
      </c>
      <c r="AE135" s="25">
        <v>7086</v>
      </c>
    </row>
    <row r="136" spans="1:31" ht="15" x14ac:dyDescent="0.2">
      <c r="A136" s="25">
        <v>122</v>
      </c>
      <c r="B136" s="24" t="s">
        <v>198</v>
      </c>
      <c r="C136" s="30">
        <v>114.232</v>
      </c>
      <c r="D136" s="31">
        <v>0</v>
      </c>
      <c r="E136" s="31">
        <v>390.9</v>
      </c>
      <c r="F136" s="31">
        <v>568.79999999999995</v>
      </c>
      <c r="G136" s="31">
        <v>26.6</v>
      </c>
      <c r="H136" s="31">
        <v>466</v>
      </c>
      <c r="I136" s="30">
        <v>0.26500000000000001</v>
      </c>
      <c r="J136" s="30">
        <v>0.33800000000000002</v>
      </c>
      <c r="K136" s="30">
        <v>0.71899999999999997</v>
      </c>
      <c r="L136" s="31">
        <v>293</v>
      </c>
      <c r="M136" s="31">
        <v>0</v>
      </c>
      <c r="N136" s="32">
        <v>-2.2010000000000001</v>
      </c>
      <c r="O136" s="33">
        <v>0.18770000000000001</v>
      </c>
      <c r="P136" s="33">
        <v>-1.0509999999999999E-4</v>
      </c>
      <c r="Q136" s="33">
        <v>2.316E-8</v>
      </c>
      <c r="R136" s="34">
        <v>0</v>
      </c>
      <c r="S136" s="34">
        <v>0</v>
      </c>
      <c r="T136" s="25">
        <v>50.91</v>
      </c>
      <c r="U136" s="25">
        <v>4.1399999999999997</v>
      </c>
      <c r="V136" s="32">
        <v>15.8415</v>
      </c>
      <c r="W136" s="34">
        <v>3062.52</v>
      </c>
      <c r="X136" s="34">
        <v>-58.29</v>
      </c>
      <c r="Y136" s="25">
        <v>417</v>
      </c>
      <c r="Z136" s="25">
        <v>284</v>
      </c>
      <c r="AA136" s="30">
        <v>61.319000000000003</v>
      </c>
      <c r="AB136" s="34">
        <v>-6588.72</v>
      </c>
      <c r="AC136" s="30">
        <v>-6.3440000000000003</v>
      </c>
      <c r="AD136" s="30">
        <v>6.76</v>
      </c>
      <c r="AE136" s="25">
        <v>7953</v>
      </c>
    </row>
    <row r="137" spans="1:31" ht="15" x14ac:dyDescent="0.2">
      <c r="A137" s="25">
        <v>123</v>
      </c>
      <c r="B137" s="24" t="s">
        <v>199</v>
      </c>
      <c r="C137" s="30">
        <v>107.15600000000001</v>
      </c>
      <c r="D137" s="31">
        <v>0</v>
      </c>
      <c r="E137" s="31">
        <v>452.3</v>
      </c>
      <c r="F137" s="31">
        <v>683.8</v>
      </c>
      <c r="G137" s="31">
        <v>0</v>
      </c>
      <c r="H137" s="31">
        <v>0</v>
      </c>
      <c r="I137" s="30">
        <v>0</v>
      </c>
      <c r="J137" s="30">
        <v>0</v>
      </c>
      <c r="K137" s="30">
        <v>0.95399999999999996</v>
      </c>
      <c r="L137" s="31">
        <v>298</v>
      </c>
      <c r="M137" s="31">
        <v>1.9</v>
      </c>
      <c r="N137" s="32">
        <v>0</v>
      </c>
      <c r="O137" s="33">
        <v>0</v>
      </c>
      <c r="P137" s="33">
        <v>0</v>
      </c>
      <c r="Q137" s="33">
        <v>0</v>
      </c>
      <c r="R137" s="34">
        <v>0</v>
      </c>
      <c r="S137" s="34">
        <v>0</v>
      </c>
      <c r="T137" s="25">
        <v>16.73</v>
      </c>
      <c r="U137" s="25">
        <v>0</v>
      </c>
      <c r="V137" s="32">
        <v>16.951699999999999</v>
      </c>
      <c r="W137" s="34">
        <v>4237.04</v>
      </c>
      <c r="X137" s="34">
        <v>-41.65</v>
      </c>
      <c r="Y137" s="25">
        <v>460</v>
      </c>
      <c r="Z137" s="25">
        <v>400</v>
      </c>
      <c r="AA137" s="30">
        <v>0</v>
      </c>
      <c r="AB137" s="34">
        <v>0</v>
      </c>
      <c r="AC137" s="30">
        <v>0</v>
      </c>
      <c r="AD137" s="30">
        <v>0</v>
      </c>
      <c r="AE137" s="25">
        <v>0</v>
      </c>
    </row>
    <row r="138" spans="1:31" ht="15" x14ac:dyDescent="0.2">
      <c r="A138" s="25">
        <v>124</v>
      </c>
      <c r="B138" s="24" t="s">
        <v>200</v>
      </c>
      <c r="C138" s="30">
        <v>122.167</v>
      </c>
      <c r="D138" s="31">
        <v>328</v>
      </c>
      <c r="E138" s="31">
        <v>500</v>
      </c>
      <c r="F138" s="31">
        <v>729.8</v>
      </c>
      <c r="G138" s="31">
        <v>0</v>
      </c>
      <c r="H138" s="31">
        <v>0</v>
      </c>
      <c r="I138" s="30">
        <v>0</v>
      </c>
      <c r="J138" s="30">
        <v>0</v>
      </c>
      <c r="K138" s="30">
        <v>0</v>
      </c>
      <c r="L138" s="31">
        <v>0</v>
      </c>
      <c r="M138" s="31">
        <v>1.7</v>
      </c>
      <c r="N138" s="32">
        <v>0</v>
      </c>
      <c r="O138" s="33">
        <v>0</v>
      </c>
      <c r="P138" s="33">
        <v>0</v>
      </c>
      <c r="Q138" s="33">
        <v>0</v>
      </c>
      <c r="R138" s="34">
        <v>0</v>
      </c>
      <c r="S138" s="34">
        <v>0</v>
      </c>
      <c r="T138" s="25">
        <v>-37.380000000000003</v>
      </c>
      <c r="U138" s="25">
        <v>0</v>
      </c>
      <c r="V138" s="32">
        <v>16.3004</v>
      </c>
      <c r="W138" s="34">
        <v>3733.53</v>
      </c>
      <c r="X138" s="34">
        <v>-113.9</v>
      </c>
      <c r="Y138" s="25">
        <v>520</v>
      </c>
      <c r="Z138" s="25">
        <v>430</v>
      </c>
      <c r="AA138" s="30">
        <v>0</v>
      </c>
      <c r="AB138" s="34">
        <v>0</v>
      </c>
      <c r="AC138" s="30">
        <v>0</v>
      </c>
      <c r="AD138" s="30">
        <v>0</v>
      </c>
      <c r="AE138" s="25">
        <v>11900</v>
      </c>
    </row>
    <row r="139" spans="1:31" ht="15" x14ac:dyDescent="0.2">
      <c r="A139" s="25">
        <v>125</v>
      </c>
      <c r="B139" s="24" t="s">
        <v>201</v>
      </c>
      <c r="C139" s="30">
        <v>107.15600000000001</v>
      </c>
      <c r="D139" s="31">
        <v>0</v>
      </c>
      <c r="E139" s="31">
        <v>445.1</v>
      </c>
      <c r="F139" s="31">
        <v>667.2</v>
      </c>
      <c r="G139" s="31">
        <v>0</v>
      </c>
      <c r="H139" s="31">
        <v>0</v>
      </c>
      <c r="I139" s="30">
        <v>0</v>
      </c>
      <c r="J139" s="30">
        <v>0</v>
      </c>
      <c r="K139" s="30">
        <v>0.93899999999999995</v>
      </c>
      <c r="L139" s="31">
        <v>298</v>
      </c>
      <c r="M139" s="31">
        <v>2.6</v>
      </c>
      <c r="N139" s="32">
        <v>0</v>
      </c>
      <c r="O139" s="33">
        <v>0</v>
      </c>
      <c r="P139" s="33">
        <v>0</v>
      </c>
      <c r="Q139" s="33">
        <v>0</v>
      </c>
      <c r="R139" s="34">
        <v>0</v>
      </c>
      <c r="S139" s="34">
        <v>0</v>
      </c>
      <c r="T139" s="25">
        <v>17.39</v>
      </c>
      <c r="U139" s="25">
        <v>0</v>
      </c>
      <c r="V139" s="32">
        <v>16.885000000000002</v>
      </c>
      <c r="W139" s="34">
        <v>4106.95</v>
      </c>
      <c r="X139" s="34">
        <v>-44.45</v>
      </c>
      <c r="Y139" s="25">
        <v>460</v>
      </c>
      <c r="Z139" s="25">
        <v>400</v>
      </c>
      <c r="AA139" s="30">
        <v>0</v>
      </c>
      <c r="AB139" s="34">
        <v>0</v>
      </c>
      <c r="AC139" s="30">
        <v>0</v>
      </c>
      <c r="AD139" s="30">
        <v>0</v>
      </c>
      <c r="AE139" s="25">
        <v>0</v>
      </c>
    </row>
    <row r="140" spans="1:31" ht="15" x14ac:dyDescent="0.2">
      <c r="A140" s="25">
        <v>126</v>
      </c>
      <c r="B140" s="24" t="s">
        <v>202</v>
      </c>
      <c r="C140" s="30">
        <v>122.167</v>
      </c>
      <c r="D140" s="31">
        <v>337</v>
      </c>
      <c r="E140" s="31">
        <v>494.8</v>
      </c>
      <c r="F140" s="31">
        <v>715.6</v>
      </c>
      <c r="G140" s="31">
        <v>0</v>
      </c>
      <c r="H140" s="31">
        <v>0</v>
      </c>
      <c r="I140" s="30">
        <v>0</v>
      </c>
      <c r="J140" s="30">
        <v>0</v>
      </c>
      <c r="K140" s="30">
        <v>0</v>
      </c>
      <c r="L140" s="31">
        <v>0</v>
      </c>
      <c r="M140" s="31">
        <v>1.8</v>
      </c>
      <c r="N140" s="32">
        <v>0</v>
      </c>
      <c r="O140" s="33">
        <v>0</v>
      </c>
      <c r="P140" s="33">
        <v>0</v>
      </c>
      <c r="Q140" s="33">
        <v>0</v>
      </c>
      <c r="R140" s="34">
        <v>0</v>
      </c>
      <c r="S140" s="34">
        <v>0</v>
      </c>
      <c r="T140" s="25">
        <v>-38.57</v>
      </c>
      <c r="U140" s="25">
        <v>0</v>
      </c>
      <c r="V140" s="32">
        <v>16.4192</v>
      </c>
      <c r="W140" s="34">
        <v>3775.91</v>
      </c>
      <c r="X140" s="34">
        <v>-109</v>
      </c>
      <c r="Y140" s="25">
        <v>500</v>
      </c>
      <c r="Z140" s="25">
        <v>410</v>
      </c>
      <c r="AA140" s="30">
        <v>0</v>
      </c>
      <c r="AB140" s="34">
        <v>0</v>
      </c>
      <c r="AC140" s="30">
        <v>0</v>
      </c>
      <c r="AD140" s="30">
        <v>0</v>
      </c>
      <c r="AE140" s="25">
        <v>11800</v>
      </c>
    </row>
    <row r="141" spans="1:31" ht="15" x14ac:dyDescent="0.2">
      <c r="A141" s="25">
        <v>127</v>
      </c>
      <c r="B141" s="24" t="s">
        <v>203</v>
      </c>
      <c r="C141" s="30">
        <v>114.232</v>
      </c>
      <c r="D141" s="31">
        <v>0</v>
      </c>
      <c r="E141" s="31">
        <v>391.7</v>
      </c>
      <c r="F141" s="31">
        <v>565.4</v>
      </c>
      <c r="G141" s="31">
        <v>25.7</v>
      </c>
      <c r="H141" s="31">
        <v>455</v>
      </c>
      <c r="I141" s="30">
        <v>0.252</v>
      </c>
      <c r="J141" s="30">
        <v>0.36099999999999999</v>
      </c>
      <c r="K141" s="30">
        <v>0.71799999999999997</v>
      </c>
      <c r="L141" s="31">
        <v>289</v>
      </c>
      <c r="M141" s="31">
        <v>0</v>
      </c>
      <c r="N141" s="32">
        <v>-2.2010000000000001</v>
      </c>
      <c r="O141" s="33">
        <v>0.18770000000000001</v>
      </c>
      <c r="P141" s="33">
        <v>-1.0509999999999999E-4</v>
      </c>
      <c r="Q141" s="33">
        <v>2.316E-8</v>
      </c>
      <c r="R141" s="34">
        <v>437.6</v>
      </c>
      <c r="S141" s="34">
        <v>238.33</v>
      </c>
      <c r="T141" s="25">
        <v>-50.4</v>
      </c>
      <c r="U141" s="25">
        <v>3.95</v>
      </c>
      <c r="V141" s="32">
        <v>15.867100000000001</v>
      </c>
      <c r="W141" s="34">
        <v>3057.57</v>
      </c>
      <c r="X141" s="34">
        <v>-60.55</v>
      </c>
      <c r="Y141" s="25">
        <v>418</v>
      </c>
      <c r="Z141" s="25">
        <v>286</v>
      </c>
      <c r="AA141" s="30">
        <v>0</v>
      </c>
      <c r="AB141" s="34">
        <v>0</v>
      </c>
      <c r="AC141" s="30">
        <v>0</v>
      </c>
      <c r="AD141" s="30">
        <v>0</v>
      </c>
      <c r="AE141" s="25">
        <v>8033</v>
      </c>
    </row>
    <row r="142" spans="1:31" ht="15" x14ac:dyDescent="0.2">
      <c r="A142" s="25">
        <v>128</v>
      </c>
      <c r="B142" s="24" t="s">
        <v>204</v>
      </c>
      <c r="C142" s="30">
        <v>100.205</v>
      </c>
      <c r="D142" s="31">
        <v>154.6</v>
      </c>
      <c r="E142" s="31">
        <v>366.6</v>
      </c>
      <c r="F142" s="31">
        <v>540.6</v>
      </c>
      <c r="G142" s="31">
        <v>28.5</v>
      </c>
      <c r="H142" s="31">
        <v>416</v>
      </c>
      <c r="I142" s="30">
        <v>0.26700000000000002</v>
      </c>
      <c r="J142" s="30">
        <v>0.31</v>
      </c>
      <c r="K142" s="30">
        <v>0.69799999999999995</v>
      </c>
      <c r="L142" s="31">
        <v>0.29299999999999998</v>
      </c>
      <c r="M142" s="31">
        <v>0</v>
      </c>
      <c r="N142" s="32">
        <v>-1.6830000000000001</v>
      </c>
      <c r="O142" s="33">
        <v>0.1633</v>
      </c>
      <c r="P142" s="33">
        <v>-8.9190000000000005E-5</v>
      </c>
      <c r="Q142" s="33">
        <v>1.871E-8</v>
      </c>
      <c r="R142" s="34">
        <v>0</v>
      </c>
      <c r="S142" s="34">
        <v>0</v>
      </c>
      <c r="T142" s="25">
        <v>-45.33</v>
      </c>
      <c r="U142" s="25">
        <v>2.63</v>
      </c>
      <c r="V142" s="32">
        <v>15.8317</v>
      </c>
      <c r="W142" s="34">
        <v>2882.44</v>
      </c>
      <c r="X142" s="34">
        <v>-53.26</v>
      </c>
      <c r="Y142" s="25">
        <v>392</v>
      </c>
      <c r="Z142" s="25">
        <v>266</v>
      </c>
      <c r="AA142" s="30">
        <v>0</v>
      </c>
      <c r="AB142" s="34">
        <v>0</v>
      </c>
      <c r="AC142" s="30">
        <v>0</v>
      </c>
      <c r="AD142" s="30">
        <v>0</v>
      </c>
      <c r="AE142" s="25">
        <v>7399</v>
      </c>
    </row>
    <row r="143" spans="1:31" ht="15" x14ac:dyDescent="0.2">
      <c r="A143" s="25">
        <v>129</v>
      </c>
      <c r="B143" s="24" t="s">
        <v>205</v>
      </c>
      <c r="C143" s="30">
        <v>86.177999999999997</v>
      </c>
      <c r="D143" s="31">
        <v>155</v>
      </c>
      <c r="E143" s="31">
        <v>336.4</v>
      </c>
      <c r="F143" s="31">
        <v>504.4</v>
      </c>
      <c r="G143" s="31">
        <v>30.8</v>
      </c>
      <c r="H143" s="31">
        <v>367</v>
      </c>
      <c r="I143" s="30">
        <v>0.27300000000000002</v>
      </c>
      <c r="J143" s="30">
        <v>0.27500000000000002</v>
      </c>
      <c r="K143" s="30">
        <v>0.66400000000000003</v>
      </c>
      <c r="L143" s="31">
        <v>293</v>
      </c>
      <c r="M143" s="31">
        <v>0</v>
      </c>
      <c r="N143" s="32">
        <v>-0.56999999999999995</v>
      </c>
      <c r="O143" s="33">
        <v>0.13589999999999999</v>
      </c>
      <c r="P143" s="33">
        <v>-6.8540000000000004E-5</v>
      </c>
      <c r="Q143" s="33">
        <v>1.2019999999999999E-8</v>
      </c>
      <c r="R143" s="34">
        <v>372.11</v>
      </c>
      <c r="S143" s="34">
        <v>207.55</v>
      </c>
      <c r="T143" s="25">
        <v>-41.02</v>
      </c>
      <c r="U143" s="25">
        <v>-0.51</v>
      </c>
      <c r="V143" s="32">
        <v>15.770099999999999</v>
      </c>
      <c r="W143" s="34">
        <v>2653.43</v>
      </c>
      <c r="X143" s="34">
        <v>-46.02</v>
      </c>
      <c r="Y143" s="25">
        <v>365</v>
      </c>
      <c r="Z143" s="25">
        <v>240</v>
      </c>
      <c r="AA143" s="30">
        <v>54.478999999999999</v>
      </c>
      <c r="AB143" s="34">
        <v>-5323.33</v>
      </c>
      <c r="AC143" s="30">
        <v>-5.5090000000000003</v>
      </c>
      <c r="AD143" s="30">
        <v>4.5789999999999997</v>
      </c>
      <c r="AE143" s="25">
        <v>6710</v>
      </c>
    </row>
    <row r="144" spans="1:31" ht="15" x14ac:dyDescent="0.2">
      <c r="A144" s="25">
        <v>130</v>
      </c>
      <c r="B144" s="24" t="s">
        <v>206</v>
      </c>
      <c r="C144" s="30">
        <v>68.119</v>
      </c>
      <c r="D144" s="31">
        <v>159.5</v>
      </c>
      <c r="E144" s="31">
        <v>314</v>
      </c>
      <c r="F144" s="31">
        <v>496</v>
      </c>
      <c r="G144" s="31">
        <v>40.6</v>
      </c>
      <c r="H144" s="31">
        <v>267</v>
      </c>
      <c r="I144" s="30">
        <v>0.26600000000000001</v>
      </c>
      <c r="J144" s="30">
        <v>0.16</v>
      </c>
      <c r="K144" s="30">
        <v>0.68600000000000005</v>
      </c>
      <c r="L144" s="31">
        <v>293</v>
      </c>
      <c r="M144" s="31">
        <v>0</v>
      </c>
      <c r="N144" s="32">
        <v>3.508</v>
      </c>
      <c r="O144" s="33">
        <v>8.5930000000000006E-2</v>
      </c>
      <c r="P144" s="33">
        <v>-4.7190000000000001E-5</v>
      </c>
      <c r="Q144" s="33">
        <v>1.0179999999999999E-8</v>
      </c>
      <c r="R144" s="34">
        <v>0</v>
      </c>
      <c r="S144" s="34">
        <v>0</v>
      </c>
      <c r="T144" s="25">
        <v>31</v>
      </c>
      <c r="U144" s="25">
        <v>47.47</v>
      </c>
      <c r="V144" s="32">
        <v>15.988</v>
      </c>
      <c r="W144" s="34">
        <v>2541.83</v>
      </c>
      <c r="X144" s="34">
        <v>-42.26</v>
      </c>
      <c r="Y144" s="25">
        <v>335</v>
      </c>
      <c r="Z144" s="25">
        <v>250</v>
      </c>
      <c r="AA144" s="30">
        <v>0</v>
      </c>
      <c r="AB144" s="34">
        <v>0</v>
      </c>
      <c r="AC144" s="30">
        <v>0</v>
      </c>
      <c r="AD144" s="30">
        <v>0</v>
      </c>
      <c r="AE144" s="25">
        <v>6510</v>
      </c>
    </row>
    <row r="145" spans="1:31" ht="15" x14ac:dyDescent="0.2">
      <c r="A145" s="25">
        <v>131</v>
      </c>
      <c r="B145" s="24" t="s">
        <v>207</v>
      </c>
      <c r="C145" s="30">
        <v>88.15</v>
      </c>
      <c r="D145" s="31">
        <v>156</v>
      </c>
      <c r="E145" s="31">
        <v>404.4</v>
      </c>
      <c r="F145" s="31">
        <v>579.5</v>
      </c>
      <c r="G145" s="31">
        <v>38</v>
      </c>
      <c r="H145" s="31">
        <v>329</v>
      </c>
      <c r="I145" s="30">
        <v>0.26</v>
      </c>
      <c r="J145" s="30">
        <v>0.57999999999999996</v>
      </c>
      <c r="K145" s="30">
        <v>0.81</v>
      </c>
      <c r="L145" s="31">
        <v>293</v>
      </c>
      <c r="M145" s="31">
        <v>1.8</v>
      </c>
      <c r="N145" s="32">
        <v>-2.2789999999999999</v>
      </c>
      <c r="O145" s="33">
        <v>0.13569999999999999</v>
      </c>
      <c r="P145" s="33">
        <v>-8.3230000000000001E-5</v>
      </c>
      <c r="Q145" s="33">
        <v>2.0660000000000001E-8</v>
      </c>
      <c r="R145" s="34">
        <v>1148.8</v>
      </c>
      <c r="S145" s="34">
        <v>349.51</v>
      </c>
      <c r="T145" s="25">
        <v>-72.2</v>
      </c>
      <c r="U145" s="25">
        <v>0</v>
      </c>
      <c r="V145" s="32">
        <v>16.712700000000002</v>
      </c>
      <c r="W145" s="34">
        <v>3026.43</v>
      </c>
      <c r="X145" s="34">
        <v>-104.1</v>
      </c>
      <c r="Y145" s="25">
        <v>426</v>
      </c>
      <c r="Z145" s="25">
        <v>298</v>
      </c>
      <c r="AA145" s="30">
        <v>0</v>
      </c>
      <c r="AB145" s="34">
        <v>0</v>
      </c>
      <c r="AC145" s="30">
        <v>0</v>
      </c>
      <c r="AD145" s="30">
        <v>0</v>
      </c>
      <c r="AE145" s="25">
        <v>10540</v>
      </c>
    </row>
    <row r="146" spans="1:31" ht="15" x14ac:dyDescent="0.2">
      <c r="A146" s="25">
        <v>132</v>
      </c>
      <c r="B146" s="24" t="s">
        <v>208</v>
      </c>
      <c r="C146" s="30">
        <v>70.135000000000005</v>
      </c>
      <c r="D146" s="31">
        <v>104.7</v>
      </c>
      <c r="E146" s="31">
        <v>293.3</v>
      </c>
      <c r="F146" s="31">
        <v>450</v>
      </c>
      <c r="G146" s="31">
        <v>34.700000000000003</v>
      </c>
      <c r="H146" s="31">
        <v>300</v>
      </c>
      <c r="I146" s="30">
        <v>0.28199999999999997</v>
      </c>
      <c r="J146" s="30">
        <v>0.20899999999999999</v>
      </c>
      <c r="K146" s="30">
        <v>0.627</v>
      </c>
      <c r="L146" s="31">
        <v>293</v>
      </c>
      <c r="M146" s="31">
        <v>0</v>
      </c>
      <c r="N146" s="32">
        <v>5.1929999999999996</v>
      </c>
      <c r="O146" s="33">
        <v>9.2899999999999996E-2</v>
      </c>
      <c r="P146" s="33">
        <v>-4.7939999999999998E-5</v>
      </c>
      <c r="Q146" s="33">
        <v>9.5789999999999993E-9</v>
      </c>
      <c r="R146" s="34">
        <v>0</v>
      </c>
      <c r="S146" s="34">
        <v>0</v>
      </c>
      <c r="T146" s="25">
        <v>-6.92</v>
      </c>
      <c r="U146" s="25">
        <v>17.87</v>
      </c>
      <c r="V146" s="32">
        <v>15.7179</v>
      </c>
      <c r="W146" s="34">
        <v>2333.61</v>
      </c>
      <c r="X146" s="34">
        <v>-36.33</v>
      </c>
      <c r="Y146" s="25">
        <v>315</v>
      </c>
      <c r="Z146" s="25">
        <v>210</v>
      </c>
      <c r="AA146" s="30">
        <v>0</v>
      </c>
      <c r="AB146" s="34">
        <v>0</v>
      </c>
      <c r="AC146" s="30">
        <v>0</v>
      </c>
      <c r="AD146" s="30">
        <v>0</v>
      </c>
      <c r="AE146" s="25">
        <v>5760</v>
      </c>
    </row>
    <row r="147" spans="1:31" ht="15" x14ac:dyDescent="0.2">
      <c r="A147" s="25">
        <v>133</v>
      </c>
      <c r="B147" s="24" t="s">
        <v>209</v>
      </c>
      <c r="C147" s="30">
        <v>88.15</v>
      </c>
      <c r="D147" s="31">
        <v>264.39999999999998</v>
      </c>
      <c r="E147" s="31">
        <v>375.2</v>
      </c>
      <c r="F147" s="31">
        <v>545</v>
      </c>
      <c r="G147" s="31">
        <v>39</v>
      </c>
      <c r="H147" s="31">
        <v>319</v>
      </c>
      <c r="I147" s="30">
        <v>0.28000000000000003</v>
      </c>
      <c r="J147" s="30">
        <v>0.5</v>
      </c>
      <c r="K147" s="30">
        <v>0.80900000000000005</v>
      </c>
      <c r="L147" s="31">
        <v>293</v>
      </c>
      <c r="M147" s="31">
        <v>1.9</v>
      </c>
      <c r="N147" s="32">
        <v>-2.887</v>
      </c>
      <c r="O147" s="33">
        <v>0.14560000000000001</v>
      </c>
      <c r="P147" s="33">
        <v>-1.004E-4</v>
      </c>
      <c r="Q147" s="33">
        <v>2.934E-8</v>
      </c>
      <c r="R147" s="34">
        <v>1502</v>
      </c>
      <c r="S147" s="34">
        <v>336.75</v>
      </c>
      <c r="T147" s="25">
        <v>-78.8</v>
      </c>
      <c r="U147" s="25">
        <v>-39.5</v>
      </c>
      <c r="V147" s="32">
        <v>15.0113</v>
      </c>
      <c r="W147" s="34">
        <v>1988.08</v>
      </c>
      <c r="X147" s="34">
        <v>-137.80000000000001</v>
      </c>
      <c r="Y147" s="25">
        <v>375</v>
      </c>
      <c r="Z147" s="25">
        <v>298</v>
      </c>
      <c r="AA147" s="30">
        <v>0</v>
      </c>
      <c r="AB147" s="34">
        <v>0</v>
      </c>
      <c r="AC147" s="30">
        <v>0</v>
      </c>
      <c r="AD147" s="30">
        <v>0</v>
      </c>
      <c r="AE147" s="25">
        <v>9700</v>
      </c>
    </row>
    <row r="148" spans="1:31" ht="15" x14ac:dyDescent="0.2">
      <c r="A148" s="25">
        <v>134</v>
      </c>
      <c r="B148" s="24" t="s">
        <v>210</v>
      </c>
      <c r="C148" s="30">
        <v>114.232</v>
      </c>
      <c r="D148" s="31">
        <v>182.3</v>
      </c>
      <c r="E148" s="31">
        <v>391.4</v>
      </c>
      <c r="F148" s="31">
        <v>576.6</v>
      </c>
      <c r="G148" s="31">
        <v>27.7</v>
      </c>
      <c r="H148" s="31">
        <v>455</v>
      </c>
      <c r="I148" s="30">
        <v>0.26700000000000002</v>
      </c>
      <c r="J148" s="30">
        <v>0.30399999999999999</v>
      </c>
      <c r="K148" s="30">
        <v>0.72699999999999998</v>
      </c>
      <c r="L148" s="31">
        <v>293</v>
      </c>
      <c r="M148" s="31">
        <v>0</v>
      </c>
      <c r="N148" s="32">
        <v>-2.2010000000000001</v>
      </c>
      <c r="O148" s="33">
        <v>0.18770000000000001</v>
      </c>
      <c r="P148" s="33">
        <v>-1.5009999999999999E-4</v>
      </c>
      <c r="Q148" s="33">
        <v>2.316E-8</v>
      </c>
      <c r="R148" s="34">
        <v>0</v>
      </c>
      <c r="S148" s="34">
        <v>0</v>
      </c>
      <c r="T148" s="25">
        <v>-51.38</v>
      </c>
      <c r="U148" s="25">
        <v>4.76</v>
      </c>
      <c r="V148" s="32">
        <v>15.8126</v>
      </c>
      <c r="W148" s="34">
        <v>3102.06</v>
      </c>
      <c r="X148" s="34">
        <v>53.47</v>
      </c>
      <c r="Y148" s="25">
        <v>418</v>
      </c>
      <c r="Z148" s="25">
        <v>283</v>
      </c>
      <c r="AA148" s="30">
        <v>0</v>
      </c>
      <c r="AB148" s="34">
        <v>0</v>
      </c>
      <c r="AC148" s="30">
        <v>0</v>
      </c>
      <c r="AD148" s="30">
        <v>0</v>
      </c>
      <c r="AE148" s="25">
        <v>7838</v>
      </c>
    </row>
    <row r="149" spans="1:31" ht="15" x14ac:dyDescent="0.2">
      <c r="A149" s="25">
        <v>135</v>
      </c>
      <c r="B149" s="24" t="s">
        <v>211</v>
      </c>
      <c r="C149" s="30">
        <v>84.162000000000006</v>
      </c>
      <c r="D149" s="31">
        <v>138.30000000000001</v>
      </c>
      <c r="E149" s="31">
        <v>340.9</v>
      </c>
      <c r="F149" s="31">
        <v>518</v>
      </c>
      <c r="G149" s="31">
        <v>32.4</v>
      </c>
      <c r="H149" s="31">
        <v>351</v>
      </c>
      <c r="I149" s="30">
        <v>0.27</v>
      </c>
      <c r="J149" s="30">
        <v>0.26900000000000002</v>
      </c>
      <c r="K149" s="30">
        <v>0.69399999999999995</v>
      </c>
      <c r="L149" s="31">
        <v>293</v>
      </c>
      <c r="M149" s="31">
        <v>0</v>
      </c>
      <c r="N149" s="32">
        <v>-3.5230000000000001</v>
      </c>
      <c r="O149" s="33">
        <v>0.13539999999999999</v>
      </c>
      <c r="P149" s="33">
        <v>-7.9789999999999993E-5</v>
      </c>
      <c r="Q149" s="33">
        <v>1.9020000000000001E-8</v>
      </c>
      <c r="R149" s="34">
        <v>0</v>
      </c>
      <c r="S149" s="34">
        <v>0</v>
      </c>
      <c r="T149" s="25">
        <v>-13.8</v>
      </c>
      <c r="U149" s="25">
        <v>17.5</v>
      </c>
      <c r="V149" s="32">
        <v>15.9124</v>
      </c>
      <c r="W149" s="34">
        <v>2731.79</v>
      </c>
      <c r="X149" s="34">
        <v>-46.47</v>
      </c>
      <c r="Y149" s="25">
        <v>364</v>
      </c>
      <c r="Z149" s="25">
        <v>248</v>
      </c>
      <c r="AA149" s="30">
        <v>0</v>
      </c>
      <c r="AB149" s="34">
        <v>0</v>
      </c>
      <c r="AC149" s="30">
        <v>0</v>
      </c>
      <c r="AD149" s="30">
        <v>0</v>
      </c>
      <c r="AE149" s="25">
        <v>6890</v>
      </c>
    </row>
    <row r="150" spans="1:31" ht="15" x14ac:dyDescent="0.2">
      <c r="A150" s="25">
        <v>136</v>
      </c>
      <c r="B150" s="24" t="s">
        <v>212</v>
      </c>
      <c r="C150" s="30">
        <v>114.232</v>
      </c>
      <c r="D150" s="31">
        <v>152.69999999999999</v>
      </c>
      <c r="E150" s="31">
        <v>392.1</v>
      </c>
      <c r="F150" s="31">
        <v>563.6</v>
      </c>
      <c r="G150" s="31">
        <v>25.1</v>
      </c>
      <c r="H150" s="31">
        <v>464</v>
      </c>
      <c r="I150" s="30">
        <v>0.252</v>
      </c>
      <c r="J150" s="30">
        <v>0.36899999999999999</v>
      </c>
      <c r="K150" s="30">
        <v>0.70599999999999996</v>
      </c>
      <c r="L150" s="31">
        <v>293</v>
      </c>
      <c r="M150" s="31">
        <v>0</v>
      </c>
      <c r="N150" s="32">
        <v>-2.2010000000000001</v>
      </c>
      <c r="O150" s="33">
        <v>0.18770000000000001</v>
      </c>
      <c r="P150" s="33">
        <v>-1.0509999999999999E-4</v>
      </c>
      <c r="Q150" s="33">
        <v>2.316E-8</v>
      </c>
      <c r="R150" s="34">
        <v>0</v>
      </c>
      <c r="S150" s="34">
        <v>0</v>
      </c>
      <c r="T150" s="25">
        <v>-50.82</v>
      </c>
      <c r="U150" s="25">
        <v>3.28</v>
      </c>
      <c r="V150" s="32">
        <v>15.8865</v>
      </c>
      <c r="W150" s="34">
        <v>3065.96</v>
      </c>
      <c r="X150" s="34">
        <v>-60.74</v>
      </c>
      <c r="Y150" s="25">
        <v>418</v>
      </c>
      <c r="Z150" s="25">
        <v>286</v>
      </c>
      <c r="AA150" s="30">
        <v>64.370999999999995</v>
      </c>
      <c r="AB150" s="34">
        <v>-6817.44</v>
      </c>
      <c r="AC150" s="30">
        <v>-6.7629999999999999</v>
      </c>
      <c r="AD150" s="30">
        <v>7.02</v>
      </c>
      <c r="AE150" s="25">
        <v>8100</v>
      </c>
    </row>
    <row r="151" spans="1:31" ht="15" x14ac:dyDescent="0.2">
      <c r="A151" s="25">
        <v>137</v>
      </c>
      <c r="B151" s="24" t="s">
        <v>213</v>
      </c>
      <c r="C151" s="30">
        <v>100.205</v>
      </c>
      <c r="D151" s="31">
        <v>100</v>
      </c>
      <c r="E151" s="31">
        <v>365</v>
      </c>
      <c r="F151" s="31">
        <v>535.20000000000005</v>
      </c>
      <c r="G151" s="31">
        <v>27.8</v>
      </c>
      <c r="H151" s="31">
        <v>404</v>
      </c>
      <c r="I151" s="30">
        <v>0.25600000000000001</v>
      </c>
      <c r="J151" s="30">
        <v>0.32400000000000001</v>
      </c>
      <c r="K151" s="30">
        <v>0.68700000000000006</v>
      </c>
      <c r="L151" s="31">
        <v>293</v>
      </c>
      <c r="M151" s="31">
        <v>0</v>
      </c>
      <c r="N151" s="32">
        <v>-1.6830000000000001</v>
      </c>
      <c r="O151" s="33">
        <v>0.1633</v>
      </c>
      <c r="P151" s="33">
        <v>-8.9190000000000005E-5</v>
      </c>
      <c r="Q151" s="33">
        <v>1.871E-8</v>
      </c>
      <c r="R151" s="34">
        <v>0</v>
      </c>
      <c r="S151" s="34">
        <v>0</v>
      </c>
      <c r="T151" s="25">
        <v>-45.96</v>
      </c>
      <c r="U151" s="25">
        <v>1.1000000000000001</v>
      </c>
      <c r="V151" s="32">
        <v>15.8133</v>
      </c>
      <c r="W151" s="34">
        <v>2855.66</v>
      </c>
      <c r="X151" s="34">
        <v>-53.93</v>
      </c>
      <c r="Y151" s="25">
        <v>390</v>
      </c>
      <c r="Z151" s="25">
        <v>265</v>
      </c>
      <c r="AA151" s="30">
        <v>59.325000000000003</v>
      </c>
      <c r="AB151" s="34">
        <v>-6059.25</v>
      </c>
      <c r="AC151" s="30">
        <v>-6.1230000000000002</v>
      </c>
      <c r="AD151" s="30">
        <v>5.72</v>
      </c>
      <c r="AE151" s="25">
        <v>7360</v>
      </c>
    </row>
    <row r="152" spans="1:31" ht="15" x14ac:dyDescent="0.2">
      <c r="A152" s="25">
        <v>138</v>
      </c>
      <c r="B152" s="24" t="s">
        <v>214</v>
      </c>
      <c r="C152" s="30">
        <v>84.162000000000006</v>
      </c>
      <c r="D152" s="31">
        <v>134.69999999999999</v>
      </c>
      <c r="E152" s="31">
        <v>343.6</v>
      </c>
      <c r="F152" s="31">
        <v>521</v>
      </c>
      <c r="G152" s="31">
        <v>32.5</v>
      </c>
      <c r="H152" s="31">
        <v>350</v>
      </c>
      <c r="I152" s="30">
        <v>0.27</v>
      </c>
      <c r="J152" s="30">
        <v>0.20699999999999999</v>
      </c>
      <c r="K152" s="30">
        <v>0.69799999999999995</v>
      </c>
      <c r="L152" s="31">
        <v>293</v>
      </c>
      <c r="M152" s="31">
        <v>0</v>
      </c>
      <c r="N152" s="32">
        <v>-3.5230000000000001</v>
      </c>
      <c r="O152" s="33">
        <v>0.13539999999999999</v>
      </c>
      <c r="P152" s="33">
        <v>-7.9789999999999993E-5</v>
      </c>
      <c r="Q152" s="33">
        <v>1.9020000000000001E-8</v>
      </c>
      <c r="R152" s="34">
        <v>0</v>
      </c>
      <c r="S152" s="34">
        <v>0</v>
      </c>
      <c r="T152" s="25">
        <v>-14.02</v>
      </c>
      <c r="U152" s="25">
        <v>17.04</v>
      </c>
      <c r="V152" s="32">
        <v>15.948399999999999</v>
      </c>
      <c r="W152" s="34">
        <v>2750.5</v>
      </c>
      <c r="X152" s="34">
        <v>-48.33</v>
      </c>
      <c r="Y152" s="25">
        <v>366</v>
      </c>
      <c r="Z152" s="25">
        <v>250</v>
      </c>
      <c r="AA152" s="30">
        <v>0</v>
      </c>
      <c r="AB152" s="34">
        <v>0</v>
      </c>
      <c r="AC152" s="30">
        <v>0</v>
      </c>
      <c r="AD152" s="30">
        <v>0</v>
      </c>
      <c r="AE152" s="25">
        <v>7000</v>
      </c>
    </row>
    <row r="153" spans="1:31" ht="15" x14ac:dyDescent="0.2">
      <c r="A153" s="25">
        <v>139</v>
      </c>
      <c r="B153" s="24" t="s">
        <v>215</v>
      </c>
      <c r="C153" s="30">
        <v>93.129000000000005</v>
      </c>
      <c r="D153" s="31">
        <v>276.89999999999998</v>
      </c>
      <c r="E153" s="31">
        <v>418.5</v>
      </c>
      <c r="F153" s="31">
        <v>646</v>
      </c>
      <c r="G153" s="31">
        <v>44</v>
      </c>
      <c r="H153" s="31">
        <v>311</v>
      </c>
      <c r="I153" s="30">
        <v>0.26</v>
      </c>
      <c r="J153" s="30">
        <v>0.27</v>
      </c>
      <c r="K153" s="30">
        <v>0.95499999999999996</v>
      </c>
      <c r="L153" s="31">
        <v>293</v>
      </c>
      <c r="M153" s="31">
        <v>0</v>
      </c>
      <c r="N153" s="32">
        <v>-4.1630000000000003</v>
      </c>
      <c r="O153" s="33">
        <v>0.1166</v>
      </c>
      <c r="P153" s="33">
        <v>-6.6829999999999995E-5</v>
      </c>
      <c r="Q153" s="33">
        <v>1.302E-8</v>
      </c>
      <c r="R153" s="34">
        <v>500.97</v>
      </c>
      <c r="S153" s="34">
        <v>285.5</v>
      </c>
      <c r="T153" s="25">
        <v>24.43</v>
      </c>
      <c r="U153" s="25">
        <v>0</v>
      </c>
      <c r="V153" s="32">
        <v>16.214300000000001</v>
      </c>
      <c r="W153" s="34">
        <v>3409.4</v>
      </c>
      <c r="X153" s="34">
        <v>-62.65</v>
      </c>
      <c r="Y153" s="25">
        <v>460</v>
      </c>
      <c r="Z153" s="25">
        <v>300</v>
      </c>
      <c r="AA153" s="30">
        <v>0</v>
      </c>
      <c r="AB153" s="34">
        <v>0</v>
      </c>
      <c r="AC153" s="30">
        <v>0</v>
      </c>
      <c r="AD153" s="30">
        <v>0</v>
      </c>
      <c r="AE153" s="25">
        <v>8950</v>
      </c>
    </row>
    <row r="154" spans="1:31" ht="15" x14ac:dyDescent="0.2">
      <c r="A154" s="25">
        <v>140</v>
      </c>
      <c r="B154" s="24" t="s">
        <v>216</v>
      </c>
      <c r="C154" s="30">
        <v>84.162000000000006</v>
      </c>
      <c r="D154" s="31">
        <v>139</v>
      </c>
      <c r="E154" s="31">
        <v>329.6</v>
      </c>
      <c r="F154" s="31">
        <v>490</v>
      </c>
      <c r="G154" s="31">
        <v>30</v>
      </c>
      <c r="H154" s="31">
        <v>360</v>
      </c>
      <c r="I154" s="30">
        <v>0.27</v>
      </c>
      <c r="J154" s="30">
        <v>0.28999999999999998</v>
      </c>
      <c r="K154" s="30">
        <v>0.66900000000000004</v>
      </c>
      <c r="L154" s="31">
        <v>293</v>
      </c>
      <c r="M154" s="31">
        <v>0</v>
      </c>
      <c r="N154" s="32">
        <v>-0.4</v>
      </c>
      <c r="O154" s="33">
        <v>0.12839999999999999</v>
      </c>
      <c r="P154" s="33">
        <v>-7.271E-5</v>
      </c>
      <c r="Q154" s="33">
        <v>1.613E-8</v>
      </c>
      <c r="R154" s="34">
        <v>0</v>
      </c>
      <c r="S154" s="34">
        <v>0</v>
      </c>
      <c r="T154" s="25">
        <v>-12.03</v>
      </c>
      <c r="U154" s="25">
        <v>19.63</v>
      </c>
      <c r="V154" s="32">
        <v>15.752700000000001</v>
      </c>
      <c r="W154" s="34">
        <v>2580.52</v>
      </c>
      <c r="X154" s="34">
        <v>-46.56</v>
      </c>
      <c r="Y154" s="25">
        <v>352</v>
      </c>
      <c r="Z154" s="25">
        <v>218</v>
      </c>
      <c r="AA154" s="30">
        <v>0</v>
      </c>
      <c r="AB154" s="34">
        <v>0</v>
      </c>
      <c r="AC154" s="30">
        <v>0</v>
      </c>
      <c r="AD154" s="30">
        <v>0</v>
      </c>
      <c r="AE154" s="25">
        <v>6590</v>
      </c>
    </row>
    <row r="155" spans="1:31" ht="15" x14ac:dyDescent="0.2">
      <c r="A155" s="25">
        <v>141</v>
      </c>
      <c r="B155" s="24" t="s">
        <v>217</v>
      </c>
      <c r="C155" s="30">
        <v>114.232</v>
      </c>
      <c r="D155" s="31">
        <v>152.19999999999999</v>
      </c>
      <c r="E155" s="31">
        <v>390.9</v>
      </c>
      <c r="F155" s="31">
        <v>561.70000000000005</v>
      </c>
      <c r="G155" s="31">
        <v>25.1</v>
      </c>
      <c r="H155" s="31">
        <v>476</v>
      </c>
      <c r="I155" s="30">
        <v>0.25900000000000001</v>
      </c>
      <c r="J155" s="30">
        <v>0.36899999999999999</v>
      </c>
      <c r="K155" s="30">
        <v>0.70499999999999996</v>
      </c>
      <c r="L155" s="31">
        <v>293</v>
      </c>
      <c r="M155" s="31">
        <v>0</v>
      </c>
      <c r="N155" s="32">
        <v>-2.2010000000000001</v>
      </c>
      <c r="O155" s="33">
        <v>0.18770000000000001</v>
      </c>
      <c r="P155" s="33">
        <v>-1.0509999999999999E-4</v>
      </c>
      <c r="Q155" s="33">
        <v>2.316E-8</v>
      </c>
      <c r="R155" s="34">
        <v>0</v>
      </c>
      <c r="S155" s="34">
        <v>0</v>
      </c>
      <c r="T155" s="25">
        <v>-50.619</v>
      </c>
      <c r="U155" s="25">
        <v>4</v>
      </c>
      <c r="V155" s="32">
        <v>15.8893</v>
      </c>
      <c r="W155" s="34">
        <v>3057.05</v>
      </c>
      <c r="X155" s="34">
        <v>-60.59</v>
      </c>
      <c r="Y155" s="25">
        <v>417</v>
      </c>
      <c r="Z155" s="25">
        <v>285</v>
      </c>
      <c r="AA155" s="30">
        <v>64.394000000000005</v>
      </c>
      <c r="AB155" s="34">
        <v>-6799.54</v>
      </c>
      <c r="AC155" s="30">
        <v>-6.7690000000000001</v>
      </c>
      <c r="AD155" s="30">
        <v>6.98</v>
      </c>
      <c r="AE155" s="25">
        <v>8100</v>
      </c>
    </row>
    <row r="156" spans="1:31" ht="15" x14ac:dyDescent="0.2">
      <c r="A156" s="25">
        <v>142</v>
      </c>
      <c r="B156" s="24" t="s">
        <v>218</v>
      </c>
      <c r="C156" s="30">
        <v>84.162000000000006</v>
      </c>
      <c r="D156" s="31">
        <v>132</v>
      </c>
      <c r="E156" s="31">
        <v>331.7</v>
      </c>
      <c r="F156" s="31">
        <v>493</v>
      </c>
      <c r="G156" s="31">
        <v>30</v>
      </c>
      <c r="H156" s="31">
        <v>360</v>
      </c>
      <c r="I156" s="30">
        <v>0.27</v>
      </c>
      <c r="J156" s="30">
        <v>0.28999999999999998</v>
      </c>
      <c r="K156" s="30">
        <v>0.66900000000000004</v>
      </c>
      <c r="L156" s="31">
        <v>293</v>
      </c>
      <c r="M156" s="31">
        <v>0</v>
      </c>
      <c r="N156" s="32">
        <v>3.016</v>
      </c>
      <c r="O156" s="33">
        <v>0.1231</v>
      </c>
      <c r="P156" s="33">
        <v>-7.182E-5</v>
      </c>
      <c r="Q156" s="33">
        <v>1.7500000000000001E-8</v>
      </c>
      <c r="R156" s="34">
        <v>0</v>
      </c>
      <c r="S156" s="34">
        <v>0</v>
      </c>
      <c r="T156" s="25">
        <v>-12.99</v>
      </c>
      <c r="U156" s="25">
        <v>19.03</v>
      </c>
      <c r="V156" s="32">
        <v>15.842499999999999</v>
      </c>
      <c r="W156" s="34">
        <v>2631.57</v>
      </c>
      <c r="X156" s="34">
        <v>-46</v>
      </c>
      <c r="Y156" s="25">
        <v>354</v>
      </c>
      <c r="Z156" s="25">
        <v>240</v>
      </c>
      <c r="AA156" s="30">
        <v>0</v>
      </c>
      <c r="AB156" s="34">
        <v>0</v>
      </c>
      <c r="AC156" s="30">
        <v>0</v>
      </c>
      <c r="AD156" s="30">
        <v>0</v>
      </c>
      <c r="AE156" s="25">
        <v>6680</v>
      </c>
    </row>
    <row r="157" spans="1:31" ht="15" x14ac:dyDescent="0.2">
      <c r="A157" s="25">
        <v>143</v>
      </c>
      <c r="B157" s="24" t="s">
        <v>219</v>
      </c>
      <c r="C157" s="30">
        <v>44.054000000000002</v>
      </c>
      <c r="D157" s="31">
        <v>150.19999999999999</v>
      </c>
      <c r="E157" s="31">
        <v>293.60000000000002</v>
      </c>
      <c r="F157" s="31">
        <v>461</v>
      </c>
      <c r="G157" s="31">
        <v>55</v>
      </c>
      <c r="H157" s="31">
        <v>154</v>
      </c>
      <c r="I157" s="30">
        <v>0.22</v>
      </c>
      <c r="J157" s="30">
        <v>0.30299999999999999</v>
      </c>
      <c r="K157" s="30">
        <v>0.77800000000000002</v>
      </c>
      <c r="L157" s="31">
        <v>293</v>
      </c>
      <c r="M157" s="31">
        <v>2.5</v>
      </c>
      <c r="N157" s="32">
        <v>1.843</v>
      </c>
      <c r="O157" s="33">
        <v>4.3529999999999999E-2</v>
      </c>
      <c r="P157" s="33">
        <v>-2.404E-5</v>
      </c>
      <c r="Q157" s="33">
        <v>5.6850000000000001E-9</v>
      </c>
      <c r="R157" s="34">
        <v>368.7</v>
      </c>
      <c r="S157" s="34">
        <v>192.82</v>
      </c>
      <c r="T157" s="25">
        <v>-39.76</v>
      </c>
      <c r="U157" s="25">
        <v>-31.86</v>
      </c>
      <c r="V157" s="32">
        <v>16.248100000000001</v>
      </c>
      <c r="W157" s="34">
        <v>2465.15</v>
      </c>
      <c r="X157" s="34">
        <v>-37.15</v>
      </c>
      <c r="Y157" s="25">
        <v>320</v>
      </c>
      <c r="Z157" s="25">
        <v>210</v>
      </c>
      <c r="AA157" s="30">
        <v>0</v>
      </c>
      <c r="AB157" s="34">
        <v>0</v>
      </c>
      <c r="AC157" s="30">
        <v>0</v>
      </c>
      <c r="AD157" s="30">
        <v>0</v>
      </c>
      <c r="AE157" s="25">
        <v>6150</v>
      </c>
    </row>
    <row r="158" spans="1:31" ht="15" x14ac:dyDescent="0.2">
      <c r="A158" s="25">
        <v>144</v>
      </c>
      <c r="B158" s="24" t="s">
        <v>220</v>
      </c>
      <c r="C158" s="30">
        <v>60.052</v>
      </c>
      <c r="D158" s="31">
        <v>289.8</v>
      </c>
      <c r="E158" s="31">
        <v>391.1</v>
      </c>
      <c r="F158" s="31">
        <v>594.4</v>
      </c>
      <c r="G158" s="31">
        <v>57.1</v>
      </c>
      <c r="H158" s="31">
        <v>171</v>
      </c>
      <c r="I158" s="30">
        <v>0.2</v>
      </c>
      <c r="J158" s="30">
        <v>0.45400000000000001</v>
      </c>
      <c r="K158" s="30">
        <v>1.0489999999999999</v>
      </c>
      <c r="L158" s="31">
        <v>293</v>
      </c>
      <c r="M158" s="31">
        <v>1.3</v>
      </c>
      <c r="N158" s="32">
        <v>1.1559999999999999</v>
      </c>
      <c r="O158" s="33">
        <v>6.087E-2</v>
      </c>
      <c r="P158" s="33">
        <v>-4.1869999999999997E-5</v>
      </c>
      <c r="Q158" s="33">
        <v>1.1819999999999999E-8</v>
      </c>
      <c r="R158" s="34">
        <v>600.94000000000005</v>
      </c>
      <c r="S158" s="34">
        <v>306.20999999999998</v>
      </c>
      <c r="T158" s="25">
        <v>-103.93</v>
      </c>
      <c r="U158" s="25">
        <v>-90.03</v>
      </c>
      <c r="V158" s="32">
        <v>16.808</v>
      </c>
      <c r="W158" s="34">
        <v>3405.57</v>
      </c>
      <c r="X158" s="34">
        <v>-56.34</v>
      </c>
      <c r="Y158" s="25">
        <v>430</v>
      </c>
      <c r="Z158" s="25">
        <v>290</v>
      </c>
      <c r="AA158" s="30">
        <v>57.834000000000003</v>
      </c>
      <c r="AB158" s="34">
        <v>-6841.98</v>
      </c>
      <c r="AC158" s="30">
        <v>-5.6470000000000002</v>
      </c>
      <c r="AD158" s="30">
        <v>3.44</v>
      </c>
      <c r="AE158" s="25">
        <v>5660</v>
      </c>
    </row>
    <row r="159" spans="1:31" ht="15" x14ac:dyDescent="0.2">
      <c r="A159" s="25">
        <v>145</v>
      </c>
      <c r="B159" s="24" t="s">
        <v>221</v>
      </c>
      <c r="C159" s="30">
        <v>102.089</v>
      </c>
      <c r="D159" s="31">
        <v>199</v>
      </c>
      <c r="E159" s="31">
        <v>412</v>
      </c>
      <c r="F159" s="31">
        <v>569</v>
      </c>
      <c r="G159" s="31">
        <v>46.2</v>
      </c>
      <c r="H159" s="31">
        <v>290</v>
      </c>
      <c r="I159" s="30">
        <v>0.28699999999999998</v>
      </c>
      <c r="J159" s="30">
        <v>0</v>
      </c>
      <c r="K159" s="30">
        <v>1.087</v>
      </c>
      <c r="L159" s="31">
        <v>293</v>
      </c>
      <c r="M159" s="31">
        <v>3</v>
      </c>
      <c r="N159" s="32">
        <v>-5.524</v>
      </c>
      <c r="O159" s="33">
        <v>0.1215</v>
      </c>
      <c r="P159" s="33">
        <v>-8.551E-5</v>
      </c>
      <c r="Q159" s="33">
        <v>2.3490000000000001E-8</v>
      </c>
      <c r="R159" s="34">
        <v>502.33</v>
      </c>
      <c r="S159" s="34">
        <v>286.04000000000002</v>
      </c>
      <c r="T159" s="25">
        <v>-137.6</v>
      </c>
      <c r="U159" s="25">
        <v>-113.93</v>
      </c>
      <c r="V159" s="32">
        <v>16.398199999999999</v>
      </c>
      <c r="W159" s="34">
        <v>3287.56</v>
      </c>
      <c r="X159" s="34">
        <v>-75.11</v>
      </c>
      <c r="Y159" s="25">
        <v>437</v>
      </c>
      <c r="Z159" s="25">
        <v>308</v>
      </c>
      <c r="AA159" s="30">
        <v>0</v>
      </c>
      <c r="AB159" s="34">
        <v>0</v>
      </c>
      <c r="AC159" s="30">
        <v>0</v>
      </c>
      <c r="AD159" s="30">
        <v>0</v>
      </c>
      <c r="AE159" s="25">
        <v>9850</v>
      </c>
    </row>
    <row r="160" spans="1:31" ht="15" x14ac:dyDescent="0.2">
      <c r="A160" s="25">
        <v>146</v>
      </c>
      <c r="B160" s="24" t="s">
        <v>222</v>
      </c>
      <c r="C160" s="30">
        <v>58.08</v>
      </c>
      <c r="D160" s="31">
        <v>178.2</v>
      </c>
      <c r="E160" s="31">
        <v>329.4</v>
      </c>
      <c r="F160" s="31">
        <v>508.1</v>
      </c>
      <c r="G160" s="31">
        <v>46.4</v>
      </c>
      <c r="H160" s="31">
        <v>209</v>
      </c>
      <c r="I160" s="30">
        <v>0.23200000000000001</v>
      </c>
      <c r="J160" s="30">
        <v>0.309</v>
      </c>
      <c r="K160" s="30">
        <v>0.79</v>
      </c>
      <c r="L160" s="31">
        <v>293</v>
      </c>
      <c r="M160" s="31">
        <v>2.9</v>
      </c>
      <c r="N160" s="32">
        <v>1.5049999999999999</v>
      </c>
      <c r="O160" s="33">
        <v>6.2239999999999997E-2</v>
      </c>
      <c r="P160" s="33">
        <v>-2.9920000000000002E-5</v>
      </c>
      <c r="Q160" s="33">
        <v>4.8669999999999998E-9</v>
      </c>
      <c r="R160" s="34">
        <v>367.25</v>
      </c>
      <c r="S160" s="34">
        <v>209.68</v>
      </c>
      <c r="T160" s="25">
        <v>-52</v>
      </c>
      <c r="U160" s="25">
        <v>-36.58</v>
      </c>
      <c r="V160" s="32">
        <v>16.651299999999999</v>
      </c>
      <c r="W160" s="34">
        <v>2940.46</v>
      </c>
      <c r="X160" s="34">
        <v>-35.93</v>
      </c>
      <c r="Y160" s="25">
        <v>350</v>
      </c>
      <c r="Z160" s="25">
        <v>241</v>
      </c>
      <c r="AA160" s="30">
        <v>0</v>
      </c>
      <c r="AB160" s="34">
        <v>0</v>
      </c>
      <c r="AC160" s="30">
        <v>0</v>
      </c>
      <c r="AD160" s="30">
        <v>0</v>
      </c>
      <c r="AE160" s="25">
        <v>6960</v>
      </c>
    </row>
    <row r="161" spans="1:33" ht="15" x14ac:dyDescent="0.2">
      <c r="A161" s="25">
        <v>147</v>
      </c>
      <c r="B161" s="24" t="s">
        <v>223</v>
      </c>
      <c r="C161" s="30">
        <v>41.052999999999997</v>
      </c>
      <c r="D161" s="31">
        <v>229.3</v>
      </c>
      <c r="E161" s="31">
        <v>354.8</v>
      </c>
      <c r="F161" s="31">
        <v>548</v>
      </c>
      <c r="G161" s="31">
        <v>47.7</v>
      </c>
      <c r="H161" s="31">
        <v>173</v>
      </c>
      <c r="I161" s="30">
        <v>0.184</v>
      </c>
      <c r="J161" s="30">
        <v>0.32100000000000001</v>
      </c>
      <c r="K161" s="30">
        <v>0.78200000000000003</v>
      </c>
      <c r="L161" s="31">
        <v>293</v>
      </c>
      <c r="M161" s="31">
        <v>3.5</v>
      </c>
      <c r="N161" s="32">
        <v>4.8920000000000003</v>
      </c>
      <c r="O161" s="33">
        <v>2.8570000000000002E-2</v>
      </c>
      <c r="P161" s="33">
        <v>-1.0730000000000001E-5</v>
      </c>
      <c r="Q161" s="33">
        <v>7.6500000000000005E-10</v>
      </c>
      <c r="R161" s="34">
        <v>334.91</v>
      </c>
      <c r="S161" s="34">
        <v>210.05</v>
      </c>
      <c r="T161" s="25">
        <v>21</v>
      </c>
      <c r="U161" s="25">
        <v>25.24</v>
      </c>
      <c r="V161" s="32">
        <v>16.287400000000002</v>
      </c>
      <c r="W161" s="34">
        <v>2945.47</v>
      </c>
      <c r="X161" s="34">
        <v>-49.15</v>
      </c>
      <c r="Y161" s="25">
        <v>390</v>
      </c>
      <c r="Z161" s="25">
        <v>260</v>
      </c>
      <c r="AA161" s="30">
        <v>47.393999999999998</v>
      </c>
      <c r="AB161" s="34">
        <v>-5392.43</v>
      </c>
      <c r="AC161" s="30">
        <v>-4.3570000000000002</v>
      </c>
      <c r="AD161" s="30">
        <v>3.49</v>
      </c>
      <c r="AE161" s="25">
        <v>7500</v>
      </c>
    </row>
    <row r="162" spans="1:33" ht="15" x14ac:dyDescent="0.2">
      <c r="A162" s="25">
        <v>148</v>
      </c>
      <c r="B162" s="24" t="s">
        <v>224</v>
      </c>
      <c r="C162" s="30">
        <v>78.498000000000005</v>
      </c>
      <c r="D162" s="31">
        <v>160.19999999999999</v>
      </c>
      <c r="E162" s="31">
        <v>323.89999999999998</v>
      </c>
      <c r="F162" s="31">
        <v>508</v>
      </c>
      <c r="G162" s="31">
        <v>58</v>
      </c>
      <c r="H162" s="31">
        <v>204</v>
      </c>
      <c r="I162" s="30">
        <v>0.28000000000000003</v>
      </c>
      <c r="J162" s="30">
        <v>0.34399999999999997</v>
      </c>
      <c r="K162" s="30">
        <v>1.1040000000000001</v>
      </c>
      <c r="L162" s="31">
        <v>293</v>
      </c>
      <c r="M162" s="31">
        <v>2.4</v>
      </c>
      <c r="N162" s="32">
        <v>5.976</v>
      </c>
      <c r="O162" s="33">
        <v>4.086E-2</v>
      </c>
      <c r="P162" s="33">
        <v>-2.3540000000000002E-5</v>
      </c>
      <c r="Q162" s="33">
        <v>5.3000000000000003E-9</v>
      </c>
      <c r="R162" s="34">
        <v>0</v>
      </c>
      <c r="S162" s="34">
        <v>0</v>
      </c>
      <c r="T162" s="25">
        <v>-58.3</v>
      </c>
      <c r="U162" s="25">
        <v>-49.29</v>
      </c>
      <c r="V162" s="32">
        <v>15.7514</v>
      </c>
      <c r="W162" s="34">
        <v>2447.33</v>
      </c>
      <c r="X162" s="34">
        <v>-55.33</v>
      </c>
      <c r="Y162" s="25">
        <v>355</v>
      </c>
      <c r="Z162" s="25">
        <v>237</v>
      </c>
      <c r="AA162" s="30">
        <v>0</v>
      </c>
      <c r="AB162" s="34">
        <v>0</v>
      </c>
      <c r="AC162" s="30">
        <v>0</v>
      </c>
      <c r="AD162" s="30">
        <v>0</v>
      </c>
      <c r="AE162" s="25">
        <v>6850</v>
      </c>
    </row>
    <row r="163" spans="1:33" ht="15" x14ac:dyDescent="0.2">
      <c r="A163" s="25">
        <v>149</v>
      </c>
      <c r="B163" s="24" t="s">
        <v>225</v>
      </c>
      <c r="C163" s="30">
        <v>26.038</v>
      </c>
      <c r="D163" s="31">
        <v>192.4</v>
      </c>
      <c r="E163" s="31">
        <v>189.2</v>
      </c>
      <c r="F163" s="31">
        <v>308.3</v>
      </c>
      <c r="G163" s="31">
        <v>60.6</v>
      </c>
      <c r="H163" s="31">
        <v>113</v>
      </c>
      <c r="I163" s="30">
        <v>0.27100000000000002</v>
      </c>
      <c r="J163" s="30">
        <v>0.184</v>
      </c>
      <c r="K163" s="30">
        <v>0.61499999999999999</v>
      </c>
      <c r="L163" s="31">
        <v>189</v>
      </c>
      <c r="M163" s="31">
        <v>0</v>
      </c>
      <c r="N163" s="32">
        <v>6.4059999999999997</v>
      </c>
      <c r="O163" s="33">
        <v>1.8100000000000002E-2</v>
      </c>
      <c r="P163" s="33">
        <v>-1.1960000000000001E-5</v>
      </c>
      <c r="Q163" s="33">
        <v>3.3729999999999998E-9</v>
      </c>
      <c r="R163" s="34">
        <v>0</v>
      </c>
      <c r="S163" s="34">
        <v>0</v>
      </c>
      <c r="T163" s="25">
        <v>54.19</v>
      </c>
      <c r="U163" s="25">
        <v>50</v>
      </c>
      <c r="V163" s="32">
        <v>16.348099999999999</v>
      </c>
      <c r="W163" s="34">
        <v>1637.184</v>
      </c>
      <c r="X163" s="34">
        <v>-19.77</v>
      </c>
      <c r="Y163" s="25">
        <v>202</v>
      </c>
      <c r="Z163" s="25">
        <v>194</v>
      </c>
      <c r="AA163" s="30">
        <v>46.122</v>
      </c>
      <c r="AB163" s="34">
        <v>-2891.04</v>
      </c>
      <c r="AC163" s="30">
        <v>-4.1619999999999999</v>
      </c>
      <c r="AD163" s="30">
        <v>0.86299999999999999</v>
      </c>
      <c r="AE163" s="25">
        <v>4050</v>
      </c>
    </row>
    <row r="164" spans="1:33" ht="15" x14ac:dyDescent="0.2">
      <c r="A164" s="25">
        <v>150</v>
      </c>
      <c r="B164" s="24" t="s">
        <v>226</v>
      </c>
      <c r="C164" s="30">
        <v>56.064</v>
      </c>
      <c r="D164" s="31">
        <v>186</v>
      </c>
      <c r="E164" s="31">
        <v>326</v>
      </c>
      <c r="F164" s="31">
        <v>506</v>
      </c>
      <c r="G164" s="31">
        <v>51</v>
      </c>
      <c r="H164" s="31">
        <v>0</v>
      </c>
      <c r="I164" s="30">
        <v>0</v>
      </c>
      <c r="J164" s="30">
        <v>0.33</v>
      </c>
      <c r="K164" s="30">
        <v>0.83899999999999997</v>
      </c>
      <c r="L164" s="31">
        <v>293</v>
      </c>
      <c r="M164" s="31">
        <v>2.9</v>
      </c>
      <c r="N164" s="32">
        <v>2.859</v>
      </c>
      <c r="O164" s="33">
        <v>5.0290000000000001E-2</v>
      </c>
      <c r="P164" s="33">
        <v>-2.5570000000000001E-5</v>
      </c>
      <c r="Q164" s="33">
        <v>4.552E-9</v>
      </c>
      <c r="R164" s="34">
        <v>388.17</v>
      </c>
      <c r="S164" s="34">
        <v>217.14</v>
      </c>
      <c r="T164" s="25">
        <v>-16.940000000000001</v>
      </c>
      <c r="U164" s="25">
        <v>-15.57</v>
      </c>
      <c r="V164" s="32">
        <v>15.9057</v>
      </c>
      <c r="W164" s="34">
        <v>2606.5300000000002</v>
      </c>
      <c r="X164" s="34">
        <v>-45.15</v>
      </c>
      <c r="Y164" s="25">
        <v>360</v>
      </c>
      <c r="Z164" s="25">
        <v>235</v>
      </c>
      <c r="AA164" s="30">
        <v>0</v>
      </c>
      <c r="AB164" s="34">
        <v>0</v>
      </c>
      <c r="AC164" s="30">
        <v>0</v>
      </c>
      <c r="AD164" s="30">
        <v>0</v>
      </c>
      <c r="AE164" s="25">
        <v>6770</v>
      </c>
    </row>
    <row r="165" spans="1:33" ht="15" x14ac:dyDescent="0.2">
      <c r="A165" s="25">
        <v>151</v>
      </c>
      <c r="B165" s="24" t="s">
        <v>227</v>
      </c>
      <c r="C165" s="30">
        <v>72.063999999999993</v>
      </c>
      <c r="D165" s="31">
        <v>285</v>
      </c>
      <c r="E165" s="31">
        <v>414</v>
      </c>
      <c r="F165" s="31">
        <v>615</v>
      </c>
      <c r="G165" s="31">
        <v>56</v>
      </c>
      <c r="H165" s="31">
        <v>210</v>
      </c>
      <c r="I165" s="30">
        <v>0.23</v>
      </c>
      <c r="J165" s="30">
        <v>0.56000000000000005</v>
      </c>
      <c r="K165" s="30">
        <v>1.0509999999999999</v>
      </c>
      <c r="L165" s="31">
        <v>293</v>
      </c>
      <c r="M165" s="31">
        <v>0</v>
      </c>
      <c r="N165" s="32">
        <v>0.41599999999999998</v>
      </c>
      <c r="O165" s="33">
        <v>7.621E-2</v>
      </c>
      <c r="P165" s="33">
        <v>-5.6180000000000001E-5</v>
      </c>
      <c r="Q165" s="33">
        <v>1.6660000000000002E-8</v>
      </c>
      <c r="R165" s="34">
        <v>733.02</v>
      </c>
      <c r="S165" s="34">
        <v>307.14999999999998</v>
      </c>
      <c r="T165" s="25">
        <v>-80.36</v>
      </c>
      <c r="U165" s="25">
        <v>-68.37</v>
      </c>
      <c r="V165" s="32">
        <v>16.561699999999998</v>
      </c>
      <c r="W165" s="34">
        <v>3319.18</v>
      </c>
      <c r="X165" s="34">
        <v>-80.150000000000006</v>
      </c>
      <c r="Y165" s="25">
        <v>450</v>
      </c>
      <c r="Z165" s="25">
        <v>315</v>
      </c>
      <c r="AA165" s="30">
        <v>0</v>
      </c>
      <c r="AB165" s="34">
        <v>0</v>
      </c>
      <c r="AC165" s="30">
        <v>0</v>
      </c>
      <c r="AD165" s="30">
        <v>0</v>
      </c>
      <c r="AE165" s="25">
        <v>11000</v>
      </c>
    </row>
    <row r="166" spans="1:33" ht="15" x14ac:dyDescent="0.2">
      <c r="A166" s="25">
        <v>152</v>
      </c>
      <c r="B166" s="24" t="s">
        <v>228</v>
      </c>
      <c r="C166" s="30">
        <v>53.064</v>
      </c>
      <c r="D166" s="31">
        <v>189.5</v>
      </c>
      <c r="E166" s="31">
        <v>350.5</v>
      </c>
      <c r="F166" s="31">
        <v>536</v>
      </c>
      <c r="G166" s="31">
        <v>45</v>
      </c>
      <c r="H166" s="31">
        <v>210</v>
      </c>
      <c r="I166" s="30">
        <v>0.21</v>
      </c>
      <c r="J166" s="30">
        <v>0.35</v>
      </c>
      <c r="K166" s="30">
        <v>0.80600000000000005</v>
      </c>
      <c r="L166" s="31">
        <v>293</v>
      </c>
      <c r="M166" s="31">
        <v>3.5</v>
      </c>
      <c r="N166" s="32">
        <v>2.5539999999999998</v>
      </c>
      <c r="O166" s="33">
        <v>5.2729999999999999E-2</v>
      </c>
      <c r="P166" s="33">
        <v>-3.7389999999999999E-5</v>
      </c>
      <c r="Q166" s="33">
        <v>1.0989999999999999E-8</v>
      </c>
      <c r="R166" s="34">
        <v>343.31</v>
      </c>
      <c r="S166" s="34">
        <v>210.42</v>
      </c>
      <c r="T166" s="25">
        <v>44.2</v>
      </c>
      <c r="U166" s="25">
        <v>46.68</v>
      </c>
      <c r="V166" s="32">
        <v>15.9253</v>
      </c>
      <c r="W166" s="34">
        <v>2782.21</v>
      </c>
      <c r="X166" s="34">
        <v>-51.15</v>
      </c>
      <c r="Y166" s="25">
        <v>385</v>
      </c>
      <c r="Z166" s="25">
        <v>255</v>
      </c>
      <c r="AA166" s="30">
        <v>0</v>
      </c>
      <c r="AB166" s="34">
        <v>0</v>
      </c>
      <c r="AC166" s="30">
        <v>0</v>
      </c>
      <c r="AD166" s="30">
        <v>0</v>
      </c>
      <c r="AE166" s="25">
        <v>7800</v>
      </c>
    </row>
    <row r="167" spans="1:33" ht="15" x14ac:dyDescent="0.2">
      <c r="A167" s="25">
        <v>153</v>
      </c>
      <c r="B167" s="24" t="s">
        <v>229</v>
      </c>
      <c r="C167" s="30">
        <v>58.08</v>
      </c>
      <c r="D167" s="31">
        <v>144</v>
      </c>
      <c r="E167" s="31">
        <v>370</v>
      </c>
      <c r="F167" s="31">
        <v>545</v>
      </c>
      <c r="G167" s="31">
        <v>56.4</v>
      </c>
      <c r="H167" s="31">
        <v>203</v>
      </c>
      <c r="I167" s="30">
        <v>0.25600000000000001</v>
      </c>
      <c r="J167" s="30">
        <v>0.63</v>
      </c>
      <c r="K167" s="30">
        <v>0.85499999999999998</v>
      </c>
      <c r="L167" s="31">
        <v>288</v>
      </c>
      <c r="M167" s="31">
        <v>0</v>
      </c>
      <c r="N167" s="32">
        <v>-0.26400000000000001</v>
      </c>
      <c r="O167" s="33">
        <v>7.5149999999999995E-2</v>
      </c>
      <c r="P167" s="33">
        <v>-4.8529999999999998E-5</v>
      </c>
      <c r="Q167" s="33">
        <v>1.2709999999999999E-8</v>
      </c>
      <c r="R167" s="34">
        <v>793.52</v>
      </c>
      <c r="S167" s="34">
        <v>307.26</v>
      </c>
      <c r="T167" s="25">
        <v>-31.55</v>
      </c>
      <c r="U167" s="25">
        <v>-17.03</v>
      </c>
      <c r="V167" s="32">
        <v>16.906600000000001</v>
      </c>
      <c r="W167" s="34">
        <v>2928.2</v>
      </c>
      <c r="X167" s="34">
        <v>-85.15</v>
      </c>
      <c r="Y167" s="25">
        <v>400</v>
      </c>
      <c r="Z167" s="25">
        <v>286</v>
      </c>
      <c r="AA167" s="30">
        <v>0</v>
      </c>
      <c r="AB167" s="34">
        <v>0</v>
      </c>
      <c r="AC167" s="30">
        <v>0</v>
      </c>
      <c r="AD167" s="30">
        <v>0</v>
      </c>
      <c r="AE167" s="25">
        <v>9550</v>
      </c>
    </row>
    <row r="168" spans="1:33" ht="15" x14ac:dyDescent="0.2">
      <c r="A168" s="25">
        <v>154</v>
      </c>
      <c r="B168" s="24" t="s">
        <v>230</v>
      </c>
      <c r="C168" s="30">
        <v>76.525999999999996</v>
      </c>
      <c r="D168" s="31">
        <v>138.69999999999999</v>
      </c>
      <c r="E168" s="31">
        <v>318.3</v>
      </c>
      <c r="F168" s="31">
        <v>514</v>
      </c>
      <c r="G168" s="31">
        <v>47</v>
      </c>
      <c r="H168" s="31">
        <v>234</v>
      </c>
      <c r="I168" s="30">
        <v>0.26</v>
      </c>
      <c r="J168" s="30">
        <v>0.13</v>
      </c>
      <c r="K168" s="30">
        <v>0.93700000000000006</v>
      </c>
      <c r="L168" s="31">
        <v>293</v>
      </c>
      <c r="M168" s="31">
        <v>2</v>
      </c>
      <c r="N168" s="32">
        <v>0.60399999999999998</v>
      </c>
      <c r="O168" s="33">
        <v>7.2770000000000001E-2</v>
      </c>
      <c r="P168" s="33">
        <v>-5.4419999999999997E-5</v>
      </c>
      <c r="Q168" s="33">
        <v>1.742E-8</v>
      </c>
      <c r="R168" s="34">
        <v>368.27</v>
      </c>
      <c r="S168" s="34">
        <v>210.61</v>
      </c>
      <c r="T168" s="25">
        <v>-0.15</v>
      </c>
      <c r="U168" s="25">
        <v>10.42</v>
      </c>
      <c r="V168" s="32">
        <v>15.9772</v>
      </c>
      <c r="W168" s="34">
        <v>2531.92</v>
      </c>
      <c r="X168" s="34">
        <v>-47.15</v>
      </c>
      <c r="Y168" s="25">
        <v>350</v>
      </c>
      <c r="Z168" s="25">
        <v>230</v>
      </c>
      <c r="AA168" s="30">
        <v>0</v>
      </c>
      <c r="AB168" s="34">
        <v>0</v>
      </c>
      <c r="AC168" s="30">
        <v>0</v>
      </c>
      <c r="AD168" s="30">
        <v>0</v>
      </c>
      <c r="AE168" s="25">
        <v>6475</v>
      </c>
    </row>
    <row r="169" spans="1:33" ht="15" x14ac:dyDescent="0.2">
      <c r="A169" s="25">
        <v>155</v>
      </c>
      <c r="B169" s="24" t="s">
        <v>231</v>
      </c>
      <c r="C169" s="30">
        <v>67.090999999999994</v>
      </c>
      <c r="D169" s="31">
        <v>186.7</v>
      </c>
      <c r="E169" s="31">
        <v>392</v>
      </c>
      <c r="F169" s="31">
        <v>585</v>
      </c>
      <c r="G169" s="31">
        <v>39</v>
      </c>
      <c r="H169" s="31">
        <v>265</v>
      </c>
      <c r="I169" s="30">
        <v>0.22</v>
      </c>
      <c r="J169" s="30">
        <v>0.39</v>
      </c>
      <c r="K169" s="30">
        <v>0.83499999999999996</v>
      </c>
      <c r="L169" s="31">
        <v>293</v>
      </c>
      <c r="M169" s="31">
        <v>3.4</v>
      </c>
      <c r="N169" s="32">
        <v>5.1829999999999998</v>
      </c>
      <c r="O169" s="33">
        <v>6.1420000000000002E-2</v>
      </c>
      <c r="P169" s="33">
        <v>-2.847E-5</v>
      </c>
      <c r="Q169" s="33">
        <v>2.9360000000000002E-9</v>
      </c>
      <c r="R169" s="34">
        <v>521.29999999999995</v>
      </c>
      <c r="S169" s="34">
        <v>252.03</v>
      </c>
      <c r="T169" s="25">
        <v>0</v>
      </c>
      <c r="U169" s="25">
        <v>0</v>
      </c>
      <c r="V169" s="32">
        <v>16.001899999999999</v>
      </c>
      <c r="W169" s="34">
        <v>3128.75</v>
      </c>
      <c r="X169" s="34">
        <v>-58.15</v>
      </c>
      <c r="Y169" s="25">
        <v>430</v>
      </c>
      <c r="Z169" s="25">
        <v>400</v>
      </c>
      <c r="AA169" s="30">
        <v>0</v>
      </c>
      <c r="AB169" s="34">
        <v>0</v>
      </c>
      <c r="AC169" s="30">
        <v>0</v>
      </c>
      <c r="AD169" s="30">
        <v>0</v>
      </c>
      <c r="AE169" s="25">
        <v>8200</v>
      </c>
    </row>
    <row r="170" spans="1:33" ht="15" x14ac:dyDescent="0.2">
      <c r="A170" s="25">
        <v>156</v>
      </c>
      <c r="B170" s="24" t="s">
        <v>232</v>
      </c>
      <c r="C170" s="30">
        <v>118.179</v>
      </c>
      <c r="D170" s="31">
        <v>0</v>
      </c>
      <c r="E170" s="31">
        <v>438.5</v>
      </c>
      <c r="F170" s="31">
        <v>654</v>
      </c>
      <c r="G170" s="31">
        <v>33.6</v>
      </c>
      <c r="H170" s="31">
        <v>397</v>
      </c>
      <c r="I170" s="30">
        <v>0.25</v>
      </c>
      <c r="J170" s="30">
        <v>0</v>
      </c>
      <c r="K170" s="30">
        <v>0.91100000000000003</v>
      </c>
      <c r="L170" s="31">
        <v>293</v>
      </c>
      <c r="M170" s="31">
        <v>0</v>
      </c>
      <c r="N170" s="32">
        <v>-5.8109999999999999</v>
      </c>
      <c r="O170" s="33">
        <v>0.1656</v>
      </c>
      <c r="P170" s="33">
        <v>-1.082E-4</v>
      </c>
      <c r="Q170" s="33">
        <v>2.8019999999999999E-8</v>
      </c>
      <c r="R170" s="34">
        <v>354.34</v>
      </c>
      <c r="S170" s="34">
        <v>270.8</v>
      </c>
      <c r="T170" s="25">
        <v>0</v>
      </c>
      <c r="U170" s="25">
        <v>0</v>
      </c>
      <c r="V170" s="32">
        <v>16.3308</v>
      </c>
      <c r="W170" s="34">
        <v>3644.3</v>
      </c>
      <c r="X170" s="34">
        <v>-67.150000000000006</v>
      </c>
      <c r="Y170" s="25">
        <v>493</v>
      </c>
      <c r="Z170" s="25">
        <v>348</v>
      </c>
      <c r="AA170" s="30">
        <v>0</v>
      </c>
      <c r="AB170" s="34">
        <v>0</v>
      </c>
      <c r="AC170" s="30">
        <v>0</v>
      </c>
      <c r="AD170" s="30">
        <v>0</v>
      </c>
      <c r="AE170" s="25">
        <v>9150</v>
      </c>
    </row>
    <row r="171" spans="1:33" ht="15" x14ac:dyDescent="0.2">
      <c r="A171" s="25">
        <v>157</v>
      </c>
      <c r="B171" s="24" t="s">
        <v>233</v>
      </c>
      <c r="C171" s="30">
        <v>17.030999999999999</v>
      </c>
      <c r="D171" s="31">
        <v>195.4</v>
      </c>
      <c r="E171" s="31">
        <v>239.7</v>
      </c>
      <c r="F171" s="31">
        <v>405.6</v>
      </c>
      <c r="G171" s="31">
        <v>111.3</v>
      </c>
      <c r="H171" s="31">
        <v>72.5</v>
      </c>
      <c r="I171" s="30">
        <v>0.24199999999999999</v>
      </c>
      <c r="J171" s="30">
        <v>0.25</v>
      </c>
      <c r="K171" s="30">
        <v>0.63900000000000001</v>
      </c>
      <c r="L171" s="31">
        <v>273.2</v>
      </c>
      <c r="M171" s="31">
        <v>1.5</v>
      </c>
      <c r="N171" s="32">
        <v>6.524</v>
      </c>
      <c r="O171" s="33">
        <v>5.692E-3</v>
      </c>
      <c r="P171" s="33">
        <v>4.0779999999999997E-6</v>
      </c>
      <c r="Q171" s="33">
        <v>-2.8299999999999999E-9</v>
      </c>
      <c r="R171" s="34">
        <v>349.04</v>
      </c>
      <c r="S171" s="34">
        <v>169.63</v>
      </c>
      <c r="T171" s="25">
        <v>-10.92</v>
      </c>
      <c r="U171" s="25">
        <v>-3.86</v>
      </c>
      <c r="V171" s="32">
        <v>16.9481</v>
      </c>
      <c r="W171" s="34">
        <v>2132.5</v>
      </c>
      <c r="X171" s="34">
        <v>-32.979999999999997</v>
      </c>
      <c r="Y171" s="25">
        <v>261</v>
      </c>
      <c r="Z171" s="25">
        <v>179</v>
      </c>
      <c r="AA171" s="30">
        <v>51.947000000000003</v>
      </c>
      <c r="AB171" s="34">
        <v>-4104.67</v>
      </c>
      <c r="AC171" s="30">
        <v>-5.1459999999999999</v>
      </c>
      <c r="AD171" s="30">
        <v>0.82</v>
      </c>
      <c r="AE171" s="25">
        <v>5580</v>
      </c>
    </row>
    <row r="172" spans="1:33" ht="15" x14ac:dyDescent="0.2">
      <c r="A172" s="25">
        <v>158</v>
      </c>
      <c r="B172" s="24" t="s">
        <v>234</v>
      </c>
      <c r="C172" s="30">
        <v>93.129000000000005</v>
      </c>
      <c r="D172" s="31">
        <v>267</v>
      </c>
      <c r="E172" s="31">
        <v>457.5</v>
      </c>
      <c r="F172" s="31">
        <v>699</v>
      </c>
      <c r="G172" s="31">
        <v>52.4</v>
      </c>
      <c r="H172" s="31">
        <v>270</v>
      </c>
      <c r="I172" s="30">
        <v>0.247</v>
      </c>
      <c r="J172" s="30">
        <v>0.38200000000000001</v>
      </c>
      <c r="K172" s="30">
        <v>1.022</v>
      </c>
      <c r="L172" s="31">
        <v>293</v>
      </c>
      <c r="M172" s="31">
        <v>1.6</v>
      </c>
      <c r="N172" s="32">
        <v>9.6769999999999996</v>
      </c>
      <c r="O172" s="33">
        <v>0.1525</v>
      </c>
      <c r="P172" s="33">
        <v>-1.226E-4</v>
      </c>
      <c r="Q172" s="33">
        <v>3.9010000000000003E-8</v>
      </c>
      <c r="R172" s="34">
        <v>1074.5999999999999</v>
      </c>
      <c r="S172" s="34">
        <v>337.21</v>
      </c>
      <c r="T172" s="25">
        <v>20.76</v>
      </c>
      <c r="U172" s="25">
        <v>39.840000000000003</v>
      </c>
      <c r="V172" s="32">
        <v>16.674800000000001</v>
      </c>
      <c r="W172" s="34">
        <v>3857.52</v>
      </c>
      <c r="X172" s="34">
        <v>-73.150000000000006</v>
      </c>
      <c r="Y172" s="25">
        <v>500</v>
      </c>
      <c r="Z172" s="25">
        <v>340</v>
      </c>
      <c r="AA172" s="30">
        <v>65.881</v>
      </c>
      <c r="AB172" s="34">
        <v>-8442.3700000000008</v>
      </c>
      <c r="AC172" s="30">
        <v>-6.6619999999999999</v>
      </c>
      <c r="AD172" s="30">
        <v>5.18</v>
      </c>
      <c r="AE172" s="25">
        <v>10000</v>
      </c>
    </row>
    <row r="173" spans="1:33" ht="15" x14ac:dyDescent="0.2">
      <c r="A173" s="25">
        <v>159</v>
      </c>
      <c r="B173" s="24" t="s">
        <v>235</v>
      </c>
      <c r="C173" s="30">
        <v>178.23400000000001</v>
      </c>
      <c r="D173" s="31">
        <v>489.7</v>
      </c>
      <c r="E173" s="31">
        <v>614.4</v>
      </c>
      <c r="F173" s="31">
        <v>883</v>
      </c>
      <c r="G173" s="31">
        <v>0</v>
      </c>
      <c r="H173" s="31">
        <v>0</v>
      </c>
      <c r="I173" s="30">
        <v>0</v>
      </c>
      <c r="J173" s="30">
        <v>0</v>
      </c>
      <c r="K173" s="30">
        <v>0</v>
      </c>
      <c r="L173" s="31">
        <v>0</v>
      </c>
      <c r="M173" s="31">
        <v>0</v>
      </c>
      <c r="N173" s="32">
        <v>-14.087</v>
      </c>
      <c r="O173" s="33">
        <v>2.4020000000000001</v>
      </c>
      <c r="P173" s="33">
        <v>-1</v>
      </c>
      <c r="Q173" s="33">
        <v>-1.575</v>
      </c>
      <c r="R173" s="34">
        <v>-4</v>
      </c>
      <c r="S173" s="34">
        <v>3.835</v>
      </c>
      <c r="T173" s="25">
        <v>-8</v>
      </c>
      <c r="U173" s="25">
        <v>513.28</v>
      </c>
      <c r="V173" s="32">
        <v>405.81</v>
      </c>
      <c r="W173" s="34">
        <v>53.7</v>
      </c>
      <c r="X173" s="34">
        <v>0</v>
      </c>
      <c r="Y173" s="25">
        <v>17.670100000000001</v>
      </c>
      <c r="Z173" s="25">
        <v>6492.44</v>
      </c>
      <c r="AA173" s="30">
        <v>-26.13</v>
      </c>
      <c r="AB173" s="34">
        <v>655</v>
      </c>
      <c r="AC173" s="30">
        <v>490</v>
      </c>
      <c r="AD173" s="30">
        <v>0</v>
      </c>
      <c r="AE173" s="25">
        <v>0</v>
      </c>
      <c r="AG173" s="25">
        <v>0</v>
      </c>
    </row>
    <row r="174" spans="1:33" ht="15" x14ac:dyDescent="0.2">
      <c r="A174" s="25">
        <v>160</v>
      </c>
      <c r="B174" s="24" t="s">
        <v>236</v>
      </c>
      <c r="C174" s="30">
        <v>39.948</v>
      </c>
      <c r="D174" s="31">
        <v>83.8</v>
      </c>
      <c r="E174" s="31">
        <v>87.3</v>
      </c>
      <c r="F174" s="31">
        <v>150.80000000000001</v>
      </c>
      <c r="G174" s="31">
        <v>48.1</v>
      </c>
      <c r="H174" s="31">
        <v>74.900000000000006</v>
      </c>
      <c r="I174" s="30">
        <v>0.29099999999999998</v>
      </c>
      <c r="J174" s="30">
        <v>-4.0000000000000001E-3</v>
      </c>
      <c r="K174" s="30">
        <v>1.373</v>
      </c>
      <c r="L174" s="31">
        <v>90</v>
      </c>
      <c r="M174" s="31">
        <v>0</v>
      </c>
      <c r="N174" s="32">
        <v>4.9690000000000003</v>
      </c>
      <c r="O174" s="33">
        <v>-7.6699999999999994E-6</v>
      </c>
      <c r="P174" s="33">
        <v>1.234E-8</v>
      </c>
      <c r="Q174" s="33">
        <v>0</v>
      </c>
      <c r="R174" s="34">
        <v>107.57</v>
      </c>
      <c r="S174" s="34">
        <v>58.76</v>
      </c>
      <c r="T174" s="25">
        <v>0</v>
      </c>
      <c r="U174" s="25">
        <v>0</v>
      </c>
      <c r="V174" s="32">
        <v>15.233000000000001</v>
      </c>
      <c r="W174" s="34">
        <v>700.51</v>
      </c>
      <c r="X174" s="34">
        <v>-5.84</v>
      </c>
      <c r="Y174" s="25">
        <v>94</v>
      </c>
      <c r="Z174" s="25">
        <v>81</v>
      </c>
      <c r="AA174" s="30">
        <v>31.172999999999998</v>
      </c>
      <c r="AB174" s="34">
        <v>-1039.6400000000001</v>
      </c>
      <c r="AC174" s="30">
        <v>-2.3820000000000001</v>
      </c>
      <c r="AD174" s="30">
        <v>0.26400000000000001</v>
      </c>
      <c r="AE174" s="25">
        <v>1560</v>
      </c>
      <c r="AF174" s="35"/>
    </row>
    <row r="175" spans="1:33" ht="15" x14ac:dyDescent="0.2">
      <c r="A175" s="25">
        <v>161</v>
      </c>
      <c r="B175" s="24" t="s">
        <v>237</v>
      </c>
      <c r="C175" s="30">
        <v>106.124</v>
      </c>
      <c r="D175" s="31">
        <v>216</v>
      </c>
      <c r="E175" s="31">
        <v>452</v>
      </c>
      <c r="F175" s="31">
        <v>695</v>
      </c>
      <c r="G175" s="31">
        <v>46</v>
      </c>
      <c r="H175" s="31">
        <v>0</v>
      </c>
      <c r="I175" s="30">
        <v>0</v>
      </c>
      <c r="J175" s="30">
        <v>0.32</v>
      </c>
      <c r="K175" s="30">
        <v>1.0449999999999999</v>
      </c>
      <c r="L175" s="31">
        <v>293</v>
      </c>
      <c r="M175" s="31">
        <v>2.8</v>
      </c>
      <c r="N175" s="32">
        <v>-2.9</v>
      </c>
      <c r="O175" s="33">
        <v>0.11849999999999999</v>
      </c>
      <c r="P175" s="33">
        <v>-6.7940000000000003E-5</v>
      </c>
      <c r="Q175" s="33">
        <v>1.234E-8</v>
      </c>
      <c r="R175" s="34">
        <v>686.84</v>
      </c>
      <c r="S175" s="34">
        <v>314.66000000000003</v>
      </c>
      <c r="T175" s="25">
        <v>-8.7899999999999991</v>
      </c>
      <c r="U175" s="25">
        <v>5.35</v>
      </c>
      <c r="V175" s="32">
        <v>16.350100000000001</v>
      </c>
      <c r="W175" s="34">
        <v>3748.62</v>
      </c>
      <c r="X175" s="34">
        <v>-66.12</v>
      </c>
      <c r="Y175" s="25">
        <v>460</v>
      </c>
      <c r="Z175" s="25">
        <v>300</v>
      </c>
      <c r="AA175" s="30">
        <v>0</v>
      </c>
      <c r="AB175" s="34">
        <v>0</v>
      </c>
      <c r="AC175" s="30">
        <v>0</v>
      </c>
      <c r="AD175" s="30">
        <v>0</v>
      </c>
      <c r="AE175" s="25">
        <v>10200</v>
      </c>
    </row>
    <row r="176" spans="1:33" ht="15" x14ac:dyDescent="0.2">
      <c r="A176" s="25">
        <v>162</v>
      </c>
      <c r="B176" s="24" t="s">
        <v>238</v>
      </c>
      <c r="C176" s="30">
        <v>78.114000000000004</v>
      </c>
      <c r="D176" s="31">
        <v>278.7</v>
      </c>
      <c r="E176" s="31">
        <v>353.3</v>
      </c>
      <c r="F176" s="31">
        <v>562.1</v>
      </c>
      <c r="G176" s="31">
        <v>48.3</v>
      </c>
      <c r="H176" s="31">
        <v>259</v>
      </c>
      <c r="I176" s="30">
        <v>0.27100000000000002</v>
      </c>
      <c r="J176" s="30">
        <v>0.21199999999999999</v>
      </c>
      <c r="K176" s="30">
        <v>0.88500000000000001</v>
      </c>
      <c r="L176" s="31">
        <v>289</v>
      </c>
      <c r="M176" s="31">
        <v>0</v>
      </c>
      <c r="N176" s="32">
        <v>8.1010000000000009</v>
      </c>
      <c r="O176" s="33">
        <v>0.1133</v>
      </c>
      <c r="P176" s="33">
        <v>-7.2059999999999998E-5</v>
      </c>
      <c r="Q176" s="33">
        <v>1.7030000000000001E-8</v>
      </c>
      <c r="R176" s="34">
        <v>545.64</v>
      </c>
      <c r="S176" s="34">
        <v>265.33999999999997</v>
      </c>
      <c r="T176" s="25">
        <v>19.82</v>
      </c>
      <c r="U176" s="25">
        <v>30.99</v>
      </c>
      <c r="V176" s="32">
        <v>15.9008</v>
      </c>
      <c r="W176" s="34">
        <v>2788.51</v>
      </c>
      <c r="X176" s="34">
        <v>-52.36</v>
      </c>
      <c r="Y176" s="25">
        <v>377</v>
      </c>
      <c r="Z176" s="25">
        <v>280</v>
      </c>
      <c r="AA176" s="30">
        <v>52.1</v>
      </c>
      <c r="AB176" s="34">
        <v>-5557.61</v>
      </c>
      <c r="AC176" s="30">
        <v>-5.0720000000000001</v>
      </c>
      <c r="AD176" s="30">
        <v>3.61</v>
      </c>
      <c r="AE176" s="25">
        <v>7352</v>
      </c>
    </row>
    <row r="177" spans="1:31" ht="15" x14ac:dyDescent="0.2">
      <c r="A177" s="25">
        <v>163</v>
      </c>
      <c r="B177" s="24" t="s">
        <v>239</v>
      </c>
      <c r="C177" s="30">
        <v>122.124</v>
      </c>
      <c r="D177" s="31">
        <v>395.6</v>
      </c>
      <c r="E177" s="31">
        <v>523</v>
      </c>
      <c r="F177" s="31">
        <v>752</v>
      </c>
      <c r="G177" s="31">
        <v>45</v>
      </c>
      <c r="H177" s="31">
        <v>341</v>
      </c>
      <c r="I177" s="30">
        <v>0.25</v>
      </c>
      <c r="J177" s="30">
        <v>0.62</v>
      </c>
      <c r="K177" s="30">
        <v>1.075</v>
      </c>
      <c r="L177" s="31">
        <v>403</v>
      </c>
      <c r="M177" s="31">
        <v>1.7</v>
      </c>
      <c r="N177" s="32">
        <v>-12.250999999999999</v>
      </c>
      <c r="O177" s="33">
        <v>0.15029999999999999</v>
      </c>
      <c r="P177" s="33">
        <v>-1.0119999999999999E-4</v>
      </c>
      <c r="Q177" s="33">
        <v>2.5370000000000002E-8</v>
      </c>
      <c r="R177" s="34">
        <v>2617.6</v>
      </c>
      <c r="S177" s="34">
        <v>407.88</v>
      </c>
      <c r="T177" s="25">
        <v>-69.36</v>
      </c>
      <c r="U177" s="25">
        <v>-50.29</v>
      </c>
      <c r="V177" s="32">
        <v>17.163399999999999</v>
      </c>
      <c r="W177" s="34">
        <v>4190.7</v>
      </c>
      <c r="X177" s="34">
        <v>-125.2</v>
      </c>
      <c r="Y177" s="25">
        <v>560</v>
      </c>
      <c r="Z177" s="25">
        <v>405</v>
      </c>
      <c r="AA177" s="30">
        <v>0</v>
      </c>
      <c r="AB177" s="34">
        <v>0</v>
      </c>
      <c r="AC177" s="30">
        <v>0</v>
      </c>
      <c r="AD177" s="30">
        <v>0</v>
      </c>
      <c r="AE177" s="25">
        <v>12100</v>
      </c>
    </row>
    <row r="178" spans="1:31" ht="15" x14ac:dyDescent="0.2">
      <c r="A178" s="25">
        <v>164</v>
      </c>
      <c r="B178" s="24" t="s">
        <v>240</v>
      </c>
      <c r="C178" s="30">
        <v>103.124</v>
      </c>
      <c r="D178" s="31">
        <v>260</v>
      </c>
      <c r="E178" s="31">
        <v>464</v>
      </c>
      <c r="F178" s="31">
        <v>699.4</v>
      </c>
      <c r="G178" s="31">
        <v>41.6</v>
      </c>
      <c r="H178" s="31">
        <v>0</v>
      </c>
      <c r="I178" s="30">
        <v>0</v>
      </c>
      <c r="J178" s="30">
        <v>0.36</v>
      </c>
      <c r="K178" s="30">
        <v>1.01</v>
      </c>
      <c r="L178" s="31">
        <v>288</v>
      </c>
      <c r="M178" s="31">
        <v>3.5</v>
      </c>
      <c r="N178" s="32">
        <v>-6.2210000000000001</v>
      </c>
      <c r="O178" s="33">
        <v>0.13689999999999999</v>
      </c>
      <c r="P178" s="33">
        <v>-1.058E-4</v>
      </c>
      <c r="Q178" s="33">
        <v>3.222E-8</v>
      </c>
      <c r="R178" s="34">
        <v>0</v>
      </c>
      <c r="S178" s="34">
        <v>0</v>
      </c>
      <c r="T178" s="25">
        <v>52.3</v>
      </c>
      <c r="U178" s="25">
        <v>62.35</v>
      </c>
      <c r="V178" s="32">
        <v>0</v>
      </c>
      <c r="W178" s="34">
        <v>0</v>
      </c>
      <c r="X178" s="34">
        <v>0</v>
      </c>
      <c r="Y178" s="25">
        <v>0</v>
      </c>
      <c r="Z178" s="25">
        <v>0</v>
      </c>
      <c r="AA178" s="30">
        <v>59.774000000000001</v>
      </c>
      <c r="AB178" s="34">
        <v>-7912.31</v>
      </c>
      <c r="AC178" s="30">
        <v>-5.8810000000000002</v>
      </c>
      <c r="AD178" s="30">
        <v>6.53</v>
      </c>
      <c r="AE178" s="25">
        <v>0</v>
      </c>
    </row>
    <row r="179" spans="1:31" ht="15" x14ac:dyDescent="0.2">
      <c r="A179" s="25">
        <v>165</v>
      </c>
      <c r="B179" s="24" t="s">
        <v>241</v>
      </c>
      <c r="C179" s="30">
        <v>108.14</v>
      </c>
      <c r="D179" s="31">
        <v>257.8</v>
      </c>
      <c r="E179" s="31">
        <v>478.6</v>
      </c>
      <c r="F179" s="31">
        <v>677</v>
      </c>
      <c r="G179" s="31">
        <v>46</v>
      </c>
      <c r="H179" s="31">
        <v>334</v>
      </c>
      <c r="I179" s="30">
        <v>0.28000000000000003</v>
      </c>
      <c r="J179" s="30">
        <v>0.71</v>
      </c>
      <c r="K179" s="30">
        <v>1.0409999999999999</v>
      </c>
      <c r="L179" s="31">
        <v>298</v>
      </c>
      <c r="M179" s="31">
        <v>1.7</v>
      </c>
      <c r="N179" s="32">
        <v>-1.7669999999999999</v>
      </c>
      <c r="O179" s="33">
        <v>0.13089999999999999</v>
      </c>
      <c r="P179" s="33">
        <v>-8.0190000000000003E-5</v>
      </c>
      <c r="Q179" s="33">
        <v>1.8559999999999999E-8</v>
      </c>
      <c r="R179" s="34">
        <v>1088</v>
      </c>
      <c r="S179" s="34">
        <v>367.21</v>
      </c>
      <c r="T179" s="25">
        <v>-22.47</v>
      </c>
      <c r="U179" s="25">
        <v>0</v>
      </c>
      <c r="V179" s="32">
        <v>17.458200000000001</v>
      </c>
      <c r="W179" s="34">
        <v>4384.8100000000004</v>
      </c>
      <c r="X179" s="34">
        <v>-73.150000000000006</v>
      </c>
      <c r="Y179" s="25">
        <v>603</v>
      </c>
      <c r="Z179" s="25">
        <v>385</v>
      </c>
      <c r="AA179" s="30">
        <v>0</v>
      </c>
      <c r="AB179" s="34">
        <v>0</v>
      </c>
      <c r="AC179" s="30">
        <v>0</v>
      </c>
      <c r="AD179" s="30">
        <v>0</v>
      </c>
      <c r="AE179" s="25">
        <v>12070</v>
      </c>
    </row>
    <row r="180" spans="1:31" ht="15" x14ac:dyDescent="0.2">
      <c r="A180" s="25">
        <v>166</v>
      </c>
      <c r="B180" s="24" t="s">
        <v>242</v>
      </c>
      <c r="C180" s="30">
        <v>117.169</v>
      </c>
      <c r="D180" s="31">
        <v>165.9</v>
      </c>
      <c r="E180" s="31">
        <v>285.7</v>
      </c>
      <c r="F180" s="31">
        <v>452</v>
      </c>
      <c r="G180" s="31">
        <v>38.200000000000003</v>
      </c>
      <c r="H180" s="31">
        <v>0</v>
      </c>
      <c r="I180" s="30">
        <v>0</v>
      </c>
      <c r="J180" s="30">
        <v>0.15</v>
      </c>
      <c r="K180" s="30">
        <v>1.35</v>
      </c>
      <c r="L180" s="31">
        <v>284</v>
      </c>
      <c r="M180" s="31">
        <v>0</v>
      </c>
      <c r="N180" s="32">
        <v>0</v>
      </c>
      <c r="O180" s="33">
        <v>0</v>
      </c>
      <c r="P180" s="33">
        <v>0</v>
      </c>
      <c r="Q180" s="33">
        <v>0</v>
      </c>
      <c r="R180" s="34">
        <v>0</v>
      </c>
      <c r="S180" s="34">
        <v>0</v>
      </c>
      <c r="T180" s="25">
        <v>0</v>
      </c>
      <c r="U180" s="25">
        <v>0</v>
      </c>
      <c r="V180" s="32">
        <v>0</v>
      </c>
      <c r="W180" s="34">
        <v>0</v>
      </c>
      <c r="X180" s="34">
        <v>0</v>
      </c>
      <c r="Y180" s="25">
        <v>0</v>
      </c>
      <c r="Z180" s="25">
        <v>0</v>
      </c>
      <c r="AA180" s="30">
        <v>52.722999999999999</v>
      </c>
      <c r="AB180" s="34">
        <v>-4443.16</v>
      </c>
      <c r="AC180" s="30">
        <v>-5.4039999999999999</v>
      </c>
      <c r="AD180" s="30">
        <v>2.97</v>
      </c>
      <c r="AE180" s="25">
        <v>0</v>
      </c>
    </row>
    <row r="181" spans="1:31" ht="15" x14ac:dyDescent="0.2">
      <c r="A181" s="25">
        <v>167</v>
      </c>
      <c r="B181" s="24" t="s">
        <v>243</v>
      </c>
      <c r="C181" s="30">
        <v>67.805000000000007</v>
      </c>
      <c r="D181" s="31">
        <v>146.5</v>
      </c>
      <c r="E181" s="31">
        <v>173.3</v>
      </c>
      <c r="F181" s="31">
        <v>260.8</v>
      </c>
      <c r="G181" s="31">
        <v>49.2</v>
      </c>
      <c r="H181" s="31">
        <v>0</v>
      </c>
      <c r="I181" s="30">
        <v>0</v>
      </c>
      <c r="J181" s="30">
        <v>0.42</v>
      </c>
      <c r="K181" s="30">
        <v>0</v>
      </c>
      <c r="L181" s="31">
        <v>0</v>
      </c>
      <c r="M181" s="31">
        <v>0</v>
      </c>
      <c r="N181" s="32">
        <v>0</v>
      </c>
      <c r="O181" s="33">
        <v>0</v>
      </c>
      <c r="P181" s="33">
        <v>0</v>
      </c>
      <c r="Q181" s="33">
        <v>0</v>
      </c>
      <c r="R181" s="34">
        <v>0</v>
      </c>
      <c r="S181" s="34">
        <v>0</v>
      </c>
      <c r="T181" s="25">
        <v>0</v>
      </c>
      <c r="U181" s="25">
        <v>0</v>
      </c>
      <c r="V181" s="32">
        <v>0</v>
      </c>
      <c r="W181" s="34">
        <v>0</v>
      </c>
      <c r="X181" s="34">
        <v>0</v>
      </c>
      <c r="Y181" s="25">
        <v>0</v>
      </c>
      <c r="Z181" s="25">
        <v>0</v>
      </c>
      <c r="AA181" s="30">
        <v>67.757999999999996</v>
      </c>
      <c r="AB181" s="34">
        <v>-3748.59</v>
      </c>
      <c r="AC181" s="30">
        <v>-2.819</v>
      </c>
      <c r="AD181" s="30">
        <v>1.2</v>
      </c>
      <c r="AE181" s="25">
        <v>6140</v>
      </c>
    </row>
    <row r="182" spans="1:31" ht="15" x14ac:dyDescent="0.2">
      <c r="A182" s="25">
        <v>168</v>
      </c>
      <c r="B182" s="24" t="s">
        <v>244</v>
      </c>
      <c r="C182" s="30">
        <v>159.80799999999999</v>
      </c>
      <c r="D182" s="31">
        <v>266</v>
      </c>
      <c r="E182" s="31">
        <v>331.9</v>
      </c>
      <c r="F182" s="31">
        <v>584</v>
      </c>
      <c r="G182" s="31">
        <v>102</v>
      </c>
      <c r="H182" s="31">
        <v>127</v>
      </c>
      <c r="I182" s="30">
        <v>0.27</v>
      </c>
      <c r="J182" s="30">
        <v>0.13200000000000001</v>
      </c>
      <c r="K182" s="30">
        <v>3.1190000000000002</v>
      </c>
      <c r="L182" s="31">
        <v>293</v>
      </c>
      <c r="M182" s="31">
        <v>0.2</v>
      </c>
      <c r="N182" s="32">
        <v>8.0869999999999997</v>
      </c>
      <c r="O182" s="33">
        <v>2.6879999999999999E-3</v>
      </c>
      <c r="P182" s="33">
        <v>-2.8459999999999999E-6</v>
      </c>
      <c r="Q182" s="33">
        <v>1.0830000000000001E-9</v>
      </c>
      <c r="R182" s="34">
        <v>387.82</v>
      </c>
      <c r="S182" s="34">
        <v>292.79000000000002</v>
      </c>
      <c r="T182" s="25">
        <v>0</v>
      </c>
      <c r="U182" s="25">
        <v>0</v>
      </c>
      <c r="V182" s="32">
        <v>15.844099999999999</v>
      </c>
      <c r="W182" s="34">
        <v>2582.3200000000002</v>
      </c>
      <c r="X182" s="34">
        <v>-51.56</v>
      </c>
      <c r="Y182" s="25">
        <v>354</v>
      </c>
      <c r="Z182" s="25">
        <v>259</v>
      </c>
      <c r="AA182" s="30">
        <v>0</v>
      </c>
      <c r="AB182" s="34">
        <v>0</v>
      </c>
      <c r="AC182" s="30">
        <v>0</v>
      </c>
      <c r="AD182" s="30">
        <v>0</v>
      </c>
      <c r="AE182" s="25">
        <v>7210</v>
      </c>
    </row>
    <row r="183" spans="1:31" ht="15" x14ac:dyDescent="0.2">
      <c r="A183" s="25">
        <v>169</v>
      </c>
      <c r="B183" s="24" t="s">
        <v>245</v>
      </c>
      <c r="C183" s="30">
        <v>157.01</v>
      </c>
      <c r="D183" s="31">
        <v>242.3</v>
      </c>
      <c r="E183" s="31">
        <v>429.3</v>
      </c>
      <c r="F183" s="31">
        <v>670</v>
      </c>
      <c r="G183" s="31">
        <v>44.6</v>
      </c>
      <c r="H183" s="31">
        <v>324</v>
      </c>
      <c r="I183" s="30">
        <v>0.26300000000000001</v>
      </c>
      <c r="J183" s="30">
        <v>0.249</v>
      </c>
      <c r="K183" s="30">
        <v>1.4950000000000001</v>
      </c>
      <c r="L183" s="31">
        <v>293</v>
      </c>
      <c r="M183" s="31">
        <v>1.5</v>
      </c>
      <c r="N183" s="32">
        <v>-6.88</v>
      </c>
      <c r="O183" s="33">
        <v>0.1278</v>
      </c>
      <c r="P183" s="33">
        <v>-9.7460000000000005E-5</v>
      </c>
      <c r="Q183" s="33">
        <v>2.894E-8</v>
      </c>
      <c r="R183" s="34">
        <v>508.18</v>
      </c>
      <c r="S183" s="34">
        <v>302.42</v>
      </c>
      <c r="T183" s="25">
        <v>25.1</v>
      </c>
      <c r="U183" s="25">
        <v>33.11</v>
      </c>
      <c r="V183" s="32">
        <v>15.7972</v>
      </c>
      <c r="W183" s="34">
        <v>3313</v>
      </c>
      <c r="X183" s="34">
        <v>-67.709999999999994</v>
      </c>
      <c r="Y183" s="25">
        <v>450</v>
      </c>
      <c r="Z183" s="25">
        <v>320</v>
      </c>
      <c r="AA183" s="30">
        <v>56.566000000000003</v>
      </c>
      <c r="AB183" s="34">
        <v>-7005.23</v>
      </c>
      <c r="AC183" s="30">
        <v>-5.548</v>
      </c>
      <c r="AD183" s="30">
        <v>5.59</v>
      </c>
      <c r="AE183" s="25">
        <v>0</v>
      </c>
    </row>
    <row r="184" spans="1:31" ht="15" x14ac:dyDescent="0.2">
      <c r="A184" s="25">
        <v>170</v>
      </c>
      <c r="B184" s="24" t="s">
        <v>246</v>
      </c>
      <c r="C184" s="30">
        <v>178.232</v>
      </c>
      <c r="D184" s="31">
        <v>251</v>
      </c>
      <c r="E184" s="31">
        <v>523</v>
      </c>
      <c r="F184" s="31">
        <v>723</v>
      </c>
      <c r="G184" s="31">
        <v>26</v>
      </c>
      <c r="H184" s="31">
        <v>561</v>
      </c>
      <c r="I184" s="30">
        <v>0.25</v>
      </c>
      <c r="J184" s="30">
        <v>0.57999999999999996</v>
      </c>
      <c r="K184" s="30">
        <v>1.006</v>
      </c>
      <c r="L184" s="31">
        <v>293</v>
      </c>
      <c r="M184" s="31">
        <v>0</v>
      </c>
      <c r="N184" s="32">
        <v>-4.1479999999999997</v>
      </c>
      <c r="O184" s="33">
        <v>0.2072</v>
      </c>
      <c r="P184" s="33">
        <v>-1.1010000000000001E-4</v>
      </c>
      <c r="Q184" s="33">
        <v>1.728E-8</v>
      </c>
      <c r="R184" s="34">
        <v>882.36</v>
      </c>
      <c r="S184" s="34">
        <v>350.34</v>
      </c>
      <c r="T184" s="25">
        <v>0</v>
      </c>
      <c r="U184" s="25">
        <v>0</v>
      </c>
      <c r="V184" s="32">
        <v>16.336300000000001</v>
      </c>
      <c r="W184" s="34">
        <v>4158.47</v>
      </c>
      <c r="X184" s="34">
        <v>-94.15</v>
      </c>
      <c r="Y184" s="25">
        <v>570</v>
      </c>
      <c r="Z184" s="25">
        <v>390</v>
      </c>
      <c r="AA184" s="30">
        <v>0</v>
      </c>
      <c r="AB184" s="34">
        <v>0</v>
      </c>
      <c r="AC184" s="30">
        <v>0</v>
      </c>
      <c r="AD184" s="30">
        <v>0</v>
      </c>
      <c r="AE184" s="25">
        <v>11700</v>
      </c>
    </row>
    <row r="185" spans="1:31" ht="15" x14ac:dyDescent="0.2">
      <c r="A185" s="25">
        <v>171</v>
      </c>
      <c r="B185" s="24" t="s">
        <v>247</v>
      </c>
      <c r="C185" s="30">
        <v>130.23099999999999</v>
      </c>
      <c r="D185" s="31">
        <v>175.3</v>
      </c>
      <c r="E185" s="31">
        <v>415.6</v>
      </c>
      <c r="F185" s="31">
        <v>580</v>
      </c>
      <c r="G185" s="31">
        <v>25</v>
      </c>
      <c r="H185" s="31">
        <v>500</v>
      </c>
      <c r="I185" s="30">
        <v>0.26</v>
      </c>
      <c r="J185" s="30">
        <v>0.5</v>
      </c>
      <c r="K185" s="30">
        <v>0.76800000000000002</v>
      </c>
      <c r="L185" s="31">
        <v>293</v>
      </c>
      <c r="M185" s="31">
        <v>1.2</v>
      </c>
      <c r="N185" s="32">
        <v>1.446</v>
      </c>
      <c r="O185" s="33">
        <v>0.18459999999999999</v>
      </c>
      <c r="P185" s="33">
        <v>-9.7579999999999997E-5</v>
      </c>
      <c r="Q185" s="33">
        <v>1.9309999999999999E-8</v>
      </c>
      <c r="R185" s="34">
        <v>473.5</v>
      </c>
      <c r="S185" s="34">
        <v>266.56</v>
      </c>
      <c r="T185" s="25">
        <v>-79.8</v>
      </c>
      <c r="U185" s="25">
        <v>-21.16</v>
      </c>
      <c r="V185" s="32">
        <v>16.0778</v>
      </c>
      <c r="W185" s="34">
        <v>3296.15</v>
      </c>
      <c r="X185" s="34">
        <v>-66.150000000000006</v>
      </c>
      <c r="Y185" s="25">
        <v>455</v>
      </c>
      <c r="Z185" s="25">
        <v>305</v>
      </c>
      <c r="AA185" s="30">
        <v>0</v>
      </c>
      <c r="AB185" s="34">
        <v>0</v>
      </c>
      <c r="AC185" s="30">
        <v>0</v>
      </c>
      <c r="AD185" s="30">
        <v>0</v>
      </c>
      <c r="AE185" s="25">
        <v>8900</v>
      </c>
    </row>
    <row r="186" spans="1:31" ht="15" x14ac:dyDescent="0.2">
      <c r="A186" s="25">
        <v>172</v>
      </c>
      <c r="B186" s="24" t="s">
        <v>248</v>
      </c>
      <c r="C186" s="30">
        <v>69.106999999999999</v>
      </c>
      <c r="D186" s="31">
        <v>161</v>
      </c>
      <c r="E186" s="31">
        <v>391</v>
      </c>
      <c r="F186" s="31">
        <v>582.20000000000005</v>
      </c>
      <c r="G186" s="31">
        <v>37.4</v>
      </c>
      <c r="H186" s="31">
        <v>285</v>
      </c>
      <c r="I186" s="30">
        <v>0.223</v>
      </c>
      <c r="J186" s="30">
        <v>0.371</v>
      </c>
      <c r="K186" s="30">
        <v>0.79200000000000004</v>
      </c>
      <c r="L186" s="31">
        <v>293</v>
      </c>
      <c r="M186" s="31">
        <v>3.8</v>
      </c>
      <c r="N186" s="32">
        <v>3.633</v>
      </c>
      <c r="O186" s="33">
        <v>7.6569999999999999E-2</v>
      </c>
      <c r="P186" s="33">
        <v>-3.9119999999999998E-5</v>
      </c>
      <c r="Q186" s="33">
        <v>7.1230000000000003E-9</v>
      </c>
      <c r="R186" s="34">
        <v>438.04</v>
      </c>
      <c r="S186" s="34">
        <v>256.83999999999997</v>
      </c>
      <c r="T186" s="25">
        <v>8.14</v>
      </c>
      <c r="U186" s="25">
        <v>25.97</v>
      </c>
      <c r="V186" s="32">
        <v>16.209199999999999</v>
      </c>
      <c r="W186" s="34">
        <v>3202.21</v>
      </c>
      <c r="X186" s="34">
        <v>-56.16</v>
      </c>
      <c r="Y186" s="25">
        <v>433</v>
      </c>
      <c r="Z186" s="25">
        <v>307</v>
      </c>
      <c r="AA186" s="30">
        <v>56.604999999999997</v>
      </c>
      <c r="AB186" s="34">
        <v>-6476.68</v>
      </c>
      <c r="AC186" s="30">
        <v>-5.5990000000000002</v>
      </c>
      <c r="AD186" s="30">
        <v>5.03</v>
      </c>
      <c r="AE186" s="25">
        <v>8220</v>
      </c>
    </row>
    <row r="187" spans="1:31" ht="15" x14ac:dyDescent="0.2">
      <c r="A187" s="25">
        <v>173</v>
      </c>
      <c r="B187" s="24" t="s">
        <v>249</v>
      </c>
      <c r="C187" s="30">
        <v>112.21599999999999</v>
      </c>
      <c r="D187" s="31">
        <v>0</v>
      </c>
      <c r="E187" s="31">
        <v>391</v>
      </c>
      <c r="F187" s="31">
        <v>579</v>
      </c>
      <c r="G187" s="31">
        <v>284</v>
      </c>
      <c r="H187" s="31">
        <v>0</v>
      </c>
      <c r="I187" s="30">
        <v>0</v>
      </c>
      <c r="J187" s="30">
        <v>0.27700000000000002</v>
      </c>
      <c r="K187" s="30">
        <v>0</v>
      </c>
      <c r="L187" s="31">
        <v>0</v>
      </c>
      <c r="M187" s="31">
        <v>0</v>
      </c>
      <c r="N187" s="32">
        <v>0</v>
      </c>
      <c r="O187" s="33">
        <v>0</v>
      </c>
      <c r="P187" s="33">
        <v>0</v>
      </c>
      <c r="Q187" s="33">
        <v>0</v>
      </c>
      <c r="R187" s="34">
        <v>0</v>
      </c>
      <c r="S187" s="34">
        <v>0</v>
      </c>
      <c r="T187" s="25">
        <v>0</v>
      </c>
      <c r="U187" s="25">
        <v>0</v>
      </c>
      <c r="V187" s="32">
        <v>15.754300000000001</v>
      </c>
      <c r="W187" s="34">
        <v>3073.95</v>
      </c>
      <c r="X187" s="34">
        <v>54.2</v>
      </c>
      <c r="Y187" s="25">
        <v>418</v>
      </c>
      <c r="Z187" s="25">
        <v>283</v>
      </c>
      <c r="AA187" s="30">
        <v>0</v>
      </c>
      <c r="AB187" s="34">
        <v>0</v>
      </c>
      <c r="AC187" s="30">
        <v>0</v>
      </c>
      <c r="AD187" s="30">
        <v>0</v>
      </c>
      <c r="AE187" s="25">
        <v>7900</v>
      </c>
    </row>
    <row r="188" spans="1:31" ht="15" x14ac:dyDescent="0.2">
      <c r="A188" s="25">
        <v>174</v>
      </c>
      <c r="B188" s="24" t="s">
        <v>250</v>
      </c>
      <c r="C188" s="30">
        <v>112.21599999999999</v>
      </c>
      <c r="D188" s="31">
        <v>0</v>
      </c>
      <c r="E188" s="31">
        <v>382.4</v>
      </c>
      <c r="F188" s="31">
        <v>571</v>
      </c>
      <c r="G188" s="31">
        <v>27.7</v>
      </c>
      <c r="H188" s="31">
        <v>0</v>
      </c>
      <c r="I188" s="30">
        <v>0</v>
      </c>
      <c r="J188" s="30">
        <v>0.246</v>
      </c>
      <c r="K188" s="30">
        <v>0</v>
      </c>
      <c r="L188" s="31">
        <v>0</v>
      </c>
      <c r="M188" s="31">
        <v>0</v>
      </c>
      <c r="N188" s="32">
        <v>0</v>
      </c>
      <c r="O188" s="33">
        <v>0</v>
      </c>
      <c r="P188" s="33">
        <v>0</v>
      </c>
      <c r="Q188" s="33">
        <v>0</v>
      </c>
      <c r="R188" s="34">
        <v>0</v>
      </c>
      <c r="S188" s="34">
        <v>0</v>
      </c>
      <c r="T188" s="25">
        <v>0</v>
      </c>
      <c r="U188" s="25">
        <v>0</v>
      </c>
      <c r="V188" s="32">
        <v>15.775600000000001</v>
      </c>
      <c r="W188" s="34">
        <v>3009.7</v>
      </c>
      <c r="X188" s="34">
        <v>53.23</v>
      </c>
      <c r="Y188" s="25">
        <v>417</v>
      </c>
      <c r="Z188" s="25">
        <v>282</v>
      </c>
      <c r="AA188" s="30">
        <v>0</v>
      </c>
      <c r="AB188" s="34">
        <v>0</v>
      </c>
      <c r="AC188" s="30">
        <v>0</v>
      </c>
      <c r="AD188" s="30">
        <v>0</v>
      </c>
      <c r="AE188" s="25">
        <v>7900</v>
      </c>
    </row>
    <row r="189" spans="1:31" ht="15" x14ac:dyDescent="0.2">
      <c r="A189" s="25">
        <v>175</v>
      </c>
      <c r="B189" s="24" t="s">
        <v>251</v>
      </c>
      <c r="C189" s="30">
        <v>153.26900000000001</v>
      </c>
      <c r="D189" s="31">
        <v>255.3</v>
      </c>
      <c r="E189" s="31">
        <v>516</v>
      </c>
      <c r="F189" s="31">
        <v>622</v>
      </c>
      <c r="G189" s="31">
        <v>32.1</v>
      </c>
      <c r="H189" s="31">
        <v>0</v>
      </c>
      <c r="I189" s="30">
        <v>0</v>
      </c>
      <c r="J189" s="30">
        <v>0</v>
      </c>
      <c r="K189" s="30">
        <v>0.82</v>
      </c>
      <c r="L189" s="31">
        <v>293</v>
      </c>
      <c r="M189" s="31">
        <v>0</v>
      </c>
      <c r="N189" s="32">
        <v>0</v>
      </c>
      <c r="O189" s="33">
        <v>0</v>
      </c>
      <c r="P189" s="33">
        <v>0</v>
      </c>
      <c r="Q189" s="33">
        <v>0</v>
      </c>
      <c r="R189" s="34">
        <v>0</v>
      </c>
      <c r="S189" s="34">
        <v>0</v>
      </c>
      <c r="T189" s="25">
        <v>0</v>
      </c>
      <c r="U189" s="25">
        <v>0</v>
      </c>
      <c r="V189" s="32">
        <v>0</v>
      </c>
      <c r="W189" s="34">
        <v>0</v>
      </c>
      <c r="X189" s="34">
        <v>0</v>
      </c>
      <c r="Y189" s="25">
        <v>0</v>
      </c>
      <c r="Z189" s="25">
        <v>0</v>
      </c>
      <c r="AA189" s="30">
        <v>0</v>
      </c>
      <c r="AB189" s="34">
        <v>0</v>
      </c>
      <c r="AC189" s="30">
        <v>0</v>
      </c>
      <c r="AD189" s="30">
        <v>0</v>
      </c>
      <c r="AE189" s="25">
        <v>0</v>
      </c>
    </row>
    <row r="190" spans="1:31" ht="15" x14ac:dyDescent="0.2">
      <c r="A190" s="25">
        <v>176</v>
      </c>
      <c r="B190" s="24" t="s">
        <v>252</v>
      </c>
      <c r="C190" s="30">
        <v>44.01</v>
      </c>
      <c r="D190" s="31">
        <v>216.6</v>
      </c>
      <c r="E190" s="31">
        <v>194.7</v>
      </c>
      <c r="F190" s="31">
        <v>304.2</v>
      </c>
      <c r="G190" s="31">
        <v>72.8</v>
      </c>
      <c r="H190" s="31">
        <v>94</v>
      </c>
      <c r="I190" s="30">
        <v>0.27400000000000002</v>
      </c>
      <c r="J190" s="30">
        <v>0.22500000000000001</v>
      </c>
      <c r="K190" s="30">
        <v>0.77700000000000002</v>
      </c>
      <c r="L190" s="31">
        <v>293</v>
      </c>
      <c r="M190" s="31">
        <v>0</v>
      </c>
      <c r="N190" s="32">
        <v>4.7279999999999998</v>
      </c>
      <c r="O190" s="33">
        <v>1.754E-2</v>
      </c>
      <c r="P190" s="33">
        <v>-1.3380000000000001E-5</v>
      </c>
      <c r="Q190" s="33">
        <v>4.0970000000000002E-9</v>
      </c>
      <c r="R190" s="34">
        <v>578.08000000000004</v>
      </c>
      <c r="S190" s="34">
        <v>185.24</v>
      </c>
      <c r="T190" s="25">
        <v>94.03</v>
      </c>
      <c r="U190" s="25">
        <v>-94.26</v>
      </c>
      <c r="V190" s="32">
        <v>22.5898</v>
      </c>
      <c r="W190" s="34">
        <v>3103.39</v>
      </c>
      <c r="X190" s="34">
        <v>-0.16</v>
      </c>
      <c r="Y190" s="25">
        <v>204</v>
      </c>
      <c r="Z190" s="25">
        <v>154</v>
      </c>
      <c r="AA190" s="30">
        <v>52.73</v>
      </c>
      <c r="AB190" s="34">
        <v>-3146.64</v>
      </c>
      <c r="AC190" s="30">
        <v>-3.5720000000000001</v>
      </c>
      <c r="AD190" s="30">
        <v>0.70299999999999996</v>
      </c>
      <c r="AE190" s="25">
        <v>4100</v>
      </c>
    </row>
    <row r="191" spans="1:31" ht="15" x14ac:dyDescent="0.2">
      <c r="A191" s="25">
        <v>177</v>
      </c>
      <c r="B191" s="24" t="s">
        <v>253</v>
      </c>
      <c r="C191" s="30">
        <v>76.131</v>
      </c>
      <c r="D191" s="31">
        <v>161.30000000000001</v>
      </c>
      <c r="E191" s="31">
        <v>319.39999999999998</v>
      </c>
      <c r="F191" s="31">
        <v>552</v>
      </c>
      <c r="G191" s="31">
        <v>78</v>
      </c>
      <c r="H191" s="31">
        <v>170</v>
      </c>
      <c r="I191" s="30">
        <v>0.29299999999999998</v>
      </c>
      <c r="J191" s="30">
        <v>0.115</v>
      </c>
      <c r="K191" s="30">
        <v>1.2929999999999999</v>
      </c>
      <c r="L191" s="31">
        <v>273</v>
      </c>
      <c r="M191" s="31">
        <v>0</v>
      </c>
      <c r="N191" s="32">
        <v>6.5549999999999997</v>
      </c>
      <c r="O191" s="33">
        <v>1.941E-2</v>
      </c>
      <c r="P191" s="33">
        <v>-1.8309999999999999E-5</v>
      </c>
      <c r="Q191" s="33">
        <v>6.3840000000000003E-9</v>
      </c>
      <c r="R191" s="34">
        <v>274.08</v>
      </c>
      <c r="S191" s="34">
        <v>200.22</v>
      </c>
      <c r="T191" s="25">
        <v>27.98</v>
      </c>
      <c r="U191" s="25">
        <v>15.99</v>
      </c>
      <c r="V191" s="32">
        <v>15.984400000000001</v>
      </c>
      <c r="W191" s="34">
        <v>2690.83</v>
      </c>
      <c r="X191" s="34">
        <v>-31.62</v>
      </c>
      <c r="Y191" s="25">
        <v>342</v>
      </c>
      <c r="Z191" s="25">
        <v>223</v>
      </c>
      <c r="AA191" s="30">
        <v>37.409999999999997</v>
      </c>
      <c r="AB191" s="34">
        <v>-4233.99</v>
      </c>
      <c r="AC191" s="30">
        <v>-3.0720000000000001</v>
      </c>
      <c r="AD191" s="30">
        <v>2.21</v>
      </c>
      <c r="AE191" s="25">
        <v>6390</v>
      </c>
    </row>
    <row r="192" spans="1:31" ht="15" x14ac:dyDescent="0.2">
      <c r="A192" s="25">
        <v>178</v>
      </c>
      <c r="B192" s="24" t="s">
        <v>254</v>
      </c>
      <c r="C192" s="30">
        <v>28.018000000000001</v>
      </c>
      <c r="D192" s="31">
        <v>68.099999999999994</v>
      </c>
      <c r="E192" s="31">
        <v>81.7</v>
      </c>
      <c r="F192" s="31">
        <v>32.9</v>
      </c>
      <c r="G192" s="31">
        <v>34.5</v>
      </c>
      <c r="H192" s="31">
        <v>93.1</v>
      </c>
      <c r="I192" s="30">
        <v>0.29499999999999998</v>
      </c>
      <c r="J192" s="30">
        <v>4.9000000000000002E-2</v>
      </c>
      <c r="K192" s="30">
        <v>0.80300000000000005</v>
      </c>
      <c r="L192" s="31">
        <v>81</v>
      </c>
      <c r="M192" s="31">
        <v>0.1</v>
      </c>
      <c r="N192" s="32">
        <v>7.3730000000000002</v>
      </c>
      <c r="O192" s="33">
        <v>-3.0699999999999998E-3</v>
      </c>
      <c r="P192" s="33">
        <v>6.6619999999999999E-6</v>
      </c>
      <c r="Q192" s="33">
        <v>-3.0370000000000002E-9</v>
      </c>
      <c r="R192" s="34">
        <v>94.06</v>
      </c>
      <c r="S192" s="34">
        <v>48.9</v>
      </c>
      <c r="T192" s="25">
        <v>-26.42</v>
      </c>
      <c r="U192" s="25">
        <v>-32.81</v>
      </c>
      <c r="V192" s="32">
        <v>14.368600000000001</v>
      </c>
      <c r="W192" s="34">
        <v>530.22</v>
      </c>
      <c r="X192" s="34">
        <v>-13.15</v>
      </c>
      <c r="Y192" s="25">
        <v>108</v>
      </c>
      <c r="Z192" s="25">
        <v>63</v>
      </c>
      <c r="AA192" s="30">
        <v>32.981000000000002</v>
      </c>
      <c r="AB192" s="34">
        <v>-997.18</v>
      </c>
      <c r="AC192" s="30">
        <v>-3.2160000000000002</v>
      </c>
      <c r="AD192" s="30">
        <v>0.28399999999999997</v>
      </c>
      <c r="AE192" s="25">
        <v>1444</v>
      </c>
    </row>
    <row r="193" spans="1:31" ht="15" x14ac:dyDescent="0.2">
      <c r="A193" s="25">
        <v>179</v>
      </c>
      <c r="B193" s="24" t="s">
        <v>255</v>
      </c>
      <c r="C193" s="30">
        <v>153.82300000000001</v>
      </c>
      <c r="D193" s="31">
        <v>250</v>
      </c>
      <c r="E193" s="31">
        <v>349.7</v>
      </c>
      <c r="F193" s="31">
        <v>556.4</v>
      </c>
      <c r="G193" s="31">
        <v>45</v>
      </c>
      <c r="H193" s="31">
        <v>276</v>
      </c>
      <c r="I193" s="30">
        <v>0.27200000000000002</v>
      </c>
      <c r="J193" s="30">
        <v>0.19400000000000001</v>
      </c>
      <c r="K193" s="30">
        <v>1.5840000000000001</v>
      </c>
      <c r="L193" s="31">
        <v>298</v>
      </c>
      <c r="M193" s="31">
        <v>0</v>
      </c>
      <c r="N193" s="32">
        <v>9.7249999999999996</v>
      </c>
      <c r="O193" s="33">
        <v>4.8930000000000001E-2</v>
      </c>
      <c r="P193" s="33">
        <v>-5.4209999999999998E-5</v>
      </c>
      <c r="Q193" s="33">
        <v>2.112E-8</v>
      </c>
      <c r="R193" s="34">
        <v>2540.15</v>
      </c>
      <c r="S193" s="34">
        <v>290.83999999999997</v>
      </c>
      <c r="T193" s="25">
        <v>-4</v>
      </c>
      <c r="U193" s="25">
        <v>-13.92</v>
      </c>
      <c r="V193" s="32">
        <v>15.8742</v>
      </c>
      <c r="W193" s="34">
        <v>2808.19</v>
      </c>
      <c r="X193" s="34">
        <v>-45.99</v>
      </c>
      <c r="Y193" s="25">
        <v>374</v>
      </c>
      <c r="Z193" s="25">
        <v>253</v>
      </c>
      <c r="AA193" s="30">
        <v>351.00900000000001</v>
      </c>
      <c r="AB193" s="34">
        <v>-5386.51</v>
      </c>
      <c r="AC193" s="30">
        <v>-0.95299999999999996</v>
      </c>
      <c r="AD193" s="30">
        <v>3.82</v>
      </c>
      <c r="AE193" s="25">
        <v>7170</v>
      </c>
    </row>
    <row r="194" spans="1:31" ht="15" x14ac:dyDescent="0.2">
      <c r="A194" s="25">
        <v>180</v>
      </c>
      <c r="B194" s="24" t="s">
        <v>256</v>
      </c>
      <c r="C194" s="30">
        <v>88.004999999999995</v>
      </c>
      <c r="D194" s="31">
        <v>86.4</v>
      </c>
      <c r="E194" s="31">
        <v>145.19999999999999</v>
      </c>
      <c r="F194" s="31">
        <v>227.6</v>
      </c>
      <c r="G194" s="31">
        <v>36.9</v>
      </c>
      <c r="H194" s="31">
        <v>140</v>
      </c>
      <c r="I194" s="30">
        <v>0.27700000000000002</v>
      </c>
      <c r="J194" s="30">
        <v>0.191</v>
      </c>
      <c r="K194" s="30">
        <v>0</v>
      </c>
      <c r="L194" s="31">
        <v>0</v>
      </c>
      <c r="M194" s="31">
        <v>0</v>
      </c>
      <c r="N194" s="32">
        <v>3.339</v>
      </c>
      <c r="O194" s="33">
        <v>4.8379999999999999E-2</v>
      </c>
      <c r="P194" s="33">
        <v>-3.8819999999999998E-5</v>
      </c>
      <c r="Q194" s="33">
        <v>1.078E-8</v>
      </c>
      <c r="R194" s="34">
        <v>0</v>
      </c>
      <c r="S194" s="34">
        <v>0</v>
      </c>
      <c r="T194" s="25">
        <v>-223</v>
      </c>
      <c r="U194" s="25">
        <v>-212.34</v>
      </c>
      <c r="V194" s="32">
        <v>16.054300000000001</v>
      </c>
      <c r="W194" s="34">
        <v>1244.55</v>
      </c>
      <c r="X194" s="34">
        <v>-13.06</v>
      </c>
      <c r="Y194" s="25">
        <v>148</v>
      </c>
      <c r="Z194" s="25">
        <v>93</v>
      </c>
      <c r="AA194" s="30">
        <v>0</v>
      </c>
      <c r="AB194" s="34">
        <v>0</v>
      </c>
      <c r="AC194" s="30">
        <v>0</v>
      </c>
      <c r="AD194" s="30">
        <v>0</v>
      </c>
      <c r="AE194" s="25">
        <v>2860</v>
      </c>
    </row>
    <row r="195" spans="1:31" ht="15" x14ac:dyDescent="0.2">
      <c r="A195" s="25">
        <v>181</v>
      </c>
      <c r="B195" s="24" t="s">
        <v>257</v>
      </c>
      <c r="C195" s="30">
        <v>60.07</v>
      </c>
      <c r="D195" s="31">
        <v>134.30000000000001</v>
      </c>
      <c r="E195" s="31">
        <v>222.9</v>
      </c>
      <c r="F195" s="31">
        <v>375</v>
      </c>
      <c r="G195" s="31">
        <v>58</v>
      </c>
      <c r="H195" s="31">
        <v>140</v>
      </c>
      <c r="I195" s="30">
        <v>0.26</v>
      </c>
      <c r="J195" s="30">
        <v>9.9000000000000005E-2</v>
      </c>
      <c r="K195" s="30">
        <v>1.274</v>
      </c>
      <c r="L195" s="31">
        <v>173.7</v>
      </c>
      <c r="M195" s="31">
        <v>0.7</v>
      </c>
      <c r="N195" s="32">
        <v>5.6289999999999996</v>
      </c>
      <c r="O195" s="33">
        <v>1.907E-2</v>
      </c>
      <c r="P195" s="33">
        <v>-1.6759999999999999E-5</v>
      </c>
      <c r="Q195" s="33">
        <v>5.86E-9</v>
      </c>
      <c r="R195" s="34">
        <v>0</v>
      </c>
      <c r="S195" s="34">
        <v>0</v>
      </c>
      <c r="T195" s="25">
        <v>-33.08</v>
      </c>
      <c r="U195" s="25">
        <v>-39.590000000000003</v>
      </c>
      <c r="V195" s="32">
        <v>0</v>
      </c>
      <c r="W195" s="34">
        <v>0</v>
      </c>
      <c r="X195" s="34">
        <v>0</v>
      </c>
      <c r="Y195" s="25">
        <v>0</v>
      </c>
      <c r="Z195" s="25">
        <v>0</v>
      </c>
      <c r="AA195" s="30">
        <v>41.853000000000002</v>
      </c>
      <c r="AB195" s="34">
        <v>-3137.78</v>
      </c>
      <c r="AC195" s="30">
        <v>-3.9140000000000001</v>
      </c>
      <c r="AD195" s="30">
        <v>1.3</v>
      </c>
      <c r="AE195" s="25">
        <v>0</v>
      </c>
    </row>
    <row r="196" spans="1:31" ht="15" x14ac:dyDescent="0.2">
      <c r="A196" s="25">
        <v>182</v>
      </c>
      <c r="B196" s="24" t="s">
        <v>258</v>
      </c>
      <c r="C196" s="30">
        <v>70.906000000000006</v>
      </c>
      <c r="D196" s="31">
        <v>172.2</v>
      </c>
      <c r="E196" s="31">
        <v>238.7</v>
      </c>
      <c r="F196" s="31">
        <v>417</v>
      </c>
      <c r="G196" s="31">
        <v>76</v>
      </c>
      <c r="H196" s="31">
        <v>124</v>
      </c>
      <c r="I196" s="30">
        <v>0.27500000000000002</v>
      </c>
      <c r="J196" s="30">
        <v>7.2999999999999995E-2</v>
      </c>
      <c r="K196" s="30">
        <v>1.5629999999999999</v>
      </c>
      <c r="L196" s="31">
        <v>239.1</v>
      </c>
      <c r="M196" s="31">
        <v>0.2</v>
      </c>
      <c r="N196" s="32">
        <v>6.4320000000000004</v>
      </c>
      <c r="O196" s="33">
        <v>8.0820000000000006E-3</v>
      </c>
      <c r="P196" s="33">
        <v>-9.2410000000000001E-6</v>
      </c>
      <c r="Q196" s="33">
        <v>3.6950000000000002E-9</v>
      </c>
      <c r="R196" s="34">
        <v>191.96</v>
      </c>
      <c r="S196" s="34">
        <v>172.55</v>
      </c>
      <c r="T196" s="25">
        <v>0</v>
      </c>
      <c r="U196" s="25">
        <v>0</v>
      </c>
      <c r="V196" s="32">
        <v>15.961</v>
      </c>
      <c r="W196" s="34">
        <v>1978.32</v>
      </c>
      <c r="X196" s="34">
        <v>-27.01</v>
      </c>
      <c r="Y196" s="25">
        <v>264</v>
      </c>
      <c r="Z196" s="25">
        <v>172</v>
      </c>
      <c r="AA196" s="30">
        <v>42.216999999999999</v>
      </c>
      <c r="AB196" s="34">
        <v>-3412.28</v>
      </c>
      <c r="AC196" s="30">
        <v>-3.8940000000000001</v>
      </c>
      <c r="AD196" s="30">
        <v>1.27</v>
      </c>
      <c r="AE196" s="25">
        <v>4880</v>
      </c>
    </row>
    <row r="197" spans="1:31" ht="15" x14ac:dyDescent="0.2">
      <c r="A197" s="25">
        <v>183</v>
      </c>
      <c r="B197" s="24" t="s">
        <v>259</v>
      </c>
      <c r="C197" s="30">
        <v>112.559</v>
      </c>
      <c r="D197" s="31">
        <v>227.6</v>
      </c>
      <c r="E197" s="31">
        <v>404.9</v>
      </c>
      <c r="F197" s="31">
        <v>632.4</v>
      </c>
      <c r="G197" s="31">
        <v>44.6</v>
      </c>
      <c r="H197" s="31">
        <v>308</v>
      </c>
      <c r="I197" s="30">
        <v>0.26500000000000001</v>
      </c>
      <c r="J197" s="30">
        <v>0.249</v>
      </c>
      <c r="K197" s="30">
        <v>1.1060000000000001</v>
      </c>
      <c r="L197" s="31">
        <v>293</v>
      </c>
      <c r="M197" s="31">
        <v>1.6</v>
      </c>
      <c r="N197" s="32">
        <v>-8.0939999999999994</v>
      </c>
      <c r="O197" s="33">
        <v>0.13450000000000001</v>
      </c>
      <c r="P197" s="33">
        <v>-1.08E-4</v>
      </c>
      <c r="Q197" s="33">
        <v>3.407E-8</v>
      </c>
      <c r="R197" s="34">
        <v>477.76</v>
      </c>
      <c r="S197" s="34">
        <v>276.22000000000003</v>
      </c>
      <c r="T197" s="25">
        <v>12.39</v>
      </c>
      <c r="U197" s="25">
        <v>23.7</v>
      </c>
      <c r="V197" s="32">
        <v>16.067599999999999</v>
      </c>
      <c r="W197" s="34">
        <v>3295.12</v>
      </c>
      <c r="X197" s="34">
        <v>-55.6</v>
      </c>
      <c r="Y197" s="25">
        <v>420</v>
      </c>
      <c r="Z197" s="25">
        <v>320</v>
      </c>
      <c r="AA197" s="30">
        <v>57.250999999999998</v>
      </c>
      <c r="AB197" s="34">
        <v>-6684.47</v>
      </c>
      <c r="AC197" s="30">
        <v>-5.6859999999999999</v>
      </c>
      <c r="AD197" s="30">
        <v>4.9800000000000004</v>
      </c>
      <c r="AE197" s="25">
        <v>8735</v>
      </c>
    </row>
    <row r="198" spans="1:31" ht="15" x14ac:dyDescent="0.2">
      <c r="A198" s="25">
        <v>184</v>
      </c>
      <c r="B198" s="24" t="s">
        <v>260</v>
      </c>
      <c r="C198" s="30">
        <v>86.468999999999994</v>
      </c>
      <c r="D198" s="31">
        <v>113</v>
      </c>
      <c r="E198" s="31">
        <v>232.4</v>
      </c>
      <c r="F198" s="31">
        <v>369.2</v>
      </c>
      <c r="G198" s="31">
        <v>49.1</v>
      </c>
      <c r="H198" s="31">
        <v>165</v>
      </c>
      <c r="I198" s="30">
        <v>0.26700000000000002</v>
      </c>
      <c r="J198" s="30">
        <v>0.215</v>
      </c>
      <c r="K198" s="30">
        <v>1.23</v>
      </c>
      <c r="L198" s="31">
        <v>289</v>
      </c>
      <c r="M198" s="31">
        <v>0</v>
      </c>
      <c r="N198" s="32">
        <v>4.1319999999999997</v>
      </c>
      <c r="O198" s="33">
        <v>3.8649999999999997E-2</v>
      </c>
      <c r="P198" s="33">
        <v>-2.794E-5</v>
      </c>
      <c r="Q198" s="33">
        <v>7.3049999999999999E-9</v>
      </c>
      <c r="R198" s="34">
        <v>0</v>
      </c>
      <c r="S198" s="34">
        <v>0</v>
      </c>
      <c r="T198" s="25">
        <v>-119.9</v>
      </c>
      <c r="U198" s="25">
        <v>112.47</v>
      </c>
      <c r="V198" s="32">
        <v>15.5602</v>
      </c>
      <c r="W198" s="34">
        <v>1704.8</v>
      </c>
      <c r="X198" s="34">
        <v>-41.3</v>
      </c>
      <c r="Y198" s="25">
        <v>240</v>
      </c>
      <c r="Z198" s="25">
        <v>223</v>
      </c>
      <c r="AA198" s="30">
        <v>52.662999999999997</v>
      </c>
      <c r="AB198" s="34">
        <v>-3763.03</v>
      </c>
      <c r="AC198" s="30">
        <v>-3.4740000000000002</v>
      </c>
      <c r="AD198" s="30">
        <v>1.53</v>
      </c>
      <c r="AE198" s="25">
        <v>4826</v>
      </c>
    </row>
    <row r="199" spans="1:31" ht="15" x14ac:dyDescent="0.2">
      <c r="A199" s="25">
        <v>185</v>
      </c>
      <c r="B199" s="24" t="s">
        <v>261</v>
      </c>
      <c r="C199" s="30">
        <v>119.378</v>
      </c>
      <c r="D199" s="31">
        <v>209.6</v>
      </c>
      <c r="E199" s="31">
        <v>334.3</v>
      </c>
      <c r="F199" s="31">
        <v>536.4</v>
      </c>
      <c r="G199" s="31">
        <v>54</v>
      </c>
      <c r="H199" s="31">
        <v>239</v>
      </c>
      <c r="I199" s="30">
        <v>0.29299999999999998</v>
      </c>
      <c r="J199" s="30">
        <v>0.216</v>
      </c>
      <c r="K199" s="30">
        <v>1.4890000000000001</v>
      </c>
      <c r="L199" s="31">
        <v>293</v>
      </c>
      <c r="M199" s="31">
        <v>1.1000000000000001</v>
      </c>
      <c r="N199" s="32">
        <v>5.7329999999999997</v>
      </c>
      <c r="O199" s="33">
        <v>4.5220000000000003E-2</v>
      </c>
      <c r="P199" s="33">
        <v>-4.3970000000000001E-5</v>
      </c>
      <c r="Q199" s="33">
        <v>1.5900000000000001E-9</v>
      </c>
      <c r="R199" s="34">
        <v>394.81</v>
      </c>
      <c r="S199" s="34">
        <v>246.5</v>
      </c>
      <c r="T199" s="25">
        <v>24.2</v>
      </c>
      <c r="U199" s="25">
        <v>-16.38</v>
      </c>
      <c r="V199" s="32">
        <v>15.9732</v>
      </c>
      <c r="W199" s="34">
        <v>2696.79</v>
      </c>
      <c r="X199" s="34">
        <v>-46.16</v>
      </c>
      <c r="Y199" s="25">
        <v>370</v>
      </c>
      <c r="Z199" s="25">
        <v>260</v>
      </c>
      <c r="AA199" s="30">
        <v>52.872</v>
      </c>
      <c r="AB199" s="34">
        <v>-5359.56</v>
      </c>
      <c r="AC199" s="30">
        <v>-5.2</v>
      </c>
      <c r="AD199" s="30">
        <v>2.96</v>
      </c>
      <c r="AE199" s="25">
        <v>7100</v>
      </c>
    </row>
    <row r="200" spans="1:31" ht="15" x14ac:dyDescent="0.2">
      <c r="A200" s="25">
        <v>186</v>
      </c>
      <c r="B200" s="24" t="s">
        <v>262</v>
      </c>
      <c r="C200" s="30">
        <v>154.46700000000001</v>
      </c>
      <c r="D200" s="31">
        <v>167</v>
      </c>
      <c r="E200" s="31">
        <v>234</v>
      </c>
      <c r="F200" s="31">
        <v>353.2</v>
      </c>
      <c r="G200" s="31">
        <v>31.2</v>
      </c>
      <c r="H200" s="31">
        <v>252</v>
      </c>
      <c r="I200" s="30">
        <v>0.27100000000000002</v>
      </c>
      <c r="J200" s="30">
        <v>0.253</v>
      </c>
      <c r="K200" s="30">
        <v>0</v>
      </c>
      <c r="L200" s="31">
        <v>0</v>
      </c>
      <c r="M200" s="31">
        <v>0.3</v>
      </c>
      <c r="N200" s="32">
        <v>6.6479999999999997</v>
      </c>
      <c r="O200" s="33">
        <v>8.3400000000000002E-2</v>
      </c>
      <c r="P200" s="33">
        <v>-6.9040000000000003E-5</v>
      </c>
      <c r="Q200" s="33">
        <v>1.9440000000000001E-8</v>
      </c>
      <c r="R200" s="34">
        <v>0</v>
      </c>
      <c r="S200" s="34">
        <v>0</v>
      </c>
      <c r="T200" s="25">
        <v>0</v>
      </c>
      <c r="U200" s="25">
        <v>0</v>
      </c>
      <c r="V200" s="32">
        <v>15.734299999999999</v>
      </c>
      <c r="W200" s="34">
        <v>1848.9</v>
      </c>
      <c r="X200" s="34">
        <v>-30.88</v>
      </c>
      <c r="Y200" s="25">
        <v>230</v>
      </c>
      <c r="Z200" s="25">
        <v>175</v>
      </c>
      <c r="AA200" s="30">
        <v>15.878</v>
      </c>
      <c r="AB200" s="34">
        <v>-3659.53</v>
      </c>
      <c r="AC200" s="30">
        <v>-5.4329999999999998</v>
      </c>
      <c r="AD200" s="30">
        <v>2.25</v>
      </c>
      <c r="AE200" s="25">
        <v>4650</v>
      </c>
    </row>
    <row r="201" spans="1:31" ht="15" x14ac:dyDescent="0.2">
      <c r="A201" s="25">
        <v>187</v>
      </c>
      <c r="B201" s="24" t="s">
        <v>263</v>
      </c>
      <c r="C201" s="30">
        <v>104.459</v>
      </c>
      <c r="D201" s="31">
        <v>92</v>
      </c>
      <c r="E201" s="31">
        <v>191.7</v>
      </c>
      <c r="F201" s="31">
        <v>302</v>
      </c>
      <c r="G201" s="31">
        <v>38.700000000000003</v>
      </c>
      <c r="H201" s="31">
        <v>180</v>
      </c>
      <c r="I201" s="30">
        <v>0.28199999999999997</v>
      </c>
      <c r="J201" s="30">
        <v>0.18</v>
      </c>
      <c r="K201" s="30">
        <v>0</v>
      </c>
      <c r="L201" s="31">
        <v>0</v>
      </c>
      <c r="M201" s="31">
        <v>0.5</v>
      </c>
      <c r="N201" s="32">
        <v>5.4489999999999998</v>
      </c>
      <c r="O201" s="33">
        <v>4.5650000000000003E-2</v>
      </c>
      <c r="P201" s="33">
        <v>-3.765E-5</v>
      </c>
      <c r="Q201" s="33">
        <v>1.0649999999999999E-8</v>
      </c>
      <c r="R201" s="34">
        <v>0</v>
      </c>
      <c r="S201" s="34">
        <v>0</v>
      </c>
      <c r="T201" s="25">
        <v>-166</v>
      </c>
      <c r="U201" s="25">
        <v>-156.30000000000001</v>
      </c>
      <c r="V201" s="32">
        <v>0</v>
      </c>
      <c r="W201" s="34">
        <v>0</v>
      </c>
      <c r="X201" s="34">
        <v>0</v>
      </c>
      <c r="Y201" s="25">
        <v>0</v>
      </c>
      <c r="Z201" s="25">
        <v>0</v>
      </c>
      <c r="AA201" s="30">
        <v>44.255000000000003</v>
      </c>
      <c r="AB201" s="34">
        <v>-2769.96</v>
      </c>
      <c r="AC201" s="30">
        <v>-4.415</v>
      </c>
      <c r="AD201" s="30">
        <v>1.3</v>
      </c>
      <c r="AE201" s="25">
        <v>3706</v>
      </c>
    </row>
    <row r="202" spans="1:31" ht="15" x14ac:dyDescent="0.2">
      <c r="A202" s="25">
        <v>188</v>
      </c>
      <c r="B202" s="24" t="s">
        <v>264</v>
      </c>
      <c r="C202" s="30">
        <v>112.21599999999999</v>
      </c>
      <c r="D202" s="31">
        <v>223.1</v>
      </c>
      <c r="E202" s="31">
        <v>402.9</v>
      </c>
      <c r="F202" s="31">
        <v>606</v>
      </c>
      <c r="G202" s="31">
        <v>29.3</v>
      </c>
      <c r="H202" s="31">
        <v>0</v>
      </c>
      <c r="I202" s="30">
        <v>0</v>
      </c>
      <c r="J202" s="30">
        <v>0.23599999999999999</v>
      </c>
      <c r="K202" s="30">
        <v>0.79600000000000004</v>
      </c>
      <c r="L202" s="31">
        <v>293</v>
      </c>
      <c r="M202" s="31">
        <v>0</v>
      </c>
      <c r="N202" s="32">
        <v>-17.222000000000001</v>
      </c>
      <c r="O202" s="33">
        <v>0.21490000000000001</v>
      </c>
      <c r="P202" s="33">
        <v>-1.199E-4</v>
      </c>
      <c r="Q202" s="33">
        <v>2.461E-8</v>
      </c>
      <c r="R202" s="34">
        <v>0</v>
      </c>
      <c r="S202" s="34">
        <v>0</v>
      </c>
      <c r="T202" s="25">
        <v>-43.26</v>
      </c>
      <c r="U202" s="25">
        <v>8.42</v>
      </c>
      <c r="V202" s="32">
        <v>15.653499999999999</v>
      </c>
      <c r="W202" s="34">
        <v>3043.34</v>
      </c>
      <c r="X202" s="34">
        <v>-55.3</v>
      </c>
      <c r="Y202" s="25">
        <v>420</v>
      </c>
      <c r="Z202" s="25">
        <v>283</v>
      </c>
      <c r="AA202" s="30">
        <v>52.143000000000001</v>
      </c>
      <c r="AB202" s="34">
        <v>-6026.09</v>
      </c>
      <c r="AC202" s="30">
        <v>-5.0549999999999997</v>
      </c>
      <c r="AD202" s="30">
        <v>6.2</v>
      </c>
      <c r="AE202" s="25">
        <v>7790</v>
      </c>
    </row>
    <row r="203" spans="1:31" ht="15" x14ac:dyDescent="0.2">
      <c r="A203" s="25">
        <v>189</v>
      </c>
      <c r="B203" s="24" t="s">
        <v>265</v>
      </c>
      <c r="C203" s="30">
        <v>98.188999999999993</v>
      </c>
      <c r="D203" s="31">
        <v>219.3</v>
      </c>
      <c r="E203" s="31">
        <v>372.7</v>
      </c>
      <c r="F203" s="31">
        <v>564.79999999999995</v>
      </c>
      <c r="G203" s="31">
        <v>34</v>
      </c>
      <c r="H203" s="31">
        <v>368</v>
      </c>
      <c r="I203" s="30">
        <v>0.27</v>
      </c>
      <c r="J203" s="30">
        <v>0.26900000000000002</v>
      </c>
      <c r="K203" s="30">
        <v>0.77700000000000002</v>
      </c>
      <c r="L203" s="31">
        <v>289</v>
      </c>
      <c r="M203" s="31">
        <v>0</v>
      </c>
      <c r="N203" s="32">
        <v>-13.29</v>
      </c>
      <c r="O203" s="33">
        <v>0.18190000000000001</v>
      </c>
      <c r="P203" s="33">
        <v>-1.071E-4</v>
      </c>
      <c r="Q203" s="33">
        <v>2.4220000000000001E-8</v>
      </c>
      <c r="R203" s="34">
        <v>0</v>
      </c>
      <c r="S203" s="34">
        <v>0</v>
      </c>
      <c r="T203" s="25">
        <v>-30.96</v>
      </c>
      <c r="U203" s="25">
        <v>10.93</v>
      </c>
      <c r="V203" s="32">
        <v>15.7729</v>
      </c>
      <c r="W203" s="34">
        <v>2922.3</v>
      </c>
      <c r="X203" s="34">
        <v>-52.94</v>
      </c>
      <c r="Y203" s="25">
        <v>400</v>
      </c>
      <c r="Z203" s="25">
        <v>270</v>
      </c>
      <c r="AA203" s="30">
        <v>0</v>
      </c>
      <c r="AB203" s="34">
        <v>0</v>
      </c>
      <c r="AC203" s="30">
        <v>0</v>
      </c>
      <c r="AD203" s="30">
        <v>0</v>
      </c>
      <c r="AE203" s="25">
        <v>7576</v>
      </c>
    </row>
    <row r="204" spans="1:31" ht="15" x14ac:dyDescent="0.2">
      <c r="A204" s="25">
        <v>190</v>
      </c>
      <c r="B204" s="24" t="s">
        <v>266</v>
      </c>
      <c r="C204" s="30">
        <v>112.21599999999999</v>
      </c>
      <c r="D204" s="31">
        <v>197.6</v>
      </c>
      <c r="E204" s="31">
        <v>393.3</v>
      </c>
      <c r="F204" s="31">
        <v>591</v>
      </c>
      <c r="G204" s="31">
        <v>29.3</v>
      </c>
      <c r="H204" s="31">
        <v>0</v>
      </c>
      <c r="I204" s="30">
        <v>0</v>
      </c>
      <c r="J204" s="30">
        <v>0.224</v>
      </c>
      <c r="K204" s="30">
        <v>0.76600000000000001</v>
      </c>
      <c r="L204" s="31">
        <v>293</v>
      </c>
      <c r="M204" s="31">
        <v>0</v>
      </c>
      <c r="N204" s="32">
        <v>-15.564</v>
      </c>
      <c r="O204" s="33">
        <v>0.21110000000000001</v>
      </c>
      <c r="P204" s="33">
        <v>-1.178E-4</v>
      </c>
      <c r="Q204" s="33">
        <v>2.4360000000000001E-8</v>
      </c>
      <c r="R204" s="34">
        <v>0</v>
      </c>
      <c r="S204" s="34">
        <v>0</v>
      </c>
      <c r="T204" s="25">
        <v>-44.16</v>
      </c>
      <c r="U204" s="25">
        <v>7.13</v>
      </c>
      <c r="V204" s="32">
        <v>15.747</v>
      </c>
      <c r="W204" s="34">
        <v>3081.95</v>
      </c>
      <c r="X204" s="34">
        <v>-55.08</v>
      </c>
      <c r="Y204" s="25">
        <v>420</v>
      </c>
      <c r="Z204" s="25">
        <v>284</v>
      </c>
      <c r="AA204" s="30">
        <v>0</v>
      </c>
      <c r="AB204" s="34">
        <v>0</v>
      </c>
      <c r="AC204" s="30">
        <v>0</v>
      </c>
      <c r="AD204" s="30">
        <v>0</v>
      </c>
      <c r="AE204" s="25">
        <v>7840</v>
      </c>
    </row>
    <row r="205" spans="1:31" ht="15" x14ac:dyDescent="0.2">
      <c r="A205" s="25">
        <v>191</v>
      </c>
      <c r="B205" s="24" t="s">
        <v>267</v>
      </c>
      <c r="C205" s="30">
        <v>112.21599999999999</v>
      </c>
      <c r="D205" s="31">
        <v>185.7</v>
      </c>
      <c r="E205" s="31">
        <v>397.5</v>
      </c>
      <c r="F205" s="31">
        <v>598</v>
      </c>
      <c r="G205" s="31">
        <v>29.3</v>
      </c>
      <c r="H205" s="31">
        <v>0</v>
      </c>
      <c r="I205" s="30">
        <v>0</v>
      </c>
      <c r="J205" s="30">
        <v>0.23400000000000001</v>
      </c>
      <c r="K205" s="30">
        <v>0.78300000000000003</v>
      </c>
      <c r="L205" s="31">
        <v>293</v>
      </c>
      <c r="M205" s="31">
        <v>0</v>
      </c>
      <c r="N205" s="32">
        <v>-15.323</v>
      </c>
      <c r="O205" s="33">
        <v>0.21079999999999999</v>
      </c>
      <c r="P205" s="33">
        <v>-1.198E-4</v>
      </c>
      <c r="Q205" s="33">
        <v>2.552E-8</v>
      </c>
      <c r="R205" s="34">
        <v>0</v>
      </c>
      <c r="S205" s="34">
        <v>0</v>
      </c>
      <c r="T205" s="25">
        <v>-42.22</v>
      </c>
      <c r="U205" s="25">
        <v>9.07</v>
      </c>
      <c r="V205" s="32">
        <v>15.7333</v>
      </c>
      <c r="W205" s="34">
        <v>3098.39</v>
      </c>
      <c r="X205" s="34">
        <v>-57</v>
      </c>
      <c r="Y205" s="25">
        <v>425</v>
      </c>
      <c r="Z205" s="25">
        <v>287</v>
      </c>
      <c r="AA205" s="30">
        <v>53.570999999999998</v>
      </c>
      <c r="AB205" s="34">
        <v>-6219.26</v>
      </c>
      <c r="AC205" s="30">
        <v>-5.2329999999999997</v>
      </c>
      <c r="AD205" s="30">
        <v>6.29</v>
      </c>
      <c r="AE205" s="25">
        <v>8070</v>
      </c>
    </row>
    <row r="206" spans="1:31" ht="15" x14ac:dyDescent="0.2">
      <c r="A206" s="25">
        <v>192</v>
      </c>
      <c r="B206" s="24" t="s">
        <v>268</v>
      </c>
      <c r="C206" s="30">
        <v>56.107999999999997</v>
      </c>
      <c r="D206" s="31">
        <v>134.30000000000001</v>
      </c>
      <c r="E206" s="31">
        <v>276.89999999999998</v>
      </c>
      <c r="F206" s="31">
        <v>435.6</v>
      </c>
      <c r="G206" s="31">
        <v>41.5</v>
      </c>
      <c r="H206" s="31">
        <v>234</v>
      </c>
      <c r="I206" s="30">
        <v>0.27200000000000002</v>
      </c>
      <c r="J206" s="30">
        <v>0.20200000000000001</v>
      </c>
      <c r="K206" s="30">
        <v>0.621</v>
      </c>
      <c r="L206" s="31">
        <v>293</v>
      </c>
      <c r="M206" s="31">
        <v>0.3</v>
      </c>
      <c r="N206" s="32">
        <v>0.105</v>
      </c>
      <c r="O206" s="33">
        <v>7.0540000000000005E-2</v>
      </c>
      <c r="P206" s="33">
        <v>-2.4309999999999999E-5</v>
      </c>
      <c r="Q206" s="33">
        <v>-1.4700000000000001E-10</v>
      </c>
      <c r="R206" s="34">
        <v>268.94</v>
      </c>
      <c r="S206" s="34">
        <v>155.34</v>
      </c>
      <c r="T206" s="25">
        <v>-1.67</v>
      </c>
      <c r="U206" s="25">
        <v>15.74</v>
      </c>
      <c r="V206" s="32">
        <v>15.8171</v>
      </c>
      <c r="W206" s="34">
        <v>2210.71</v>
      </c>
      <c r="X206" s="34">
        <v>-36.15</v>
      </c>
      <c r="Y206" s="25">
        <v>305</v>
      </c>
      <c r="Z206" s="25">
        <v>200</v>
      </c>
      <c r="AA206" s="30">
        <v>49.609000000000002</v>
      </c>
      <c r="AB206" s="34">
        <v>-4217.05</v>
      </c>
      <c r="AC206" s="30">
        <v>-4.9379999999999997</v>
      </c>
      <c r="AD206" s="30">
        <v>2.58</v>
      </c>
      <c r="AE206" s="25">
        <v>5580</v>
      </c>
    </row>
    <row r="207" spans="1:31" ht="15" x14ac:dyDescent="0.2">
      <c r="A207" s="25">
        <v>193</v>
      </c>
      <c r="B207" s="24" t="s">
        <v>269</v>
      </c>
      <c r="C207" s="30">
        <v>84.162000000000006</v>
      </c>
      <c r="D207" s="31">
        <v>132</v>
      </c>
      <c r="E207" s="31">
        <v>342</v>
      </c>
      <c r="F207" s="31">
        <v>518</v>
      </c>
      <c r="G207" s="31">
        <v>32.4</v>
      </c>
      <c r="H207" s="31">
        <v>351</v>
      </c>
      <c r="I207" s="30">
        <v>0.27</v>
      </c>
      <c r="J207" s="30">
        <v>0.25600000000000001</v>
      </c>
      <c r="K207" s="30">
        <v>0.68700000000000006</v>
      </c>
      <c r="L207" s="31">
        <v>293</v>
      </c>
      <c r="M207" s="31">
        <v>0</v>
      </c>
      <c r="N207" s="32">
        <v>2.343</v>
      </c>
      <c r="O207" s="33">
        <v>0.1268</v>
      </c>
      <c r="P207" s="33">
        <v>-6.4900000000000005E-5</v>
      </c>
      <c r="Q207" s="33">
        <v>1.153E-8</v>
      </c>
      <c r="R207" s="34">
        <v>344.33</v>
      </c>
      <c r="S207" s="34">
        <v>197.95</v>
      </c>
      <c r="T207" s="25">
        <v>-12.51</v>
      </c>
      <c r="U207" s="25">
        <v>18.22</v>
      </c>
      <c r="V207" s="32">
        <v>16.2057</v>
      </c>
      <c r="W207" s="34">
        <v>2897.97</v>
      </c>
      <c r="X207" s="34">
        <v>-39.299999999999997</v>
      </c>
      <c r="Y207" s="25">
        <v>370</v>
      </c>
      <c r="Z207" s="25">
        <v>245</v>
      </c>
      <c r="AA207" s="30">
        <v>0</v>
      </c>
      <c r="AB207" s="34">
        <v>0</v>
      </c>
      <c r="AC207" s="30">
        <v>0</v>
      </c>
      <c r="AD207" s="30">
        <v>0</v>
      </c>
      <c r="AE207" s="25">
        <v>6960</v>
      </c>
    </row>
    <row r="208" spans="1:31" ht="15" x14ac:dyDescent="0.2">
      <c r="A208" s="25">
        <v>194</v>
      </c>
      <c r="B208" s="24" t="s">
        <v>270</v>
      </c>
      <c r="C208" s="30">
        <v>70.135000000000005</v>
      </c>
      <c r="D208" s="31">
        <v>121.8</v>
      </c>
      <c r="E208" s="31">
        <v>310.10000000000002</v>
      </c>
      <c r="F208" s="31">
        <v>476</v>
      </c>
      <c r="G208" s="31">
        <v>36</v>
      </c>
      <c r="H208" s="31">
        <v>300</v>
      </c>
      <c r="I208" s="30">
        <v>0.28000000000000003</v>
      </c>
      <c r="J208" s="30">
        <v>0.24</v>
      </c>
      <c r="K208" s="30">
        <v>0.65600000000000003</v>
      </c>
      <c r="L208" s="31">
        <v>293</v>
      </c>
      <c r="M208" s="31">
        <v>0</v>
      </c>
      <c r="N208" s="32">
        <v>-3.4140000000000001</v>
      </c>
      <c r="O208" s="33">
        <v>0.1099</v>
      </c>
      <c r="P208" s="33">
        <v>-6.0680000000000002E-5</v>
      </c>
      <c r="Q208" s="33">
        <v>1.303E-8</v>
      </c>
      <c r="R208" s="34">
        <v>305.31</v>
      </c>
      <c r="S208" s="34">
        <v>175.72</v>
      </c>
      <c r="T208" s="25">
        <v>-6.71</v>
      </c>
      <c r="U208" s="25">
        <v>17.170000000000002</v>
      </c>
      <c r="V208" s="32">
        <v>15.825100000000001</v>
      </c>
      <c r="W208" s="34">
        <v>2459.0500000000002</v>
      </c>
      <c r="X208" s="34">
        <v>-42.56</v>
      </c>
      <c r="Y208" s="25">
        <v>330</v>
      </c>
      <c r="Z208" s="25">
        <v>220</v>
      </c>
      <c r="AA208" s="30">
        <v>55.198999999999998</v>
      </c>
      <c r="AB208" s="34">
        <v>-4985.3</v>
      </c>
      <c r="AC208" s="30">
        <v>-5.6680000000000001</v>
      </c>
      <c r="AD208" s="30">
        <v>3.51</v>
      </c>
      <c r="AE208" s="25">
        <v>6240</v>
      </c>
    </row>
    <row r="209" spans="1:31" ht="15" x14ac:dyDescent="0.2">
      <c r="A209" s="25">
        <v>195</v>
      </c>
      <c r="B209" s="24" t="s">
        <v>271</v>
      </c>
      <c r="C209" s="30">
        <v>84.162000000000006</v>
      </c>
      <c r="D209" s="31">
        <v>135.30000000000001</v>
      </c>
      <c r="E209" s="31">
        <v>339.6</v>
      </c>
      <c r="F209" s="31">
        <v>517</v>
      </c>
      <c r="G209" s="31">
        <v>32.4</v>
      </c>
      <c r="H209" s="31">
        <v>350</v>
      </c>
      <c r="I209" s="30">
        <v>0.27</v>
      </c>
      <c r="J209" s="30">
        <v>0.22500000000000001</v>
      </c>
      <c r="K209" s="30">
        <v>0.68</v>
      </c>
      <c r="L209" s="31">
        <v>293</v>
      </c>
      <c r="M209" s="31">
        <v>0.3</v>
      </c>
      <c r="N209" s="32">
        <v>5.19</v>
      </c>
      <c r="O209" s="33">
        <v>0.13880000000000001</v>
      </c>
      <c r="P209" s="33">
        <v>-8.0279999999999997E-5</v>
      </c>
      <c r="Q209" s="33">
        <v>1.7809999999999999E-8</v>
      </c>
      <c r="R209" s="34">
        <v>344.33</v>
      </c>
      <c r="S209" s="34">
        <v>197.95</v>
      </c>
      <c r="T209" s="25">
        <v>-11.38</v>
      </c>
      <c r="U209" s="25">
        <v>19.84</v>
      </c>
      <c r="V209" s="32">
        <v>15.8384</v>
      </c>
      <c r="W209" s="34">
        <v>2680.52</v>
      </c>
      <c r="X209" s="34">
        <v>-48.4</v>
      </c>
      <c r="Y209" s="25">
        <v>365</v>
      </c>
      <c r="Z209" s="25">
        <v>245</v>
      </c>
      <c r="AA209" s="30">
        <v>0</v>
      </c>
      <c r="AB209" s="34">
        <v>0</v>
      </c>
      <c r="AC209" s="30">
        <v>0</v>
      </c>
      <c r="AD209" s="30">
        <v>0</v>
      </c>
      <c r="AE209" s="25">
        <v>6860</v>
      </c>
    </row>
    <row r="210" spans="1:31" ht="15" x14ac:dyDescent="0.2">
      <c r="A210" s="25">
        <v>196</v>
      </c>
      <c r="B210" s="24" t="s">
        <v>272</v>
      </c>
      <c r="C210" s="30">
        <v>138.25399999999999</v>
      </c>
      <c r="D210" s="31">
        <v>230</v>
      </c>
      <c r="E210" s="31">
        <v>468.9</v>
      </c>
      <c r="F210" s="31">
        <v>702.2</v>
      </c>
      <c r="G210" s="31">
        <v>31</v>
      </c>
      <c r="H210" s="31">
        <v>0</v>
      </c>
      <c r="I210" s="30">
        <v>0</v>
      </c>
      <c r="J210" s="30">
        <v>0.23</v>
      </c>
      <c r="K210" s="30">
        <v>0.89700000000000002</v>
      </c>
      <c r="L210" s="31">
        <v>293</v>
      </c>
      <c r="M210" s="31">
        <v>0</v>
      </c>
      <c r="N210" s="32">
        <v>-26.86</v>
      </c>
      <c r="O210" s="33">
        <v>0.2671</v>
      </c>
      <c r="P210" s="33">
        <v>-1.5779999999999999E-4</v>
      </c>
      <c r="Q210" s="33">
        <v>3.4319999999999999E-8</v>
      </c>
      <c r="R210" s="34">
        <v>0</v>
      </c>
      <c r="S210" s="34">
        <v>0</v>
      </c>
      <c r="T210" s="25">
        <v>-40.380000000000003</v>
      </c>
      <c r="U210" s="25">
        <v>20.51</v>
      </c>
      <c r="V210" s="32">
        <v>15.831200000000001</v>
      </c>
      <c r="W210" s="34">
        <v>3671.61</v>
      </c>
      <c r="X210" s="34">
        <v>-69.739999999999995</v>
      </c>
      <c r="Y210" s="25">
        <v>495</v>
      </c>
      <c r="Z210" s="25">
        <v>368</v>
      </c>
      <c r="AA210" s="30">
        <v>0</v>
      </c>
      <c r="AB210" s="34">
        <v>0</v>
      </c>
      <c r="AC210" s="30">
        <v>0</v>
      </c>
      <c r="AD210" s="30">
        <v>0</v>
      </c>
      <c r="AE210" s="25">
        <v>9400</v>
      </c>
    </row>
    <row r="211" spans="1:31" ht="15" x14ac:dyDescent="0.2">
      <c r="A211" s="25">
        <v>197</v>
      </c>
      <c r="B211" s="24" t="s">
        <v>273</v>
      </c>
      <c r="C211" s="30">
        <v>52.034999999999997</v>
      </c>
      <c r="D211" s="31">
        <v>245.3</v>
      </c>
      <c r="E211" s="31">
        <v>252.5</v>
      </c>
      <c r="F211" s="31">
        <v>400</v>
      </c>
      <c r="G211" s="31">
        <v>59</v>
      </c>
      <c r="H211" s="31">
        <v>0</v>
      </c>
      <c r="I211" s="30">
        <v>0</v>
      </c>
      <c r="J211" s="30">
        <v>0.24</v>
      </c>
      <c r="K211" s="30">
        <v>0</v>
      </c>
      <c r="L211" s="31">
        <v>0</v>
      </c>
      <c r="M211" s="31">
        <v>0.2</v>
      </c>
      <c r="N211" s="32">
        <v>8.5830000000000002</v>
      </c>
      <c r="O211" s="33">
        <v>2.2100000000000002E-2</v>
      </c>
      <c r="P211" s="33">
        <v>-1.946E-5</v>
      </c>
      <c r="Q211" s="33">
        <v>7.0450000000000004E-9</v>
      </c>
      <c r="R211" s="34">
        <v>0</v>
      </c>
      <c r="S211" s="34">
        <v>0</v>
      </c>
      <c r="T211" s="25">
        <v>73.84</v>
      </c>
      <c r="U211" s="25">
        <v>71.03</v>
      </c>
      <c r="V211" s="32">
        <v>0</v>
      </c>
      <c r="W211" s="34">
        <v>0</v>
      </c>
      <c r="X211" s="34">
        <v>0</v>
      </c>
      <c r="Y211" s="25">
        <v>0</v>
      </c>
      <c r="Z211" s="25">
        <v>0</v>
      </c>
      <c r="AA211" s="30">
        <v>58.323</v>
      </c>
      <c r="AB211" s="34">
        <v>-4390.8</v>
      </c>
      <c r="AC211" s="30">
        <v>-6.1849999999999996</v>
      </c>
      <c r="AD211" s="30">
        <v>1.51</v>
      </c>
      <c r="AE211" s="25">
        <v>0</v>
      </c>
    </row>
    <row r="212" spans="1:31" ht="15" x14ac:dyDescent="0.2">
      <c r="A212" s="25">
        <v>198</v>
      </c>
      <c r="B212" s="24" t="s">
        <v>274</v>
      </c>
      <c r="C212" s="30">
        <v>56.107999999999997</v>
      </c>
      <c r="D212" s="31">
        <v>182.4</v>
      </c>
      <c r="E212" s="31">
        <v>285.7</v>
      </c>
      <c r="F212" s="31">
        <v>459.9</v>
      </c>
      <c r="G212" s="31">
        <v>49.2</v>
      </c>
      <c r="H212" s="31">
        <v>210</v>
      </c>
      <c r="I212" s="30">
        <v>0.27400000000000002</v>
      </c>
      <c r="J212" s="30">
        <v>0.20899999999999999</v>
      </c>
      <c r="K212" s="30">
        <v>0.69399999999999995</v>
      </c>
      <c r="L212" s="31">
        <v>293</v>
      </c>
      <c r="M212" s="31">
        <v>0</v>
      </c>
      <c r="N212" s="32">
        <v>-12.003</v>
      </c>
      <c r="O212" s="33">
        <v>0.12</v>
      </c>
      <c r="P212" s="33">
        <v>-8.4980000000000003E-5</v>
      </c>
      <c r="Q212" s="33">
        <v>2.501E-8</v>
      </c>
      <c r="R212" s="34">
        <v>0</v>
      </c>
      <c r="S212" s="34">
        <v>0</v>
      </c>
      <c r="T212" s="25">
        <v>6.37</v>
      </c>
      <c r="U212" s="25">
        <v>26.3</v>
      </c>
      <c r="V212" s="32">
        <v>15.9254</v>
      </c>
      <c r="W212" s="34">
        <v>2359.09</v>
      </c>
      <c r="X212" s="34">
        <v>-31.78</v>
      </c>
      <c r="Y212" s="25">
        <v>290</v>
      </c>
      <c r="Z212" s="25">
        <v>200</v>
      </c>
      <c r="AA212" s="30">
        <v>0</v>
      </c>
      <c r="AB212" s="34">
        <v>0</v>
      </c>
      <c r="AC212" s="30">
        <v>0</v>
      </c>
      <c r="AD212" s="30">
        <v>0</v>
      </c>
      <c r="AE212" s="25">
        <v>5780</v>
      </c>
    </row>
    <row r="213" spans="1:31" ht="15" x14ac:dyDescent="0.2">
      <c r="A213" s="25">
        <v>199</v>
      </c>
      <c r="B213" s="24" t="s">
        <v>275</v>
      </c>
      <c r="C213" s="30">
        <v>98.188999999999993</v>
      </c>
      <c r="D213" s="31">
        <v>265</v>
      </c>
      <c r="E213" s="31">
        <v>391.9</v>
      </c>
      <c r="F213" s="31">
        <v>589</v>
      </c>
      <c r="G213" s="31">
        <v>36.700000000000003</v>
      </c>
      <c r="H213" s="31">
        <v>390</v>
      </c>
      <c r="I213" s="30">
        <v>0.3</v>
      </c>
      <c r="J213" s="30">
        <v>0.33600000000000002</v>
      </c>
      <c r="K213" s="30">
        <v>0.81</v>
      </c>
      <c r="L213" s="31">
        <v>293</v>
      </c>
      <c r="M213" s="31">
        <v>0</v>
      </c>
      <c r="N213" s="32">
        <v>-18.196999999999999</v>
      </c>
      <c r="O213" s="33">
        <v>0.18790000000000001</v>
      </c>
      <c r="P213" s="33">
        <v>-1.004E-4</v>
      </c>
      <c r="Q213" s="33">
        <v>1.8060000000000001E-8</v>
      </c>
      <c r="R213" s="34">
        <v>0</v>
      </c>
      <c r="S213" s="34">
        <v>0</v>
      </c>
      <c r="T213" s="25">
        <v>-28.52</v>
      </c>
      <c r="U213" s="25">
        <v>15.06</v>
      </c>
      <c r="V213" s="32">
        <v>15.7818</v>
      </c>
      <c r="W213" s="34">
        <v>3066.05</v>
      </c>
      <c r="X213" s="34">
        <v>-56.8</v>
      </c>
      <c r="Y213" s="25">
        <v>435</v>
      </c>
      <c r="Z213" s="25">
        <v>330</v>
      </c>
      <c r="AA213" s="30">
        <v>0</v>
      </c>
      <c r="AB213" s="34">
        <v>0</v>
      </c>
      <c r="AC213" s="30">
        <v>0</v>
      </c>
      <c r="AD213" s="30">
        <v>0</v>
      </c>
      <c r="AE213" s="25">
        <v>7900</v>
      </c>
    </row>
    <row r="214" spans="1:31" ht="15" x14ac:dyDescent="0.2">
      <c r="A214" s="25">
        <v>200</v>
      </c>
      <c r="B214" s="24" t="s">
        <v>276</v>
      </c>
      <c r="C214" s="30">
        <v>84.162000000000006</v>
      </c>
      <c r="D214" s="31">
        <v>279.7</v>
      </c>
      <c r="E214" s="31">
        <v>353.9</v>
      </c>
      <c r="F214" s="31">
        <v>553.4</v>
      </c>
      <c r="G214" s="31">
        <v>40.200000000000003</v>
      </c>
      <c r="H214" s="31">
        <v>308</v>
      </c>
      <c r="I214" s="30">
        <v>0.27300000000000002</v>
      </c>
      <c r="J214" s="30">
        <v>0.21299999999999999</v>
      </c>
      <c r="K214" s="30">
        <v>0.77900000000000003</v>
      </c>
      <c r="L214" s="31">
        <v>293</v>
      </c>
      <c r="M214" s="31">
        <v>0.3</v>
      </c>
      <c r="N214" s="32">
        <v>-13.026999999999999</v>
      </c>
      <c r="O214" s="33">
        <v>0.14599999999999999</v>
      </c>
      <c r="P214" s="33">
        <v>-6.0269999999999997E-5</v>
      </c>
      <c r="Q214" s="33">
        <v>3.1559999999999999E-9</v>
      </c>
      <c r="R214" s="34">
        <v>653.62</v>
      </c>
      <c r="S214" s="34">
        <v>290.83999999999997</v>
      </c>
      <c r="T214" s="25">
        <v>-29.43</v>
      </c>
      <c r="U214" s="25">
        <v>7.59</v>
      </c>
      <c r="V214" s="32">
        <v>15.752700000000001</v>
      </c>
      <c r="W214" s="34">
        <v>2766.63</v>
      </c>
      <c r="X214" s="34">
        <v>-50.5</v>
      </c>
      <c r="Y214" s="25">
        <v>380</v>
      </c>
      <c r="Z214" s="25">
        <v>280</v>
      </c>
      <c r="AA214" s="30">
        <v>53.451000000000001</v>
      </c>
      <c r="AB214" s="34">
        <v>-5562.12</v>
      </c>
      <c r="AC214" s="30">
        <v>-5.3029999999999999</v>
      </c>
      <c r="AD214" s="30">
        <v>4.22</v>
      </c>
      <c r="AE214" s="25">
        <v>7160</v>
      </c>
    </row>
    <row r="215" spans="1:31" ht="15" x14ac:dyDescent="0.2">
      <c r="A215" s="25">
        <v>201</v>
      </c>
      <c r="B215" s="24" t="s">
        <v>277</v>
      </c>
      <c r="C215" s="30">
        <v>100.161</v>
      </c>
      <c r="D215" s="31">
        <v>298</v>
      </c>
      <c r="E215" s="31">
        <v>434.3</v>
      </c>
      <c r="F215" s="31">
        <v>625</v>
      </c>
      <c r="G215" s="31">
        <v>37</v>
      </c>
      <c r="H215" s="31">
        <v>327</v>
      </c>
      <c r="I215" s="30">
        <v>0.24</v>
      </c>
      <c r="J215" s="30">
        <v>0.55000000000000004</v>
      </c>
      <c r="K215" s="30">
        <v>0.94199999999999995</v>
      </c>
      <c r="L215" s="31">
        <v>303</v>
      </c>
      <c r="M215" s="31">
        <v>1.7</v>
      </c>
      <c r="N215" s="32">
        <v>-13.263999999999999</v>
      </c>
      <c r="O215" s="33">
        <v>0.17230000000000001</v>
      </c>
      <c r="P215" s="33">
        <v>-9.7600000000000001E-5</v>
      </c>
      <c r="Q215" s="33">
        <v>1.967E-8</v>
      </c>
      <c r="R215" s="34">
        <v>0</v>
      </c>
      <c r="S215" s="34">
        <v>0</v>
      </c>
      <c r="T215" s="25">
        <v>-70.400000000000006</v>
      </c>
      <c r="U215" s="25">
        <v>-28.18</v>
      </c>
      <c r="V215" s="32">
        <v>0</v>
      </c>
      <c r="W215" s="34">
        <v>0</v>
      </c>
      <c r="X215" s="34">
        <v>0</v>
      </c>
      <c r="Y215" s="25">
        <v>0</v>
      </c>
      <c r="Z215" s="25">
        <v>0</v>
      </c>
      <c r="AA215" s="30">
        <v>86.548000000000002</v>
      </c>
      <c r="AB215" s="34">
        <v>-9573.09</v>
      </c>
      <c r="AC215" s="30">
        <v>-9.5389999999999997</v>
      </c>
      <c r="AD215" s="30">
        <v>5.86</v>
      </c>
      <c r="AE215" s="25">
        <v>10870</v>
      </c>
    </row>
    <row r="216" spans="1:31" ht="15" x14ac:dyDescent="0.2">
      <c r="A216" s="25">
        <v>202</v>
      </c>
      <c r="B216" s="24" t="s">
        <v>278</v>
      </c>
      <c r="C216" s="30">
        <v>95.144999999999996</v>
      </c>
      <c r="D216" s="31">
        <v>242</v>
      </c>
      <c r="E216" s="31">
        <v>428.8</v>
      </c>
      <c r="F216" s="31">
        <v>629</v>
      </c>
      <c r="G216" s="31">
        <v>38</v>
      </c>
      <c r="H216" s="31">
        <v>312</v>
      </c>
      <c r="I216" s="30">
        <v>0.23</v>
      </c>
      <c r="J216" s="30">
        <v>0.443</v>
      </c>
      <c r="K216" s="30">
        <v>0.95099999999999996</v>
      </c>
      <c r="L216" s="31">
        <v>288</v>
      </c>
      <c r="M216" s="31">
        <v>3.1</v>
      </c>
      <c r="N216" s="32">
        <v>-9.0299999999999994</v>
      </c>
      <c r="O216" s="33">
        <v>0.1323</v>
      </c>
      <c r="P216" s="33">
        <v>-4.6650000000000002E-5</v>
      </c>
      <c r="Q216" s="33">
        <v>-3.6640000000000002E-9</v>
      </c>
      <c r="R216" s="34">
        <v>787.38</v>
      </c>
      <c r="S216" s="34">
        <v>336.47</v>
      </c>
      <c r="T216" s="25">
        <v>-55</v>
      </c>
      <c r="U216" s="25">
        <v>-21.69</v>
      </c>
      <c r="V216" s="32">
        <v>0</v>
      </c>
      <c r="W216" s="34">
        <v>0</v>
      </c>
      <c r="X216" s="34">
        <v>0</v>
      </c>
      <c r="Y216" s="25">
        <v>0</v>
      </c>
      <c r="Z216" s="25">
        <v>0</v>
      </c>
      <c r="AA216" s="30">
        <v>0</v>
      </c>
      <c r="AB216" s="34">
        <v>0</v>
      </c>
      <c r="AC216" s="30">
        <v>0</v>
      </c>
      <c r="AD216" s="30">
        <v>0</v>
      </c>
      <c r="AE216" s="25">
        <v>9500</v>
      </c>
    </row>
    <row r="217" spans="1:31" ht="15" x14ac:dyDescent="0.2">
      <c r="A217" s="25">
        <v>203</v>
      </c>
      <c r="B217" s="24" t="s">
        <v>279</v>
      </c>
      <c r="C217" s="30">
        <v>82.146000000000001</v>
      </c>
      <c r="D217" s="31">
        <v>169.7</v>
      </c>
      <c r="E217" s="31">
        <v>356.1</v>
      </c>
      <c r="F217" s="31">
        <v>560.4</v>
      </c>
      <c r="G217" s="31">
        <v>42.9</v>
      </c>
      <c r="H217" s="31">
        <v>292</v>
      </c>
      <c r="I217" s="30">
        <v>0.27</v>
      </c>
      <c r="J217" s="30">
        <v>0.21</v>
      </c>
      <c r="K217" s="30">
        <v>0.81599999999999995</v>
      </c>
      <c r="L217" s="31">
        <v>289</v>
      </c>
      <c r="M217" s="31">
        <v>0.6</v>
      </c>
      <c r="N217" s="32">
        <v>-16.396999999999998</v>
      </c>
      <c r="O217" s="33">
        <v>0.17319999999999999</v>
      </c>
      <c r="P217" s="33">
        <v>-1.293E-4</v>
      </c>
      <c r="Q217" s="33">
        <v>3.927E-8</v>
      </c>
      <c r="R217" s="34">
        <v>506.92</v>
      </c>
      <c r="S217" s="34">
        <v>264.54000000000002</v>
      </c>
      <c r="T217" s="25">
        <v>-1.28</v>
      </c>
      <c r="U217" s="25">
        <v>25.54</v>
      </c>
      <c r="V217" s="32">
        <v>15.824299999999999</v>
      </c>
      <c r="W217" s="34">
        <v>2813.53</v>
      </c>
      <c r="X217" s="34">
        <v>-49.98</v>
      </c>
      <c r="Y217" s="25">
        <v>360</v>
      </c>
      <c r="Z217" s="25">
        <v>300</v>
      </c>
      <c r="AA217" s="30">
        <v>0</v>
      </c>
      <c r="AB217" s="34">
        <v>0</v>
      </c>
      <c r="AC217" s="30">
        <v>0</v>
      </c>
      <c r="AD217" s="30">
        <v>0</v>
      </c>
      <c r="AE217" s="25">
        <v>7280</v>
      </c>
    </row>
    <row r="218" spans="1:31" ht="15" x14ac:dyDescent="0.2">
      <c r="A218" s="25">
        <v>204</v>
      </c>
      <c r="B218" s="24" t="s">
        <v>280</v>
      </c>
      <c r="C218" s="30">
        <v>70.135000000000005</v>
      </c>
      <c r="D218" s="31">
        <v>179.3</v>
      </c>
      <c r="E218" s="31">
        <v>322.39999999999998</v>
      </c>
      <c r="F218" s="31">
        <v>511.6</v>
      </c>
      <c r="G218" s="31">
        <v>44.5</v>
      </c>
      <c r="H218" s="31">
        <v>260</v>
      </c>
      <c r="I218" s="30">
        <v>0.27600000000000002</v>
      </c>
      <c r="J218" s="30">
        <v>0.192</v>
      </c>
      <c r="K218" s="30">
        <v>0.745</v>
      </c>
      <c r="L218" s="31">
        <v>293</v>
      </c>
      <c r="M218" s="31">
        <v>0</v>
      </c>
      <c r="N218" s="32">
        <v>-12.808</v>
      </c>
      <c r="O218" s="33">
        <v>0.12959999999999999</v>
      </c>
      <c r="P218" s="33">
        <v>-7.2390000000000003E-5</v>
      </c>
      <c r="Q218" s="33">
        <v>1.5489999999999998E-8</v>
      </c>
      <c r="R218" s="34">
        <v>406.69</v>
      </c>
      <c r="S218" s="34">
        <v>231.67</v>
      </c>
      <c r="T218" s="25">
        <v>-18.46</v>
      </c>
      <c r="U218" s="25">
        <v>9.23</v>
      </c>
      <c r="V218" s="32">
        <v>15.8574</v>
      </c>
      <c r="W218" s="34">
        <v>2588.48</v>
      </c>
      <c r="X218" s="34">
        <v>-41.79</v>
      </c>
      <c r="Y218" s="25">
        <v>345</v>
      </c>
      <c r="Z218" s="25">
        <v>230</v>
      </c>
      <c r="AA218" s="30">
        <v>0</v>
      </c>
      <c r="AB218" s="34">
        <v>0</v>
      </c>
      <c r="AC218" s="30">
        <v>0</v>
      </c>
      <c r="AD218" s="30">
        <v>0</v>
      </c>
      <c r="AE218" s="25">
        <v>6524</v>
      </c>
    </row>
    <row r="219" spans="1:31" ht="15" x14ac:dyDescent="0.2">
      <c r="A219" s="25">
        <v>205</v>
      </c>
      <c r="B219" s="24" t="s">
        <v>281</v>
      </c>
      <c r="C219" s="30">
        <v>84.117999999999995</v>
      </c>
      <c r="D219" s="31">
        <v>222.5</v>
      </c>
      <c r="E219" s="31">
        <v>403.9</v>
      </c>
      <c r="F219" s="31">
        <v>626</v>
      </c>
      <c r="G219" s="31">
        <v>53</v>
      </c>
      <c r="H219" s="31">
        <v>268</v>
      </c>
      <c r="I219" s="30">
        <v>0.28000000000000003</v>
      </c>
      <c r="J219" s="30">
        <v>0.35</v>
      </c>
      <c r="K219" s="30">
        <v>0.95</v>
      </c>
      <c r="L219" s="31">
        <v>293</v>
      </c>
      <c r="M219" s="31">
        <v>3</v>
      </c>
      <c r="N219" s="32">
        <v>-9.7070000000000007</v>
      </c>
      <c r="O219" s="33">
        <v>0.12479999999999999</v>
      </c>
      <c r="P219" s="33">
        <v>-7.462E-5</v>
      </c>
      <c r="Q219" s="33">
        <v>1.7030000000000001E-8</v>
      </c>
      <c r="R219" s="34">
        <v>574.71</v>
      </c>
      <c r="S219" s="34">
        <v>303.44</v>
      </c>
      <c r="T219" s="25">
        <v>-46.04</v>
      </c>
      <c r="U219" s="25">
        <v>0</v>
      </c>
      <c r="V219" s="32">
        <v>16.089700000000001</v>
      </c>
      <c r="W219" s="34">
        <v>3193.92</v>
      </c>
      <c r="X219" s="34">
        <v>-66.150000000000006</v>
      </c>
      <c r="Y219" s="25">
        <v>440</v>
      </c>
      <c r="Z219" s="25">
        <v>300</v>
      </c>
      <c r="AA219" s="30">
        <v>0</v>
      </c>
      <c r="AB219" s="34">
        <v>0</v>
      </c>
      <c r="AC219" s="30">
        <v>0</v>
      </c>
      <c r="AD219" s="30">
        <v>0</v>
      </c>
      <c r="AE219" s="25">
        <v>8740</v>
      </c>
    </row>
    <row r="220" spans="1:31" ht="15" x14ac:dyDescent="0.2">
      <c r="A220" s="25">
        <v>206</v>
      </c>
      <c r="B220" s="24" t="s">
        <v>282</v>
      </c>
      <c r="C220" s="30">
        <v>68.119</v>
      </c>
      <c r="D220" s="31">
        <v>138.1</v>
      </c>
      <c r="E220" s="31">
        <v>317.39999999999998</v>
      </c>
      <c r="F220" s="31">
        <v>506</v>
      </c>
      <c r="G220" s="31">
        <v>0</v>
      </c>
      <c r="H220" s="31">
        <v>0</v>
      </c>
      <c r="I220" s="30">
        <v>0</v>
      </c>
      <c r="J220" s="30">
        <v>0</v>
      </c>
      <c r="K220" s="30">
        <v>0.77200000000000002</v>
      </c>
      <c r="L220" s="31">
        <v>293</v>
      </c>
      <c r="M220" s="31">
        <v>0.9</v>
      </c>
      <c r="N220" s="32">
        <v>-9.9149999999999991</v>
      </c>
      <c r="O220" s="33">
        <v>0.1106</v>
      </c>
      <c r="P220" s="33">
        <v>-6.1600000000000007E-5</v>
      </c>
      <c r="Q220" s="33">
        <v>1.2979999999999999E-8</v>
      </c>
      <c r="R220" s="34">
        <v>396.83</v>
      </c>
      <c r="S220" s="34">
        <v>218.66</v>
      </c>
      <c r="T220" s="25">
        <v>7.87</v>
      </c>
      <c r="U220" s="25">
        <v>26.48</v>
      </c>
      <c r="V220" s="32">
        <v>15.935600000000001</v>
      </c>
      <c r="W220" s="34">
        <v>2583.0700000000002</v>
      </c>
      <c r="X220" s="34">
        <v>-39.869999999999997</v>
      </c>
      <c r="Y220" s="25">
        <v>378</v>
      </c>
      <c r="Z220" s="25">
        <v>244</v>
      </c>
      <c r="AA220" s="30">
        <v>0</v>
      </c>
      <c r="AB220" s="34">
        <v>0</v>
      </c>
      <c r="AC220" s="30">
        <v>0</v>
      </c>
      <c r="AD220" s="30">
        <v>0</v>
      </c>
      <c r="AE220" s="25">
        <v>6450</v>
      </c>
    </row>
    <row r="221" spans="1:31" ht="15" x14ac:dyDescent="0.2">
      <c r="A221" s="25">
        <v>207</v>
      </c>
      <c r="B221" s="24" t="s">
        <v>283</v>
      </c>
      <c r="C221" s="30">
        <v>42.081000000000003</v>
      </c>
      <c r="D221" s="31">
        <v>145.69999999999999</v>
      </c>
      <c r="E221" s="31">
        <v>240.4</v>
      </c>
      <c r="F221" s="31">
        <v>397.8</v>
      </c>
      <c r="G221" s="31">
        <v>54.2</v>
      </c>
      <c r="H221" s="31">
        <v>170</v>
      </c>
      <c r="I221" s="30">
        <v>0.28199999999999997</v>
      </c>
      <c r="J221" s="30">
        <v>0.26400000000000001</v>
      </c>
      <c r="K221" s="30">
        <v>0.56299999999999994</v>
      </c>
      <c r="L221" s="31">
        <v>288</v>
      </c>
      <c r="M221" s="31">
        <v>0</v>
      </c>
      <c r="N221" s="32">
        <v>-8.4169999999999998</v>
      </c>
      <c r="O221" s="33">
        <v>9.1079999999999994E-2</v>
      </c>
      <c r="P221" s="33">
        <v>-6.8819999999999995E-5</v>
      </c>
      <c r="Q221" s="33">
        <v>2.1579999999999999E-8</v>
      </c>
      <c r="R221" s="34">
        <v>0</v>
      </c>
      <c r="S221" s="34">
        <v>0</v>
      </c>
      <c r="T221" s="25">
        <v>12.74</v>
      </c>
      <c r="U221" s="25">
        <v>24.95</v>
      </c>
      <c r="V221" s="32">
        <v>15.8599</v>
      </c>
      <c r="W221" s="34">
        <v>1971.04</v>
      </c>
      <c r="X221" s="34">
        <v>-26.65</v>
      </c>
      <c r="Y221" s="25">
        <v>245</v>
      </c>
      <c r="Z221" s="25">
        <v>180</v>
      </c>
      <c r="AA221" s="30">
        <v>0</v>
      </c>
      <c r="AB221" s="34">
        <v>0</v>
      </c>
      <c r="AC221" s="30">
        <v>0</v>
      </c>
      <c r="AD221" s="30">
        <v>0</v>
      </c>
      <c r="AE221" s="25">
        <v>4790</v>
      </c>
    </row>
    <row r="222" spans="1:31" ht="15" x14ac:dyDescent="0.2">
      <c r="A222" s="25">
        <v>208</v>
      </c>
      <c r="B222" s="24" t="s">
        <v>284</v>
      </c>
      <c r="C222" s="30">
        <v>4.032</v>
      </c>
      <c r="D222" s="31">
        <v>18.7</v>
      </c>
      <c r="E222" s="31">
        <v>23.7</v>
      </c>
      <c r="F222" s="31">
        <v>38.4</v>
      </c>
      <c r="G222" s="31">
        <v>16.399999999999999</v>
      </c>
      <c r="H222" s="31">
        <v>60.3</v>
      </c>
      <c r="I222" s="30">
        <v>0.314</v>
      </c>
      <c r="J222" s="30">
        <v>-0.13</v>
      </c>
      <c r="K222" s="30">
        <v>0.16500000000000001</v>
      </c>
      <c r="L222" s="31">
        <v>22.7</v>
      </c>
      <c r="M222" s="31">
        <v>0</v>
      </c>
      <c r="N222" s="32">
        <v>7.2249999999999996</v>
      </c>
      <c r="O222" s="33">
        <v>-1.58E-3</v>
      </c>
      <c r="P222" s="33">
        <v>2.7939999999999998E-6</v>
      </c>
      <c r="Q222" s="33">
        <v>-8.7999999999999996E-10</v>
      </c>
      <c r="R222" s="34">
        <v>19.670000000000002</v>
      </c>
      <c r="S222" s="34">
        <v>8.3800000000000008</v>
      </c>
      <c r="T222" s="25">
        <v>0</v>
      </c>
      <c r="U222" s="25">
        <v>0</v>
      </c>
      <c r="V222" s="32">
        <v>13.295400000000001</v>
      </c>
      <c r="W222" s="34">
        <v>157.88999999999999</v>
      </c>
      <c r="X222" s="34">
        <v>0</v>
      </c>
      <c r="Y222" s="25">
        <v>25</v>
      </c>
      <c r="Z222" s="25">
        <v>19</v>
      </c>
      <c r="AA222" s="30">
        <v>0</v>
      </c>
      <c r="AB222" s="34">
        <v>0</v>
      </c>
      <c r="AC222" s="30">
        <v>0</v>
      </c>
      <c r="AD222" s="30">
        <v>0</v>
      </c>
      <c r="AE222" s="25">
        <v>292</v>
      </c>
    </row>
    <row r="223" spans="1:31" ht="15" x14ac:dyDescent="0.2">
      <c r="A223" s="25">
        <v>209</v>
      </c>
      <c r="B223" s="24" t="s">
        <v>285</v>
      </c>
      <c r="C223" s="30">
        <v>20.030999999999999</v>
      </c>
      <c r="D223" s="31">
        <v>277</v>
      </c>
      <c r="E223" s="31">
        <v>374.6</v>
      </c>
      <c r="F223" s="31">
        <v>644</v>
      </c>
      <c r="G223" s="31">
        <v>213.8</v>
      </c>
      <c r="H223" s="31">
        <v>55.6</v>
      </c>
      <c r="I223" s="30">
        <v>0.22500000000000001</v>
      </c>
      <c r="J223" s="30">
        <v>0</v>
      </c>
      <c r="K223" s="30">
        <v>1.105</v>
      </c>
      <c r="L223" s="31">
        <v>293</v>
      </c>
      <c r="M223" s="31">
        <v>1.9</v>
      </c>
      <c r="N223" s="32">
        <v>0</v>
      </c>
      <c r="O223" s="33">
        <v>0</v>
      </c>
      <c r="P223" s="33">
        <v>0</v>
      </c>
      <c r="Q223" s="33">
        <v>0</v>
      </c>
      <c r="R223" s="34">
        <v>757.92</v>
      </c>
      <c r="S223" s="34">
        <v>304.58</v>
      </c>
      <c r="T223" s="25">
        <v>-59.57</v>
      </c>
      <c r="U223" s="25">
        <v>-56.08</v>
      </c>
      <c r="V223" s="32">
        <v>0</v>
      </c>
      <c r="W223" s="34">
        <v>0</v>
      </c>
      <c r="X223" s="34">
        <v>0</v>
      </c>
      <c r="Y223" s="25">
        <v>0</v>
      </c>
      <c r="Z223" s="25">
        <v>0</v>
      </c>
      <c r="AA223" s="30">
        <v>0</v>
      </c>
      <c r="AB223" s="34">
        <v>0</v>
      </c>
      <c r="AC223" s="30">
        <v>0</v>
      </c>
      <c r="AD223" s="30">
        <v>0</v>
      </c>
      <c r="AE223" s="25">
        <v>9880</v>
      </c>
    </row>
    <row r="224" spans="1:31" ht="15" x14ac:dyDescent="0.2">
      <c r="A224" s="25">
        <v>210</v>
      </c>
      <c r="B224" s="24" t="s">
        <v>286</v>
      </c>
      <c r="C224" s="30">
        <v>173.83500000000001</v>
      </c>
      <c r="D224" s="31">
        <v>220.6</v>
      </c>
      <c r="E224" s="31">
        <v>370</v>
      </c>
      <c r="F224" s="31">
        <v>583</v>
      </c>
      <c r="G224" s="31">
        <v>71</v>
      </c>
      <c r="H224" s="31">
        <v>0</v>
      </c>
      <c r="I224" s="30">
        <v>0</v>
      </c>
      <c r="J224" s="30">
        <v>0</v>
      </c>
      <c r="K224" s="30">
        <v>2.5</v>
      </c>
      <c r="L224" s="31">
        <v>293</v>
      </c>
      <c r="M224" s="31">
        <v>1.9</v>
      </c>
      <c r="N224" s="32">
        <v>0</v>
      </c>
      <c r="O224" s="33">
        <v>0</v>
      </c>
      <c r="P224" s="33">
        <v>0</v>
      </c>
      <c r="Q224" s="33">
        <v>0</v>
      </c>
      <c r="R224" s="34">
        <v>428.91</v>
      </c>
      <c r="S224" s="34">
        <v>294.57</v>
      </c>
      <c r="T224" s="25">
        <v>-1</v>
      </c>
      <c r="U224" s="25">
        <v>-1.34</v>
      </c>
      <c r="V224" s="32">
        <v>0</v>
      </c>
      <c r="W224" s="34">
        <v>0</v>
      </c>
      <c r="X224" s="34">
        <v>0</v>
      </c>
      <c r="Y224" s="25">
        <v>0</v>
      </c>
      <c r="Z224" s="25">
        <v>0</v>
      </c>
      <c r="AA224" s="30">
        <v>0</v>
      </c>
      <c r="AB224" s="34">
        <v>0</v>
      </c>
      <c r="AC224" s="30">
        <v>0</v>
      </c>
      <c r="AD224" s="30">
        <v>0</v>
      </c>
      <c r="AE224" s="25">
        <v>0</v>
      </c>
    </row>
    <row r="225" spans="1:33" ht="15" x14ac:dyDescent="0.2">
      <c r="A225" s="25">
        <v>211</v>
      </c>
      <c r="B225" s="24" t="s">
        <v>287</v>
      </c>
      <c r="C225" s="30">
        <v>129.24700000000001</v>
      </c>
      <c r="D225" s="31">
        <v>211</v>
      </c>
      <c r="E225" s="31">
        <v>432.8</v>
      </c>
      <c r="F225" s="31">
        <v>596</v>
      </c>
      <c r="G225" s="31">
        <v>25</v>
      </c>
      <c r="H225" s="31">
        <v>517</v>
      </c>
      <c r="I225" s="30">
        <v>0.26</v>
      </c>
      <c r="J225" s="30">
        <v>0.59</v>
      </c>
      <c r="K225" s="30">
        <v>0.76700000000000002</v>
      </c>
      <c r="L225" s="31">
        <v>293</v>
      </c>
      <c r="M225" s="31">
        <v>1.1000000000000001</v>
      </c>
      <c r="N225" s="32">
        <v>2.3319999999999999</v>
      </c>
      <c r="O225" s="33">
        <v>0.193</v>
      </c>
      <c r="P225" s="33">
        <v>-1.049E-4</v>
      </c>
      <c r="Q225" s="33">
        <v>2.2090000000000001E-8</v>
      </c>
      <c r="R225" s="34">
        <v>581.41999999999996</v>
      </c>
      <c r="S225" s="34">
        <v>286.54000000000002</v>
      </c>
      <c r="T225" s="25">
        <v>0</v>
      </c>
      <c r="U225" s="25">
        <v>0</v>
      </c>
      <c r="V225" s="32">
        <v>16.730699999999999</v>
      </c>
      <c r="W225" s="34">
        <v>3721.9</v>
      </c>
      <c r="X225" s="34">
        <v>-64.150000000000006</v>
      </c>
      <c r="Y225" s="25">
        <v>459</v>
      </c>
      <c r="Z225" s="25">
        <v>322</v>
      </c>
      <c r="AA225" s="30">
        <v>0</v>
      </c>
      <c r="AB225" s="34">
        <v>0</v>
      </c>
      <c r="AC225" s="30">
        <v>0</v>
      </c>
      <c r="AD225" s="30">
        <v>0</v>
      </c>
      <c r="AE225" s="25">
        <v>9500</v>
      </c>
    </row>
    <row r="226" spans="1:33" ht="15" x14ac:dyDescent="0.2">
      <c r="A226" s="25">
        <v>212</v>
      </c>
      <c r="B226" s="24" t="s">
        <v>288</v>
      </c>
      <c r="C226" s="30">
        <v>278.35000000000002</v>
      </c>
      <c r="D226" s="31">
        <v>238</v>
      </c>
      <c r="E226" s="31">
        <v>608</v>
      </c>
      <c r="F226" s="31">
        <v>0</v>
      </c>
      <c r="G226" s="31">
        <v>0</v>
      </c>
      <c r="H226" s="31">
        <v>0</v>
      </c>
      <c r="I226" s="30">
        <v>0</v>
      </c>
      <c r="J226" s="30">
        <v>0</v>
      </c>
      <c r="K226" s="30">
        <v>1.0469999999999999</v>
      </c>
      <c r="L226" s="31">
        <v>293</v>
      </c>
      <c r="M226" s="31">
        <v>0</v>
      </c>
      <c r="N226" s="32">
        <v>0.44900000000000001</v>
      </c>
      <c r="O226" s="33">
        <v>2.9950000000000001</v>
      </c>
      <c r="P226" s="33">
        <v>-1</v>
      </c>
      <c r="Q226" s="33">
        <v>-1.462</v>
      </c>
      <c r="R226" s="34">
        <v>-4</v>
      </c>
      <c r="S226" s="34">
        <v>1.665</v>
      </c>
      <c r="T226" s="25">
        <v>-8</v>
      </c>
      <c r="U226" s="25">
        <v>2588.1</v>
      </c>
      <c r="V226" s="32">
        <v>336.24</v>
      </c>
      <c r="W226" s="34">
        <v>0</v>
      </c>
      <c r="X226" s="34">
        <v>0</v>
      </c>
      <c r="Y226" s="25">
        <v>16.953900000000001</v>
      </c>
      <c r="Z226" s="25">
        <v>4852.47</v>
      </c>
      <c r="AA226" s="30">
        <v>-138.1</v>
      </c>
      <c r="AB226" s="34">
        <v>657</v>
      </c>
      <c r="AC226" s="30">
        <v>469</v>
      </c>
      <c r="AD226" s="30">
        <v>0</v>
      </c>
      <c r="AE226" s="25">
        <v>0</v>
      </c>
      <c r="AG226" s="25">
        <v>0</v>
      </c>
    </row>
    <row r="227" spans="1:33" ht="15" x14ac:dyDescent="0.2">
      <c r="A227" s="25">
        <v>213</v>
      </c>
      <c r="B227" s="24" t="s">
        <v>289</v>
      </c>
      <c r="C227" s="30">
        <v>120.914</v>
      </c>
      <c r="D227" s="31">
        <v>115.4</v>
      </c>
      <c r="E227" s="31">
        <v>243.4</v>
      </c>
      <c r="F227" s="31">
        <v>385</v>
      </c>
      <c r="G227" s="31">
        <v>40.700000000000003</v>
      </c>
      <c r="H227" s="31">
        <v>217</v>
      </c>
      <c r="I227" s="30">
        <v>0.28000000000000003</v>
      </c>
      <c r="J227" s="30">
        <v>0.17599999999999999</v>
      </c>
      <c r="K227" s="30">
        <v>1.75</v>
      </c>
      <c r="L227" s="31">
        <v>158</v>
      </c>
      <c r="M227" s="31">
        <v>0.5</v>
      </c>
      <c r="N227" s="32">
        <v>7.5469999999999997</v>
      </c>
      <c r="O227" s="33">
        <v>4.2569999999999997E-2</v>
      </c>
      <c r="P227" s="33">
        <v>-3.6029999999999999E-5</v>
      </c>
      <c r="Q227" s="33">
        <v>1.037E-8</v>
      </c>
      <c r="R227" s="34">
        <v>215.09</v>
      </c>
      <c r="S227" s="34">
        <v>2165.5500000000002</v>
      </c>
      <c r="T227" s="25">
        <v>-15</v>
      </c>
      <c r="U227" s="25">
        <v>-105.7</v>
      </c>
      <c r="V227" s="32">
        <v>0</v>
      </c>
      <c r="W227" s="34">
        <v>0</v>
      </c>
      <c r="X227" s="34">
        <v>0</v>
      </c>
      <c r="Y227" s="25">
        <v>0</v>
      </c>
      <c r="Z227" s="25">
        <v>0</v>
      </c>
      <c r="AA227" s="30">
        <v>0</v>
      </c>
      <c r="AB227" s="34">
        <v>0</v>
      </c>
      <c r="AC227" s="30">
        <v>0</v>
      </c>
      <c r="AD227" s="30">
        <v>0</v>
      </c>
      <c r="AE227" s="25">
        <v>4772</v>
      </c>
    </row>
    <row r="228" spans="1:33" ht="15" x14ac:dyDescent="0.2">
      <c r="A228" s="25">
        <v>214</v>
      </c>
      <c r="B228" s="24" t="s">
        <v>290</v>
      </c>
      <c r="C228" s="30">
        <v>84.933000000000007</v>
      </c>
      <c r="D228" s="31">
        <v>178.1</v>
      </c>
      <c r="E228" s="31">
        <v>313</v>
      </c>
      <c r="F228" s="31">
        <v>510</v>
      </c>
      <c r="G228" s="31">
        <v>60</v>
      </c>
      <c r="H228" s="31">
        <v>193</v>
      </c>
      <c r="I228" s="30">
        <v>0.27700000000000002</v>
      </c>
      <c r="J228" s="30">
        <v>0.193</v>
      </c>
      <c r="K228" s="30">
        <v>1.3169999999999999</v>
      </c>
      <c r="L228" s="31">
        <v>298</v>
      </c>
      <c r="M228" s="31">
        <v>1.8</v>
      </c>
      <c r="N228" s="32">
        <v>3.0939999999999999</v>
      </c>
      <c r="O228" s="33">
        <v>3.8769999999999999E-2</v>
      </c>
      <c r="P228" s="33">
        <v>-3.1099999999999997E-5</v>
      </c>
      <c r="Q228" s="33">
        <v>1.0049999999999999E-9</v>
      </c>
      <c r="R228" s="34">
        <v>359.55</v>
      </c>
      <c r="S228" s="34">
        <v>225.13</v>
      </c>
      <c r="T228" s="25">
        <v>22.8</v>
      </c>
      <c r="U228" s="25">
        <v>-16.46</v>
      </c>
      <c r="V228" s="32">
        <v>16.302900000000001</v>
      </c>
      <c r="W228" s="34">
        <v>2622.44</v>
      </c>
      <c r="X228" s="34">
        <v>-41.7</v>
      </c>
      <c r="Y228" s="25">
        <v>332</v>
      </c>
      <c r="Z228" s="25">
        <v>229</v>
      </c>
      <c r="AA228" s="30">
        <v>53.767000000000003</v>
      </c>
      <c r="AB228" s="34">
        <v>-5110.2</v>
      </c>
      <c r="AC228" s="30">
        <v>5.3639999999999999</v>
      </c>
      <c r="AD228" s="30">
        <v>2.41</v>
      </c>
      <c r="AE228" s="25">
        <v>6690</v>
      </c>
    </row>
    <row r="229" spans="1:33" ht="15" x14ac:dyDescent="0.2">
      <c r="A229" s="25">
        <v>215</v>
      </c>
      <c r="B229" s="24" t="s">
        <v>291</v>
      </c>
      <c r="C229" s="30">
        <v>102.923</v>
      </c>
      <c r="D229" s="31">
        <v>138</v>
      </c>
      <c r="E229" s="31">
        <v>282</v>
      </c>
      <c r="F229" s="31">
        <v>451.6</v>
      </c>
      <c r="G229" s="31">
        <v>51</v>
      </c>
      <c r="H229" s="31">
        <v>197</v>
      </c>
      <c r="I229" s="30">
        <v>0.27200000000000002</v>
      </c>
      <c r="J229" s="30">
        <v>0.20200000000000001</v>
      </c>
      <c r="K229" s="30">
        <v>1.38</v>
      </c>
      <c r="L229" s="31">
        <v>282</v>
      </c>
      <c r="M229" s="31">
        <v>1.3</v>
      </c>
      <c r="N229" s="32">
        <v>5.6520000000000001</v>
      </c>
      <c r="O229" s="33">
        <v>3.7699999999999997E-2</v>
      </c>
      <c r="P229" s="33">
        <v>-2.866E-5</v>
      </c>
      <c r="Q229" s="33">
        <v>7.7949999999999997E-9</v>
      </c>
      <c r="R229" s="34">
        <v>0</v>
      </c>
      <c r="S229" s="34">
        <v>0</v>
      </c>
      <c r="T229" s="25">
        <v>-71.400000000000006</v>
      </c>
      <c r="U229" s="25">
        <v>64.099999999999994</v>
      </c>
      <c r="V229" s="32">
        <v>0</v>
      </c>
      <c r="W229" s="34">
        <v>0</v>
      </c>
      <c r="X229" s="34">
        <v>0</v>
      </c>
      <c r="Y229" s="25">
        <v>0</v>
      </c>
      <c r="Z229" s="25">
        <v>0</v>
      </c>
      <c r="AA229" s="30">
        <v>54.563000000000002</v>
      </c>
      <c r="AB229" s="34">
        <v>-4629.0200000000004</v>
      </c>
      <c r="AC229" s="30">
        <v>-5.59</v>
      </c>
      <c r="AD229" s="30">
        <v>2.2200000000000002</v>
      </c>
      <c r="AE229" s="25">
        <v>5960</v>
      </c>
    </row>
    <row r="230" spans="1:33" ht="15" x14ac:dyDescent="0.2">
      <c r="A230" s="25">
        <v>216</v>
      </c>
      <c r="B230" s="24" t="s">
        <v>292</v>
      </c>
      <c r="C230" s="30">
        <v>45.085000000000001</v>
      </c>
      <c r="D230" s="31">
        <v>181</v>
      </c>
      <c r="E230" s="31">
        <v>280</v>
      </c>
      <c r="F230" s="31">
        <v>437.6</v>
      </c>
      <c r="G230" s="31">
        <v>52.4</v>
      </c>
      <c r="H230" s="31">
        <v>187</v>
      </c>
      <c r="I230" s="30">
        <v>0.27200000000000002</v>
      </c>
      <c r="J230" s="30">
        <v>0.28799999999999998</v>
      </c>
      <c r="K230" s="30">
        <v>0.65600000000000003</v>
      </c>
      <c r="L230" s="31">
        <v>293</v>
      </c>
      <c r="M230" s="31">
        <v>0</v>
      </c>
      <c r="N230" s="32">
        <v>-4.1000000000000002E-2</v>
      </c>
      <c r="O230" s="33">
        <v>6.4380000000000007E-2</v>
      </c>
      <c r="P230" s="33">
        <v>-3.1749999999999999E-5</v>
      </c>
      <c r="Q230" s="33">
        <v>5.5869999999999998E-9</v>
      </c>
      <c r="R230" s="34">
        <v>0</v>
      </c>
      <c r="S230" s="34">
        <v>0</v>
      </c>
      <c r="T230" s="25">
        <v>-4.5</v>
      </c>
      <c r="U230" s="25">
        <v>16.25</v>
      </c>
      <c r="V230" s="32">
        <v>16.2653</v>
      </c>
      <c r="W230" s="34">
        <v>2358.77</v>
      </c>
      <c r="X230" s="34">
        <v>-35.15</v>
      </c>
      <c r="Y230" s="25">
        <v>310</v>
      </c>
      <c r="Z230" s="25">
        <v>218</v>
      </c>
      <c r="AA230" s="30">
        <v>67.611000000000004</v>
      </c>
      <c r="AB230" s="34">
        <v>-5350.44</v>
      </c>
      <c r="AC230" s="30">
        <v>-7.4349999999999996</v>
      </c>
      <c r="AD230" s="30">
        <v>2.0299999999999998</v>
      </c>
      <c r="AE230" s="25">
        <v>6330</v>
      </c>
    </row>
    <row r="231" spans="1:33" ht="15" x14ac:dyDescent="0.2">
      <c r="A231" s="25">
        <v>217</v>
      </c>
      <c r="B231" s="24" t="s">
        <v>292</v>
      </c>
      <c r="C231" s="30">
        <v>73.138999999999996</v>
      </c>
      <c r="D231" s="31">
        <v>223.4</v>
      </c>
      <c r="E231" s="31">
        <v>328.6</v>
      </c>
      <c r="F231" s="31">
        <v>496.6</v>
      </c>
      <c r="G231" s="31">
        <v>36.6</v>
      </c>
      <c r="H231" s="31">
        <v>301</v>
      </c>
      <c r="I231" s="30">
        <v>0.27</v>
      </c>
      <c r="J231" s="30">
        <v>0.29899999999999999</v>
      </c>
      <c r="K231" s="30">
        <v>0.70699999999999996</v>
      </c>
      <c r="L231" s="31">
        <v>293</v>
      </c>
      <c r="M231" s="31">
        <v>1.1000000000000001</v>
      </c>
      <c r="N231" s="32">
        <v>0.48699999999999999</v>
      </c>
      <c r="O231" s="33">
        <v>0.10580000000000001</v>
      </c>
      <c r="P231" s="33">
        <v>-5.2139999999999999E-5</v>
      </c>
      <c r="Q231" s="33">
        <v>8.7250000000000004E-9</v>
      </c>
      <c r="R231" s="34">
        <v>473.89</v>
      </c>
      <c r="S231" s="34">
        <v>229.29</v>
      </c>
      <c r="T231" s="25">
        <v>-17.3</v>
      </c>
      <c r="U231" s="25">
        <v>17.23</v>
      </c>
      <c r="V231" s="32">
        <v>16.054500000000001</v>
      </c>
      <c r="W231" s="34">
        <v>2595.0100000000002</v>
      </c>
      <c r="X231" s="34">
        <v>-53.15</v>
      </c>
      <c r="Y231" s="25">
        <v>350</v>
      </c>
      <c r="Z231" s="25">
        <v>242</v>
      </c>
      <c r="AA231" s="30">
        <v>64.89</v>
      </c>
      <c r="AB231" s="34">
        <v>-5912.65</v>
      </c>
      <c r="AC231" s="30">
        <v>-6.9550000000000001</v>
      </c>
      <c r="AD231" s="30">
        <v>3.73</v>
      </c>
      <c r="AE231" s="25">
        <v>6650</v>
      </c>
    </row>
    <row r="232" spans="1:33" ht="15" x14ac:dyDescent="0.2">
      <c r="A232" s="25">
        <v>218</v>
      </c>
      <c r="B232" s="24" t="s">
        <v>293</v>
      </c>
      <c r="C232" s="30">
        <v>122.244</v>
      </c>
      <c r="D232" s="31">
        <v>171.7</v>
      </c>
      <c r="E232" s="31">
        <v>427.2</v>
      </c>
      <c r="F232" s="31">
        <v>642</v>
      </c>
      <c r="G232" s="31">
        <v>0</v>
      </c>
      <c r="H232" s="31">
        <v>0</v>
      </c>
      <c r="I232" s="30">
        <v>0</v>
      </c>
      <c r="J232" s="30">
        <v>0</v>
      </c>
      <c r="K232" s="30">
        <v>0.998</v>
      </c>
      <c r="L232" s="31">
        <v>293</v>
      </c>
      <c r="M232" s="31">
        <v>2</v>
      </c>
      <c r="N232" s="32">
        <v>6.4240000000000004</v>
      </c>
      <c r="O232" s="33">
        <v>0.1099</v>
      </c>
      <c r="P232" s="33">
        <v>-6.4720000000000004E-5</v>
      </c>
      <c r="Q232" s="33">
        <v>1.426E-8</v>
      </c>
      <c r="R232" s="34">
        <v>0</v>
      </c>
      <c r="S232" s="34">
        <v>0</v>
      </c>
      <c r="T232" s="25">
        <v>-17.84</v>
      </c>
      <c r="U232" s="25">
        <v>5.32</v>
      </c>
      <c r="V232" s="32">
        <v>16.060700000000001</v>
      </c>
      <c r="W232" s="34">
        <v>3421.57</v>
      </c>
      <c r="X232" s="34">
        <v>-64.19</v>
      </c>
      <c r="Y232" s="25">
        <v>455</v>
      </c>
      <c r="Z232" s="25">
        <v>312</v>
      </c>
      <c r="AA232" s="30">
        <v>0</v>
      </c>
      <c r="AB232" s="34">
        <v>0</v>
      </c>
      <c r="AC232" s="30">
        <v>0</v>
      </c>
      <c r="AD232" s="30">
        <v>0</v>
      </c>
      <c r="AE232" s="25">
        <v>9010</v>
      </c>
    </row>
    <row r="233" spans="1:33" ht="15" x14ac:dyDescent="0.2">
      <c r="A233" s="25">
        <v>219</v>
      </c>
      <c r="B233" s="24" t="s">
        <v>294</v>
      </c>
      <c r="C233" s="30">
        <v>86.134</v>
      </c>
      <c r="D233" s="31">
        <v>234.2</v>
      </c>
      <c r="E233" s="31">
        <v>375.1</v>
      </c>
      <c r="F233" s="31">
        <v>561</v>
      </c>
      <c r="G233" s="31">
        <v>36.9</v>
      </c>
      <c r="H233" s="31">
        <v>336</v>
      </c>
      <c r="I233" s="30">
        <v>0.26900000000000002</v>
      </c>
      <c r="J233" s="30">
        <v>0.34699999999999998</v>
      </c>
      <c r="K233" s="30">
        <v>0.81399999999999995</v>
      </c>
      <c r="L233" s="31">
        <v>293</v>
      </c>
      <c r="M233" s="31">
        <v>2.7</v>
      </c>
      <c r="N233" s="32">
        <v>7.1680000000000001</v>
      </c>
      <c r="O233" s="33">
        <v>9.4089999999999993E-2</v>
      </c>
      <c r="P233" s="33">
        <v>-4.5540000000000001E-5</v>
      </c>
      <c r="Q233" s="33">
        <v>8.1150000000000002E-9</v>
      </c>
      <c r="R233" s="34">
        <v>409.17</v>
      </c>
      <c r="S233" s="34">
        <v>236.65</v>
      </c>
      <c r="T233" s="25">
        <v>-61.82</v>
      </c>
      <c r="U233" s="25">
        <v>-32.33</v>
      </c>
      <c r="V233" s="32">
        <v>16.813800000000001</v>
      </c>
      <c r="W233" s="34">
        <v>3410.51</v>
      </c>
      <c r="X233" s="34">
        <v>-40.15</v>
      </c>
      <c r="Y233" s="25">
        <v>400</v>
      </c>
      <c r="Z233" s="25">
        <v>275</v>
      </c>
      <c r="AA233" s="30">
        <v>111.2</v>
      </c>
      <c r="AB233" s="34">
        <v>-9773.6299999999992</v>
      </c>
      <c r="AC233" s="30">
        <v>-13.26</v>
      </c>
      <c r="AD233" s="30">
        <v>4.7300000000000004</v>
      </c>
      <c r="AE233" s="25">
        <v>8060</v>
      </c>
    </row>
    <row r="234" spans="1:33" ht="15" x14ac:dyDescent="0.2">
      <c r="A234" s="25">
        <v>220</v>
      </c>
      <c r="B234" s="24" t="s">
        <v>295</v>
      </c>
      <c r="C234" s="30">
        <v>90.18</v>
      </c>
      <c r="D234" s="31">
        <v>169.2</v>
      </c>
      <c r="E234" s="31">
        <v>365.3</v>
      </c>
      <c r="F234" s="31">
        <v>557</v>
      </c>
      <c r="G234" s="31">
        <v>39.1</v>
      </c>
      <c r="H234" s="31">
        <v>318</v>
      </c>
      <c r="I234" s="30">
        <v>0.27200000000000002</v>
      </c>
      <c r="J234" s="30">
        <v>0.3</v>
      </c>
      <c r="K234" s="30">
        <v>0.83699999999999997</v>
      </c>
      <c r="L234" s="31">
        <v>293</v>
      </c>
      <c r="M234" s="31">
        <v>1.6</v>
      </c>
      <c r="N234" s="32">
        <v>3.2469999999999999</v>
      </c>
      <c r="O234" s="33">
        <v>9.4570000000000001E-2</v>
      </c>
      <c r="P234" s="33">
        <v>-4.2509999999999998E-5</v>
      </c>
      <c r="Q234" s="33">
        <v>6.3270000000000002E-9</v>
      </c>
      <c r="R234" s="34">
        <v>407.59</v>
      </c>
      <c r="S234" s="34">
        <v>233.32</v>
      </c>
      <c r="T234" s="25">
        <v>-19.95</v>
      </c>
      <c r="U234" s="25">
        <v>4.25</v>
      </c>
      <c r="V234" s="32">
        <v>15.953099999999999</v>
      </c>
      <c r="W234" s="34">
        <v>2896.27</v>
      </c>
      <c r="X234" s="34">
        <v>-54.49</v>
      </c>
      <c r="Y234" s="25">
        <v>390</v>
      </c>
      <c r="Z234" s="25">
        <v>260</v>
      </c>
      <c r="AA234" s="30">
        <v>0</v>
      </c>
      <c r="AB234" s="34">
        <v>0</v>
      </c>
      <c r="AC234" s="30">
        <v>0</v>
      </c>
      <c r="AD234" s="30">
        <v>0</v>
      </c>
      <c r="AE234" s="25">
        <v>7590</v>
      </c>
    </row>
    <row r="235" spans="1:33" ht="15" x14ac:dyDescent="0.2">
      <c r="A235" s="25">
        <v>221</v>
      </c>
      <c r="B235" s="24" t="s">
        <v>296</v>
      </c>
      <c r="C235" s="30">
        <v>106.122</v>
      </c>
      <c r="D235" s="31">
        <v>265</v>
      </c>
      <c r="E235" s="31">
        <v>519</v>
      </c>
      <c r="F235" s="31">
        <v>681</v>
      </c>
      <c r="G235" s="31">
        <v>6</v>
      </c>
      <c r="H235" s="31">
        <v>316</v>
      </c>
      <c r="I235" s="30">
        <v>0.26</v>
      </c>
      <c r="J235" s="30">
        <v>0</v>
      </c>
      <c r="K235" s="30">
        <v>1.1160000000000001</v>
      </c>
      <c r="L235" s="31">
        <v>293</v>
      </c>
      <c r="M235" s="31">
        <v>0</v>
      </c>
      <c r="N235" s="32">
        <v>17.45</v>
      </c>
      <c r="O235" s="33">
        <v>8.2659999999999997E-2</v>
      </c>
      <c r="P235" s="33">
        <v>-3.506E-5</v>
      </c>
      <c r="Q235" s="33">
        <v>4.4100000000000003E-9</v>
      </c>
      <c r="R235" s="34">
        <v>1943</v>
      </c>
      <c r="S235" s="34">
        <v>385.24</v>
      </c>
      <c r="T235" s="25">
        <v>-136.5</v>
      </c>
      <c r="U235" s="25">
        <v>0</v>
      </c>
      <c r="V235" s="32">
        <v>17.032599999999999</v>
      </c>
      <c r="W235" s="34">
        <v>4122.5200000000004</v>
      </c>
      <c r="X235" s="34">
        <v>-122.5</v>
      </c>
      <c r="Y235" s="25">
        <v>560</v>
      </c>
      <c r="Z235" s="25">
        <v>402</v>
      </c>
      <c r="AA235" s="30">
        <v>0</v>
      </c>
      <c r="AB235" s="34">
        <v>0</v>
      </c>
      <c r="AC235" s="30">
        <v>0</v>
      </c>
      <c r="AD235" s="30">
        <v>0</v>
      </c>
      <c r="AE235" s="25">
        <v>13670</v>
      </c>
    </row>
    <row r="236" spans="1:33" ht="15" x14ac:dyDescent="0.2">
      <c r="A236" s="25">
        <v>222</v>
      </c>
      <c r="B236" s="24" t="s">
        <v>297</v>
      </c>
      <c r="C236" s="30">
        <v>186.339</v>
      </c>
      <c r="D236" s="31">
        <v>230</v>
      </c>
      <c r="E236" s="31">
        <v>499.6</v>
      </c>
      <c r="F236" s="31">
        <v>657</v>
      </c>
      <c r="G236" s="31">
        <v>18</v>
      </c>
      <c r="H236" s="31">
        <v>720</v>
      </c>
      <c r="I236" s="30">
        <v>0.24</v>
      </c>
      <c r="J236" s="30">
        <v>0.7</v>
      </c>
      <c r="K236" s="30">
        <v>0.79400000000000004</v>
      </c>
      <c r="L236" s="31">
        <v>293</v>
      </c>
      <c r="M236" s="31">
        <v>0</v>
      </c>
      <c r="N236" s="32">
        <v>8.01</v>
      </c>
      <c r="O236" s="33">
        <v>0.25640000000000002</v>
      </c>
      <c r="P236" s="33">
        <v>-1.3219999999999999E-4</v>
      </c>
      <c r="Q236" s="33">
        <v>4.0070000000000001E-8</v>
      </c>
      <c r="R236" s="34">
        <v>723.43</v>
      </c>
      <c r="S236" s="34">
        <v>323.35000000000002</v>
      </c>
      <c r="T236" s="25">
        <v>0</v>
      </c>
      <c r="U236" s="25">
        <v>0</v>
      </c>
      <c r="V236" s="32">
        <v>16.337199999999999</v>
      </c>
      <c r="W236" s="34">
        <v>3982.78</v>
      </c>
      <c r="X236" s="34">
        <v>-89.15</v>
      </c>
      <c r="Y236" s="25">
        <v>545</v>
      </c>
      <c r="Z236" s="25">
        <v>373</v>
      </c>
      <c r="AA236" s="30">
        <v>0</v>
      </c>
      <c r="AB236" s="34">
        <v>0</v>
      </c>
      <c r="AC236" s="30">
        <v>0</v>
      </c>
      <c r="AD236" s="30">
        <v>0</v>
      </c>
      <c r="AE236" s="25">
        <v>10900</v>
      </c>
    </row>
    <row r="237" spans="1:33" ht="15" x14ac:dyDescent="0.2">
      <c r="A237" s="25">
        <v>223</v>
      </c>
      <c r="B237" s="24" t="s">
        <v>298</v>
      </c>
      <c r="C237" s="30">
        <v>102.17700000000001</v>
      </c>
      <c r="D237" s="31">
        <v>187.7</v>
      </c>
      <c r="E237" s="31">
        <v>341.5</v>
      </c>
      <c r="F237" s="31">
        <v>500</v>
      </c>
      <c r="G237" s="31">
        <v>28.4</v>
      </c>
      <c r="H237" s="31">
        <v>386</v>
      </c>
      <c r="I237" s="30">
        <v>0.26700000000000002</v>
      </c>
      <c r="J237" s="30">
        <v>0.34</v>
      </c>
      <c r="K237" s="30">
        <v>0.72399999999999998</v>
      </c>
      <c r="L237" s="31">
        <v>293</v>
      </c>
      <c r="M237" s="31">
        <v>1.2</v>
      </c>
      <c r="N237" s="32">
        <v>1.792</v>
      </c>
      <c r="O237" s="33">
        <v>0.13969999999999999</v>
      </c>
      <c r="P237" s="33">
        <v>-7.2290000000000001E-5</v>
      </c>
      <c r="Q237" s="33">
        <v>1.3960000000000001E-8</v>
      </c>
      <c r="R237" s="34">
        <v>410.58</v>
      </c>
      <c r="S237" s="34">
        <v>219.67</v>
      </c>
      <c r="T237" s="25">
        <v>-76.2</v>
      </c>
      <c r="U237" s="25">
        <v>-29.13</v>
      </c>
      <c r="V237" s="32">
        <v>16.341699999999999</v>
      </c>
      <c r="W237" s="34">
        <v>2895.73</v>
      </c>
      <c r="X237" s="34">
        <v>-43.15</v>
      </c>
      <c r="Y237" s="25">
        <v>364</v>
      </c>
      <c r="Z237" s="25">
        <v>249</v>
      </c>
      <c r="AA237" s="30">
        <v>0</v>
      </c>
      <c r="AB237" s="34">
        <v>0</v>
      </c>
      <c r="AC237" s="30">
        <v>0</v>
      </c>
      <c r="AD237" s="30">
        <v>0</v>
      </c>
      <c r="AE237" s="25">
        <v>7010</v>
      </c>
    </row>
    <row r="238" spans="1:33" ht="15" x14ac:dyDescent="0.2">
      <c r="A238" s="25">
        <v>224</v>
      </c>
      <c r="B238" s="24" t="s">
        <v>299</v>
      </c>
      <c r="C238" s="30">
        <v>46.069000000000003</v>
      </c>
      <c r="D238" s="31">
        <v>131.69999999999999</v>
      </c>
      <c r="E238" s="31">
        <v>248.3</v>
      </c>
      <c r="F238" s="31">
        <v>400</v>
      </c>
      <c r="G238" s="31">
        <v>53</v>
      </c>
      <c r="H238" s="31">
        <v>178</v>
      </c>
      <c r="I238" s="30">
        <v>0.28699999999999998</v>
      </c>
      <c r="J238" s="30">
        <v>0.192</v>
      </c>
      <c r="K238" s="30">
        <v>0.66700000000000004</v>
      </c>
      <c r="L238" s="31">
        <v>293</v>
      </c>
      <c r="M238" s="31">
        <v>1.3</v>
      </c>
      <c r="N238" s="32">
        <v>4.0640000000000001</v>
      </c>
      <c r="O238" s="33">
        <v>4.2770000000000002E-2</v>
      </c>
      <c r="P238" s="33">
        <v>-1.2500000000000001E-5</v>
      </c>
      <c r="Q238" s="33">
        <v>-4.5800000000000002E-10</v>
      </c>
      <c r="R238" s="34">
        <v>0</v>
      </c>
      <c r="S238" s="34">
        <v>0</v>
      </c>
      <c r="T238" s="25">
        <v>-43.99</v>
      </c>
      <c r="U238" s="25">
        <v>-26.99</v>
      </c>
      <c r="V238" s="32">
        <v>16.846699999999998</v>
      </c>
      <c r="W238" s="34">
        <v>2361.44</v>
      </c>
      <c r="X238" s="34">
        <v>-17.100000000000001</v>
      </c>
      <c r="Y238" s="25">
        <v>265</v>
      </c>
      <c r="Z238" s="25">
        <v>179</v>
      </c>
      <c r="AA238" s="30">
        <v>48.856999999999999</v>
      </c>
      <c r="AB238" s="34">
        <v>-3840.19</v>
      </c>
      <c r="AC238" s="30">
        <v>-4.8559999999999999</v>
      </c>
      <c r="AD238" s="30">
        <v>1.71</v>
      </c>
      <c r="AE238" s="25">
        <v>5140</v>
      </c>
    </row>
    <row r="239" spans="1:33" ht="15" x14ac:dyDescent="0.2">
      <c r="A239" s="25">
        <v>225</v>
      </c>
      <c r="B239" s="24" t="s">
        <v>300</v>
      </c>
      <c r="C239" s="30">
        <v>118.09</v>
      </c>
      <c r="D239" s="31">
        <v>327</v>
      </c>
      <c r="E239" s="31">
        <v>436.6</v>
      </c>
      <c r="F239" s="31">
        <v>628</v>
      </c>
      <c r="G239" s="31">
        <v>39.299999999999997</v>
      </c>
      <c r="H239" s="31">
        <v>0</v>
      </c>
      <c r="I239" s="30">
        <v>0</v>
      </c>
      <c r="J239" s="30">
        <v>0</v>
      </c>
      <c r="K239" s="30">
        <v>1.1499999999999999</v>
      </c>
      <c r="L239" s="31">
        <v>288</v>
      </c>
      <c r="M239" s="31">
        <v>0</v>
      </c>
      <c r="N239" s="32">
        <v>0</v>
      </c>
      <c r="O239" s="33">
        <v>0</v>
      </c>
      <c r="P239" s="33">
        <v>0</v>
      </c>
      <c r="Q239" s="33">
        <v>0</v>
      </c>
      <c r="R239" s="34">
        <v>0</v>
      </c>
      <c r="S239" s="34">
        <v>0</v>
      </c>
      <c r="T239" s="25">
        <v>0</v>
      </c>
      <c r="U239" s="25">
        <v>0</v>
      </c>
      <c r="V239" s="32">
        <v>0</v>
      </c>
      <c r="W239" s="34">
        <v>0</v>
      </c>
      <c r="X239" s="34">
        <v>0</v>
      </c>
      <c r="Y239" s="25">
        <v>0</v>
      </c>
      <c r="Z239" s="25">
        <v>0</v>
      </c>
      <c r="AA239" s="30">
        <v>0</v>
      </c>
      <c r="AB239" s="34">
        <v>0</v>
      </c>
      <c r="AC239" s="30">
        <v>0</v>
      </c>
      <c r="AD239" s="30">
        <v>0</v>
      </c>
      <c r="AE239" s="25">
        <v>0</v>
      </c>
    </row>
    <row r="240" spans="1:33" ht="15" x14ac:dyDescent="0.2">
      <c r="A240" s="25">
        <v>226</v>
      </c>
      <c r="B240" s="24" t="s">
        <v>301</v>
      </c>
      <c r="C240" s="30">
        <v>62.13</v>
      </c>
      <c r="D240" s="31">
        <v>174.9</v>
      </c>
      <c r="E240" s="31">
        <v>310.5</v>
      </c>
      <c r="F240" s="31">
        <v>503</v>
      </c>
      <c r="G240" s="31">
        <v>54.6</v>
      </c>
      <c r="H240" s="31">
        <v>201</v>
      </c>
      <c r="I240" s="30">
        <v>0.26600000000000001</v>
      </c>
      <c r="J240" s="30">
        <v>0.19</v>
      </c>
      <c r="K240" s="30">
        <v>0.84799999999999998</v>
      </c>
      <c r="L240" s="31">
        <v>293</v>
      </c>
      <c r="M240" s="31">
        <v>1.5</v>
      </c>
      <c r="N240" s="32">
        <v>5.8049999999999997</v>
      </c>
      <c r="O240" s="33">
        <v>4.478E-2</v>
      </c>
      <c r="P240" s="33">
        <v>-1.6419999999999999E-5</v>
      </c>
      <c r="Q240" s="33">
        <v>9.7900000000000003E-10</v>
      </c>
      <c r="R240" s="34">
        <v>267.33999999999997</v>
      </c>
      <c r="S240" s="34">
        <v>184.24</v>
      </c>
      <c r="T240" s="25">
        <v>-8.9700000000000006</v>
      </c>
      <c r="U240" s="25">
        <v>1.66</v>
      </c>
      <c r="V240" s="32">
        <v>16.0001</v>
      </c>
      <c r="W240" s="34">
        <v>2511.56</v>
      </c>
      <c r="X240" s="34">
        <v>-42.35</v>
      </c>
      <c r="Y240" s="25">
        <v>331</v>
      </c>
      <c r="Z240" s="25">
        <v>226</v>
      </c>
      <c r="AA240" s="30">
        <v>0</v>
      </c>
      <c r="AB240" s="34">
        <v>0</v>
      </c>
      <c r="AC240" s="30">
        <v>0</v>
      </c>
      <c r="AD240" s="30">
        <v>0</v>
      </c>
      <c r="AE240" s="25">
        <v>6440</v>
      </c>
    </row>
    <row r="241" spans="1:33" ht="15" x14ac:dyDescent="0.2">
      <c r="A241" s="25">
        <v>227</v>
      </c>
      <c r="B241" s="24" t="s">
        <v>302</v>
      </c>
      <c r="C241" s="30">
        <v>154.21199999999999</v>
      </c>
      <c r="D241" s="31">
        <v>342.4</v>
      </c>
      <c r="E241" s="31">
        <v>528.4</v>
      </c>
      <c r="F241" s="31">
        <v>789</v>
      </c>
      <c r="G241" s="31">
        <v>38</v>
      </c>
      <c r="H241" s="31">
        <v>502</v>
      </c>
      <c r="I241" s="30">
        <v>0.29499999999999998</v>
      </c>
      <c r="J241" s="30">
        <v>0.36399999999999999</v>
      </c>
      <c r="K241" s="30">
        <v>0.99</v>
      </c>
      <c r="L241" s="31">
        <v>347</v>
      </c>
      <c r="M241" s="31">
        <v>0</v>
      </c>
      <c r="N241" s="32">
        <v>-23.184000000000001</v>
      </c>
      <c r="O241" s="33">
        <v>0.2641</v>
      </c>
      <c r="P241" s="33">
        <v>-2.1149999999999999E-4</v>
      </c>
      <c r="Q241" s="33">
        <v>6.6640000000000006E-8</v>
      </c>
      <c r="R241" s="34">
        <v>733.87</v>
      </c>
      <c r="S241" s="34">
        <v>369.58</v>
      </c>
      <c r="T241" s="25">
        <v>43.52</v>
      </c>
      <c r="U241" s="25">
        <v>66.94</v>
      </c>
      <c r="V241" s="32">
        <v>16.683199999999999</v>
      </c>
      <c r="W241" s="34">
        <v>4602.2299999999996</v>
      </c>
      <c r="X241" s="34">
        <v>-70.42</v>
      </c>
      <c r="Y241" s="25">
        <v>545</v>
      </c>
      <c r="Z241" s="25">
        <v>343</v>
      </c>
      <c r="AA241" s="30">
        <v>0</v>
      </c>
      <c r="AB241" s="34">
        <v>0</v>
      </c>
      <c r="AC241" s="30">
        <v>0</v>
      </c>
      <c r="AD241" s="30">
        <v>0</v>
      </c>
      <c r="AE241" s="25">
        <v>10900</v>
      </c>
    </row>
    <row r="242" spans="1:33" ht="15" x14ac:dyDescent="0.2">
      <c r="A242" s="25">
        <v>228</v>
      </c>
      <c r="B242" s="24" t="s">
        <v>303</v>
      </c>
      <c r="C242" s="30">
        <v>170.21100000000001</v>
      </c>
      <c r="D242" s="31">
        <v>300</v>
      </c>
      <c r="E242" s="31">
        <v>531.20000000000005</v>
      </c>
      <c r="F242" s="31">
        <v>766</v>
      </c>
      <c r="G242" s="31">
        <v>31</v>
      </c>
      <c r="H242" s="31">
        <v>0</v>
      </c>
      <c r="I242" s="30">
        <v>0</v>
      </c>
      <c r="J242" s="30">
        <v>0.44</v>
      </c>
      <c r="K242" s="30">
        <v>1.0660000000000001</v>
      </c>
      <c r="L242" s="31">
        <v>303</v>
      </c>
      <c r="M242" s="31">
        <v>1.1000000000000001</v>
      </c>
      <c r="N242" s="32">
        <v>-14.505000000000001</v>
      </c>
      <c r="O242" s="33">
        <v>0.22170000000000001</v>
      </c>
      <c r="P242" s="33">
        <v>-1.4019999999999999E-4</v>
      </c>
      <c r="Q242" s="33">
        <v>3.2450000000000003E-8</v>
      </c>
      <c r="R242" s="34">
        <v>1146</v>
      </c>
      <c r="S242" s="34">
        <v>379.29</v>
      </c>
      <c r="T242" s="25">
        <v>11.94</v>
      </c>
      <c r="U242" s="25">
        <v>0</v>
      </c>
      <c r="V242" s="32">
        <v>16.3459</v>
      </c>
      <c r="W242" s="34">
        <v>4310.25</v>
      </c>
      <c r="X242" s="34">
        <v>-87.31</v>
      </c>
      <c r="Y242" s="25">
        <v>598</v>
      </c>
      <c r="Z242" s="25">
        <v>418</v>
      </c>
      <c r="AA242" s="30">
        <v>0</v>
      </c>
      <c r="AB242" s="34">
        <v>0</v>
      </c>
      <c r="AC242" s="30">
        <v>0</v>
      </c>
      <c r="AD242" s="30">
        <v>0</v>
      </c>
      <c r="AE242" s="25">
        <v>11260</v>
      </c>
    </row>
    <row r="243" spans="1:33" ht="15" x14ac:dyDescent="0.2">
      <c r="A243" s="25">
        <v>229</v>
      </c>
      <c r="B243" s="24" t="s">
        <v>304</v>
      </c>
      <c r="C243" s="30">
        <v>168.239</v>
      </c>
      <c r="D243" s="31">
        <v>30537.5</v>
      </c>
      <c r="E243" s="31">
        <v>767</v>
      </c>
      <c r="F243" s="31">
        <v>29.4</v>
      </c>
      <c r="G243" s="31">
        <v>0</v>
      </c>
      <c r="H243" s="31">
        <v>0</v>
      </c>
      <c r="I243" s="30">
        <v>0</v>
      </c>
      <c r="J243" s="30">
        <v>0.47099999999999997</v>
      </c>
      <c r="K243" s="30">
        <v>1.006</v>
      </c>
      <c r="L243" s="31">
        <v>293</v>
      </c>
      <c r="M243" s="31">
        <v>0.4</v>
      </c>
      <c r="N243" s="32">
        <v>0</v>
      </c>
      <c r="O243" s="33">
        <v>0</v>
      </c>
      <c r="P243" s="33">
        <v>0</v>
      </c>
      <c r="Q243" s="33">
        <v>0</v>
      </c>
      <c r="R243" s="34">
        <v>0</v>
      </c>
      <c r="S243" s="34">
        <v>0</v>
      </c>
      <c r="T243" s="25">
        <v>0</v>
      </c>
      <c r="U243" s="25">
        <v>0</v>
      </c>
      <c r="V243" s="32">
        <v>14.4856</v>
      </c>
      <c r="W243" s="34">
        <v>2902.44</v>
      </c>
      <c r="X243" s="34">
        <v>-167.9</v>
      </c>
      <c r="Y243" s="25">
        <v>563</v>
      </c>
      <c r="Z243" s="25">
        <v>473</v>
      </c>
      <c r="AA243" s="30">
        <v>0</v>
      </c>
      <c r="AB243" s="34">
        <v>0</v>
      </c>
      <c r="AC243" s="30">
        <v>0</v>
      </c>
      <c r="AD243" s="30">
        <v>0</v>
      </c>
      <c r="AE243" s="25">
        <v>0</v>
      </c>
    </row>
    <row r="244" spans="1:33" ht="15" x14ac:dyDescent="0.2">
      <c r="A244" s="25">
        <v>230</v>
      </c>
      <c r="B244" s="24" t="s">
        <v>305</v>
      </c>
      <c r="C244" s="30">
        <v>101.193</v>
      </c>
      <c r="D244" s="31">
        <v>210</v>
      </c>
      <c r="E244" s="31">
        <v>382.4</v>
      </c>
      <c r="F244" s="31">
        <v>550</v>
      </c>
      <c r="G244" s="31">
        <v>31</v>
      </c>
      <c r="H244" s="31">
        <v>407</v>
      </c>
      <c r="I244" s="30">
        <v>0.28000000000000003</v>
      </c>
      <c r="J244" s="30">
        <v>0.45500000000000002</v>
      </c>
      <c r="K244" s="30">
        <v>0.73799999999999999</v>
      </c>
      <c r="L244" s="31">
        <v>293</v>
      </c>
      <c r="M244" s="31">
        <v>1</v>
      </c>
      <c r="N244" s="32">
        <v>1.5429999999999999</v>
      </c>
      <c r="O244" s="33">
        <v>0.15029999999999999</v>
      </c>
      <c r="P244" s="33">
        <v>-8.0980000000000001E-5</v>
      </c>
      <c r="Q244" s="33">
        <v>1.6890000000000001E-8</v>
      </c>
      <c r="R244" s="34">
        <v>561.11</v>
      </c>
      <c r="S244" s="34">
        <v>257.39</v>
      </c>
      <c r="T244" s="25">
        <v>0</v>
      </c>
      <c r="U244" s="25">
        <v>0</v>
      </c>
      <c r="V244" s="32">
        <v>16.593900000000001</v>
      </c>
      <c r="W244" s="34">
        <v>3259.08</v>
      </c>
      <c r="X244" s="34">
        <v>-55.15</v>
      </c>
      <c r="Y244" s="25">
        <v>422</v>
      </c>
      <c r="Z244" s="25">
        <v>302</v>
      </c>
      <c r="AA244" s="30">
        <v>0</v>
      </c>
      <c r="AB244" s="34">
        <v>0</v>
      </c>
      <c r="AC244" s="30">
        <v>0</v>
      </c>
      <c r="AD244" s="30">
        <v>0</v>
      </c>
      <c r="AE244" s="25">
        <v>8840</v>
      </c>
    </row>
    <row r="245" spans="1:33" ht="15" x14ac:dyDescent="0.2">
      <c r="A245" s="25">
        <v>231</v>
      </c>
      <c r="B245" s="24" t="s">
        <v>306</v>
      </c>
      <c r="C245" s="30">
        <v>186.339</v>
      </c>
      <c r="D245" s="31">
        <v>297.10000000000002</v>
      </c>
      <c r="E245" s="31">
        <v>533.1</v>
      </c>
      <c r="F245" s="31">
        <v>679</v>
      </c>
      <c r="G245" s="31">
        <v>19</v>
      </c>
      <c r="H245" s="31">
        <v>718</v>
      </c>
      <c r="I245" s="30">
        <v>0.24</v>
      </c>
      <c r="J245" s="30">
        <v>0</v>
      </c>
      <c r="K245" s="30">
        <v>0.83499999999999996</v>
      </c>
      <c r="L245" s="31">
        <v>293</v>
      </c>
      <c r="M245" s="31">
        <v>1.6</v>
      </c>
      <c r="N245" s="32">
        <v>2.2029999999999998</v>
      </c>
      <c r="O245" s="33">
        <v>2.6349999999999998</v>
      </c>
      <c r="P245" s="33">
        <v>-1</v>
      </c>
      <c r="Q245" s="33">
        <v>-1.2749999999999999</v>
      </c>
      <c r="R245" s="34">
        <v>-4</v>
      </c>
      <c r="S245" s="34">
        <v>1.8580000000000001</v>
      </c>
      <c r="T245" s="25">
        <v>-8</v>
      </c>
      <c r="U245" s="25">
        <v>1417.8</v>
      </c>
      <c r="V245" s="32">
        <v>398.89</v>
      </c>
      <c r="W245" s="34">
        <v>-105.84</v>
      </c>
      <c r="X245" s="34">
        <v>-20.81</v>
      </c>
      <c r="Y245" s="25">
        <v>15.2638</v>
      </c>
      <c r="Z245" s="25">
        <v>3242.04</v>
      </c>
      <c r="AA245" s="30">
        <v>-157.1</v>
      </c>
      <c r="AB245" s="34">
        <v>580</v>
      </c>
      <c r="AC245" s="30">
        <v>407</v>
      </c>
      <c r="AD245" s="30">
        <v>0</v>
      </c>
      <c r="AE245" s="25">
        <v>0</v>
      </c>
      <c r="AG245" s="25">
        <v>0</v>
      </c>
    </row>
    <row r="246" spans="1:33" ht="15" x14ac:dyDescent="0.2">
      <c r="A246" s="25">
        <v>232</v>
      </c>
      <c r="B246" s="24" t="s">
        <v>307</v>
      </c>
      <c r="C246" s="30">
        <v>30.07</v>
      </c>
      <c r="D246" s="31">
        <v>89.9</v>
      </c>
      <c r="E246" s="31">
        <v>184.5</v>
      </c>
      <c r="F246" s="31">
        <v>305.39999999999998</v>
      </c>
      <c r="G246" s="31">
        <v>48.2</v>
      </c>
      <c r="H246" s="31">
        <v>148</v>
      </c>
      <c r="I246" s="30">
        <v>0.28499999999999998</v>
      </c>
      <c r="J246" s="30">
        <v>9.8000000000000004E-2</v>
      </c>
      <c r="K246" s="30">
        <v>0.54800000000000004</v>
      </c>
      <c r="L246" s="31">
        <v>183</v>
      </c>
      <c r="M246" s="31">
        <v>0</v>
      </c>
      <c r="N246" s="32">
        <v>1.292</v>
      </c>
      <c r="O246" s="33">
        <v>4.2540000000000001E-2</v>
      </c>
      <c r="P246" s="33">
        <v>-1.6569999999999999E-5</v>
      </c>
      <c r="Q246" s="33">
        <v>2.0810000000000002E-9</v>
      </c>
      <c r="R246" s="34">
        <v>156.6</v>
      </c>
      <c r="S246" s="34">
        <v>95.57</v>
      </c>
      <c r="T246" s="25">
        <v>-20.239999999999998</v>
      </c>
      <c r="U246" s="25">
        <v>-7.87</v>
      </c>
      <c r="V246" s="32">
        <v>15.6637</v>
      </c>
      <c r="W246" s="34">
        <v>1511.42</v>
      </c>
      <c r="X246" s="34">
        <v>-17.16</v>
      </c>
      <c r="Y246" s="25">
        <v>199</v>
      </c>
      <c r="Z246" s="25">
        <v>130</v>
      </c>
      <c r="AA246" s="30">
        <v>38.759</v>
      </c>
      <c r="AB246" s="34">
        <v>-2464.42</v>
      </c>
      <c r="AC246" s="30">
        <v>-3.601</v>
      </c>
      <c r="AD246" s="30">
        <v>1.073</v>
      </c>
      <c r="AE246" s="25">
        <v>3515</v>
      </c>
      <c r="AF246" s="35"/>
    </row>
    <row r="247" spans="1:33" ht="15" x14ac:dyDescent="0.2">
      <c r="A247" s="25">
        <v>233</v>
      </c>
      <c r="B247" s="24" t="s">
        <v>308</v>
      </c>
      <c r="C247" s="30">
        <v>46.069000000000003</v>
      </c>
      <c r="D247" s="31">
        <v>159.1</v>
      </c>
      <c r="E247" s="31">
        <v>351.5</v>
      </c>
      <c r="F247" s="31">
        <v>516.20000000000005</v>
      </c>
      <c r="G247" s="31">
        <v>63</v>
      </c>
      <c r="H247" s="31">
        <v>167</v>
      </c>
      <c r="I247" s="30">
        <v>0.248</v>
      </c>
      <c r="J247" s="30">
        <v>0.63500000000000001</v>
      </c>
      <c r="K247" s="30">
        <v>0.78900000000000003</v>
      </c>
      <c r="L247" s="31">
        <v>293</v>
      </c>
      <c r="M247" s="31">
        <v>1.7</v>
      </c>
      <c r="N247" s="32">
        <v>2.153</v>
      </c>
      <c r="O247" s="33">
        <v>5.1130000000000002E-2</v>
      </c>
      <c r="P247" s="33">
        <v>-2.0040000000000001E-5</v>
      </c>
      <c r="Q247" s="33">
        <v>3.28E-10</v>
      </c>
      <c r="R247" s="34">
        <v>686.64</v>
      </c>
      <c r="S247" s="34">
        <v>300.88</v>
      </c>
      <c r="T247" s="25">
        <v>-56.12</v>
      </c>
      <c r="U247" s="25">
        <v>-40.22</v>
      </c>
      <c r="V247" s="32">
        <v>18.911899999999999</v>
      </c>
      <c r="W247" s="34">
        <v>3803.98</v>
      </c>
      <c r="X247" s="34">
        <v>-41.68</v>
      </c>
      <c r="Y247" s="25">
        <v>369</v>
      </c>
      <c r="Z247" s="25">
        <v>270</v>
      </c>
      <c r="AA247" s="30">
        <v>83.319000000000003</v>
      </c>
      <c r="AB247" s="34">
        <v>-7994.9</v>
      </c>
      <c r="AC247" s="30">
        <v>-9.2010000000000005</v>
      </c>
      <c r="AD247" s="30">
        <v>2.35</v>
      </c>
      <c r="AE247" s="25">
        <v>9260</v>
      </c>
    </row>
    <row r="248" spans="1:33" ht="15" x14ac:dyDescent="0.2">
      <c r="A248" s="25">
        <v>234</v>
      </c>
      <c r="B248" s="24" t="s">
        <v>309</v>
      </c>
      <c r="C248" s="30">
        <v>88.106999999999999</v>
      </c>
      <c r="D248" s="31">
        <v>189.6</v>
      </c>
      <c r="E248" s="31">
        <v>350.3</v>
      </c>
      <c r="F248" s="31">
        <v>523.20000000000005</v>
      </c>
      <c r="G248" s="31">
        <v>37.799999999999997</v>
      </c>
      <c r="H248" s="31">
        <v>286</v>
      </c>
      <c r="I248" s="30">
        <v>0.252</v>
      </c>
      <c r="J248" s="30">
        <v>0.36299999999999999</v>
      </c>
      <c r="K248" s="30">
        <v>0.90100000000000002</v>
      </c>
      <c r="L248" s="31">
        <v>293</v>
      </c>
      <c r="M248" s="31">
        <v>1.9</v>
      </c>
      <c r="N248" s="32">
        <v>1.728</v>
      </c>
      <c r="O248" s="33">
        <v>9.7250000000000003E-2</v>
      </c>
      <c r="P248" s="33">
        <v>-4.9960000000000003E-5</v>
      </c>
      <c r="Q248" s="33">
        <v>6.8180000000000002E-9</v>
      </c>
      <c r="R248" s="34">
        <v>427.38</v>
      </c>
      <c r="S248" s="34">
        <v>235.94</v>
      </c>
      <c r="T248" s="25">
        <v>-105.86</v>
      </c>
      <c r="U248" s="25">
        <v>-78.25</v>
      </c>
      <c r="V248" s="32">
        <v>16.151599999999998</v>
      </c>
      <c r="W248" s="34">
        <v>2790.5</v>
      </c>
      <c r="X248" s="34">
        <v>-57.15</v>
      </c>
      <c r="Y248" s="25">
        <v>385</v>
      </c>
      <c r="Z248" s="25">
        <v>260</v>
      </c>
      <c r="AA248" s="30">
        <v>65.668999999999997</v>
      </c>
      <c r="AB248" s="34">
        <v>-6394.77</v>
      </c>
      <c r="AC248" s="30">
        <v>-6.9649999999999999</v>
      </c>
      <c r="AD248" s="30">
        <v>4.01</v>
      </c>
      <c r="AE248" s="25">
        <v>7700</v>
      </c>
    </row>
    <row r="249" spans="1:33" ht="15" x14ac:dyDescent="0.2">
      <c r="A249" s="25">
        <v>235</v>
      </c>
      <c r="B249" s="24" t="s">
        <v>310</v>
      </c>
      <c r="C249" s="30">
        <v>100.11799999999999</v>
      </c>
      <c r="D249" s="31">
        <v>201</v>
      </c>
      <c r="E249" s="31">
        <v>373</v>
      </c>
      <c r="F249" s="31">
        <v>552</v>
      </c>
      <c r="G249" s="31">
        <v>37</v>
      </c>
      <c r="H249" s="31">
        <v>320</v>
      </c>
      <c r="I249" s="30">
        <v>0.26100000000000001</v>
      </c>
      <c r="J249" s="30">
        <v>0.4</v>
      </c>
      <c r="K249" s="30">
        <v>0.92100000000000004</v>
      </c>
      <c r="L249" s="31">
        <v>293</v>
      </c>
      <c r="M249" s="31">
        <v>0</v>
      </c>
      <c r="N249" s="32">
        <v>4.0149999999999997</v>
      </c>
      <c r="O249" s="33">
        <v>0.88129999999999997</v>
      </c>
      <c r="P249" s="33">
        <v>-3.3000000000000003E-5</v>
      </c>
      <c r="Q249" s="33">
        <v>-1.3689999999999999E-9</v>
      </c>
      <c r="R249" s="34">
        <v>438.04</v>
      </c>
      <c r="S249" s="34">
        <v>256.83999999999997</v>
      </c>
      <c r="T249" s="25">
        <v>0</v>
      </c>
      <c r="U249" s="25">
        <v>0</v>
      </c>
      <c r="V249" s="32">
        <v>16.088999999999999</v>
      </c>
      <c r="W249" s="34">
        <v>2974.94</v>
      </c>
      <c r="X249" s="34">
        <v>-58.15</v>
      </c>
      <c r="Y249" s="25">
        <v>409</v>
      </c>
      <c r="Z249" s="25">
        <v>274</v>
      </c>
      <c r="AA249" s="30">
        <v>0</v>
      </c>
      <c r="AB249" s="34">
        <v>0</v>
      </c>
      <c r="AC249" s="30">
        <v>0</v>
      </c>
      <c r="AD249" s="30">
        <v>0</v>
      </c>
      <c r="AE249" s="25">
        <v>7950</v>
      </c>
    </row>
    <row r="250" spans="1:33" ht="15" x14ac:dyDescent="0.2">
      <c r="A250" s="25">
        <v>236</v>
      </c>
      <c r="B250" s="24" t="s">
        <v>311</v>
      </c>
      <c r="C250" s="30">
        <v>45.085000000000001</v>
      </c>
      <c r="D250" s="31">
        <v>192</v>
      </c>
      <c r="E250" s="31">
        <v>289.7</v>
      </c>
      <c r="F250" s="31">
        <v>456</v>
      </c>
      <c r="G250" s="31">
        <v>55.5</v>
      </c>
      <c r="H250" s="31">
        <v>178</v>
      </c>
      <c r="I250" s="30">
        <v>0.26400000000000001</v>
      </c>
      <c r="J250" s="30">
        <v>0.28399999999999997</v>
      </c>
      <c r="K250" s="30">
        <v>0.68300000000000005</v>
      </c>
      <c r="L250" s="31">
        <v>293</v>
      </c>
      <c r="M250" s="31">
        <v>1.3</v>
      </c>
      <c r="N250" s="32">
        <v>0.88200000000000001</v>
      </c>
      <c r="O250" s="33">
        <v>6.5720000000000001E-2</v>
      </c>
      <c r="P250" s="33">
        <v>-3.7809999999999999E-5</v>
      </c>
      <c r="Q250" s="33">
        <v>9.0959999999999992E-9</v>
      </c>
      <c r="R250" s="34">
        <v>340.54</v>
      </c>
      <c r="S250" s="34">
        <v>192.44</v>
      </c>
      <c r="T250" s="25">
        <v>-11</v>
      </c>
      <c r="U250" s="25">
        <v>8.91</v>
      </c>
      <c r="V250" s="32">
        <v>17.007300000000001</v>
      </c>
      <c r="W250" s="34">
        <v>2618.73</v>
      </c>
      <c r="X250" s="34">
        <v>-37.299999999999997</v>
      </c>
      <c r="Y250" s="25">
        <v>316</v>
      </c>
      <c r="Z250" s="25">
        <v>215</v>
      </c>
      <c r="AA250" s="30">
        <v>64.055999999999997</v>
      </c>
      <c r="AB250" s="34">
        <v>-5352.01</v>
      </c>
      <c r="AC250" s="30">
        <v>-6.875</v>
      </c>
      <c r="AD250" s="30">
        <v>2.08</v>
      </c>
      <c r="AE250" s="25">
        <v>6700</v>
      </c>
    </row>
    <row r="251" spans="1:33" ht="15" x14ac:dyDescent="0.2">
      <c r="A251" s="25">
        <v>237</v>
      </c>
      <c r="B251" s="24" t="s">
        <v>312</v>
      </c>
      <c r="C251" s="30">
        <v>150.178</v>
      </c>
      <c r="D251" s="31">
        <v>238.3</v>
      </c>
      <c r="E251" s="31">
        <v>485.9</v>
      </c>
      <c r="F251" s="31">
        <v>697</v>
      </c>
      <c r="G251" s="31">
        <v>32</v>
      </c>
      <c r="H251" s="31">
        <v>451</v>
      </c>
      <c r="I251" s="30">
        <v>0.25</v>
      </c>
      <c r="J251" s="30">
        <v>0.48</v>
      </c>
      <c r="K251" s="30">
        <v>1.046</v>
      </c>
      <c r="L251" s="31">
        <v>293</v>
      </c>
      <c r="M251" s="31">
        <v>1.9</v>
      </c>
      <c r="N251" s="32">
        <v>4.9370000000000003</v>
      </c>
      <c r="O251" s="33">
        <v>0.16450000000000001</v>
      </c>
      <c r="P251" s="33">
        <v>-8.6180000000000005E-5</v>
      </c>
      <c r="Q251" s="33">
        <v>1.2089999999999999E-8</v>
      </c>
      <c r="R251" s="34">
        <v>746.5</v>
      </c>
      <c r="S251" s="34">
        <v>338.47</v>
      </c>
      <c r="T251" s="25">
        <v>0</v>
      </c>
      <c r="U251" s="25">
        <v>0</v>
      </c>
      <c r="V251" s="32">
        <v>16.206499999999998</v>
      </c>
      <c r="W251" s="34">
        <v>3845.09</v>
      </c>
      <c r="X251" s="34">
        <v>-84.15</v>
      </c>
      <c r="Y251" s="25">
        <v>531</v>
      </c>
      <c r="Z251" s="25">
        <v>361</v>
      </c>
      <c r="AA251" s="30">
        <v>0</v>
      </c>
      <c r="AB251" s="34">
        <v>0</v>
      </c>
      <c r="AC251" s="30">
        <v>0</v>
      </c>
      <c r="AD251" s="30">
        <v>0</v>
      </c>
      <c r="AE251" s="25">
        <v>10700</v>
      </c>
    </row>
    <row r="252" spans="1:33" ht="15" x14ac:dyDescent="0.2">
      <c r="A252" s="25">
        <v>238</v>
      </c>
      <c r="B252" s="24" t="s">
        <v>313</v>
      </c>
      <c r="C252" s="30">
        <v>108.96599999999999</v>
      </c>
      <c r="D252" s="31">
        <v>154.6</v>
      </c>
      <c r="E252" s="31">
        <v>311.5</v>
      </c>
      <c r="F252" s="31">
        <v>503.8</v>
      </c>
      <c r="G252" s="31">
        <v>61.5</v>
      </c>
      <c r="H252" s="31">
        <v>215</v>
      </c>
      <c r="I252" s="30">
        <v>0.32</v>
      </c>
      <c r="J252" s="30">
        <v>0.254</v>
      </c>
      <c r="K252" s="30">
        <v>1.4510000000000001</v>
      </c>
      <c r="L252" s="31">
        <v>298</v>
      </c>
      <c r="M252" s="31">
        <v>2</v>
      </c>
      <c r="N252" s="32">
        <v>1.59</v>
      </c>
      <c r="O252" s="33">
        <v>5.6079999999999998E-2</v>
      </c>
      <c r="P252" s="33">
        <v>-3.5169999999999997E-5</v>
      </c>
      <c r="Q252" s="33">
        <v>9.0859999999999994E-9</v>
      </c>
      <c r="R252" s="34">
        <v>369.8</v>
      </c>
      <c r="S252" s="34">
        <v>220.68</v>
      </c>
      <c r="T252" s="25">
        <v>-15.3</v>
      </c>
      <c r="U252" s="25">
        <v>-6.29</v>
      </c>
      <c r="V252" s="32">
        <v>15.9338</v>
      </c>
      <c r="W252" s="34">
        <v>2511.6799999999998</v>
      </c>
      <c r="X252" s="34">
        <v>-41.44</v>
      </c>
      <c r="Y252" s="25">
        <v>333</v>
      </c>
      <c r="Z252" s="25">
        <v>226</v>
      </c>
      <c r="AA252" s="30">
        <v>37.984999999999999</v>
      </c>
      <c r="AB252" s="34">
        <v>-4246.2700000000004</v>
      </c>
      <c r="AC252" s="30">
        <v>-3.09</v>
      </c>
      <c r="AD252" s="30">
        <v>2.29</v>
      </c>
      <c r="AE252" s="25">
        <v>6330</v>
      </c>
    </row>
    <row r="253" spans="1:33" ht="15" x14ac:dyDescent="0.2">
      <c r="A253" s="25">
        <v>239</v>
      </c>
      <c r="B253" s="24" t="s">
        <v>314</v>
      </c>
      <c r="C253" s="30">
        <v>102.17700000000001</v>
      </c>
      <c r="D253" s="31">
        <v>170</v>
      </c>
      <c r="E253" s="31">
        <v>365.4</v>
      </c>
      <c r="F253" s="31">
        <v>531</v>
      </c>
      <c r="G253" s="31">
        <v>30</v>
      </c>
      <c r="H253" s="31">
        <v>390</v>
      </c>
      <c r="I253" s="30">
        <v>0.27</v>
      </c>
      <c r="J253" s="30">
        <v>0.4</v>
      </c>
      <c r="K253" s="30">
        <v>0.749</v>
      </c>
      <c r="L253" s="31">
        <v>293</v>
      </c>
      <c r="M253" s="31">
        <v>1.2</v>
      </c>
      <c r="N253" s="32">
        <v>5.6429999999999998</v>
      </c>
      <c r="O253" s="33">
        <v>0.12820000000000001</v>
      </c>
      <c r="P253" s="33">
        <v>-6.0390000000000003E-5</v>
      </c>
      <c r="Q253" s="33">
        <v>9.9279999999999996E-9</v>
      </c>
      <c r="R253" s="34">
        <v>443.32</v>
      </c>
      <c r="S253" s="34">
        <v>234.68</v>
      </c>
      <c r="T253" s="25">
        <v>0</v>
      </c>
      <c r="U253" s="25">
        <v>0</v>
      </c>
      <c r="V253" s="32">
        <v>16.047699999999999</v>
      </c>
      <c r="W253" s="34">
        <v>2921.52</v>
      </c>
      <c r="X253" s="34">
        <v>-55.15</v>
      </c>
      <c r="Y253" s="25">
        <v>400</v>
      </c>
      <c r="Z253" s="25">
        <v>265</v>
      </c>
      <c r="AA253" s="30">
        <v>0</v>
      </c>
      <c r="AB253" s="34">
        <v>0</v>
      </c>
      <c r="AC253" s="30">
        <v>0</v>
      </c>
      <c r="AD253" s="30">
        <v>0</v>
      </c>
      <c r="AE253" s="25">
        <v>7600</v>
      </c>
    </row>
    <row r="254" spans="1:33" ht="15" x14ac:dyDescent="0.2">
      <c r="A254" s="25">
        <v>240</v>
      </c>
      <c r="B254" s="24" t="s">
        <v>315</v>
      </c>
      <c r="C254" s="30">
        <v>116.16</v>
      </c>
      <c r="D254" s="31">
        <v>180</v>
      </c>
      <c r="E254" s="31">
        <v>394</v>
      </c>
      <c r="F254" s="31">
        <v>566</v>
      </c>
      <c r="G254" s="31">
        <v>31</v>
      </c>
      <c r="H254" s="31">
        <v>395</v>
      </c>
      <c r="I254" s="30">
        <v>0.26</v>
      </c>
      <c r="J254" s="30">
        <v>0.47</v>
      </c>
      <c r="K254" s="30">
        <v>0.879</v>
      </c>
      <c r="L254" s="31">
        <v>293</v>
      </c>
      <c r="M254" s="31">
        <v>1.8</v>
      </c>
      <c r="N254" s="32">
        <v>5.1369999999999996</v>
      </c>
      <c r="O254" s="33">
        <v>0.1177</v>
      </c>
      <c r="P254" s="33">
        <v>-4.6289999999999999E-5</v>
      </c>
      <c r="Q254" s="33">
        <v>8.4999999999999996E-10</v>
      </c>
      <c r="R254" s="34">
        <v>489.95</v>
      </c>
      <c r="S254" s="34">
        <v>264.22000000000003</v>
      </c>
      <c r="T254" s="25">
        <v>0</v>
      </c>
      <c r="U254" s="25">
        <v>0</v>
      </c>
      <c r="V254" s="32">
        <v>15.998699999999999</v>
      </c>
      <c r="W254" s="34">
        <v>3127.6</v>
      </c>
      <c r="X254" s="34">
        <v>-60.15</v>
      </c>
      <c r="Y254" s="25">
        <v>432</v>
      </c>
      <c r="Z254" s="25">
        <v>288</v>
      </c>
      <c r="AA254" s="30">
        <v>0</v>
      </c>
      <c r="AB254" s="34">
        <v>0</v>
      </c>
      <c r="AC254" s="30">
        <v>0</v>
      </c>
      <c r="AD254" s="30">
        <v>0</v>
      </c>
      <c r="AE254" s="25">
        <v>8200</v>
      </c>
    </row>
    <row r="255" spans="1:33" ht="15" x14ac:dyDescent="0.2">
      <c r="A255" s="25">
        <v>241</v>
      </c>
      <c r="B255" s="24" t="s">
        <v>316</v>
      </c>
      <c r="C255" s="30">
        <v>64.515000000000001</v>
      </c>
      <c r="D255" s="31">
        <v>136.80000000000001</v>
      </c>
      <c r="E255" s="31">
        <v>285.39999999999998</v>
      </c>
      <c r="F255" s="31">
        <v>460.4</v>
      </c>
      <c r="G255" s="31">
        <v>52</v>
      </c>
      <c r="H255" s="31">
        <v>199</v>
      </c>
      <c r="I255" s="30">
        <v>0.27400000000000002</v>
      </c>
      <c r="J255" s="30">
        <v>0.19</v>
      </c>
      <c r="K255" s="30">
        <v>0.89600000000000002</v>
      </c>
      <c r="L255" s="31">
        <v>293</v>
      </c>
      <c r="M255" s="31">
        <v>2</v>
      </c>
      <c r="N255" s="32">
        <v>-0.13200000000000001</v>
      </c>
      <c r="O255" s="33">
        <v>6.225E-2</v>
      </c>
      <c r="P255" s="33">
        <v>-4.3940000000000003E-5</v>
      </c>
      <c r="Q255" s="33">
        <v>1.325E-8</v>
      </c>
      <c r="R255" s="34">
        <v>320.94</v>
      </c>
      <c r="S255" s="34">
        <v>190.83</v>
      </c>
      <c r="T255" s="25">
        <v>-26.7</v>
      </c>
      <c r="U255" s="25">
        <v>-14.34</v>
      </c>
      <c r="V255" s="32">
        <v>15.98</v>
      </c>
      <c r="W255" s="34">
        <v>2332.0100000000002</v>
      </c>
      <c r="X255" s="34">
        <v>-36.479999999999997</v>
      </c>
      <c r="Y255" s="25">
        <v>310</v>
      </c>
      <c r="Z255" s="25">
        <v>200</v>
      </c>
      <c r="AA255" s="30">
        <v>48.664999999999999</v>
      </c>
      <c r="AB255" s="34">
        <v>-4364.03</v>
      </c>
      <c r="AC255" s="30">
        <v>-4.7329999999999997</v>
      </c>
      <c r="AD255" s="30">
        <v>2.2599999999999998</v>
      </c>
      <c r="AE255" s="25">
        <v>5900</v>
      </c>
    </row>
    <row r="256" spans="1:33" ht="15" x14ac:dyDescent="0.2">
      <c r="A256" s="25">
        <v>242</v>
      </c>
      <c r="B256" s="24" t="s">
        <v>317</v>
      </c>
      <c r="C256" s="30">
        <v>74.123000000000005</v>
      </c>
      <c r="D256" s="31">
        <v>156.9</v>
      </c>
      <c r="E256" s="31">
        <v>307.7</v>
      </c>
      <c r="F256" s="31">
        <v>466.7</v>
      </c>
      <c r="G256" s="31">
        <v>35.9</v>
      </c>
      <c r="H256" s="31">
        <v>280</v>
      </c>
      <c r="I256" s="30">
        <v>0.26200000000000001</v>
      </c>
      <c r="J256" s="30">
        <v>0.28100000000000003</v>
      </c>
      <c r="K256" s="30">
        <v>0.71299999999999997</v>
      </c>
      <c r="L256" s="31">
        <v>293</v>
      </c>
      <c r="M256" s="31">
        <v>1.3</v>
      </c>
      <c r="N256" s="32">
        <v>5.117</v>
      </c>
      <c r="O256" s="33">
        <v>8.022E-2</v>
      </c>
      <c r="P256" s="33">
        <v>-2.4729999999999999E-5</v>
      </c>
      <c r="Q256" s="33">
        <v>-2.2349999999999998E-9</v>
      </c>
      <c r="R256" s="34">
        <v>353.14</v>
      </c>
      <c r="S256" s="34">
        <v>190.58</v>
      </c>
      <c r="T256" s="25">
        <v>-60.28</v>
      </c>
      <c r="U256" s="25">
        <v>-29.24</v>
      </c>
      <c r="V256" s="32">
        <v>16.082799999999999</v>
      </c>
      <c r="W256" s="34">
        <v>2511.29</v>
      </c>
      <c r="X256" s="34">
        <v>-41.95</v>
      </c>
      <c r="Y256" s="25">
        <v>30</v>
      </c>
      <c r="Z256" s="25">
        <v>225</v>
      </c>
      <c r="AA256" s="30">
        <v>57.26</v>
      </c>
      <c r="AB256" s="34">
        <v>-5105.8999999999996</v>
      </c>
      <c r="AC256" s="30">
        <v>-3.9449999999999998</v>
      </c>
      <c r="AD256" s="30">
        <v>3.4</v>
      </c>
      <c r="AE256" s="25">
        <v>6380</v>
      </c>
    </row>
    <row r="257" spans="1:31" ht="15" x14ac:dyDescent="0.2">
      <c r="A257" s="25">
        <v>243</v>
      </c>
      <c r="B257" s="24" t="s">
        <v>318</v>
      </c>
      <c r="C257" s="30">
        <v>48.06</v>
      </c>
      <c r="D257" s="31">
        <v>129.9</v>
      </c>
      <c r="E257" s="31">
        <v>235.4</v>
      </c>
      <c r="F257" s="31">
        <v>375.3</v>
      </c>
      <c r="G257" s="31">
        <v>49.6</v>
      </c>
      <c r="H257" s="31">
        <v>169</v>
      </c>
      <c r="I257" s="30">
        <v>0.27200000000000002</v>
      </c>
      <c r="J257" s="30">
        <v>0.23799999999999999</v>
      </c>
      <c r="K257" s="30">
        <v>0</v>
      </c>
      <c r="L257" s="31">
        <v>0</v>
      </c>
      <c r="M257" s="31">
        <v>2</v>
      </c>
      <c r="N257" s="32">
        <v>1.038</v>
      </c>
      <c r="O257" s="33">
        <v>5.2069999999999998E-2</v>
      </c>
      <c r="P257" s="33">
        <v>-2.7840000000000001E-5</v>
      </c>
      <c r="Q257" s="33">
        <v>5.7569999999999999E-9</v>
      </c>
      <c r="R257" s="34">
        <v>0</v>
      </c>
      <c r="S257" s="34">
        <v>0</v>
      </c>
      <c r="T257" s="25">
        <v>-62.5</v>
      </c>
      <c r="U257" s="25">
        <v>-50.08</v>
      </c>
      <c r="V257" s="32">
        <v>16.0686</v>
      </c>
      <c r="W257" s="34">
        <v>1966.89</v>
      </c>
      <c r="X257" s="34">
        <v>-27</v>
      </c>
      <c r="Y257" s="25">
        <v>252</v>
      </c>
      <c r="Z257" s="25">
        <v>170</v>
      </c>
      <c r="AA257" s="30">
        <v>0</v>
      </c>
      <c r="AB257" s="34">
        <v>0</v>
      </c>
      <c r="AC257" s="30">
        <v>0</v>
      </c>
      <c r="AD257" s="30">
        <v>0</v>
      </c>
      <c r="AE257" s="25">
        <v>0</v>
      </c>
    </row>
    <row r="258" spans="1:31" ht="15" x14ac:dyDescent="0.2">
      <c r="A258" s="25">
        <v>244</v>
      </c>
      <c r="B258" s="24" t="s">
        <v>319</v>
      </c>
      <c r="C258" s="30">
        <v>74.08</v>
      </c>
      <c r="D258" s="31">
        <v>193.8</v>
      </c>
      <c r="E258" s="31">
        <v>327.39999999999998</v>
      </c>
      <c r="F258" s="31">
        <v>508.4</v>
      </c>
      <c r="G258" s="31">
        <v>46.8</v>
      </c>
      <c r="H258" s="31">
        <v>229</v>
      </c>
      <c r="I258" s="30">
        <v>0.25700000000000001</v>
      </c>
      <c r="J258" s="30">
        <v>0.28299999999999997</v>
      </c>
      <c r="K258" s="30">
        <v>0.92700000000000005</v>
      </c>
      <c r="L258" s="31">
        <v>289</v>
      </c>
      <c r="M258" s="31">
        <v>2</v>
      </c>
      <c r="N258" s="32">
        <v>5.8929999999999998</v>
      </c>
      <c r="O258" s="33">
        <v>5.5320000000000001E-2</v>
      </c>
      <c r="P258" s="33">
        <v>-5.0629999999999996E-6</v>
      </c>
      <c r="Q258" s="33">
        <v>-1.28E-8</v>
      </c>
      <c r="R258" s="34">
        <v>400.91</v>
      </c>
      <c r="S258" s="34">
        <v>226.23</v>
      </c>
      <c r="T258" s="25">
        <v>-88.74</v>
      </c>
      <c r="U258" s="25">
        <v>0</v>
      </c>
      <c r="V258" s="32">
        <v>16.161100000000001</v>
      </c>
      <c r="W258" s="34">
        <v>2603.3000000000002</v>
      </c>
      <c r="X258" s="34">
        <v>-54.15</v>
      </c>
      <c r="Y258" s="25">
        <v>360</v>
      </c>
      <c r="Z258" s="25">
        <v>240</v>
      </c>
      <c r="AA258" s="30">
        <v>60.603999999999999</v>
      </c>
      <c r="AB258" s="34">
        <v>-5724.26</v>
      </c>
      <c r="AC258" s="30">
        <v>-6.3049999999999997</v>
      </c>
      <c r="AD258" s="30">
        <v>3.07</v>
      </c>
      <c r="AE258" s="25">
        <v>7200</v>
      </c>
    </row>
    <row r="259" spans="1:31" ht="15" x14ac:dyDescent="0.2">
      <c r="A259" s="25">
        <v>245</v>
      </c>
      <c r="B259" s="24" t="s">
        <v>320</v>
      </c>
      <c r="C259" s="30">
        <v>116.16</v>
      </c>
      <c r="D259" s="31">
        <v>185</v>
      </c>
      <c r="E259" s="31">
        <v>384.2</v>
      </c>
      <c r="F259" s="31">
        <v>553</v>
      </c>
      <c r="G259" s="31">
        <v>30</v>
      </c>
      <c r="H259" s="31">
        <v>410</v>
      </c>
      <c r="I259" s="30">
        <v>0.27</v>
      </c>
      <c r="J259" s="30">
        <v>0.42699999999999999</v>
      </c>
      <c r="K259" s="30">
        <v>0.86899999999999999</v>
      </c>
      <c r="L259" s="31">
        <v>293</v>
      </c>
      <c r="M259" s="31">
        <v>2.1</v>
      </c>
      <c r="N259" s="32">
        <v>0</v>
      </c>
      <c r="O259" s="33">
        <v>0</v>
      </c>
      <c r="P259" s="33">
        <v>0</v>
      </c>
      <c r="Q259" s="33">
        <v>0</v>
      </c>
      <c r="R259" s="34">
        <v>0</v>
      </c>
      <c r="S259" s="34">
        <v>0</v>
      </c>
      <c r="T259" s="25">
        <v>0</v>
      </c>
      <c r="U259" s="25">
        <v>0</v>
      </c>
      <c r="V259" s="32">
        <v>0</v>
      </c>
      <c r="W259" s="34">
        <v>0</v>
      </c>
      <c r="X259" s="34">
        <v>0</v>
      </c>
      <c r="Y259" s="25">
        <v>0</v>
      </c>
      <c r="Z259" s="25">
        <v>0</v>
      </c>
      <c r="AA259" s="30">
        <v>74.335999999999999</v>
      </c>
      <c r="AB259" s="34">
        <v>-7477.19</v>
      </c>
      <c r="AC259" s="30">
        <v>-8.1080000000000005</v>
      </c>
      <c r="AD259" s="30">
        <v>5.66</v>
      </c>
      <c r="AE259" s="25">
        <v>8365</v>
      </c>
    </row>
    <row r="260" spans="1:31" ht="15" x14ac:dyDescent="0.2">
      <c r="A260" s="25">
        <v>246</v>
      </c>
      <c r="B260" s="24" t="s">
        <v>321</v>
      </c>
      <c r="C260" s="30">
        <v>62.134</v>
      </c>
      <c r="D260" s="31">
        <v>125.3</v>
      </c>
      <c r="E260" s="31">
        <v>308.2</v>
      </c>
      <c r="F260" s="31">
        <v>499</v>
      </c>
      <c r="G260" s="31">
        <v>54.2</v>
      </c>
      <c r="H260" s="31">
        <v>207</v>
      </c>
      <c r="I260" s="30">
        <v>0.27400000000000002</v>
      </c>
      <c r="J260" s="30">
        <v>0.19</v>
      </c>
      <c r="K260" s="30">
        <v>0.83899999999999997</v>
      </c>
      <c r="L260" s="31">
        <v>293</v>
      </c>
      <c r="M260" s="31">
        <v>1.5</v>
      </c>
      <c r="N260" s="32">
        <v>3.5640000000000001</v>
      </c>
      <c r="O260" s="33">
        <v>5.6149999999999999E-2</v>
      </c>
      <c r="P260" s="33">
        <v>-3.239E-5</v>
      </c>
      <c r="Q260" s="33">
        <v>7.5520000000000004E-9</v>
      </c>
      <c r="R260" s="34">
        <v>419.6</v>
      </c>
      <c r="S260" s="34">
        <v>206.21</v>
      </c>
      <c r="T260" s="25">
        <v>-11.02</v>
      </c>
      <c r="U260" s="25">
        <v>-1.1200000000000001</v>
      </c>
      <c r="V260" s="32">
        <v>16.0077</v>
      </c>
      <c r="W260" s="34">
        <v>2497.23</v>
      </c>
      <c r="X260" s="34">
        <v>-41.77</v>
      </c>
      <c r="Y260" s="25">
        <v>330</v>
      </c>
      <c r="Z260" s="25">
        <v>224</v>
      </c>
      <c r="AA260" s="30">
        <v>51.954000000000001</v>
      </c>
      <c r="AB260" s="34">
        <v>-4900.34</v>
      </c>
      <c r="AC260" s="30">
        <v>-5.1390000000000002</v>
      </c>
      <c r="AD260" s="30">
        <v>2.5499999999999998</v>
      </c>
      <c r="AE260" s="25">
        <v>6400</v>
      </c>
    </row>
    <row r="261" spans="1:31" ht="15" x14ac:dyDescent="0.2">
      <c r="A261" s="25">
        <v>247</v>
      </c>
      <c r="B261" s="24" t="s">
        <v>322</v>
      </c>
      <c r="C261" s="30">
        <v>102.134</v>
      </c>
      <c r="D261" s="31">
        <v>199.3</v>
      </c>
      <c r="E261" s="31">
        <v>273</v>
      </c>
      <c r="F261" s="31">
        <v>546</v>
      </c>
      <c r="G261" s="31">
        <v>33.200000000000003</v>
      </c>
      <c r="H261" s="31">
        <v>345</v>
      </c>
      <c r="I261" s="30">
        <v>0.25600000000000001</v>
      </c>
      <c r="J261" s="30">
        <v>0.39500000000000002</v>
      </c>
      <c r="K261" s="30">
        <v>0.89500000000000002</v>
      </c>
      <c r="L261" s="31">
        <v>289</v>
      </c>
      <c r="M261" s="31">
        <v>1.8</v>
      </c>
      <c r="N261" s="32">
        <v>4.742</v>
      </c>
      <c r="O261" s="33">
        <v>9.6360000000000001E-2</v>
      </c>
      <c r="P261" s="33">
        <v>-3.4319999999999997E-5</v>
      </c>
      <c r="Q261" s="33">
        <v>-1.7680000000000001E-9</v>
      </c>
      <c r="R261" s="34">
        <v>463.31</v>
      </c>
      <c r="S261" s="34">
        <v>248.72</v>
      </c>
      <c r="T261" s="25">
        <v>-112.3</v>
      </c>
      <c r="U261" s="25">
        <v>-77.319999999999993</v>
      </c>
      <c r="V261" s="32">
        <v>16.161999999999999</v>
      </c>
      <c r="W261" s="34">
        <v>2935.11</v>
      </c>
      <c r="X261" s="34">
        <v>-64.17</v>
      </c>
      <c r="Y261" s="25">
        <v>396</v>
      </c>
      <c r="Z261" s="25">
        <v>276</v>
      </c>
      <c r="AA261" s="30">
        <v>67.631</v>
      </c>
      <c r="AB261" s="34">
        <v>-6869.83</v>
      </c>
      <c r="AC261" s="30">
        <v>-7.1929999999999996</v>
      </c>
      <c r="AD261" s="30">
        <v>4.9800000000000004</v>
      </c>
      <c r="AE261" s="25">
        <v>8180</v>
      </c>
    </row>
    <row r="262" spans="1:31" ht="15" x14ac:dyDescent="0.2">
      <c r="A262" s="25">
        <v>248</v>
      </c>
      <c r="B262" s="24" t="s">
        <v>323</v>
      </c>
      <c r="C262" s="30">
        <v>88.15</v>
      </c>
      <c r="D262" s="31">
        <v>146.4</v>
      </c>
      <c r="E262" s="31">
        <v>336.8</v>
      </c>
      <c r="F262" s="31">
        <v>500.6</v>
      </c>
      <c r="G262" s="31">
        <v>32.1</v>
      </c>
      <c r="H262" s="31">
        <v>0</v>
      </c>
      <c r="I262" s="30">
        <v>0</v>
      </c>
      <c r="J262" s="30">
        <v>0.33100000000000002</v>
      </c>
      <c r="K262" s="30">
        <v>0.73299999999999998</v>
      </c>
      <c r="L262" s="31">
        <v>293</v>
      </c>
      <c r="M262" s="31">
        <v>1.2</v>
      </c>
      <c r="N262" s="32">
        <v>0</v>
      </c>
      <c r="O262" s="33">
        <v>0</v>
      </c>
      <c r="P262" s="33">
        <v>0</v>
      </c>
      <c r="Q262" s="33">
        <v>0</v>
      </c>
      <c r="R262" s="34">
        <v>399.87</v>
      </c>
      <c r="S262" s="34">
        <v>213.39</v>
      </c>
      <c r="T262" s="25">
        <v>0</v>
      </c>
      <c r="U262" s="25">
        <v>0</v>
      </c>
      <c r="V262" s="32">
        <v>15.453900000000001</v>
      </c>
      <c r="W262" s="34">
        <v>2423.41</v>
      </c>
      <c r="X262" s="34">
        <v>-62.28</v>
      </c>
      <c r="Y262" s="25">
        <v>360</v>
      </c>
      <c r="Z262" s="25">
        <v>246</v>
      </c>
      <c r="AA262" s="30">
        <v>58.911000000000001</v>
      </c>
      <c r="AB262" s="34">
        <v>-5663.85</v>
      </c>
      <c r="AC262" s="30">
        <v>-6.1</v>
      </c>
      <c r="AD262" s="30">
        <v>4.33</v>
      </c>
      <c r="AE262" s="25">
        <v>7290</v>
      </c>
    </row>
    <row r="263" spans="1:31" ht="15" x14ac:dyDescent="0.2">
      <c r="A263" s="25">
        <v>249</v>
      </c>
      <c r="B263" s="24" t="s">
        <v>324</v>
      </c>
      <c r="C263" s="30">
        <v>106.16800000000001</v>
      </c>
      <c r="D263" s="31">
        <v>178.2</v>
      </c>
      <c r="E263" s="31">
        <v>409.3</v>
      </c>
      <c r="F263" s="31">
        <v>617.1</v>
      </c>
      <c r="G263" s="31">
        <v>35.6</v>
      </c>
      <c r="H263" s="31">
        <v>374</v>
      </c>
      <c r="I263" s="30">
        <v>0.26300000000000001</v>
      </c>
      <c r="J263" s="30">
        <v>0.30099999999999999</v>
      </c>
      <c r="K263" s="30">
        <v>0.86699999999999999</v>
      </c>
      <c r="L263" s="31">
        <v>293</v>
      </c>
      <c r="M263" s="31">
        <v>0.4</v>
      </c>
      <c r="N263" s="32">
        <v>-10.294</v>
      </c>
      <c r="O263" s="33">
        <v>0.16889999999999999</v>
      </c>
      <c r="P263" s="33">
        <v>-1.149E-4</v>
      </c>
      <c r="Q263" s="33">
        <v>3.107E-8</v>
      </c>
      <c r="R263" s="34">
        <v>472.82</v>
      </c>
      <c r="S263" s="34">
        <v>264.22000000000003</v>
      </c>
      <c r="T263" s="25">
        <v>7.12</v>
      </c>
      <c r="U263" s="25">
        <v>31.21</v>
      </c>
      <c r="V263" s="32">
        <v>16.019500000000001</v>
      </c>
      <c r="W263" s="34">
        <v>3279.47</v>
      </c>
      <c r="X263" s="34">
        <v>-59.95</v>
      </c>
      <c r="Y263" s="25">
        <v>450</v>
      </c>
      <c r="Z263" s="25">
        <v>300</v>
      </c>
      <c r="AA263" s="30">
        <v>58.1</v>
      </c>
      <c r="AB263" s="34">
        <v>-6792.54</v>
      </c>
      <c r="AC263" s="30">
        <v>-5.8019999999999996</v>
      </c>
      <c r="AD263" s="30">
        <v>5.75</v>
      </c>
      <c r="AE263" s="25">
        <v>8500</v>
      </c>
    </row>
    <row r="264" spans="1:31" ht="15" x14ac:dyDescent="0.2">
      <c r="A264" s="25">
        <v>250</v>
      </c>
      <c r="B264" s="24" t="s">
        <v>325</v>
      </c>
      <c r="C264" s="30">
        <v>112.21599999999999</v>
      </c>
      <c r="D264" s="31">
        <v>161.80000000000001</v>
      </c>
      <c r="E264" s="31">
        <v>404.9</v>
      </c>
      <c r="F264" s="31">
        <v>609</v>
      </c>
      <c r="G264" s="31">
        <v>29.9</v>
      </c>
      <c r="H264" s="31">
        <v>450</v>
      </c>
      <c r="I264" s="30">
        <v>0.27</v>
      </c>
      <c r="J264" s="30">
        <v>0.24299999999999999</v>
      </c>
      <c r="K264" s="30">
        <v>0.78800000000000003</v>
      </c>
      <c r="L264" s="31">
        <v>293</v>
      </c>
      <c r="M264" s="31">
        <v>0</v>
      </c>
      <c r="N264" s="32">
        <v>-15.26</v>
      </c>
      <c r="O264" s="33">
        <v>0.21240000000000001</v>
      </c>
      <c r="P264" s="33">
        <v>-1.22E-4</v>
      </c>
      <c r="Q264" s="33">
        <v>2.634E-8</v>
      </c>
      <c r="R264" s="34">
        <v>506.43</v>
      </c>
      <c r="S264" s="34">
        <v>280.76</v>
      </c>
      <c r="T264" s="25">
        <v>-41.05</v>
      </c>
      <c r="U264" s="25">
        <v>9.3800000000000008</v>
      </c>
      <c r="V264" s="32">
        <v>15.8125</v>
      </c>
      <c r="W264" s="34">
        <v>3183.25</v>
      </c>
      <c r="X264" s="34">
        <v>-58.15</v>
      </c>
      <c r="Y264" s="25">
        <v>433</v>
      </c>
      <c r="Z264" s="25">
        <v>293</v>
      </c>
      <c r="AA264" s="30">
        <v>0</v>
      </c>
      <c r="AB264" s="34">
        <v>0</v>
      </c>
      <c r="AC264" s="30">
        <v>0</v>
      </c>
      <c r="AD264" s="30">
        <v>0</v>
      </c>
      <c r="AE264" s="25">
        <v>8200</v>
      </c>
    </row>
    <row r="265" spans="1:31" ht="15" x14ac:dyDescent="0.2">
      <c r="A265" s="25">
        <v>251</v>
      </c>
      <c r="B265" s="24" t="s">
        <v>326</v>
      </c>
      <c r="C265" s="30">
        <v>98.188999999999993</v>
      </c>
      <c r="D265" s="31">
        <v>134.69999999999999</v>
      </c>
      <c r="E265" s="31">
        <v>376.6</v>
      </c>
      <c r="F265" s="31">
        <v>569.5</v>
      </c>
      <c r="G265" s="31">
        <v>33.5</v>
      </c>
      <c r="H265" s="31">
        <v>375</v>
      </c>
      <c r="I265" s="30">
        <v>0.26900000000000002</v>
      </c>
      <c r="J265" s="30">
        <v>0.28299999999999997</v>
      </c>
      <c r="K265" s="30">
        <v>0.77100000000000002</v>
      </c>
      <c r="L265" s="31">
        <v>289</v>
      </c>
      <c r="M265" s="31">
        <v>0</v>
      </c>
      <c r="N265" s="32">
        <v>-13.211</v>
      </c>
      <c r="O265" s="33">
        <v>0.1794</v>
      </c>
      <c r="P265" s="33">
        <v>-1.05E-4</v>
      </c>
      <c r="Q265" s="33">
        <v>2.398E-8</v>
      </c>
      <c r="R265" s="34">
        <v>433.81</v>
      </c>
      <c r="S265" s="34">
        <v>249.72</v>
      </c>
      <c r="T265" s="25">
        <v>-30.37</v>
      </c>
      <c r="U265" s="25">
        <v>10.65</v>
      </c>
      <c r="V265" s="32">
        <v>15.8581</v>
      </c>
      <c r="W265" s="34">
        <v>2990.13</v>
      </c>
      <c r="X265" s="34">
        <v>-52.47</v>
      </c>
      <c r="Y265" s="25">
        <v>402</v>
      </c>
      <c r="Z265" s="25">
        <v>270</v>
      </c>
      <c r="AA265" s="30">
        <v>0</v>
      </c>
      <c r="AB265" s="34">
        <v>0</v>
      </c>
      <c r="AC265" s="30">
        <v>0</v>
      </c>
      <c r="AD265" s="30">
        <v>0</v>
      </c>
      <c r="AE265" s="25">
        <v>7715</v>
      </c>
    </row>
    <row r="266" spans="1:31" ht="15" x14ac:dyDescent="0.2">
      <c r="A266" s="25">
        <v>252</v>
      </c>
      <c r="B266" s="24" t="s">
        <v>327</v>
      </c>
      <c r="C266" s="30">
        <v>28.053999999999998</v>
      </c>
      <c r="D266" s="31">
        <v>104</v>
      </c>
      <c r="E266" s="31">
        <v>169.4</v>
      </c>
      <c r="F266" s="31">
        <v>282.39999999999998</v>
      </c>
      <c r="G266" s="31">
        <v>49.7</v>
      </c>
      <c r="H266" s="31">
        <v>129</v>
      </c>
      <c r="I266" s="30">
        <v>0.27600000000000002</v>
      </c>
      <c r="J266" s="30">
        <v>8.5000000000000006E-2</v>
      </c>
      <c r="K266" s="30">
        <v>0.57699999999999996</v>
      </c>
      <c r="L266" s="31">
        <v>163</v>
      </c>
      <c r="M266" s="31">
        <v>0</v>
      </c>
      <c r="N266" s="32">
        <v>0.90900000000000003</v>
      </c>
      <c r="O266" s="33">
        <v>3.7400000000000003E-2</v>
      </c>
      <c r="P266" s="33">
        <v>-1.9939999999999999E-5</v>
      </c>
      <c r="Q266" s="33">
        <v>4.1920000000000004E-9</v>
      </c>
      <c r="R266" s="34">
        <v>168.98</v>
      </c>
      <c r="S266" s="34">
        <v>93.94</v>
      </c>
      <c r="T266" s="25">
        <v>12.5</v>
      </c>
      <c r="U266" s="25">
        <v>16.28</v>
      </c>
      <c r="V266" s="32">
        <v>15.536799999999999</v>
      </c>
      <c r="W266" s="34">
        <v>1347.01</v>
      </c>
      <c r="X266" s="34">
        <v>-18.149999999999999</v>
      </c>
      <c r="Y266" s="25">
        <v>182</v>
      </c>
      <c r="Z266" s="25">
        <v>120</v>
      </c>
      <c r="AA266" s="30">
        <v>38.960999999999999</v>
      </c>
      <c r="AB266" s="34">
        <v>-2282.37</v>
      </c>
      <c r="AC266" s="30">
        <v>-3.6779999999999999</v>
      </c>
      <c r="AD266" s="30">
        <v>0.88100000000000001</v>
      </c>
      <c r="AE266" s="25">
        <v>3237</v>
      </c>
    </row>
    <row r="267" spans="1:31" ht="15" x14ac:dyDescent="0.2">
      <c r="A267" s="25">
        <v>253</v>
      </c>
      <c r="B267" s="24" t="s">
        <v>328</v>
      </c>
      <c r="C267" s="30">
        <v>62.069000000000003</v>
      </c>
      <c r="D267" s="31">
        <v>260.2</v>
      </c>
      <c r="E267" s="31">
        <v>470.4</v>
      </c>
      <c r="F267" s="31">
        <v>645</v>
      </c>
      <c r="G267" s="31">
        <v>76</v>
      </c>
      <c r="H267" s="31">
        <v>186</v>
      </c>
      <c r="I267" s="30">
        <v>0.27</v>
      </c>
      <c r="J267" s="30">
        <v>0</v>
      </c>
      <c r="K267" s="30">
        <v>1.1140000000000001</v>
      </c>
      <c r="L267" s="31">
        <v>293</v>
      </c>
      <c r="M267" s="31">
        <v>2.2000000000000002</v>
      </c>
      <c r="N267" s="32">
        <v>8.5259999999999998</v>
      </c>
      <c r="O267" s="33">
        <v>5.9310000000000002E-2</v>
      </c>
      <c r="P267" s="33">
        <v>-3.5760000000000003E-5</v>
      </c>
      <c r="Q267" s="33">
        <v>7.1900000000000002E-9</v>
      </c>
      <c r="R267" s="34">
        <v>1365</v>
      </c>
      <c r="S267" s="34">
        <v>402.41</v>
      </c>
      <c r="T267" s="25">
        <v>-9.3000000000000007</v>
      </c>
      <c r="U267" s="25">
        <v>-72.77</v>
      </c>
      <c r="V267" s="32">
        <v>20.2501</v>
      </c>
      <c r="W267" s="34">
        <v>6022.18</v>
      </c>
      <c r="X267" s="34">
        <v>-28.25</v>
      </c>
      <c r="Y267" s="25">
        <v>494</v>
      </c>
      <c r="Z267" s="25">
        <v>364</v>
      </c>
      <c r="AA267" s="30">
        <v>0</v>
      </c>
      <c r="AB267" s="34">
        <v>0</v>
      </c>
      <c r="AC267" s="30">
        <v>0</v>
      </c>
      <c r="AD267" s="30">
        <v>0</v>
      </c>
      <c r="AE267" s="25">
        <v>12550</v>
      </c>
    </row>
    <row r="268" spans="1:31" ht="15" x14ac:dyDescent="0.2">
      <c r="A268" s="25">
        <v>254</v>
      </c>
      <c r="B268" s="24" t="s">
        <v>329</v>
      </c>
      <c r="C268" s="30">
        <v>43.069000000000003</v>
      </c>
      <c r="D268" s="31">
        <v>195</v>
      </c>
      <c r="E268" s="31">
        <v>329.8</v>
      </c>
      <c r="F268" s="31">
        <v>0</v>
      </c>
      <c r="G268" s="31">
        <v>0</v>
      </c>
      <c r="H268" s="31">
        <v>0</v>
      </c>
      <c r="I268" s="30">
        <v>0</v>
      </c>
      <c r="J268" s="30">
        <v>0</v>
      </c>
      <c r="K268" s="30">
        <v>0.83299999999999996</v>
      </c>
      <c r="L268" s="31">
        <v>298</v>
      </c>
      <c r="M268" s="31">
        <v>1.9</v>
      </c>
      <c r="N268" s="32">
        <v>-4.9610000000000003</v>
      </c>
      <c r="O268" s="33">
        <v>7.2190000000000004E-2</v>
      </c>
      <c r="P268" s="33">
        <v>-4.9270000000000001E-5</v>
      </c>
      <c r="Q268" s="33">
        <v>1.349E-8</v>
      </c>
      <c r="R268" s="34">
        <v>0</v>
      </c>
      <c r="S268" s="34">
        <v>0</v>
      </c>
      <c r="T268" s="25">
        <v>29.5</v>
      </c>
      <c r="U268" s="25">
        <v>42.54</v>
      </c>
      <c r="V268" s="32">
        <v>16.422699999999999</v>
      </c>
      <c r="W268" s="34">
        <v>2610.44</v>
      </c>
      <c r="X268" s="34">
        <v>-63.15</v>
      </c>
      <c r="Y268" s="25">
        <v>359</v>
      </c>
      <c r="Z268" s="25">
        <v>248</v>
      </c>
      <c r="AA268" s="30">
        <v>0</v>
      </c>
      <c r="AB268" s="34">
        <v>0</v>
      </c>
      <c r="AC268" s="30">
        <v>0</v>
      </c>
      <c r="AD268" s="30">
        <v>0</v>
      </c>
      <c r="AE268" s="25">
        <v>7660</v>
      </c>
    </row>
    <row r="269" spans="1:31" ht="15" x14ac:dyDescent="0.2">
      <c r="A269" s="25">
        <v>255</v>
      </c>
      <c r="B269" s="24" t="s">
        <v>330</v>
      </c>
      <c r="C269" s="30">
        <v>44.054000000000002</v>
      </c>
      <c r="D269" s="31">
        <v>161</v>
      </c>
      <c r="E269" s="31">
        <v>283.5</v>
      </c>
      <c r="F269" s="31">
        <v>469</v>
      </c>
      <c r="G269" s="31">
        <v>71</v>
      </c>
      <c r="H269" s="31">
        <v>140</v>
      </c>
      <c r="I269" s="30">
        <v>0.25800000000000001</v>
      </c>
      <c r="J269" s="30">
        <v>0.2</v>
      </c>
      <c r="K269" s="30">
        <v>0.89900000000000002</v>
      </c>
      <c r="L269" s="31">
        <v>273</v>
      </c>
      <c r="M269" s="31">
        <v>1.9</v>
      </c>
      <c r="N269" s="32">
        <v>-1.796</v>
      </c>
      <c r="O269" s="33">
        <v>5.3080000000000002E-2</v>
      </c>
      <c r="P269" s="33">
        <v>-3.0009999999999999E-5</v>
      </c>
      <c r="Q269" s="33">
        <v>6.1900000000000003E-9</v>
      </c>
      <c r="R269" s="34">
        <v>341.88</v>
      </c>
      <c r="S269" s="34">
        <v>194.22</v>
      </c>
      <c r="T269" s="25">
        <v>-12.58</v>
      </c>
      <c r="U269" s="25">
        <v>-3.13</v>
      </c>
      <c r="V269" s="32">
        <v>16.739999999999998</v>
      </c>
      <c r="W269" s="34">
        <v>2567.61</v>
      </c>
      <c r="X269" s="34">
        <v>-29.01</v>
      </c>
      <c r="Y269" s="25">
        <v>310</v>
      </c>
      <c r="Z269" s="25">
        <v>200</v>
      </c>
      <c r="AA269" s="30">
        <v>0</v>
      </c>
      <c r="AB269" s="34">
        <v>0</v>
      </c>
      <c r="AC269" s="30">
        <v>0</v>
      </c>
      <c r="AD269" s="30">
        <v>0</v>
      </c>
      <c r="AE269" s="25">
        <v>6120</v>
      </c>
    </row>
    <row r="270" spans="1:31" ht="15" x14ac:dyDescent="0.2">
      <c r="A270" s="25">
        <v>256</v>
      </c>
      <c r="B270" s="24" t="s">
        <v>331</v>
      </c>
      <c r="C270" s="30">
        <v>60.098999999999997</v>
      </c>
      <c r="D270" s="31">
        <v>284</v>
      </c>
      <c r="E270" s="31">
        <v>390.4</v>
      </c>
      <c r="F270" s="31">
        <v>593</v>
      </c>
      <c r="G270" s="31">
        <v>62</v>
      </c>
      <c r="H270" s="31">
        <v>206</v>
      </c>
      <c r="I270" s="30">
        <v>0.26</v>
      </c>
      <c r="J270" s="30">
        <v>0.51</v>
      </c>
      <c r="K270" s="30">
        <v>0.89600000000000002</v>
      </c>
      <c r="L270" s="31">
        <v>293</v>
      </c>
      <c r="M270" s="31">
        <v>1.9</v>
      </c>
      <c r="N270" s="32">
        <v>9.1470000000000002</v>
      </c>
      <c r="O270" s="33">
        <v>5.7489999999999999E-2</v>
      </c>
      <c r="P270" s="33">
        <v>-1.0360000000000001E-5</v>
      </c>
      <c r="Q270" s="33">
        <v>-9.4300000000000007E-9</v>
      </c>
      <c r="R270" s="34">
        <v>839.76</v>
      </c>
      <c r="S270" s="34">
        <v>316.41000000000003</v>
      </c>
      <c r="T270" s="25">
        <v>0</v>
      </c>
      <c r="U270" s="25">
        <v>0</v>
      </c>
      <c r="V270" s="32">
        <v>16.408200000000001</v>
      </c>
      <c r="W270" s="34">
        <v>3108.49</v>
      </c>
      <c r="X270" s="34">
        <v>-72.150000000000006</v>
      </c>
      <c r="Y270" s="25">
        <v>425</v>
      </c>
      <c r="Z270" s="25">
        <v>292</v>
      </c>
      <c r="AA270" s="30">
        <v>0</v>
      </c>
      <c r="AB270" s="34">
        <v>0</v>
      </c>
      <c r="AC270" s="30">
        <v>0</v>
      </c>
      <c r="AD270" s="30">
        <v>0</v>
      </c>
      <c r="AE270" s="25">
        <v>10000</v>
      </c>
    </row>
    <row r="271" spans="1:31" ht="15" x14ac:dyDescent="0.2">
      <c r="A271" s="25">
        <v>257</v>
      </c>
      <c r="B271" s="24" t="s">
        <v>332</v>
      </c>
      <c r="C271" s="30">
        <v>37.997</v>
      </c>
      <c r="D271" s="31">
        <v>53.5</v>
      </c>
      <c r="E271" s="31">
        <v>85</v>
      </c>
      <c r="F271" s="31">
        <v>144.30000000000001</v>
      </c>
      <c r="G271" s="31">
        <v>51.5</v>
      </c>
      <c r="H271" s="31">
        <v>66.2</v>
      </c>
      <c r="I271" s="30">
        <v>0.28799999999999998</v>
      </c>
      <c r="J271" s="30">
        <v>4.8000000000000001E-2</v>
      </c>
      <c r="K271" s="30">
        <v>1.51</v>
      </c>
      <c r="L271" s="31">
        <v>85</v>
      </c>
      <c r="M271" s="31">
        <v>0</v>
      </c>
      <c r="N271" s="32">
        <v>5.5449999999999999</v>
      </c>
      <c r="O271" s="33">
        <v>8.7340000000000004E-3</v>
      </c>
      <c r="P271" s="33">
        <v>-8.2689999999999999E-6</v>
      </c>
      <c r="Q271" s="33">
        <v>2.876E-9</v>
      </c>
      <c r="R271" s="34">
        <v>84.2</v>
      </c>
      <c r="S271" s="34">
        <v>52.52</v>
      </c>
      <c r="T271" s="25">
        <v>0</v>
      </c>
      <c r="U271" s="25">
        <v>0</v>
      </c>
      <c r="V271" s="32">
        <v>15.67</v>
      </c>
      <c r="W271" s="34">
        <v>714.1</v>
      </c>
      <c r="X271" s="34">
        <v>-6</v>
      </c>
      <c r="Y271" s="25">
        <v>91</v>
      </c>
      <c r="Z271" s="25">
        <v>59</v>
      </c>
      <c r="AA271" s="30">
        <v>30.771999999999998</v>
      </c>
      <c r="AB271" s="34">
        <v>-1040.27</v>
      </c>
      <c r="AC271" s="30">
        <v>-2.6829999999999998</v>
      </c>
      <c r="AD271" s="30">
        <v>0.21</v>
      </c>
      <c r="AE271" s="25">
        <v>1560</v>
      </c>
    </row>
    <row r="272" spans="1:31" ht="15" x14ac:dyDescent="0.2">
      <c r="A272" s="25">
        <v>258</v>
      </c>
      <c r="B272" s="24" t="s">
        <v>333</v>
      </c>
      <c r="C272" s="30">
        <v>96.103999999999999</v>
      </c>
      <c r="D272" s="31">
        <v>234</v>
      </c>
      <c r="E272" s="31">
        <v>358.5</v>
      </c>
      <c r="F272" s="31">
        <v>560.1</v>
      </c>
      <c r="G272" s="31">
        <v>44.9</v>
      </c>
      <c r="H272" s="31">
        <v>271</v>
      </c>
      <c r="I272" s="30">
        <v>0.26500000000000001</v>
      </c>
      <c r="J272" s="30">
        <v>0.245</v>
      </c>
      <c r="K272" s="30">
        <v>1.024</v>
      </c>
      <c r="L272" s="31">
        <v>293</v>
      </c>
      <c r="M272" s="31">
        <v>1.4</v>
      </c>
      <c r="N272" s="32">
        <v>-9.25</v>
      </c>
      <c r="O272" s="33">
        <v>0.13539999999999999</v>
      </c>
      <c r="P272" s="33">
        <v>-1.059E-4</v>
      </c>
      <c r="Q272" s="33">
        <v>3.2369999999999998E-8</v>
      </c>
      <c r="R272" s="34">
        <v>452.06</v>
      </c>
      <c r="S272" s="34">
        <v>252.89</v>
      </c>
      <c r="T272" s="25">
        <v>-27.86</v>
      </c>
      <c r="U272" s="25">
        <v>-16.5</v>
      </c>
      <c r="V272" s="32">
        <v>16.5487</v>
      </c>
      <c r="W272" s="34">
        <v>3181.78</v>
      </c>
      <c r="X272" s="34">
        <v>-37.590000000000003</v>
      </c>
      <c r="Y272" s="25">
        <v>370</v>
      </c>
      <c r="Z272" s="25">
        <v>250</v>
      </c>
      <c r="AA272" s="30">
        <v>55.140999999999998</v>
      </c>
      <c r="AB272" s="34">
        <v>-5819.21</v>
      </c>
      <c r="AC272" s="30">
        <v>-5.4889999999999999</v>
      </c>
      <c r="AD272" s="30">
        <v>3.88</v>
      </c>
      <c r="AE272" s="25">
        <v>0</v>
      </c>
    </row>
    <row r="273" spans="1:31" ht="15" x14ac:dyDescent="0.2">
      <c r="A273" s="25">
        <v>259</v>
      </c>
      <c r="B273" s="24" t="s">
        <v>334</v>
      </c>
      <c r="C273" s="30">
        <v>30.026</v>
      </c>
      <c r="D273" s="31">
        <v>156</v>
      </c>
      <c r="E273" s="31">
        <v>254</v>
      </c>
      <c r="F273" s="31">
        <v>408</v>
      </c>
      <c r="G273" s="31">
        <v>65</v>
      </c>
      <c r="H273" s="31">
        <v>0</v>
      </c>
      <c r="I273" s="30">
        <v>0</v>
      </c>
      <c r="J273" s="30">
        <v>0.253</v>
      </c>
      <c r="K273" s="30">
        <v>0.81499999999999995</v>
      </c>
      <c r="L273" s="31">
        <v>253</v>
      </c>
      <c r="M273" s="31">
        <v>2.2999999999999998</v>
      </c>
      <c r="N273" s="32">
        <v>5.6070000000000002</v>
      </c>
      <c r="O273" s="33">
        <v>7.5399999999999998E-3</v>
      </c>
      <c r="P273" s="33">
        <v>7.1300000000000003E-6</v>
      </c>
      <c r="Q273" s="33">
        <v>-5.4940000000000003E-9</v>
      </c>
      <c r="R273" s="34">
        <v>319.83</v>
      </c>
      <c r="S273" s="34">
        <v>171.35</v>
      </c>
      <c r="T273" s="25">
        <v>-27.7</v>
      </c>
      <c r="U273" s="25">
        <v>-26.27</v>
      </c>
      <c r="V273" s="32">
        <v>16.477499999999999</v>
      </c>
      <c r="W273" s="34">
        <v>2204.13</v>
      </c>
      <c r="X273" s="34">
        <v>-30.15</v>
      </c>
      <c r="Y273" s="25">
        <v>271</v>
      </c>
      <c r="Z273" s="25">
        <v>185</v>
      </c>
      <c r="AA273" s="30">
        <v>45.118000000000002</v>
      </c>
      <c r="AB273" s="34">
        <v>-3873.26</v>
      </c>
      <c r="AC273" s="30">
        <v>-4.2</v>
      </c>
      <c r="AD273" s="30">
        <v>3.41</v>
      </c>
      <c r="AE273" s="25">
        <v>5500</v>
      </c>
    </row>
    <row r="274" spans="1:31" ht="15" x14ac:dyDescent="0.2">
      <c r="A274" s="25">
        <v>260</v>
      </c>
      <c r="B274" s="24" t="s">
        <v>335</v>
      </c>
      <c r="C274" s="30">
        <v>46.024999999999999</v>
      </c>
      <c r="D274" s="31">
        <v>281.5</v>
      </c>
      <c r="E274" s="31">
        <v>373.8</v>
      </c>
      <c r="F274" s="31">
        <v>580</v>
      </c>
      <c r="G274" s="31">
        <v>0</v>
      </c>
      <c r="H274" s="31">
        <v>0</v>
      </c>
      <c r="I274" s="30">
        <v>0</v>
      </c>
      <c r="J274" s="30">
        <v>0</v>
      </c>
      <c r="K274" s="30">
        <v>1.226</v>
      </c>
      <c r="L274" s="31">
        <v>288</v>
      </c>
      <c r="M274" s="31">
        <v>1.5</v>
      </c>
      <c r="N274" s="32">
        <v>2.798</v>
      </c>
      <c r="O274" s="33">
        <v>3.243E-2</v>
      </c>
      <c r="P274" s="33">
        <v>-2.0089999999999999E-5</v>
      </c>
      <c r="Q274" s="33">
        <v>4.8170000000000002E-9</v>
      </c>
      <c r="R274" s="34">
        <v>729.35</v>
      </c>
      <c r="S274" s="34">
        <v>325.72000000000003</v>
      </c>
      <c r="T274" s="25">
        <v>90.49</v>
      </c>
      <c r="U274" s="25">
        <v>-83.89</v>
      </c>
      <c r="V274" s="32">
        <v>16.988199999999999</v>
      </c>
      <c r="W274" s="34">
        <v>3599.58</v>
      </c>
      <c r="X274" s="34">
        <v>-26.09</v>
      </c>
      <c r="Y274" s="25">
        <v>409</v>
      </c>
      <c r="Z274" s="25">
        <v>271</v>
      </c>
      <c r="AA274" s="30">
        <v>0</v>
      </c>
      <c r="AB274" s="34">
        <v>0</v>
      </c>
      <c r="AC274" s="30">
        <v>0</v>
      </c>
      <c r="AD274" s="30">
        <v>0</v>
      </c>
      <c r="AE274" s="25">
        <v>5240</v>
      </c>
    </row>
    <row r="275" spans="1:31" ht="15" x14ac:dyDescent="0.2">
      <c r="A275" s="25">
        <v>261</v>
      </c>
      <c r="B275" s="24" t="s">
        <v>336</v>
      </c>
      <c r="C275" s="30">
        <v>68.075000000000003</v>
      </c>
      <c r="D275" s="31">
        <v>187.5</v>
      </c>
      <c r="E275" s="31">
        <v>304.5</v>
      </c>
      <c r="F275" s="31">
        <v>490.2</v>
      </c>
      <c r="G275" s="31">
        <v>54.3</v>
      </c>
      <c r="H275" s="31">
        <v>218</v>
      </c>
      <c r="I275" s="30">
        <v>0.29399999999999998</v>
      </c>
      <c r="J275" s="30">
        <v>0.20399999999999999</v>
      </c>
      <c r="K275" s="30">
        <v>0.93799999999999994</v>
      </c>
      <c r="L275" s="31">
        <v>293</v>
      </c>
      <c r="M275" s="31">
        <v>0.7</v>
      </c>
      <c r="N275" s="32">
        <v>-8.4860000000000007</v>
      </c>
      <c r="O275" s="33">
        <v>0.1032</v>
      </c>
      <c r="P275" s="33">
        <v>-8.2509999999999994E-5</v>
      </c>
      <c r="Q275" s="33">
        <v>2.5659999999999999E-8</v>
      </c>
      <c r="R275" s="34">
        <v>389.4</v>
      </c>
      <c r="S275" s="34">
        <v>222.7</v>
      </c>
      <c r="T275" s="25">
        <v>-8.2899999999999991</v>
      </c>
      <c r="U275" s="25">
        <v>0.21</v>
      </c>
      <c r="V275" s="32">
        <v>16.061199999999999</v>
      </c>
      <c r="W275" s="34">
        <v>2442.6999999999998</v>
      </c>
      <c r="X275" s="34">
        <v>-45.41</v>
      </c>
      <c r="Y275" s="25">
        <v>363</v>
      </c>
      <c r="Z275" s="25">
        <v>238</v>
      </c>
      <c r="AA275" s="30">
        <v>0</v>
      </c>
      <c r="AB275" s="34">
        <v>0</v>
      </c>
      <c r="AC275" s="30">
        <v>0</v>
      </c>
      <c r="AD275" s="30">
        <v>0</v>
      </c>
      <c r="AE275" s="25">
        <v>6474</v>
      </c>
    </row>
    <row r="276" spans="1:31" ht="15" x14ac:dyDescent="0.2">
      <c r="A276" s="25">
        <v>262</v>
      </c>
      <c r="B276" s="24" t="s">
        <v>337</v>
      </c>
      <c r="C276" s="30">
        <v>92.094999999999999</v>
      </c>
      <c r="D276" s="31">
        <v>291</v>
      </c>
      <c r="E276" s="31">
        <v>563</v>
      </c>
      <c r="F276" s="31">
        <v>726</v>
      </c>
      <c r="G276" s="31">
        <v>66</v>
      </c>
      <c r="H276" s="31">
        <v>255</v>
      </c>
      <c r="I276" s="30">
        <v>0.28000000000000003</v>
      </c>
      <c r="J276" s="30">
        <v>0</v>
      </c>
      <c r="K276" s="30">
        <v>1.2609999999999999</v>
      </c>
      <c r="L276" s="31">
        <v>293</v>
      </c>
      <c r="M276" s="31">
        <v>3</v>
      </c>
      <c r="N276" s="32">
        <v>2.012</v>
      </c>
      <c r="O276" s="33">
        <v>0.1061</v>
      </c>
      <c r="P276" s="33">
        <v>-7.5450000000000004E-5</v>
      </c>
      <c r="Q276" s="33">
        <v>2.2399999999999999E-8</v>
      </c>
      <c r="R276" s="34">
        <v>3337.1</v>
      </c>
      <c r="S276" s="34">
        <v>406</v>
      </c>
      <c r="T276" s="25">
        <v>-139.80000000000001</v>
      </c>
      <c r="U276" s="25">
        <v>0</v>
      </c>
      <c r="V276" s="32">
        <v>17.2392</v>
      </c>
      <c r="W276" s="34">
        <v>4487.04</v>
      </c>
      <c r="X276" s="34">
        <v>-140.19999999999999</v>
      </c>
      <c r="Y276" s="25">
        <v>600</v>
      </c>
      <c r="Z276" s="25">
        <v>440</v>
      </c>
      <c r="AA276" s="30">
        <v>0</v>
      </c>
      <c r="AB276" s="34">
        <v>0</v>
      </c>
      <c r="AC276" s="30">
        <v>0</v>
      </c>
      <c r="AD276" s="30">
        <v>0</v>
      </c>
      <c r="AE276" s="25">
        <v>14600</v>
      </c>
    </row>
    <row r="277" spans="1:31" ht="15" x14ac:dyDescent="0.2">
      <c r="A277" s="25">
        <v>263</v>
      </c>
      <c r="B277" s="24" t="s">
        <v>338</v>
      </c>
      <c r="C277" s="30">
        <v>4.0030000000000001</v>
      </c>
      <c r="D277" s="31">
        <v>0</v>
      </c>
      <c r="E277" s="31">
        <v>4.21</v>
      </c>
      <c r="F277" s="31">
        <v>5.19</v>
      </c>
      <c r="G277" s="31">
        <v>2.2400000000000002</v>
      </c>
      <c r="H277" s="31">
        <v>57.3</v>
      </c>
      <c r="I277" s="30">
        <v>0.30099999999999999</v>
      </c>
      <c r="J277" s="30">
        <v>-0.38700000000000001</v>
      </c>
      <c r="K277" s="30">
        <v>0.123</v>
      </c>
      <c r="L277" s="31">
        <v>4.3</v>
      </c>
      <c r="M277" s="31">
        <v>0</v>
      </c>
      <c r="N277" s="32">
        <v>0</v>
      </c>
      <c r="O277" s="33">
        <v>0</v>
      </c>
      <c r="P277" s="33">
        <v>0</v>
      </c>
      <c r="Q277" s="33">
        <v>0</v>
      </c>
      <c r="R277" s="34">
        <v>0</v>
      </c>
      <c r="S277" s="34">
        <v>0</v>
      </c>
      <c r="T277" s="25">
        <v>0</v>
      </c>
      <c r="U277" s="25">
        <v>0</v>
      </c>
      <c r="V277" s="32">
        <v>12.2514</v>
      </c>
      <c r="W277" s="34">
        <v>33.732900000000001</v>
      </c>
      <c r="X277" s="34">
        <v>1.79</v>
      </c>
      <c r="Y277" s="25">
        <v>4.3</v>
      </c>
      <c r="Z277" s="25">
        <v>3.7</v>
      </c>
      <c r="AA277" s="30">
        <v>8.6219999999999999</v>
      </c>
      <c r="AB277" s="34">
        <v>-12.23</v>
      </c>
      <c r="AC277" s="30">
        <v>0.433</v>
      </c>
      <c r="AD277" s="30">
        <v>7.0000000000000001E-3</v>
      </c>
      <c r="AE277" s="25">
        <v>22</v>
      </c>
    </row>
    <row r="278" spans="1:31" ht="15" x14ac:dyDescent="0.2">
      <c r="A278" s="25">
        <v>264</v>
      </c>
      <c r="B278" s="24" t="s">
        <v>339</v>
      </c>
      <c r="C278" s="30">
        <v>256.47399999999999</v>
      </c>
      <c r="D278" s="31">
        <v>327</v>
      </c>
      <c r="E278" s="31">
        <v>597</v>
      </c>
      <c r="F278" s="31">
        <v>736</v>
      </c>
      <c r="G278" s="31">
        <v>14</v>
      </c>
      <c r="H278" s="31">
        <v>0</v>
      </c>
      <c r="I278" s="30">
        <v>0</v>
      </c>
      <c r="J278" s="30">
        <v>0</v>
      </c>
      <c r="K278" s="30">
        <v>0.84799999999999998</v>
      </c>
      <c r="L278" s="31">
        <v>327</v>
      </c>
      <c r="M278" s="31">
        <v>0</v>
      </c>
      <c r="N278" s="32">
        <v>-1.861</v>
      </c>
      <c r="O278" s="33">
        <v>0.39479999999999998</v>
      </c>
      <c r="P278" s="33">
        <v>-2.232E-4</v>
      </c>
      <c r="Q278" s="33">
        <v>4.8809999999999998E-8</v>
      </c>
      <c r="R278" s="34">
        <v>0</v>
      </c>
      <c r="S278" s="34">
        <v>0</v>
      </c>
      <c r="T278" s="25">
        <v>-130.47</v>
      </c>
      <c r="U278" s="25">
        <v>-10.67</v>
      </c>
      <c r="V278" s="32">
        <v>15.616099999999999</v>
      </c>
      <c r="W278" s="34">
        <v>3672.62</v>
      </c>
      <c r="X278" s="34">
        <v>-188.1</v>
      </c>
      <c r="Y278" s="25">
        <v>656</v>
      </c>
      <c r="Z278" s="25">
        <v>464</v>
      </c>
      <c r="AA278" s="30">
        <v>0</v>
      </c>
      <c r="AB278" s="34">
        <v>0</v>
      </c>
      <c r="AC278" s="30">
        <v>0</v>
      </c>
      <c r="AD278" s="30">
        <v>0</v>
      </c>
      <c r="AE278" s="25">
        <v>14500</v>
      </c>
    </row>
    <row r="279" spans="1:31" ht="15" x14ac:dyDescent="0.2">
      <c r="A279" s="25">
        <v>265</v>
      </c>
      <c r="B279" s="24" t="s">
        <v>340</v>
      </c>
      <c r="C279" s="30">
        <v>32.045000000000002</v>
      </c>
      <c r="D279" s="31">
        <v>274.7</v>
      </c>
      <c r="E279" s="31">
        <v>386.7</v>
      </c>
      <c r="F279" s="31">
        <v>653</v>
      </c>
      <c r="G279" s="31">
        <v>145</v>
      </c>
      <c r="H279" s="31">
        <v>96.1</v>
      </c>
      <c r="I279" s="30">
        <v>0.26</v>
      </c>
      <c r="J279" s="30">
        <v>0.32800000000000001</v>
      </c>
      <c r="K279" s="30">
        <v>1.008</v>
      </c>
      <c r="L279" s="31">
        <v>293</v>
      </c>
      <c r="M279" s="31">
        <v>3</v>
      </c>
      <c r="N279" s="32">
        <v>2.3330000000000002</v>
      </c>
      <c r="O279" s="33">
        <v>4.5249999999999999E-2</v>
      </c>
      <c r="P279" s="33">
        <v>-3.9579999999999997E-5</v>
      </c>
      <c r="Q279" s="33">
        <v>1.439E-8</v>
      </c>
      <c r="R279" s="34">
        <v>524.98</v>
      </c>
      <c r="S279" s="34">
        <v>290.88</v>
      </c>
      <c r="T279" s="25">
        <v>22.75</v>
      </c>
      <c r="U279" s="25">
        <v>37.89</v>
      </c>
      <c r="V279" s="32">
        <v>17.989899999999999</v>
      </c>
      <c r="W279" s="34">
        <v>3877.65</v>
      </c>
      <c r="X279" s="34">
        <v>-45.15</v>
      </c>
      <c r="Y279" s="25">
        <v>343</v>
      </c>
      <c r="Z279" s="25">
        <v>288</v>
      </c>
      <c r="AA279" s="30">
        <v>56.095999999999997</v>
      </c>
      <c r="AB279" s="34">
        <v>-6951.84</v>
      </c>
      <c r="AC279" s="30">
        <v>-5.2859999999999996</v>
      </c>
      <c r="AD279" s="30">
        <v>1.63</v>
      </c>
      <c r="AE279" s="25">
        <v>10700</v>
      </c>
    </row>
    <row r="280" spans="1:31" ht="15" x14ac:dyDescent="0.2">
      <c r="A280" s="25">
        <v>266</v>
      </c>
      <c r="B280" s="24" t="s">
        <v>341</v>
      </c>
      <c r="C280" s="30">
        <v>2.016</v>
      </c>
      <c r="D280" s="31">
        <v>14</v>
      </c>
      <c r="E280" s="31">
        <v>20.399999999999999</v>
      </c>
      <c r="F280" s="31">
        <v>33.200000000000003</v>
      </c>
      <c r="G280" s="31">
        <v>12.8</v>
      </c>
      <c r="H280" s="31">
        <v>65</v>
      </c>
      <c r="I280" s="30">
        <v>0.30499999999999999</v>
      </c>
      <c r="J280" s="30">
        <v>-0.22</v>
      </c>
      <c r="K280" s="30">
        <v>7.0999999999999994E-2</v>
      </c>
      <c r="L280" s="31">
        <v>20</v>
      </c>
      <c r="M280" s="31">
        <v>0</v>
      </c>
      <c r="N280" s="32">
        <v>6.4829999999999997</v>
      </c>
      <c r="O280" s="33">
        <v>2.215E-3</v>
      </c>
      <c r="P280" s="33">
        <v>-3.298E-6</v>
      </c>
      <c r="Q280" s="33">
        <v>1.8259999999999999E-9</v>
      </c>
      <c r="R280" s="34">
        <v>13.82</v>
      </c>
      <c r="S280" s="34">
        <v>5.39</v>
      </c>
      <c r="T280" s="25">
        <v>0</v>
      </c>
      <c r="U280" s="25">
        <v>0</v>
      </c>
      <c r="V280" s="32">
        <v>13.6333</v>
      </c>
      <c r="W280" s="34">
        <v>164.9</v>
      </c>
      <c r="X280" s="34">
        <v>3.19</v>
      </c>
      <c r="Y280" s="25">
        <v>25</v>
      </c>
      <c r="Z280" s="25">
        <v>14</v>
      </c>
      <c r="AA280" s="30">
        <v>12.05</v>
      </c>
      <c r="AB280" s="34">
        <v>-114.95</v>
      </c>
      <c r="AC280" s="30">
        <v>4.8000000000000001E-2</v>
      </c>
      <c r="AD280" s="30">
        <v>4.8000000000000001E-2</v>
      </c>
      <c r="AE280" s="25">
        <v>216</v>
      </c>
    </row>
    <row r="281" spans="1:31" ht="15" x14ac:dyDescent="0.2">
      <c r="A281" s="25">
        <v>267</v>
      </c>
      <c r="B281" s="24" t="s">
        <v>342</v>
      </c>
      <c r="C281" s="30">
        <v>80.912000000000006</v>
      </c>
      <c r="D281" s="31">
        <v>187.1</v>
      </c>
      <c r="E281" s="31">
        <v>206.1</v>
      </c>
      <c r="F281" s="31">
        <v>363.2</v>
      </c>
      <c r="G281" s="31">
        <v>84.4</v>
      </c>
      <c r="H281" s="31">
        <v>100</v>
      </c>
      <c r="I281" s="30">
        <v>0.28299999999999997</v>
      </c>
      <c r="J281" s="30">
        <v>6.3E-2</v>
      </c>
      <c r="K281" s="30">
        <v>2.16</v>
      </c>
      <c r="L281" s="31">
        <v>216</v>
      </c>
      <c r="M281" s="31">
        <v>0.8</v>
      </c>
      <c r="N281" s="32">
        <v>7.32</v>
      </c>
      <c r="O281" s="33">
        <v>-2.2599999999999999E-3</v>
      </c>
      <c r="P281" s="33">
        <v>4.1139999999999999E-6</v>
      </c>
      <c r="Q281" s="33">
        <v>-1.49E-9</v>
      </c>
      <c r="R281" s="34">
        <v>88.08</v>
      </c>
      <c r="S281" s="34">
        <v>166.32</v>
      </c>
      <c r="T281" s="25">
        <v>-8.66</v>
      </c>
      <c r="U281" s="25">
        <v>-12.73</v>
      </c>
      <c r="V281" s="32">
        <v>14.4687</v>
      </c>
      <c r="W281" s="34">
        <v>1242.53</v>
      </c>
      <c r="X281" s="34">
        <v>-47.86</v>
      </c>
      <c r="Y281" s="25">
        <v>221</v>
      </c>
      <c r="Z281" s="25">
        <v>184</v>
      </c>
      <c r="AA281" s="30">
        <v>28.102</v>
      </c>
      <c r="AB281" s="34">
        <v>-2394.35</v>
      </c>
      <c r="AC281" s="30">
        <v>-1.843</v>
      </c>
      <c r="AD281" s="30">
        <v>0.871</v>
      </c>
      <c r="AE281" s="25">
        <v>4220</v>
      </c>
    </row>
    <row r="282" spans="1:31" ht="15" x14ac:dyDescent="0.2">
      <c r="A282" s="25">
        <v>268</v>
      </c>
      <c r="B282" s="24" t="s">
        <v>343</v>
      </c>
      <c r="C282" s="30">
        <v>36.460999999999999</v>
      </c>
      <c r="D282" s="31">
        <v>159</v>
      </c>
      <c r="E282" s="31">
        <v>188.1</v>
      </c>
      <c r="F282" s="31">
        <v>324.60000000000002</v>
      </c>
      <c r="G282" s="31">
        <v>82</v>
      </c>
      <c r="H282" s="31">
        <v>81</v>
      </c>
      <c r="I282" s="30">
        <v>0.249</v>
      </c>
      <c r="J282" s="30">
        <v>0.12</v>
      </c>
      <c r="K282" s="30">
        <v>1.1930000000000001</v>
      </c>
      <c r="L282" s="31">
        <v>188.1</v>
      </c>
      <c r="M282" s="31">
        <v>1.1000000000000001</v>
      </c>
      <c r="N282" s="32">
        <v>7.2350000000000003</v>
      </c>
      <c r="O282" s="33">
        <v>-1.72E-3</v>
      </c>
      <c r="P282" s="33">
        <v>2.976E-6</v>
      </c>
      <c r="Q282" s="33">
        <v>-9.3099999999999999E-10</v>
      </c>
      <c r="R282" s="34">
        <v>372.78</v>
      </c>
      <c r="S282" s="34">
        <v>277.74</v>
      </c>
      <c r="T282" s="25">
        <v>-22.06</v>
      </c>
      <c r="U282" s="25">
        <v>-22.77</v>
      </c>
      <c r="V282" s="32">
        <v>16.504000000000001</v>
      </c>
      <c r="W282" s="34">
        <v>1714.25</v>
      </c>
      <c r="X282" s="34">
        <v>-14.45</v>
      </c>
      <c r="Y282" s="25">
        <v>200</v>
      </c>
      <c r="Z282" s="25">
        <v>137</v>
      </c>
      <c r="AA282" s="30">
        <v>38.613999999999997</v>
      </c>
      <c r="AB282" s="34">
        <v>-2626.67</v>
      </c>
      <c r="AC282" s="30">
        <v>-3.4430000000000001</v>
      </c>
      <c r="AD282" s="30">
        <v>0.71699999999999997</v>
      </c>
      <c r="AE282" s="25">
        <v>3860</v>
      </c>
    </row>
    <row r="283" spans="1:31" ht="15" x14ac:dyDescent="0.2">
      <c r="A283" s="25">
        <v>269</v>
      </c>
      <c r="B283" s="24" t="s">
        <v>344</v>
      </c>
      <c r="C283" s="30">
        <v>27.026</v>
      </c>
      <c r="D283" s="31">
        <v>259.89999999999998</v>
      </c>
      <c r="E283" s="31">
        <v>298.89999999999998</v>
      </c>
      <c r="F283" s="31">
        <v>456.8</v>
      </c>
      <c r="G283" s="31">
        <v>53.2</v>
      </c>
      <c r="H283" s="31">
        <v>139</v>
      </c>
      <c r="I283" s="30">
        <v>0.19700000000000001</v>
      </c>
      <c r="J283" s="30">
        <v>0.40699999999999997</v>
      </c>
      <c r="K283" s="30">
        <v>0.68799999999999994</v>
      </c>
      <c r="L283" s="31">
        <v>293</v>
      </c>
      <c r="M283" s="31">
        <v>3</v>
      </c>
      <c r="N283" s="32">
        <v>5.2220000000000004</v>
      </c>
      <c r="O283" s="33">
        <v>1.448E-2</v>
      </c>
      <c r="P283" s="33">
        <v>-1.185E-5</v>
      </c>
      <c r="Q283" s="33">
        <v>4.3359999999999999E-9</v>
      </c>
      <c r="R283" s="34">
        <v>194.7</v>
      </c>
      <c r="S283" s="34">
        <v>145.31</v>
      </c>
      <c r="T283" s="25">
        <v>31.2</v>
      </c>
      <c r="U283" s="25">
        <v>28.71</v>
      </c>
      <c r="V283" s="32">
        <v>16.5138</v>
      </c>
      <c r="W283" s="34">
        <v>2585.8000000000002</v>
      </c>
      <c r="X283" s="34">
        <v>-37.15</v>
      </c>
      <c r="Y283" s="25">
        <v>330</v>
      </c>
      <c r="Z283" s="25">
        <v>234</v>
      </c>
      <c r="AA283" s="30">
        <v>37.741999999999997</v>
      </c>
      <c r="AB283" s="34">
        <v>-4183.37</v>
      </c>
      <c r="AC283" s="30">
        <v>3.004</v>
      </c>
      <c r="AD283" s="30">
        <v>2.1800000000000002</v>
      </c>
      <c r="AE283" s="25">
        <v>6027</v>
      </c>
    </row>
    <row r="284" spans="1:31" ht="15" x14ac:dyDescent="0.2">
      <c r="A284" s="25">
        <v>270</v>
      </c>
      <c r="B284" s="24" t="s">
        <v>345</v>
      </c>
      <c r="C284" s="30">
        <v>20.006</v>
      </c>
      <c r="D284" s="31">
        <v>190</v>
      </c>
      <c r="E284" s="31">
        <v>292.7</v>
      </c>
      <c r="F284" s="31">
        <v>461</v>
      </c>
      <c r="G284" s="31">
        <v>64</v>
      </c>
      <c r="H284" s="31">
        <v>69</v>
      </c>
      <c r="I284" s="30">
        <v>0.12</v>
      </c>
      <c r="J284" s="30">
        <v>0.372</v>
      </c>
      <c r="K284" s="30">
        <v>0.96699999999999997</v>
      </c>
      <c r="L284" s="31">
        <v>293</v>
      </c>
      <c r="M284" s="31">
        <v>0</v>
      </c>
      <c r="N284" s="32">
        <v>6.9409999999999998</v>
      </c>
      <c r="O284" s="33">
        <v>1.5789999999999999E-4</v>
      </c>
      <c r="P284" s="33">
        <v>-4.8540000000000005E-7</v>
      </c>
      <c r="Q284" s="33">
        <v>5.98E-10</v>
      </c>
      <c r="R284" s="34">
        <v>438.74</v>
      </c>
      <c r="S284" s="34">
        <v>199.62</v>
      </c>
      <c r="T284" s="25">
        <v>-64.8</v>
      </c>
      <c r="U284" s="25">
        <v>-65.3</v>
      </c>
      <c r="V284" s="32">
        <v>17.695799999999998</v>
      </c>
      <c r="W284" s="34">
        <v>3404.49</v>
      </c>
      <c r="X284" s="34">
        <v>15.06</v>
      </c>
      <c r="Y284" s="25">
        <v>313</v>
      </c>
      <c r="Z284" s="25">
        <v>206</v>
      </c>
      <c r="AA284" s="30">
        <v>26.16</v>
      </c>
      <c r="AB284" s="34">
        <v>-3496.52</v>
      </c>
      <c r="AC284" s="30">
        <v>-1.3380000000000001</v>
      </c>
      <c r="AD284" s="30">
        <v>1.84</v>
      </c>
      <c r="AE284" s="25">
        <v>1600</v>
      </c>
    </row>
    <row r="285" spans="1:31" ht="15" x14ac:dyDescent="0.2">
      <c r="A285" s="25">
        <v>271</v>
      </c>
      <c r="B285" s="24" t="s">
        <v>346</v>
      </c>
      <c r="C285" s="30">
        <v>127.91200000000001</v>
      </c>
      <c r="D285" s="31">
        <v>222.4</v>
      </c>
      <c r="E285" s="31">
        <v>237.6</v>
      </c>
      <c r="F285" s="31">
        <v>424</v>
      </c>
      <c r="G285" s="31">
        <v>82</v>
      </c>
      <c r="H285" s="31">
        <v>131</v>
      </c>
      <c r="I285" s="30">
        <v>0.309</v>
      </c>
      <c r="J285" s="30">
        <v>0.05</v>
      </c>
      <c r="K285" s="30">
        <v>2.8029999999999999</v>
      </c>
      <c r="L285" s="31">
        <v>237</v>
      </c>
      <c r="M285" s="31">
        <v>0.5</v>
      </c>
      <c r="N285" s="32">
        <v>7.4420000000000002</v>
      </c>
      <c r="O285" s="33">
        <v>-3.4099999999999998E-3</v>
      </c>
      <c r="P285" s="33">
        <v>7.0990000000000001E-6</v>
      </c>
      <c r="Q285" s="33">
        <v>-3.232E-9</v>
      </c>
      <c r="R285" s="34">
        <v>155.15</v>
      </c>
      <c r="S285" s="34">
        <v>285.43</v>
      </c>
      <c r="T285" s="25">
        <v>6.3</v>
      </c>
      <c r="U285" s="25">
        <v>0.38</v>
      </c>
      <c r="V285" s="32">
        <v>12.914899999999999</v>
      </c>
      <c r="W285" s="34">
        <v>957.96</v>
      </c>
      <c r="X285" s="34">
        <v>-85.06</v>
      </c>
      <c r="Y285" s="25">
        <v>256</v>
      </c>
      <c r="Z285" s="25">
        <v>215</v>
      </c>
      <c r="AA285" s="30">
        <v>33.884</v>
      </c>
      <c r="AB285" s="34">
        <v>-3013.08</v>
      </c>
      <c r="AC285" s="30">
        <v>-2.673</v>
      </c>
      <c r="AD285" s="30">
        <v>1.23</v>
      </c>
      <c r="AE285" s="25">
        <v>4724</v>
      </c>
    </row>
    <row r="286" spans="1:31" ht="15" x14ac:dyDescent="0.2">
      <c r="A286" s="25">
        <v>272</v>
      </c>
      <c r="B286" s="24" t="s">
        <v>347</v>
      </c>
      <c r="C286" s="30">
        <v>34.08</v>
      </c>
      <c r="D286" s="31">
        <v>187.6</v>
      </c>
      <c r="E286" s="31">
        <v>212.8</v>
      </c>
      <c r="F286" s="31">
        <v>373.2</v>
      </c>
      <c r="G286" s="31">
        <v>88.2</v>
      </c>
      <c r="H286" s="31">
        <v>98.5</v>
      </c>
      <c r="I286" s="30">
        <v>0.28399999999999997</v>
      </c>
      <c r="J286" s="30">
        <v>0.1</v>
      </c>
      <c r="K286" s="30">
        <v>0.99299999999999999</v>
      </c>
      <c r="L286" s="31">
        <v>213.6</v>
      </c>
      <c r="M286" s="31">
        <v>0.9</v>
      </c>
      <c r="N286" s="32">
        <v>7.6289999999999996</v>
      </c>
      <c r="O286" s="33">
        <v>3.4309999999999999E-4</v>
      </c>
      <c r="P286" s="33">
        <v>5.8089999999999998E-6</v>
      </c>
      <c r="Q286" s="33">
        <v>-2.81E-9</v>
      </c>
      <c r="R286" s="34">
        <v>342.79</v>
      </c>
      <c r="S286" s="34">
        <v>165.54</v>
      </c>
      <c r="T286" s="25">
        <v>-4.82</v>
      </c>
      <c r="U286" s="25">
        <v>-7.9</v>
      </c>
      <c r="V286" s="32">
        <v>16.103999999999999</v>
      </c>
      <c r="W286" s="34">
        <v>1768.69</v>
      </c>
      <c r="X286" s="34">
        <v>-26.06</v>
      </c>
      <c r="Y286" s="25">
        <v>230</v>
      </c>
      <c r="Z286" s="25">
        <v>190</v>
      </c>
      <c r="AA286" s="30">
        <v>42.686999999999998</v>
      </c>
      <c r="AB286" s="34">
        <v>-3132.31</v>
      </c>
      <c r="AC286" s="30">
        <v>-3.9849999999999999</v>
      </c>
      <c r="AD286" s="30">
        <v>0.871</v>
      </c>
      <c r="AE286" s="25">
        <v>4460</v>
      </c>
    </row>
    <row r="287" spans="1:31" ht="15" x14ac:dyDescent="0.2">
      <c r="A287" s="25">
        <v>273</v>
      </c>
      <c r="B287" s="24" t="s">
        <v>348</v>
      </c>
      <c r="C287" s="30">
        <v>253.80799999999999</v>
      </c>
      <c r="D287" s="31">
        <v>386.8</v>
      </c>
      <c r="E287" s="31">
        <v>457.5</v>
      </c>
      <c r="F287" s="31">
        <v>819</v>
      </c>
      <c r="G287" s="31">
        <v>115</v>
      </c>
      <c r="H287" s="31">
        <v>155</v>
      </c>
      <c r="I287" s="30">
        <v>0.26500000000000001</v>
      </c>
      <c r="J287" s="30">
        <v>0.29899999999999999</v>
      </c>
      <c r="K287" s="30">
        <v>3.74</v>
      </c>
      <c r="L287" s="31">
        <v>453.2</v>
      </c>
      <c r="M287" s="31">
        <v>1.3</v>
      </c>
      <c r="N287" s="32">
        <v>8.5009999999999994</v>
      </c>
      <c r="O287" s="33">
        <v>1.5560000000000001E-3</v>
      </c>
      <c r="P287" s="33">
        <v>-1.669E-6</v>
      </c>
      <c r="Q287" s="33">
        <v>6.7700000000000004E-10</v>
      </c>
      <c r="R287" s="34">
        <v>559.62</v>
      </c>
      <c r="S287" s="34">
        <v>520.54999999999995</v>
      </c>
      <c r="T287" s="25">
        <v>0</v>
      </c>
      <c r="U287" s="25">
        <v>0</v>
      </c>
      <c r="V287" s="32">
        <v>16.159700000000001</v>
      </c>
      <c r="W287" s="34">
        <v>3709.23</v>
      </c>
      <c r="X287" s="34">
        <v>-68.16</v>
      </c>
      <c r="Y287" s="25">
        <v>487</v>
      </c>
      <c r="Z287" s="25">
        <v>383</v>
      </c>
      <c r="AA287" s="30">
        <v>0</v>
      </c>
      <c r="AB287" s="34">
        <v>0</v>
      </c>
      <c r="AC287" s="30">
        <v>0</v>
      </c>
      <c r="AD287" s="30">
        <v>0</v>
      </c>
      <c r="AE287" s="25">
        <v>10000</v>
      </c>
    </row>
    <row r="288" spans="1:31" ht="15" x14ac:dyDescent="0.2">
      <c r="A288" s="25">
        <v>274</v>
      </c>
      <c r="B288" s="24" t="s">
        <v>349</v>
      </c>
      <c r="C288" s="30">
        <v>204.011</v>
      </c>
      <c r="D288" s="31">
        <v>241.8</v>
      </c>
      <c r="E288" s="31">
        <v>461.4</v>
      </c>
      <c r="F288" s="31">
        <v>721</v>
      </c>
      <c r="G288" s="31">
        <v>44.6</v>
      </c>
      <c r="H288" s="31">
        <v>351</v>
      </c>
      <c r="I288" s="30">
        <v>0.26500000000000001</v>
      </c>
      <c r="J288" s="30">
        <v>0.246</v>
      </c>
      <c r="K288" s="30">
        <v>1.855</v>
      </c>
      <c r="L288" s="31">
        <v>277</v>
      </c>
      <c r="M288" s="31">
        <v>1.4</v>
      </c>
      <c r="N288" s="32">
        <v>-6.992</v>
      </c>
      <c r="O288" s="33">
        <v>0.13289999999999999</v>
      </c>
      <c r="P288" s="33">
        <v>-1.077E-4</v>
      </c>
      <c r="Q288" s="33">
        <v>3.4469999999999997E-8</v>
      </c>
      <c r="R288" s="34">
        <v>565.72</v>
      </c>
      <c r="S288" s="34">
        <v>331.21</v>
      </c>
      <c r="T288" s="25">
        <v>38.85</v>
      </c>
      <c r="U288" s="25">
        <v>44.88</v>
      </c>
      <c r="V288" s="32">
        <v>16.145399999999999</v>
      </c>
      <c r="W288" s="34">
        <v>3776.53</v>
      </c>
      <c r="X288" s="34">
        <v>-64.38</v>
      </c>
      <c r="Y288" s="25">
        <v>470</v>
      </c>
      <c r="Z288" s="25">
        <v>290</v>
      </c>
      <c r="AA288" s="30">
        <v>57.691000000000003</v>
      </c>
      <c r="AB288" s="34">
        <v>-7589.5</v>
      </c>
      <c r="AC288" s="30">
        <v>-5.6459999999999999</v>
      </c>
      <c r="AD288" s="30">
        <v>6.46</v>
      </c>
      <c r="AE288" s="25">
        <v>9440</v>
      </c>
    </row>
    <row r="289" spans="1:32" ht="15" x14ac:dyDescent="0.2">
      <c r="A289" s="25">
        <v>275</v>
      </c>
      <c r="B289" s="24" t="s">
        <v>350</v>
      </c>
      <c r="C289" s="30">
        <v>58.124000000000002</v>
      </c>
      <c r="D289" s="31">
        <v>113.6</v>
      </c>
      <c r="E289" s="31">
        <v>261.3</v>
      </c>
      <c r="F289" s="31">
        <v>408.1</v>
      </c>
      <c r="G289" s="31">
        <v>36</v>
      </c>
      <c r="H289" s="31">
        <v>263</v>
      </c>
      <c r="I289" s="30">
        <v>0.28299999999999997</v>
      </c>
      <c r="J289" s="30">
        <v>0.17599999999999999</v>
      </c>
      <c r="K289" s="30">
        <v>0.55700000000000005</v>
      </c>
      <c r="L289" s="31">
        <v>293</v>
      </c>
      <c r="M289" s="31">
        <v>0.1</v>
      </c>
      <c r="N289" s="32">
        <v>-0.33200000000000002</v>
      </c>
      <c r="O289" s="33">
        <v>9.1889999999999999E-2</v>
      </c>
      <c r="P289" s="33">
        <v>-4.409E-5</v>
      </c>
      <c r="Q289" s="33">
        <v>6.9150000000000002E-9</v>
      </c>
      <c r="R289" s="34">
        <v>302.51</v>
      </c>
      <c r="S289" s="34">
        <v>170.2</v>
      </c>
      <c r="T289" s="25">
        <v>-32.15</v>
      </c>
      <c r="U289" s="25">
        <v>-4.99</v>
      </c>
      <c r="V289" s="32">
        <v>15.5381</v>
      </c>
      <c r="W289" s="34">
        <v>2032.73</v>
      </c>
      <c r="X289" s="34">
        <v>-33.15</v>
      </c>
      <c r="Y289" s="25">
        <v>280</v>
      </c>
      <c r="Z289" s="25">
        <v>187</v>
      </c>
      <c r="AA289" s="30">
        <v>46.140999999999998</v>
      </c>
      <c r="AB289" s="34">
        <v>-3771.21</v>
      </c>
      <c r="AC289" s="30">
        <v>-4.5090000000000003</v>
      </c>
      <c r="AD289" s="30">
        <v>2.57</v>
      </c>
      <c r="AE289" s="25">
        <v>5090</v>
      </c>
      <c r="AF289" s="35"/>
    </row>
    <row r="290" spans="1:32" ht="15" x14ac:dyDescent="0.2">
      <c r="A290" s="25">
        <v>276</v>
      </c>
      <c r="B290" s="24" t="s">
        <v>351</v>
      </c>
      <c r="C290" s="30">
        <v>74.123000000000005</v>
      </c>
      <c r="D290" s="31">
        <v>165.2</v>
      </c>
      <c r="E290" s="31">
        <v>381</v>
      </c>
      <c r="F290" s="31">
        <v>547.70000000000005</v>
      </c>
      <c r="G290" s="31">
        <v>42.4</v>
      </c>
      <c r="H290" s="31">
        <v>273</v>
      </c>
      <c r="I290" s="30">
        <v>0.25700000000000001</v>
      </c>
      <c r="J290" s="30">
        <v>0.58799999999999997</v>
      </c>
      <c r="K290" s="30">
        <v>0.80200000000000005</v>
      </c>
      <c r="L290" s="31">
        <v>293</v>
      </c>
      <c r="M290" s="31">
        <v>1.7</v>
      </c>
      <c r="N290" s="32">
        <v>-1.841</v>
      </c>
      <c r="O290" s="33">
        <v>0.112</v>
      </c>
      <c r="P290" s="33">
        <v>-6.8880000000000005E-5</v>
      </c>
      <c r="Q290" s="33">
        <v>1.7269999999999998E-8</v>
      </c>
      <c r="R290" s="34">
        <v>1199.0999999999999</v>
      </c>
      <c r="S290" s="34">
        <v>343.85</v>
      </c>
      <c r="T290" s="25">
        <v>-67.69</v>
      </c>
      <c r="U290" s="25">
        <v>-39.99</v>
      </c>
      <c r="V290" s="32">
        <v>16.871200000000002</v>
      </c>
      <c r="W290" s="34">
        <v>2874.73</v>
      </c>
      <c r="X290" s="34">
        <v>-100.3</v>
      </c>
      <c r="Y290" s="25">
        <v>388</v>
      </c>
      <c r="Z290" s="25">
        <v>293</v>
      </c>
      <c r="AA290" s="30">
        <v>0</v>
      </c>
      <c r="AB290" s="34">
        <v>0</v>
      </c>
      <c r="AC290" s="30">
        <v>0</v>
      </c>
      <c r="AD290" s="30">
        <v>0</v>
      </c>
      <c r="AE290" s="25">
        <v>10050</v>
      </c>
    </row>
    <row r="291" spans="1:32" ht="15" x14ac:dyDescent="0.2">
      <c r="A291" s="25">
        <v>277</v>
      </c>
      <c r="B291" s="24" t="s">
        <v>352</v>
      </c>
      <c r="C291" s="30">
        <v>116.16</v>
      </c>
      <c r="D291" s="31">
        <v>174.3</v>
      </c>
      <c r="E291" s="31">
        <v>390</v>
      </c>
      <c r="F291" s="31">
        <v>561</v>
      </c>
      <c r="G291" s="31">
        <v>30</v>
      </c>
      <c r="H291" s="31">
        <v>414</v>
      </c>
      <c r="I291" s="30">
        <v>0.27</v>
      </c>
      <c r="J291" s="30">
        <v>0.47899999999999998</v>
      </c>
      <c r="K291" s="30">
        <v>0.875</v>
      </c>
      <c r="L291" s="31">
        <v>293</v>
      </c>
      <c r="M291" s="31">
        <v>1.9</v>
      </c>
      <c r="N291" s="32">
        <v>1.746</v>
      </c>
      <c r="O291" s="33">
        <v>0.1371</v>
      </c>
      <c r="P291" s="33">
        <v>-6.1519999999999994E-5</v>
      </c>
      <c r="Q291" s="33">
        <v>2.6299999999999998E-9</v>
      </c>
      <c r="R291" s="34">
        <v>533.99</v>
      </c>
      <c r="S291" s="34">
        <v>270.49</v>
      </c>
      <c r="T291" s="25">
        <v>-118.34</v>
      </c>
      <c r="U291" s="25">
        <v>0</v>
      </c>
      <c r="V291" s="32">
        <v>16.171399999999998</v>
      </c>
      <c r="W291" s="34">
        <v>3092.83</v>
      </c>
      <c r="X291" s="34">
        <v>-66.150000000000006</v>
      </c>
      <c r="Y291" s="25">
        <v>427</v>
      </c>
      <c r="Z291" s="25">
        <v>289</v>
      </c>
      <c r="AA291" s="30">
        <v>0</v>
      </c>
      <c r="AB291" s="34">
        <v>0</v>
      </c>
      <c r="AC291" s="30">
        <v>0</v>
      </c>
      <c r="AD291" s="30">
        <v>0</v>
      </c>
      <c r="AE291" s="25">
        <v>8568</v>
      </c>
    </row>
    <row r="292" spans="1:32" ht="15" x14ac:dyDescent="0.2">
      <c r="A292" s="25">
        <v>278</v>
      </c>
      <c r="B292" s="24" t="s">
        <v>353</v>
      </c>
      <c r="C292" s="30">
        <v>73.138999999999996</v>
      </c>
      <c r="D292" s="31">
        <v>188</v>
      </c>
      <c r="E292" s="31">
        <v>340.6</v>
      </c>
      <c r="F292" s="31">
        <v>516</v>
      </c>
      <c r="G292" s="31">
        <v>42</v>
      </c>
      <c r="H292" s="31">
        <v>284</v>
      </c>
      <c r="I292" s="30">
        <v>0.28000000000000003</v>
      </c>
      <c r="J292" s="30">
        <v>0</v>
      </c>
      <c r="K292" s="30">
        <v>0</v>
      </c>
      <c r="L292" s="31">
        <v>0</v>
      </c>
      <c r="M292" s="31">
        <v>1.2</v>
      </c>
      <c r="N292" s="32">
        <v>2.2669999999999999</v>
      </c>
      <c r="O292" s="33">
        <v>0.1038</v>
      </c>
      <c r="P292" s="33">
        <v>-5.0389999999999997E-5</v>
      </c>
      <c r="Q292" s="33">
        <v>5.5720000000000002E-9</v>
      </c>
      <c r="R292" s="34">
        <v>0</v>
      </c>
      <c r="S292" s="34">
        <v>0</v>
      </c>
      <c r="T292" s="25">
        <v>0</v>
      </c>
      <c r="U292" s="25">
        <v>0</v>
      </c>
      <c r="V292" s="32">
        <v>16.1419</v>
      </c>
      <c r="W292" s="34">
        <v>2704.16</v>
      </c>
      <c r="X292" s="34">
        <v>-56.15</v>
      </c>
      <c r="Y292" s="25">
        <v>373</v>
      </c>
      <c r="Z292" s="25">
        <v>251</v>
      </c>
      <c r="AA292" s="30">
        <v>0</v>
      </c>
      <c r="AB292" s="34">
        <v>0</v>
      </c>
      <c r="AC292" s="30">
        <v>0</v>
      </c>
      <c r="AD292" s="30">
        <v>0</v>
      </c>
      <c r="AE292" s="25">
        <v>7400</v>
      </c>
    </row>
    <row r="293" spans="1:32" ht="15" x14ac:dyDescent="0.2">
      <c r="A293" s="25">
        <v>279</v>
      </c>
      <c r="B293" s="24" t="s">
        <v>354</v>
      </c>
      <c r="C293" s="30">
        <v>102.134</v>
      </c>
      <c r="D293" s="31">
        <v>178</v>
      </c>
      <c r="E293" s="31">
        <v>371.6</v>
      </c>
      <c r="F293" s="31">
        <v>551</v>
      </c>
      <c r="G293" s="31">
        <v>38.299999999999997</v>
      </c>
      <c r="H293" s="31">
        <v>350</v>
      </c>
      <c r="I293" s="30">
        <v>0.29599999999999999</v>
      </c>
      <c r="J293" s="30">
        <v>0.39</v>
      </c>
      <c r="K293" s="30">
        <v>0.88500000000000001</v>
      </c>
      <c r="L293" s="31">
        <v>293</v>
      </c>
      <c r="M293" s="31">
        <v>1.9</v>
      </c>
      <c r="N293" s="32">
        <v>4.7409999999999997</v>
      </c>
      <c r="O293" s="33">
        <v>9.6339999999999995E-2</v>
      </c>
      <c r="P293" s="33">
        <v>-3.4310000000000002E-5</v>
      </c>
      <c r="Q293" s="33">
        <v>-1.7680000000000001E-9</v>
      </c>
      <c r="R293" s="34">
        <v>0</v>
      </c>
      <c r="S293" s="34">
        <v>0</v>
      </c>
      <c r="T293" s="25">
        <v>0</v>
      </c>
      <c r="U293" s="25">
        <v>0</v>
      </c>
      <c r="V293" s="32">
        <v>16.229199999999999</v>
      </c>
      <c r="W293" s="34">
        <v>2980.47</v>
      </c>
      <c r="X293" s="34">
        <v>-64.150000000000006</v>
      </c>
      <c r="Y293" s="25">
        <v>409</v>
      </c>
      <c r="Z293" s="25">
        <v>278</v>
      </c>
      <c r="AA293" s="30">
        <v>58.42</v>
      </c>
      <c r="AB293" s="34">
        <v>-6314.51</v>
      </c>
      <c r="AC293" s="30">
        <v>-5.8789999999999996</v>
      </c>
      <c r="AD293" s="30">
        <v>4.41</v>
      </c>
      <c r="AE293" s="25">
        <v>8170</v>
      </c>
    </row>
    <row r="294" spans="1:32" ht="15" x14ac:dyDescent="0.2">
      <c r="A294" s="25">
        <v>280</v>
      </c>
      <c r="B294" s="24" t="s">
        <v>355</v>
      </c>
      <c r="C294" s="30">
        <v>134.22200000000001</v>
      </c>
      <c r="D294" s="31">
        <v>221.7</v>
      </c>
      <c r="E294" s="31">
        <v>445.9</v>
      </c>
      <c r="F294" s="31">
        <v>650</v>
      </c>
      <c r="G294" s="31">
        <v>31</v>
      </c>
      <c r="H294" s="31">
        <v>480</v>
      </c>
      <c r="I294" s="30">
        <v>0.28000000000000003</v>
      </c>
      <c r="J294" s="30">
        <v>0.378</v>
      </c>
      <c r="K294" s="30">
        <v>0.85299999999999998</v>
      </c>
      <c r="L294" s="31">
        <v>293</v>
      </c>
      <c r="M294" s="31">
        <v>0.3</v>
      </c>
      <c r="N294" s="32">
        <v>0</v>
      </c>
      <c r="O294" s="33">
        <v>0</v>
      </c>
      <c r="P294" s="33">
        <v>0</v>
      </c>
      <c r="Q294" s="33">
        <v>0</v>
      </c>
      <c r="R294" s="34">
        <v>0</v>
      </c>
      <c r="S294" s="34">
        <v>0</v>
      </c>
      <c r="T294" s="25">
        <v>-5.15</v>
      </c>
      <c r="U294" s="25">
        <v>0</v>
      </c>
      <c r="V294" s="32">
        <v>15.952400000000001</v>
      </c>
      <c r="W294" s="34">
        <v>3512.47</v>
      </c>
      <c r="X294" s="34">
        <v>-69.03</v>
      </c>
      <c r="Y294" s="25">
        <v>476</v>
      </c>
      <c r="Z294" s="25">
        <v>326</v>
      </c>
      <c r="AA294" s="30">
        <v>0</v>
      </c>
      <c r="AB294" s="34">
        <v>0</v>
      </c>
      <c r="AC294" s="30">
        <v>0</v>
      </c>
      <c r="AD294" s="30">
        <v>0</v>
      </c>
      <c r="AE294" s="25">
        <v>9040</v>
      </c>
    </row>
    <row r="295" spans="1:32" ht="15" x14ac:dyDescent="0.2">
      <c r="A295" s="25">
        <v>281</v>
      </c>
      <c r="B295" s="24" t="s">
        <v>356</v>
      </c>
      <c r="C295" s="30">
        <v>140.27000000000001</v>
      </c>
      <c r="D295" s="31">
        <v>0</v>
      </c>
      <c r="E295" s="31">
        <v>444.5</v>
      </c>
      <c r="F295" s="31">
        <v>659</v>
      </c>
      <c r="G295" s="31">
        <v>30.8</v>
      </c>
      <c r="H295" s="31">
        <v>0</v>
      </c>
      <c r="I295" s="30">
        <v>0</v>
      </c>
      <c r="J295" s="30">
        <v>0.31900000000000001</v>
      </c>
      <c r="K295" s="30">
        <v>0.79500000000000004</v>
      </c>
      <c r="L295" s="31">
        <v>293</v>
      </c>
      <c r="M295" s="31">
        <v>0</v>
      </c>
      <c r="N295" s="32">
        <v>0</v>
      </c>
      <c r="O295" s="33">
        <v>0</v>
      </c>
      <c r="P295" s="33">
        <v>0</v>
      </c>
      <c r="Q295" s="33">
        <v>0</v>
      </c>
      <c r="R295" s="34">
        <v>0</v>
      </c>
      <c r="S295" s="34">
        <v>0</v>
      </c>
      <c r="T295" s="25">
        <v>0</v>
      </c>
      <c r="U295" s="25">
        <v>0</v>
      </c>
      <c r="V295" s="32">
        <v>15.8141</v>
      </c>
      <c r="W295" s="34">
        <v>3437.99</v>
      </c>
      <c r="X295" s="34">
        <v>-69.989999999999995</v>
      </c>
      <c r="Y295" s="25">
        <v>455</v>
      </c>
      <c r="Z295" s="25">
        <v>355</v>
      </c>
      <c r="AA295" s="30">
        <v>0</v>
      </c>
      <c r="AB295" s="34">
        <v>0</v>
      </c>
      <c r="AC295" s="30">
        <v>0</v>
      </c>
      <c r="AD295" s="30">
        <v>0</v>
      </c>
      <c r="AE295" s="25">
        <v>0</v>
      </c>
    </row>
    <row r="296" spans="1:32" ht="15" x14ac:dyDescent="0.2">
      <c r="A296" s="25">
        <v>282</v>
      </c>
      <c r="B296" s="24" t="s">
        <v>357</v>
      </c>
      <c r="C296" s="30">
        <v>56.107999999999997</v>
      </c>
      <c r="D296" s="31">
        <v>132.80000000000001</v>
      </c>
      <c r="E296" s="31">
        <v>266.3</v>
      </c>
      <c r="F296" s="31">
        <v>417.9</v>
      </c>
      <c r="G296" s="31">
        <v>39.5</v>
      </c>
      <c r="H296" s="31">
        <v>239</v>
      </c>
      <c r="I296" s="30">
        <v>0.27500000000000002</v>
      </c>
      <c r="J296" s="30">
        <v>0.19</v>
      </c>
      <c r="K296" s="30">
        <v>0.59399999999999997</v>
      </c>
      <c r="L296" s="31">
        <v>293</v>
      </c>
      <c r="M296" s="31">
        <v>0.5</v>
      </c>
      <c r="N296" s="32">
        <v>3.8340000000000001</v>
      </c>
      <c r="O296" s="33">
        <v>6.6979999999999998E-2</v>
      </c>
      <c r="P296" s="33">
        <v>-2.6069999999999999E-5</v>
      </c>
      <c r="Q296" s="33">
        <v>2.1729999999999998E-9</v>
      </c>
      <c r="R296" s="34">
        <v>0</v>
      </c>
      <c r="S296" s="34">
        <v>0</v>
      </c>
      <c r="T296" s="25">
        <v>-4.04</v>
      </c>
      <c r="U296" s="25">
        <v>13.88</v>
      </c>
      <c r="V296" s="32">
        <v>15.752800000000001</v>
      </c>
      <c r="W296" s="34">
        <v>2125.75</v>
      </c>
      <c r="X296" s="34">
        <v>-33.15</v>
      </c>
      <c r="Y296" s="25">
        <v>290</v>
      </c>
      <c r="Z296" s="25">
        <v>190</v>
      </c>
      <c r="AA296" s="30">
        <v>50.832000000000001</v>
      </c>
      <c r="AB296" s="34">
        <v>-4104.5600000000004</v>
      </c>
      <c r="AC296" s="30">
        <v>-5.157</v>
      </c>
      <c r="AD296" s="30">
        <v>2.46</v>
      </c>
      <c r="AE296" s="25">
        <v>5286</v>
      </c>
    </row>
    <row r="297" spans="1:32" ht="15" x14ac:dyDescent="0.2">
      <c r="A297" s="25">
        <v>283</v>
      </c>
      <c r="B297" s="24" t="s">
        <v>358</v>
      </c>
      <c r="C297" s="30">
        <v>72.106999999999999</v>
      </c>
      <c r="D297" s="31">
        <v>208.2</v>
      </c>
      <c r="E297" s="31">
        <v>337</v>
      </c>
      <c r="F297" s="31">
        <v>513</v>
      </c>
      <c r="G297" s="31">
        <v>41</v>
      </c>
      <c r="H297" s="31">
        <v>274</v>
      </c>
      <c r="I297" s="30">
        <v>0.27</v>
      </c>
      <c r="J297" s="30">
        <v>0.35</v>
      </c>
      <c r="K297" s="30">
        <v>0.78900000000000003</v>
      </c>
      <c r="L297" s="31">
        <v>293</v>
      </c>
      <c r="M297" s="31">
        <v>0</v>
      </c>
      <c r="N297" s="32">
        <v>5.843</v>
      </c>
      <c r="O297" s="33">
        <v>8.0149999999999999E-2</v>
      </c>
      <c r="P297" s="33">
        <v>-4.9129999999999999E-5</v>
      </c>
      <c r="Q297" s="33">
        <v>1.5209999999999999E-8</v>
      </c>
      <c r="R297" s="34">
        <v>464.06</v>
      </c>
      <c r="S297" s="34">
        <v>253.64</v>
      </c>
      <c r="T297" s="25">
        <v>-51.56</v>
      </c>
      <c r="U297" s="25">
        <v>-29</v>
      </c>
      <c r="V297" s="32">
        <v>15.988799999999999</v>
      </c>
      <c r="W297" s="34">
        <v>2676.98</v>
      </c>
      <c r="X297" s="34">
        <v>-51.15</v>
      </c>
      <c r="Y297" s="25">
        <v>370</v>
      </c>
      <c r="Z297" s="25">
        <v>247</v>
      </c>
      <c r="AA297" s="30">
        <v>0</v>
      </c>
      <c r="AB297" s="34">
        <v>0</v>
      </c>
      <c r="AC297" s="30">
        <v>0</v>
      </c>
      <c r="AD297" s="30">
        <v>0</v>
      </c>
      <c r="AE297" s="25">
        <v>7500</v>
      </c>
    </row>
    <row r="298" spans="1:32" ht="15" x14ac:dyDescent="0.2">
      <c r="A298" s="25">
        <v>284</v>
      </c>
      <c r="B298" s="24" t="s">
        <v>359</v>
      </c>
      <c r="C298" s="30">
        <v>88.106999999999999</v>
      </c>
      <c r="D298" s="31">
        <v>227.2</v>
      </c>
      <c r="E298" s="31">
        <v>427.9</v>
      </c>
      <c r="F298" s="31">
        <v>609</v>
      </c>
      <c r="G298" s="31">
        <v>40</v>
      </c>
      <c r="H298" s="31">
        <v>292</v>
      </c>
      <c r="I298" s="30">
        <v>0.23</v>
      </c>
      <c r="J298" s="30">
        <v>0.61</v>
      </c>
      <c r="K298" s="30">
        <v>0.96799999999999997</v>
      </c>
      <c r="L298" s="31">
        <v>293</v>
      </c>
      <c r="M298" s="31">
        <v>1.3</v>
      </c>
      <c r="N298" s="32">
        <v>2.3439999999999999</v>
      </c>
      <c r="O298" s="33">
        <v>0.1115</v>
      </c>
      <c r="P298" s="33">
        <v>-8.8839999999999996E-5</v>
      </c>
      <c r="Q298" s="33">
        <v>3.2250000000000001E-8</v>
      </c>
      <c r="R298" s="34">
        <v>583.65</v>
      </c>
      <c r="S298" s="34">
        <v>311.24</v>
      </c>
      <c r="T298" s="25">
        <v>-115.66</v>
      </c>
      <c r="U298" s="25">
        <v>0</v>
      </c>
      <c r="V298" s="32">
        <v>16.779199999999999</v>
      </c>
      <c r="W298" s="34">
        <v>3385.49</v>
      </c>
      <c r="X298" s="34">
        <v>-94.15</v>
      </c>
      <c r="Y298" s="25">
        <v>465</v>
      </c>
      <c r="Z298" s="25">
        <v>330</v>
      </c>
      <c r="AA298" s="30">
        <v>82.656999999999996</v>
      </c>
      <c r="AB298" s="34">
        <v>-9222.7199999999993</v>
      </c>
      <c r="AC298" s="30">
        <v>-8.9860000000000007</v>
      </c>
      <c r="AD298" s="30">
        <v>5.15</v>
      </c>
      <c r="AE298" s="25">
        <v>9830</v>
      </c>
    </row>
    <row r="299" spans="1:32" ht="15" x14ac:dyDescent="0.2">
      <c r="A299" s="25">
        <v>285</v>
      </c>
      <c r="B299" s="24" t="s">
        <v>360</v>
      </c>
      <c r="C299" s="30">
        <v>60.095999999999997</v>
      </c>
      <c r="D299" s="31">
        <v>184.7</v>
      </c>
      <c r="E299" s="31">
        <v>355.4</v>
      </c>
      <c r="F299" s="31">
        <v>508.3</v>
      </c>
      <c r="G299" s="31">
        <v>47</v>
      </c>
      <c r="H299" s="31">
        <v>220</v>
      </c>
      <c r="I299" s="30">
        <v>0.248</v>
      </c>
      <c r="J299" s="30">
        <v>0</v>
      </c>
      <c r="K299" s="30">
        <v>0.78600000000000003</v>
      </c>
      <c r="L299" s="31">
        <v>293</v>
      </c>
      <c r="M299" s="31">
        <v>1.7</v>
      </c>
      <c r="N299" s="32">
        <v>7.7450000000000001</v>
      </c>
      <c r="O299" s="33">
        <v>4.5019999999999998E-2</v>
      </c>
      <c r="P299" s="33">
        <v>1.5299999999999999E-5</v>
      </c>
      <c r="Q299" s="33">
        <v>-2.2119999999999999E-8</v>
      </c>
      <c r="R299" s="34">
        <v>1139.7</v>
      </c>
      <c r="S299" s="34">
        <v>323.44</v>
      </c>
      <c r="T299" s="25">
        <v>-65.11</v>
      </c>
      <c r="U299" s="25">
        <v>-41.44</v>
      </c>
      <c r="V299" s="32">
        <v>18.692900000000002</v>
      </c>
      <c r="W299" s="34">
        <v>3640.2</v>
      </c>
      <c r="X299" s="34">
        <v>-53.54</v>
      </c>
      <c r="Y299" s="25">
        <v>374</v>
      </c>
      <c r="Z299" s="25">
        <v>273</v>
      </c>
      <c r="AA299" s="30">
        <v>0</v>
      </c>
      <c r="AB299" s="34">
        <v>0</v>
      </c>
      <c r="AC299" s="30">
        <v>0</v>
      </c>
      <c r="AD299" s="30">
        <v>0</v>
      </c>
      <c r="AE299" s="25">
        <v>9520</v>
      </c>
    </row>
    <row r="300" spans="1:32" ht="15" x14ac:dyDescent="0.2">
      <c r="A300" s="25">
        <v>286</v>
      </c>
      <c r="B300" s="24" t="s">
        <v>361</v>
      </c>
      <c r="C300" s="30">
        <v>59.112000000000002</v>
      </c>
      <c r="D300" s="31">
        <v>177.9</v>
      </c>
      <c r="E300" s="31">
        <v>305.60000000000002</v>
      </c>
      <c r="F300" s="31">
        <v>476</v>
      </c>
      <c r="G300" s="31">
        <v>50</v>
      </c>
      <c r="H300" s="31">
        <v>229</v>
      </c>
      <c r="I300" s="30">
        <v>0.28999999999999998</v>
      </c>
      <c r="J300" s="30">
        <v>0.29699999999999999</v>
      </c>
      <c r="K300" s="30">
        <v>0.68799999999999994</v>
      </c>
      <c r="L300" s="31">
        <v>293</v>
      </c>
      <c r="M300" s="31">
        <v>0</v>
      </c>
      <c r="N300" s="32">
        <v>-1.788</v>
      </c>
      <c r="O300" s="33">
        <v>9.9729999999999999E-2</v>
      </c>
      <c r="P300" s="33">
        <v>-6.7490000000000006E-5</v>
      </c>
      <c r="Q300" s="33">
        <v>1.9939999999999999E-8</v>
      </c>
      <c r="R300" s="34">
        <v>433.64</v>
      </c>
      <c r="S300" s="34">
        <v>228.46</v>
      </c>
      <c r="T300" s="25">
        <v>-20.02</v>
      </c>
      <c r="U300" s="25">
        <v>0</v>
      </c>
      <c r="V300" s="32">
        <v>16.363700000000001</v>
      </c>
      <c r="W300" s="34">
        <v>2582.35</v>
      </c>
      <c r="X300" s="34">
        <v>-40.15</v>
      </c>
      <c r="Y300" s="25">
        <v>337</v>
      </c>
      <c r="Z300" s="25">
        <v>239</v>
      </c>
      <c r="AA300" s="30">
        <v>0</v>
      </c>
      <c r="AB300" s="34">
        <v>0</v>
      </c>
      <c r="AC300" s="30">
        <v>0</v>
      </c>
      <c r="AD300" s="30">
        <v>0</v>
      </c>
      <c r="AE300" s="25">
        <v>6500</v>
      </c>
    </row>
    <row r="301" spans="1:32" ht="15" x14ac:dyDescent="0.2">
      <c r="A301" s="25">
        <v>287</v>
      </c>
      <c r="B301" s="24" t="s">
        <v>362</v>
      </c>
      <c r="C301" s="30">
        <v>78.542000000000002</v>
      </c>
      <c r="D301" s="31">
        <v>156</v>
      </c>
      <c r="E301" s="31">
        <v>308.89999999999998</v>
      </c>
      <c r="F301" s="31">
        <v>485</v>
      </c>
      <c r="G301" s="31">
        <v>46.6</v>
      </c>
      <c r="H301" s="31">
        <v>230</v>
      </c>
      <c r="I301" s="30">
        <v>0.26900000000000002</v>
      </c>
      <c r="J301" s="30">
        <v>0.23200000000000001</v>
      </c>
      <c r="K301" s="30">
        <v>0.86199999999999999</v>
      </c>
      <c r="L301" s="31">
        <v>293</v>
      </c>
      <c r="M301" s="31">
        <v>2.1</v>
      </c>
      <c r="N301" s="32">
        <v>0.44</v>
      </c>
      <c r="O301" s="33">
        <v>8.3299999999999999E-2</v>
      </c>
      <c r="P301" s="33">
        <v>-5.359E-5</v>
      </c>
      <c r="Q301" s="33">
        <v>1.4E-8</v>
      </c>
      <c r="R301" s="34">
        <v>306.25</v>
      </c>
      <c r="S301" s="34">
        <v>212.24</v>
      </c>
      <c r="T301" s="25">
        <v>-35</v>
      </c>
      <c r="U301" s="25">
        <v>-14.94</v>
      </c>
      <c r="V301" s="32">
        <v>16.038399999999999</v>
      </c>
      <c r="W301" s="34">
        <v>2490.48</v>
      </c>
      <c r="X301" s="34">
        <v>-43.15</v>
      </c>
      <c r="Y301" s="25">
        <v>340</v>
      </c>
      <c r="Z301" s="25">
        <v>225</v>
      </c>
      <c r="AA301" s="30">
        <v>0</v>
      </c>
      <c r="AB301" s="34">
        <v>0</v>
      </c>
      <c r="AC301" s="30">
        <v>0</v>
      </c>
      <c r="AD301" s="30">
        <v>0</v>
      </c>
      <c r="AE301" s="25">
        <v>6280</v>
      </c>
    </row>
    <row r="302" spans="1:32" ht="15" x14ac:dyDescent="0.2">
      <c r="A302" s="25">
        <v>288</v>
      </c>
      <c r="B302" s="24" t="s">
        <v>363</v>
      </c>
      <c r="C302" s="30">
        <v>120.19499999999999</v>
      </c>
      <c r="D302" s="31">
        <v>177.1</v>
      </c>
      <c r="E302" s="31">
        <v>425.6</v>
      </c>
      <c r="F302" s="31">
        <v>631</v>
      </c>
      <c r="G302" s="31">
        <v>31.7</v>
      </c>
      <c r="H302" s="31">
        <v>428</v>
      </c>
      <c r="I302" s="30">
        <v>0.26</v>
      </c>
      <c r="J302" s="30">
        <v>0.33500000000000002</v>
      </c>
      <c r="K302" s="30">
        <v>0.86199999999999999</v>
      </c>
      <c r="L302" s="31">
        <v>293</v>
      </c>
      <c r="M302" s="31">
        <v>0.4</v>
      </c>
      <c r="N302" s="32">
        <v>-9.0419999999999998</v>
      </c>
      <c r="O302" s="33">
        <v>0.18729999999999999</v>
      </c>
      <c r="P302" s="33">
        <v>-1.215E-4</v>
      </c>
      <c r="Q302" s="33">
        <v>3.0839999999999997E-8</v>
      </c>
      <c r="R302" s="34">
        <v>517.16999999999996</v>
      </c>
      <c r="S302" s="34">
        <v>276.22000000000003</v>
      </c>
      <c r="T302" s="25">
        <v>0.94</v>
      </c>
      <c r="U302" s="25">
        <v>32.74</v>
      </c>
      <c r="V302" s="32">
        <v>15.972200000000001</v>
      </c>
      <c r="W302" s="34">
        <v>3363.6</v>
      </c>
      <c r="X302" s="34">
        <v>-63.37</v>
      </c>
      <c r="Y302" s="25">
        <v>454</v>
      </c>
      <c r="Z302" s="25">
        <v>311</v>
      </c>
      <c r="AA302" s="30">
        <v>46.941000000000003</v>
      </c>
      <c r="AB302" s="34">
        <v>-6285.25</v>
      </c>
      <c r="AC302" s="30">
        <v>-4.2270000000000003</v>
      </c>
      <c r="AD302" s="30">
        <v>6.86</v>
      </c>
      <c r="AE302" s="25">
        <v>8970</v>
      </c>
    </row>
    <row r="303" spans="1:32" ht="15" x14ac:dyDescent="0.2">
      <c r="A303" s="25">
        <v>289</v>
      </c>
      <c r="B303" s="24" t="s">
        <v>364</v>
      </c>
      <c r="C303" s="30">
        <v>126.24299999999999</v>
      </c>
      <c r="D303" s="31">
        <v>183.4</v>
      </c>
      <c r="E303" s="31">
        <v>427.7</v>
      </c>
      <c r="F303" s="31">
        <v>640</v>
      </c>
      <c r="G303" s="31">
        <v>28</v>
      </c>
      <c r="H303" s="31">
        <v>0</v>
      </c>
      <c r="I303" s="30">
        <v>0</v>
      </c>
      <c r="J303" s="30">
        <v>0.23699999999999999</v>
      </c>
      <c r="K303" s="30">
        <v>0.80200000000000005</v>
      </c>
      <c r="L303" s="31">
        <v>293</v>
      </c>
      <c r="M303" s="31">
        <v>0</v>
      </c>
      <c r="N303" s="32">
        <v>0</v>
      </c>
      <c r="O303" s="33">
        <v>0</v>
      </c>
      <c r="P303" s="33">
        <v>0</v>
      </c>
      <c r="Q303" s="33">
        <v>0</v>
      </c>
      <c r="R303" s="34">
        <v>0</v>
      </c>
      <c r="S303" s="34">
        <v>0</v>
      </c>
      <c r="T303" s="25">
        <v>0</v>
      </c>
      <c r="U303" s="25">
        <v>0</v>
      </c>
      <c r="V303" s="32">
        <v>15.826000000000001</v>
      </c>
      <c r="W303" s="34">
        <v>3346.12</v>
      </c>
      <c r="X303" s="34">
        <v>-63.71</v>
      </c>
      <c r="Y303" s="25">
        <v>440</v>
      </c>
      <c r="Z303" s="25">
        <v>330</v>
      </c>
      <c r="AA303" s="30">
        <v>0</v>
      </c>
      <c r="AB303" s="34">
        <v>0</v>
      </c>
      <c r="AC303" s="30">
        <v>0</v>
      </c>
      <c r="AD303" s="30">
        <v>0</v>
      </c>
      <c r="AE303" s="25">
        <v>0</v>
      </c>
    </row>
    <row r="304" spans="1:32" ht="15" x14ac:dyDescent="0.2">
      <c r="A304" s="25">
        <v>290</v>
      </c>
      <c r="B304" s="24" t="s">
        <v>365</v>
      </c>
      <c r="C304" s="30">
        <v>112.21599999999999</v>
      </c>
      <c r="D304" s="31">
        <v>160.5</v>
      </c>
      <c r="E304" s="31">
        <v>399.6</v>
      </c>
      <c r="F304" s="31">
        <v>601</v>
      </c>
      <c r="G304" s="31">
        <v>29</v>
      </c>
      <c r="H304" s="31">
        <v>0</v>
      </c>
      <c r="I304" s="30">
        <v>0</v>
      </c>
      <c r="J304" s="30">
        <v>0.24</v>
      </c>
      <c r="K304" s="30">
        <v>0.77600000000000002</v>
      </c>
      <c r="L304" s="31">
        <v>293</v>
      </c>
      <c r="M304" s="31">
        <v>0</v>
      </c>
      <c r="N304" s="32">
        <v>0</v>
      </c>
      <c r="O304" s="33">
        <v>0</v>
      </c>
      <c r="P304" s="33">
        <v>0</v>
      </c>
      <c r="Q304" s="33">
        <v>0</v>
      </c>
      <c r="R304" s="34">
        <v>0</v>
      </c>
      <c r="S304" s="34">
        <v>0</v>
      </c>
      <c r="T304" s="25">
        <v>0</v>
      </c>
      <c r="U304" s="25">
        <v>0</v>
      </c>
      <c r="V304" s="32">
        <v>15.8561</v>
      </c>
      <c r="W304" s="34">
        <v>3176.22</v>
      </c>
      <c r="X304" s="34">
        <v>-55.18</v>
      </c>
      <c r="Y304" s="25">
        <v>427</v>
      </c>
      <c r="Z304" s="25">
        <v>289</v>
      </c>
      <c r="AA304" s="30">
        <v>0</v>
      </c>
      <c r="AB304" s="34">
        <v>0</v>
      </c>
      <c r="AC304" s="30">
        <v>0</v>
      </c>
      <c r="AD304" s="30">
        <v>0</v>
      </c>
      <c r="AE304" s="25">
        <v>8150</v>
      </c>
    </row>
    <row r="305" spans="1:32" ht="15" x14ac:dyDescent="0.2">
      <c r="A305" s="25">
        <v>291</v>
      </c>
      <c r="B305" s="24" t="s">
        <v>366</v>
      </c>
      <c r="C305" s="30">
        <v>42.037999999999997</v>
      </c>
      <c r="D305" s="31">
        <v>138</v>
      </c>
      <c r="E305" s="31">
        <v>232</v>
      </c>
      <c r="F305" s="31">
        <v>380</v>
      </c>
      <c r="G305" s="31">
        <v>64</v>
      </c>
      <c r="H305" s="31">
        <v>145</v>
      </c>
      <c r="I305" s="30">
        <v>0.3</v>
      </c>
      <c r="J305" s="30">
        <v>0.20699999999999999</v>
      </c>
      <c r="K305" s="30">
        <v>0</v>
      </c>
      <c r="L305" s="31">
        <v>0</v>
      </c>
      <c r="M305" s="31">
        <v>1.4</v>
      </c>
      <c r="N305" s="32">
        <v>1.5249999999999999</v>
      </c>
      <c r="O305" s="33">
        <v>3.9129999999999998E-2</v>
      </c>
      <c r="P305" s="33">
        <v>-2.5899999999999999E-5</v>
      </c>
      <c r="Q305" s="33">
        <v>6.4549999999999997E-9</v>
      </c>
      <c r="R305" s="34">
        <v>0</v>
      </c>
      <c r="S305" s="34">
        <v>0</v>
      </c>
      <c r="T305" s="25">
        <v>-14.6</v>
      </c>
      <c r="U305" s="25">
        <v>-14.41</v>
      </c>
      <c r="V305" s="32">
        <v>16.0197</v>
      </c>
      <c r="W305" s="34">
        <v>1849.21</v>
      </c>
      <c r="X305" s="34">
        <v>-35.15</v>
      </c>
      <c r="Y305" s="25">
        <v>255</v>
      </c>
      <c r="Z305" s="25">
        <v>170</v>
      </c>
      <c r="AA305" s="30">
        <v>0</v>
      </c>
      <c r="AB305" s="34">
        <v>0</v>
      </c>
      <c r="AC305" s="30">
        <v>0</v>
      </c>
      <c r="AD305" s="30">
        <v>0</v>
      </c>
      <c r="AE305" s="25">
        <v>4930</v>
      </c>
    </row>
    <row r="306" spans="1:32" ht="15" x14ac:dyDescent="0.2">
      <c r="A306" s="25">
        <v>292</v>
      </c>
      <c r="B306" s="24" t="s">
        <v>367</v>
      </c>
      <c r="C306" s="30">
        <v>83.8</v>
      </c>
      <c r="D306" s="31">
        <v>115.8</v>
      </c>
      <c r="E306" s="31">
        <v>119.8</v>
      </c>
      <c r="F306" s="31">
        <v>209.4</v>
      </c>
      <c r="G306" s="31">
        <v>54.3</v>
      </c>
      <c r="H306" s="31">
        <v>91.2</v>
      </c>
      <c r="I306" s="30">
        <v>0.28799999999999998</v>
      </c>
      <c r="J306" s="30">
        <v>-2E-3</v>
      </c>
      <c r="K306" s="30">
        <v>2.42</v>
      </c>
      <c r="L306" s="31">
        <v>120</v>
      </c>
      <c r="M306" s="31">
        <v>0</v>
      </c>
      <c r="N306" s="32">
        <v>0</v>
      </c>
      <c r="O306" s="33">
        <v>0</v>
      </c>
      <c r="P306" s="33">
        <v>0</v>
      </c>
      <c r="Q306" s="33">
        <v>0</v>
      </c>
      <c r="R306" s="34">
        <v>0</v>
      </c>
      <c r="S306" s="34">
        <v>0</v>
      </c>
      <c r="T306" s="25">
        <v>0</v>
      </c>
      <c r="U306" s="25">
        <v>0</v>
      </c>
      <c r="V306" s="32">
        <v>15.2677</v>
      </c>
      <c r="W306" s="34">
        <v>958.75</v>
      </c>
      <c r="X306" s="34">
        <v>-8.7100000000000009</v>
      </c>
      <c r="Y306" s="25">
        <v>129</v>
      </c>
      <c r="Z306" s="25">
        <v>113</v>
      </c>
      <c r="AA306" s="30">
        <v>30.716999999999999</v>
      </c>
      <c r="AB306" s="34">
        <v>-1408.77</v>
      </c>
      <c r="AC306" s="30">
        <v>-2.5790000000000002</v>
      </c>
      <c r="AD306" s="30">
        <v>0.44800000000000001</v>
      </c>
      <c r="AE306" s="25">
        <v>2309</v>
      </c>
    </row>
    <row r="307" spans="1:32" ht="15" x14ac:dyDescent="0.2">
      <c r="A307" s="25">
        <v>293</v>
      </c>
      <c r="B307" s="24" t="s">
        <v>368</v>
      </c>
      <c r="C307" s="30">
        <v>98.058000000000007</v>
      </c>
      <c r="D307" s="31">
        <v>326</v>
      </c>
      <c r="E307" s="31">
        <v>472.8</v>
      </c>
      <c r="F307" s="31">
        <v>0</v>
      </c>
      <c r="G307" s="31">
        <v>0</v>
      </c>
      <c r="H307" s="31">
        <v>0</v>
      </c>
      <c r="I307" s="30">
        <v>0</v>
      </c>
      <c r="J307" s="30">
        <v>0</v>
      </c>
      <c r="K307" s="30">
        <v>1.31</v>
      </c>
      <c r="L307" s="31">
        <v>333</v>
      </c>
      <c r="M307" s="31">
        <v>4</v>
      </c>
      <c r="N307" s="32">
        <v>-3.1230000000000002</v>
      </c>
      <c r="O307" s="33">
        <v>8.3229999999999998E-2</v>
      </c>
      <c r="P307" s="33">
        <v>-5.2169999999999997E-5</v>
      </c>
      <c r="Q307" s="33">
        <v>1.1560000000000001E-8</v>
      </c>
      <c r="R307" s="34">
        <v>952.48</v>
      </c>
      <c r="S307" s="34">
        <v>365.81</v>
      </c>
      <c r="T307" s="25">
        <v>0</v>
      </c>
      <c r="U307" s="25">
        <v>0</v>
      </c>
      <c r="V307" s="32">
        <v>16.274699999999999</v>
      </c>
      <c r="W307" s="34">
        <v>3765.65</v>
      </c>
      <c r="X307" s="34">
        <v>-82.15</v>
      </c>
      <c r="Y307" s="25">
        <v>516</v>
      </c>
      <c r="Z307" s="25">
        <v>352</v>
      </c>
      <c r="AA307" s="30">
        <v>0</v>
      </c>
      <c r="AB307" s="34">
        <v>0</v>
      </c>
      <c r="AC307" s="30">
        <v>0</v>
      </c>
      <c r="AD307" s="30">
        <v>0</v>
      </c>
      <c r="AE307" s="25">
        <v>0</v>
      </c>
    </row>
    <row r="308" spans="1:32" ht="15" x14ac:dyDescent="0.2">
      <c r="A308" s="25">
        <v>294</v>
      </c>
      <c r="B308" s="24" t="s">
        <v>369</v>
      </c>
      <c r="C308" s="30">
        <v>108.14</v>
      </c>
      <c r="D308" s="31">
        <v>285.39999999999998</v>
      </c>
      <c r="E308" s="31">
        <v>475.4</v>
      </c>
      <c r="F308" s="31">
        <v>705.8</v>
      </c>
      <c r="G308" s="31">
        <v>45</v>
      </c>
      <c r="H308" s="31">
        <v>310</v>
      </c>
      <c r="I308" s="30">
        <v>0.24099999999999999</v>
      </c>
      <c r="J308" s="30">
        <v>0.46400000000000002</v>
      </c>
      <c r="K308" s="30">
        <v>1.034</v>
      </c>
      <c r="L308" s="31">
        <v>293</v>
      </c>
      <c r="M308" s="31">
        <v>1.8</v>
      </c>
      <c r="N308" s="32">
        <v>-10.75</v>
      </c>
      <c r="O308" s="33">
        <v>0.17349999999999999</v>
      </c>
      <c r="P308" s="33">
        <v>-1.44E-4</v>
      </c>
      <c r="Q308" s="33">
        <v>4.9619999999999997E-8</v>
      </c>
      <c r="R308" s="34">
        <v>1785.6</v>
      </c>
      <c r="S308" s="34">
        <v>370.75</v>
      </c>
      <c r="T308" s="25">
        <v>-31.63</v>
      </c>
      <c r="U308" s="25">
        <v>-9.69</v>
      </c>
      <c r="V308" s="32">
        <v>17.287800000000001</v>
      </c>
      <c r="W308" s="34">
        <v>4274.42</v>
      </c>
      <c r="X308" s="34">
        <v>-74.09</v>
      </c>
      <c r="Y308" s="25">
        <v>480</v>
      </c>
      <c r="Z308" s="25">
        <v>370</v>
      </c>
      <c r="AA308" s="30">
        <v>79.796000000000006</v>
      </c>
      <c r="AB308" s="34">
        <v>-9855.7999999999993</v>
      </c>
      <c r="AC308" s="30">
        <v>-8.5090000000000003</v>
      </c>
      <c r="AD308" s="30">
        <v>6.14</v>
      </c>
      <c r="AE308" s="25">
        <v>11330</v>
      </c>
    </row>
    <row r="309" spans="1:32" ht="15" x14ac:dyDescent="0.2">
      <c r="A309" s="25">
        <v>295</v>
      </c>
      <c r="B309" s="24" t="s">
        <v>370</v>
      </c>
      <c r="C309" s="30">
        <v>147.00399999999999</v>
      </c>
      <c r="D309" s="31">
        <v>248.4</v>
      </c>
      <c r="E309" s="31">
        <v>446</v>
      </c>
      <c r="F309" s="31">
        <v>684</v>
      </c>
      <c r="G309" s="31">
        <v>38</v>
      </c>
      <c r="H309" s="31">
        <v>359</v>
      </c>
      <c r="I309" s="30">
        <v>0.24</v>
      </c>
      <c r="J309" s="30">
        <v>0.26</v>
      </c>
      <c r="K309" s="30">
        <v>1.288</v>
      </c>
      <c r="L309" s="31">
        <v>293</v>
      </c>
      <c r="M309" s="31">
        <v>1.4</v>
      </c>
      <c r="N309" s="32">
        <v>-3.246</v>
      </c>
      <c r="O309" s="33">
        <v>0.13120000000000001</v>
      </c>
      <c r="P309" s="33">
        <v>-1.076E-4</v>
      </c>
      <c r="Q309" s="33">
        <v>3.4079999999999998E-8</v>
      </c>
      <c r="R309" s="34">
        <v>402.2</v>
      </c>
      <c r="S309" s="34">
        <v>300.89</v>
      </c>
      <c r="T309" s="25">
        <v>6.32</v>
      </c>
      <c r="U309" s="25">
        <v>18.78</v>
      </c>
      <c r="V309" s="32">
        <v>16.817299999999999</v>
      </c>
      <c r="W309" s="34">
        <v>4104.13</v>
      </c>
      <c r="X309" s="34">
        <v>-43.15</v>
      </c>
      <c r="Y309" s="25">
        <v>475</v>
      </c>
      <c r="Z309" s="25">
        <v>326</v>
      </c>
      <c r="AA309" s="30">
        <v>0</v>
      </c>
      <c r="AB309" s="34">
        <v>0</v>
      </c>
      <c r="AC309" s="30">
        <v>0</v>
      </c>
      <c r="AD309" s="30">
        <v>0</v>
      </c>
      <c r="AE309" s="25">
        <v>9230</v>
      </c>
    </row>
    <row r="310" spans="1:32" ht="15" x14ac:dyDescent="0.2">
      <c r="A310" s="25">
        <v>296</v>
      </c>
      <c r="B310" s="24" t="s">
        <v>371</v>
      </c>
      <c r="C310" s="30">
        <v>16.042999999999999</v>
      </c>
      <c r="D310" s="31">
        <v>90.7</v>
      </c>
      <c r="E310" s="31">
        <v>111.7</v>
      </c>
      <c r="F310" s="31">
        <v>190.6</v>
      </c>
      <c r="G310" s="31">
        <v>45.4</v>
      </c>
      <c r="H310" s="31">
        <v>99</v>
      </c>
      <c r="I310" s="30">
        <v>0.28799999999999998</v>
      </c>
      <c r="J310" s="30">
        <v>8.0000000000000002E-3</v>
      </c>
      <c r="K310" s="30">
        <v>0.42499999999999999</v>
      </c>
      <c r="L310" s="31">
        <v>111.7</v>
      </c>
      <c r="M310" s="31">
        <v>0</v>
      </c>
      <c r="N310" s="32">
        <v>4.5979999999999999</v>
      </c>
      <c r="O310" s="33">
        <v>1.2449999999999999E-2</v>
      </c>
      <c r="P310" s="33">
        <v>2.8600000000000001E-6</v>
      </c>
      <c r="Q310" s="33">
        <v>-2.7029999999999999E-9</v>
      </c>
      <c r="R310" s="34">
        <v>114.14</v>
      </c>
      <c r="S310" s="34">
        <v>57.6</v>
      </c>
      <c r="T310" s="25">
        <v>-17.89</v>
      </c>
      <c r="U310" s="25">
        <v>-12.15</v>
      </c>
      <c r="V310" s="32">
        <v>15.224299999999999</v>
      </c>
      <c r="W310" s="34">
        <v>897.84</v>
      </c>
      <c r="X310" s="34">
        <v>-7.16</v>
      </c>
      <c r="Y310" s="25">
        <v>120</v>
      </c>
      <c r="Z310" s="25">
        <v>93</v>
      </c>
      <c r="AA310" s="30">
        <v>30.175000000000001</v>
      </c>
      <c r="AB310" s="34">
        <v>-1300.6099999999999</v>
      </c>
      <c r="AC310" s="30">
        <v>-2.641</v>
      </c>
      <c r="AD310" s="30">
        <v>0.442</v>
      </c>
      <c r="AE310" s="25">
        <v>1955</v>
      </c>
      <c r="AF310" s="36"/>
    </row>
    <row r="311" spans="1:32" ht="15" x14ac:dyDescent="0.2">
      <c r="A311" s="25">
        <v>297</v>
      </c>
      <c r="B311" s="24" t="s">
        <v>372</v>
      </c>
      <c r="C311" s="30">
        <v>32.042000000000002</v>
      </c>
      <c r="D311" s="31">
        <v>175.5</v>
      </c>
      <c r="E311" s="31">
        <v>337.8</v>
      </c>
      <c r="F311" s="31">
        <v>512.6</v>
      </c>
      <c r="G311" s="31">
        <v>79.900000000000006</v>
      </c>
      <c r="H311" s="31">
        <v>118</v>
      </c>
      <c r="I311" s="30">
        <v>0.224</v>
      </c>
      <c r="J311" s="30">
        <v>0.55900000000000005</v>
      </c>
      <c r="K311" s="30">
        <v>0.79100000000000004</v>
      </c>
      <c r="L311" s="31">
        <v>293</v>
      </c>
      <c r="M311" s="31">
        <v>1.7</v>
      </c>
      <c r="N311" s="32">
        <v>5.0519999999999996</v>
      </c>
      <c r="O311" s="33">
        <v>1.694E-2</v>
      </c>
      <c r="P311" s="33">
        <v>6.1789999999999996E-6</v>
      </c>
      <c r="Q311" s="33">
        <v>-6.8109999999999997E-9</v>
      </c>
      <c r="R311" s="34">
        <v>555.29999999999995</v>
      </c>
      <c r="S311" s="34">
        <v>260.64</v>
      </c>
      <c r="T311" s="25">
        <v>-48.08</v>
      </c>
      <c r="U311" s="25">
        <v>-38.840000000000003</v>
      </c>
      <c r="V311" s="32">
        <v>18.587499999999999</v>
      </c>
      <c r="W311" s="34">
        <v>3626.55</v>
      </c>
      <c r="X311" s="34">
        <v>-34.29</v>
      </c>
      <c r="Y311" s="25">
        <v>364</v>
      </c>
      <c r="Z311" s="25">
        <v>257</v>
      </c>
      <c r="AA311" s="30">
        <v>72.268000000000001</v>
      </c>
      <c r="AB311" s="34">
        <v>-7064.2</v>
      </c>
      <c r="AC311" s="30">
        <v>-7.68</v>
      </c>
      <c r="AD311" s="30">
        <v>1.86</v>
      </c>
      <c r="AE311" s="25">
        <v>8426</v>
      </c>
    </row>
    <row r="312" spans="1:32" ht="15" x14ac:dyDescent="0.2">
      <c r="A312" s="25">
        <v>298</v>
      </c>
      <c r="B312" s="24" t="s">
        <v>373</v>
      </c>
      <c r="C312" s="30">
        <v>84.162000000000006</v>
      </c>
      <c r="D312" s="31">
        <v>130.69999999999999</v>
      </c>
      <c r="E312" s="31">
        <v>345</v>
      </c>
      <c r="F312" s="31">
        <v>532.70000000000005</v>
      </c>
      <c r="G312" s="31">
        <v>37.4</v>
      </c>
      <c r="H312" s="31">
        <v>319</v>
      </c>
      <c r="I312" s="30">
        <v>0.27300000000000002</v>
      </c>
      <c r="J312" s="30">
        <v>0.23899999999999999</v>
      </c>
      <c r="K312" s="30">
        <v>0.754</v>
      </c>
      <c r="L312" s="31">
        <v>289</v>
      </c>
      <c r="M312" s="31">
        <v>0</v>
      </c>
      <c r="N312" s="32">
        <v>11.968</v>
      </c>
      <c r="O312" s="33">
        <v>0.15240000000000001</v>
      </c>
      <c r="P312" s="33">
        <v>-8.6990000000000006E-5</v>
      </c>
      <c r="Q312" s="33">
        <v>1.9140000000000001E-8</v>
      </c>
      <c r="R312" s="34">
        <v>440.52</v>
      </c>
      <c r="S312" s="34">
        <v>243.24</v>
      </c>
      <c r="T312" s="25">
        <v>-25.5</v>
      </c>
      <c r="U312" s="25">
        <v>8.5500000000000007</v>
      </c>
      <c r="V312" s="32">
        <v>15.802300000000001</v>
      </c>
      <c r="W312" s="34">
        <v>2731</v>
      </c>
      <c r="X312" s="34">
        <v>-47.11</v>
      </c>
      <c r="Y312" s="25">
        <v>375</v>
      </c>
      <c r="Z312" s="25">
        <v>250</v>
      </c>
      <c r="AA312" s="30">
        <v>0</v>
      </c>
      <c r="AB312" s="34">
        <v>0</v>
      </c>
      <c r="AC312" s="30">
        <v>0</v>
      </c>
      <c r="AD312" s="30">
        <v>0</v>
      </c>
      <c r="AE312" s="25">
        <v>6950</v>
      </c>
    </row>
    <row r="313" spans="1:32" ht="15" x14ac:dyDescent="0.2">
      <c r="A313" s="25">
        <v>299</v>
      </c>
      <c r="B313" s="24" t="s">
        <v>374</v>
      </c>
      <c r="C313" s="30">
        <v>74.08</v>
      </c>
      <c r="D313" s="31">
        <v>175</v>
      </c>
      <c r="E313" s="31">
        <v>330.1</v>
      </c>
      <c r="F313" s="31">
        <v>506.8</v>
      </c>
      <c r="G313" s="31">
        <v>46.3</v>
      </c>
      <c r="H313" s="31">
        <v>228</v>
      </c>
      <c r="I313" s="30">
        <v>0.254</v>
      </c>
      <c r="J313" s="30">
        <v>0.32400000000000001</v>
      </c>
      <c r="K313" s="30">
        <v>0.93400000000000005</v>
      </c>
      <c r="L313" s="31">
        <v>293</v>
      </c>
      <c r="M313" s="31">
        <v>1.7</v>
      </c>
      <c r="N313" s="32">
        <v>3.9529999999999998</v>
      </c>
      <c r="O313" s="33">
        <v>5.3629999999999997E-2</v>
      </c>
      <c r="P313" s="33">
        <v>-1.0370000000000001E-5</v>
      </c>
      <c r="Q313" s="33">
        <v>6.9610000000000003E-9</v>
      </c>
      <c r="R313" s="34">
        <v>408.62</v>
      </c>
      <c r="S313" s="34">
        <v>224.03</v>
      </c>
      <c r="T313" s="25">
        <v>-97.86</v>
      </c>
      <c r="U313" s="25">
        <v>0</v>
      </c>
      <c r="V313" s="32">
        <v>16.1295</v>
      </c>
      <c r="W313" s="34">
        <v>2601.92</v>
      </c>
      <c r="X313" s="34">
        <v>-56.15</v>
      </c>
      <c r="Y313" s="25">
        <v>360</v>
      </c>
      <c r="Z313" s="25">
        <v>245</v>
      </c>
      <c r="AA313" s="30">
        <v>61.268000000000001</v>
      </c>
      <c r="AB313" s="34">
        <v>-5840.56</v>
      </c>
      <c r="AC313" s="30">
        <v>-6.3739999999999997</v>
      </c>
      <c r="AD313" s="30">
        <v>3.08</v>
      </c>
      <c r="AE313" s="25">
        <v>7200</v>
      </c>
    </row>
    <row r="314" spans="1:32" ht="15" x14ac:dyDescent="0.2">
      <c r="A314" s="25">
        <v>300</v>
      </c>
      <c r="B314" s="24" t="s">
        <v>375</v>
      </c>
      <c r="C314" s="30">
        <v>40.064999999999998</v>
      </c>
      <c r="D314" s="31">
        <v>170.5</v>
      </c>
      <c r="E314" s="31">
        <v>250</v>
      </c>
      <c r="F314" s="31">
        <v>402.4</v>
      </c>
      <c r="G314" s="31">
        <v>55.5</v>
      </c>
      <c r="H314" s="31">
        <v>164</v>
      </c>
      <c r="I314" s="30">
        <v>0.27600000000000002</v>
      </c>
      <c r="J314" s="30">
        <v>0.218</v>
      </c>
      <c r="K314" s="30">
        <v>0.70599999999999996</v>
      </c>
      <c r="L314" s="31">
        <v>223</v>
      </c>
      <c r="M314" s="31">
        <v>0.7</v>
      </c>
      <c r="N314" s="32">
        <v>3.5129999999999999</v>
      </c>
      <c r="O314" s="33">
        <v>4.453E-2</v>
      </c>
      <c r="P314" s="33">
        <v>-2.8030000000000001E-5</v>
      </c>
      <c r="Q314" s="33">
        <v>7.7010000000000006E-9</v>
      </c>
      <c r="R314" s="34">
        <v>0</v>
      </c>
      <c r="S314" s="34">
        <v>0</v>
      </c>
      <c r="T314" s="25">
        <v>44.32</v>
      </c>
      <c r="U314" s="25">
        <v>46.47</v>
      </c>
      <c r="V314" s="32">
        <v>15.6227</v>
      </c>
      <c r="W314" s="34">
        <v>1850.66</v>
      </c>
      <c r="X314" s="34">
        <v>-44.07</v>
      </c>
      <c r="Y314" s="25">
        <v>267</v>
      </c>
      <c r="Z314" s="25">
        <v>183</v>
      </c>
      <c r="AA314" s="30">
        <v>0</v>
      </c>
      <c r="AB314" s="34">
        <v>0</v>
      </c>
      <c r="AC314" s="30">
        <v>0</v>
      </c>
      <c r="AD314" s="30">
        <v>0</v>
      </c>
      <c r="AE314" s="25">
        <v>5290</v>
      </c>
    </row>
    <row r="315" spans="1:32" ht="15" x14ac:dyDescent="0.2">
      <c r="A315" s="25">
        <v>301</v>
      </c>
      <c r="B315" s="24" t="s">
        <v>376</v>
      </c>
      <c r="C315" s="30">
        <v>86.090999999999994</v>
      </c>
      <c r="D315" s="31">
        <v>196.7</v>
      </c>
      <c r="E315" s="31">
        <v>353.5</v>
      </c>
      <c r="F315" s="31">
        <v>536</v>
      </c>
      <c r="G315" s="31">
        <v>42</v>
      </c>
      <c r="H315" s="31">
        <v>265</v>
      </c>
      <c r="I315" s="30">
        <v>0.25</v>
      </c>
      <c r="J315" s="30">
        <v>0.35</v>
      </c>
      <c r="K315" s="30">
        <v>0.95599999999999996</v>
      </c>
      <c r="L315" s="31">
        <v>293</v>
      </c>
      <c r="M315" s="31">
        <v>0</v>
      </c>
      <c r="N315" s="32">
        <v>3.6219999999999999</v>
      </c>
      <c r="O315" s="33">
        <v>6.6780000000000006E-2</v>
      </c>
      <c r="P315" s="33">
        <v>-2.103E-5</v>
      </c>
      <c r="Q315" s="33">
        <v>-3.9659999999999997E-9</v>
      </c>
      <c r="R315" s="34">
        <v>451.02</v>
      </c>
      <c r="S315" s="34">
        <v>245.3</v>
      </c>
      <c r="T315" s="25">
        <v>0</v>
      </c>
      <c r="U315" s="25">
        <v>0</v>
      </c>
      <c r="V315" s="32">
        <v>16.108799999999999</v>
      </c>
      <c r="W315" s="34">
        <v>2788.43</v>
      </c>
      <c r="X315" s="34">
        <v>-59.15</v>
      </c>
      <c r="Y315" s="25">
        <v>390</v>
      </c>
      <c r="Z315" s="25">
        <v>260</v>
      </c>
      <c r="AA315" s="30">
        <v>0</v>
      </c>
      <c r="AB315" s="34">
        <v>0</v>
      </c>
      <c r="AC315" s="30">
        <v>0</v>
      </c>
      <c r="AD315" s="30">
        <v>0</v>
      </c>
      <c r="AE315" s="25">
        <v>7650</v>
      </c>
    </row>
    <row r="316" spans="1:32" ht="15" x14ac:dyDescent="0.2">
      <c r="A316" s="25">
        <v>302</v>
      </c>
      <c r="B316" s="24" t="s">
        <v>377</v>
      </c>
      <c r="C316" s="30">
        <v>31.058</v>
      </c>
      <c r="D316" s="31">
        <v>179.7</v>
      </c>
      <c r="E316" s="31">
        <v>266.8</v>
      </c>
      <c r="F316" s="31">
        <v>430</v>
      </c>
      <c r="G316" s="31">
        <v>73.599999999999994</v>
      </c>
      <c r="H316" s="31">
        <v>140</v>
      </c>
      <c r="I316" s="30">
        <v>0.29199999999999998</v>
      </c>
      <c r="J316" s="30">
        <v>0.27500000000000002</v>
      </c>
      <c r="K316" s="30">
        <v>0.70299999999999996</v>
      </c>
      <c r="L316" s="31">
        <v>259.60000000000002</v>
      </c>
      <c r="M316" s="31">
        <v>1.3</v>
      </c>
      <c r="N316" s="32">
        <v>2.7410000000000001</v>
      </c>
      <c r="O316" s="33">
        <v>3.4090000000000002E-2</v>
      </c>
      <c r="P316" s="33">
        <v>-1.274E-5</v>
      </c>
      <c r="Q316" s="33">
        <v>1.1349999999999999E-9</v>
      </c>
      <c r="R316" s="34">
        <v>311.8</v>
      </c>
      <c r="S316" s="34">
        <v>176.3</v>
      </c>
      <c r="T316" s="25">
        <v>-5.5</v>
      </c>
      <c r="U316" s="25">
        <v>7.71</v>
      </c>
      <c r="V316" s="32">
        <v>17.2622</v>
      </c>
      <c r="W316" s="34">
        <v>2484.83</v>
      </c>
      <c r="X316" s="34">
        <v>-32.92</v>
      </c>
      <c r="Y316" s="25">
        <v>311</v>
      </c>
      <c r="Z316" s="25">
        <v>212</v>
      </c>
      <c r="AA316" s="30">
        <v>62.305999999999997</v>
      </c>
      <c r="AB316" s="34">
        <v>-4954.32</v>
      </c>
      <c r="AC316" s="30">
        <v>-6.6420000000000003</v>
      </c>
      <c r="AD316" s="30">
        <v>1.4</v>
      </c>
      <c r="AE316" s="25">
        <v>6210</v>
      </c>
    </row>
    <row r="317" spans="1:32" ht="15" x14ac:dyDescent="0.2">
      <c r="A317" s="25">
        <v>303</v>
      </c>
      <c r="B317" s="24" t="s">
        <v>378</v>
      </c>
      <c r="C317" s="30">
        <v>136.15100000000001</v>
      </c>
      <c r="D317" s="31">
        <v>260.8</v>
      </c>
      <c r="E317" s="31">
        <v>472.2</v>
      </c>
      <c r="F317" s="31">
        <v>692</v>
      </c>
      <c r="G317" s="31">
        <v>36</v>
      </c>
      <c r="H317" s="31">
        <v>396</v>
      </c>
      <c r="I317" s="30">
        <v>0.25</v>
      </c>
      <c r="J317" s="30">
        <v>0.43</v>
      </c>
      <c r="K317" s="30">
        <v>1.0860000000000001</v>
      </c>
      <c r="L317" s="31">
        <v>293</v>
      </c>
      <c r="M317" s="31">
        <v>1.9</v>
      </c>
      <c r="N317" s="32">
        <v>-5.0659999999999998</v>
      </c>
      <c r="O317" s="33">
        <v>0.13139999999999999</v>
      </c>
      <c r="P317" s="33">
        <v>-4.2979999999999998E-5</v>
      </c>
      <c r="Q317" s="33">
        <v>1.057E-8</v>
      </c>
      <c r="R317" s="34">
        <v>768.94</v>
      </c>
      <c r="S317" s="34">
        <v>332.33</v>
      </c>
      <c r="T317" s="25">
        <v>-60.68</v>
      </c>
      <c r="U317" s="25">
        <v>0</v>
      </c>
      <c r="V317" s="32">
        <v>16.2272</v>
      </c>
      <c r="W317" s="34">
        <v>3751.83</v>
      </c>
      <c r="X317" s="34">
        <v>-81.510000000000005</v>
      </c>
      <c r="Y317" s="25">
        <v>516</v>
      </c>
      <c r="Z317" s="25">
        <v>350</v>
      </c>
      <c r="AA317" s="30">
        <v>0</v>
      </c>
      <c r="AB317" s="34">
        <v>0</v>
      </c>
      <c r="AC317" s="30">
        <v>0</v>
      </c>
      <c r="AD317" s="30">
        <v>0</v>
      </c>
      <c r="AE317" s="25">
        <v>10300</v>
      </c>
    </row>
    <row r="318" spans="1:32" ht="15" x14ac:dyDescent="0.2">
      <c r="A318" s="25">
        <v>304</v>
      </c>
      <c r="B318" s="24" t="s">
        <v>379</v>
      </c>
      <c r="C318" s="30">
        <v>94.938999999999993</v>
      </c>
      <c r="D318" s="31">
        <v>179.5</v>
      </c>
      <c r="E318" s="31">
        <v>276.7</v>
      </c>
      <c r="F318" s="31">
        <v>464</v>
      </c>
      <c r="G318" s="31">
        <v>85</v>
      </c>
      <c r="H318" s="31">
        <v>0</v>
      </c>
      <c r="I318" s="30">
        <v>0</v>
      </c>
      <c r="J318" s="30">
        <v>0.27300000000000002</v>
      </c>
      <c r="K318" s="30">
        <v>1.7370000000000001</v>
      </c>
      <c r="L318" s="31">
        <v>268</v>
      </c>
      <c r="M318" s="31">
        <v>1.8</v>
      </c>
      <c r="N318" s="32">
        <v>3.4460000000000002</v>
      </c>
      <c r="O318" s="33">
        <v>2.606E-2</v>
      </c>
      <c r="P318" s="33">
        <v>-1.29E-5</v>
      </c>
      <c r="Q318" s="33">
        <v>2.3889999999999999E-9</v>
      </c>
      <c r="R318" s="34">
        <v>298.14999999999998</v>
      </c>
      <c r="S318" s="34">
        <v>211.15</v>
      </c>
      <c r="T318" s="25">
        <v>-9</v>
      </c>
      <c r="U318" s="25">
        <v>-6.73</v>
      </c>
      <c r="V318" s="32">
        <v>16.025200000000002</v>
      </c>
      <c r="W318" s="34">
        <v>2271.71</v>
      </c>
      <c r="X318" s="34">
        <v>-34.83</v>
      </c>
      <c r="Y318" s="25">
        <v>326</v>
      </c>
      <c r="Z318" s="25">
        <v>215</v>
      </c>
      <c r="AA318" s="30">
        <v>55.295000000000002</v>
      </c>
      <c r="AB318" s="34">
        <v>-4467.46</v>
      </c>
      <c r="AC318" s="30">
        <v>-5.7880000000000003</v>
      </c>
      <c r="AD318" s="30">
        <v>2.35</v>
      </c>
      <c r="AE318" s="25">
        <v>5715</v>
      </c>
    </row>
    <row r="319" spans="1:32" ht="15" x14ac:dyDescent="0.2">
      <c r="A319" s="25">
        <v>305</v>
      </c>
      <c r="B319" s="24" t="s">
        <v>380</v>
      </c>
      <c r="C319" s="30">
        <v>102.134</v>
      </c>
      <c r="D319" s="31">
        <v>188.4</v>
      </c>
      <c r="E319" s="31">
        <v>275.8</v>
      </c>
      <c r="F319" s="31">
        <v>554.4</v>
      </c>
      <c r="G319" s="31">
        <v>34.299999999999997</v>
      </c>
      <c r="H319" s="31">
        <v>340</v>
      </c>
      <c r="I319" s="30">
        <v>0.25700000000000001</v>
      </c>
      <c r="J319" s="30">
        <v>0.38200000000000001</v>
      </c>
      <c r="K319" s="30">
        <v>0.89800000000000002</v>
      </c>
      <c r="L319" s="31">
        <v>293</v>
      </c>
      <c r="M319" s="31">
        <v>1.7</v>
      </c>
      <c r="N319" s="32">
        <v>0</v>
      </c>
      <c r="O319" s="33">
        <v>0</v>
      </c>
      <c r="P319" s="33">
        <v>0</v>
      </c>
      <c r="Q319" s="33">
        <v>0</v>
      </c>
      <c r="R319" s="34">
        <v>479.35</v>
      </c>
      <c r="S319" s="34">
        <v>254.66</v>
      </c>
      <c r="T319" s="25">
        <v>0</v>
      </c>
      <c r="U319" s="25">
        <v>0</v>
      </c>
      <c r="V319" s="32">
        <v>0</v>
      </c>
      <c r="W319" s="34">
        <v>0</v>
      </c>
      <c r="X319" s="34">
        <v>0</v>
      </c>
      <c r="Y319" s="25">
        <v>0</v>
      </c>
      <c r="Z319" s="25">
        <v>0</v>
      </c>
      <c r="AA319" s="30">
        <v>65.897999999999996</v>
      </c>
      <c r="AB319" s="34">
        <v>-6819.11</v>
      </c>
      <c r="AC319" s="30">
        <v>-6.9409999999999998</v>
      </c>
      <c r="AD319" s="30">
        <v>4.9800000000000004</v>
      </c>
      <c r="AE319" s="25">
        <v>8145</v>
      </c>
    </row>
    <row r="320" spans="1:32" ht="15" x14ac:dyDescent="0.2">
      <c r="A320" s="25">
        <v>306</v>
      </c>
      <c r="B320" s="24" t="s">
        <v>381</v>
      </c>
      <c r="C320" s="30">
        <v>50.488</v>
      </c>
      <c r="D320" s="31">
        <v>175.4</v>
      </c>
      <c r="E320" s="31">
        <v>248.9</v>
      </c>
      <c r="F320" s="31">
        <v>416.3</v>
      </c>
      <c r="G320" s="31">
        <v>65.900000000000006</v>
      </c>
      <c r="H320" s="31">
        <v>139</v>
      </c>
      <c r="I320" s="30">
        <v>0.26800000000000002</v>
      </c>
      <c r="J320" s="30">
        <v>0.156</v>
      </c>
      <c r="K320" s="30">
        <v>0.91500000000000004</v>
      </c>
      <c r="L320" s="31">
        <v>293</v>
      </c>
      <c r="M320" s="31">
        <v>1.9</v>
      </c>
      <c r="N320" s="32">
        <v>3.3140000000000001</v>
      </c>
      <c r="O320" s="33">
        <v>2.4219999999999998E-2</v>
      </c>
      <c r="P320" s="33">
        <v>-9.2879999999999998E-6</v>
      </c>
      <c r="Q320" s="33">
        <v>6.1299999999999995E-10</v>
      </c>
      <c r="R320" s="34">
        <v>426.45</v>
      </c>
      <c r="S320" s="34">
        <v>193.56</v>
      </c>
      <c r="T320" s="25">
        <v>-20.63</v>
      </c>
      <c r="U320" s="25">
        <v>-15.03</v>
      </c>
      <c r="V320" s="32">
        <v>16.1052</v>
      </c>
      <c r="W320" s="34">
        <v>2077.9699999999998</v>
      </c>
      <c r="X320" s="34">
        <v>-29.55</v>
      </c>
      <c r="Y320" s="25">
        <v>266</v>
      </c>
      <c r="Z320" s="25">
        <v>180</v>
      </c>
      <c r="AA320" s="30">
        <v>43.66</v>
      </c>
      <c r="AB320" s="34">
        <v>-3642.21</v>
      </c>
      <c r="AC320" s="30">
        <v>-4.0640000000000001</v>
      </c>
      <c r="AD320" s="30">
        <v>1.46</v>
      </c>
      <c r="AE320" s="25">
        <v>5120</v>
      </c>
    </row>
    <row r="321" spans="1:31" ht="15" x14ac:dyDescent="0.2">
      <c r="A321" s="25">
        <v>307</v>
      </c>
      <c r="B321" s="24" t="s">
        <v>382</v>
      </c>
      <c r="C321" s="30">
        <v>60.095999999999997</v>
      </c>
      <c r="D321" s="31">
        <v>134</v>
      </c>
      <c r="E321" s="31">
        <v>280.5</v>
      </c>
      <c r="F321" s="31">
        <v>437.8</v>
      </c>
      <c r="G321" s="31">
        <v>43.4</v>
      </c>
      <c r="H321" s="31">
        <v>221</v>
      </c>
      <c r="I321" s="30">
        <v>0.26700000000000002</v>
      </c>
      <c r="J321" s="30">
        <v>0.23599999999999999</v>
      </c>
      <c r="K321" s="30">
        <v>0.7</v>
      </c>
      <c r="L321" s="31">
        <v>293</v>
      </c>
      <c r="M321" s="31">
        <v>1.2</v>
      </c>
      <c r="N321" s="32">
        <v>4.4589999999999996</v>
      </c>
      <c r="O321" s="33">
        <v>6.4140000000000003E-2</v>
      </c>
      <c r="P321" s="33">
        <v>-2.4470000000000001E-5</v>
      </c>
      <c r="Q321" s="33">
        <v>2.1379999999999999E-9</v>
      </c>
      <c r="R321" s="34">
        <v>303.82</v>
      </c>
      <c r="S321" s="34">
        <v>171.66</v>
      </c>
      <c r="T321" s="25">
        <v>-51.73</v>
      </c>
      <c r="U321" s="25">
        <v>-28.12</v>
      </c>
      <c r="V321" s="32">
        <v>13.5435</v>
      </c>
      <c r="W321" s="34">
        <v>1161.6300000000001</v>
      </c>
      <c r="X321" s="34">
        <v>-112.4</v>
      </c>
      <c r="Y321" s="25">
        <v>310</v>
      </c>
      <c r="Z321" s="25">
        <v>205</v>
      </c>
      <c r="AA321" s="30">
        <v>74.837999999999994</v>
      </c>
      <c r="AB321" s="34">
        <v>-5631.77</v>
      </c>
      <c r="AC321" s="30">
        <v>-8.5489999999999995</v>
      </c>
      <c r="AD321" s="30">
        <v>2.4500000000000002</v>
      </c>
      <c r="AE321" s="25">
        <v>5900</v>
      </c>
    </row>
    <row r="322" spans="1:31" ht="15" x14ac:dyDescent="0.2">
      <c r="A322" s="25">
        <v>308</v>
      </c>
      <c r="B322" s="24" t="s">
        <v>383</v>
      </c>
      <c r="C322" s="30">
        <v>72.106999999999999</v>
      </c>
      <c r="D322" s="31">
        <v>186.5</v>
      </c>
      <c r="E322" s="31">
        <v>352.8</v>
      </c>
      <c r="F322" s="31">
        <v>535.6</v>
      </c>
      <c r="G322" s="31">
        <v>41</v>
      </c>
      <c r="H322" s="31">
        <v>267</v>
      </c>
      <c r="I322" s="30">
        <v>0.249</v>
      </c>
      <c r="J322" s="30">
        <v>0.32900000000000001</v>
      </c>
      <c r="K322" s="30">
        <v>0.80500000000000005</v>
      </c>
      <c r="L322" s="31">
        <v>293</v>
      </c>
      <c r="M322" s="31">
        <v>3.3</v>
      </c>
      <c r="N322" s="32">
        <v>2.6139999999999999</v>
      </c>
      <c r="O322" s="33">
        <v>8.5010000000000002E-2</v>
      </c>
      <c r="P322" s="33">
        <v>-4.5380000000000003E-5</v>
      </c>
      <c r="Q322" s="33">
        <v>9.3619999999999997E-9</v>
      </c>
      <c r="R322" s="34">
        <v>423.84</v>
      </c>
      <c r="S322" s="34">
        <v>231.67</v>
      </c>
      <c r="T322" s="25">
        <v>-56.97</v>
      </c>
      <c r="U322" s="25">
        <v>-34.909999999999997</v>
      </c>
      <c r="V322" s="32">
        <v>16.598600000000001</v>
      </c>
      <c r="W322" s="34">
        <v>3150.42</v>
      </c>
      <c r="X322" s="34">
        <v>-36.65</v>
      </c>
      <c r="Y322" s="25">
        <v>376</v>
      </c>
      <c r="Z322" s="25">
        <v>257</v>
      </c>
      <c r="AA322" s="30">
        <v>47.683</v>
      </c>
      <c r="AB322" s="34">
        <v>-5328.22</v>
      </c>
      <c r="AC322" s="30">
        <v>-4.4260000000000002</v>
      </c>
      <c r="AD322" s="30">
        <v>3.88</v>
      </c>
      <c r="AE322" s="25">
        <v>7460</v>
      </c>
    </row>
    <row r="323" spans="1:31" ht="15" x14ac:dyDescent="0.2">
      <c r="A323" s="25">
        <v>309</v>
      </c>
      <c r="B323" s="24" t="s">
        <v>384</v>
      </c>
      <c r="C323" s="30">
        <v>76.156999999999996</v>
      </c>
      <c r="D323" s="31">
        <v>167.2</v>
      </c>
      <c r="E323" s="31">
        <v>339.8</v>
      </c>
      <c r="F323" s="31">
        <v>533</v>
      </c>
      <c r="G323" s="31">
        <v>42</v>
      </c>
      <c r="H323" s="31">
        <v>0</v>
      </c>
      <c r="I323" s="30">
        <v>0</v>
      </c>
      <c r="J323" s="30">
        <v>0</v>
      </c>
      <c r="K323" s="30">
        <v>0.83699999999999997</v>
      </c>
      <c r="L323" s="31">
        <v>293</v>
      </c>
      <c r="M323" s="31">
        <v>0</v>
      </c>
      <c r="N323" s="32">
        <v>4.6639999999999997</v>
      </c>
      <c r="O323" s="33">
        <v>6.9040000000000004E-2</v>
      </c>
      <c r="P323" s="33">
        <v>-2.8880000000000001E-5</v>
      </c>
      <c r="Q323" s="33">
        <v>3.073E-9</v>
      </c>
      <c r="R323" s="34">
        <v>0</v>
      </c>
      <c r="S323" s="34">
        <v>0</v>
      </c>
      <c r="T323" s="25">
        <v>-14.25</v>
      </c>
      <c r="U323" s="25">
        <v>2.73</v>
      </c>
      <c r="V323" s="32">
        <v>15.9765</v>
      </c>
      <c r="W323" s="34">
        <v>2722.95</v>
      </c>
      <c r="X323" s="34">
        <v>-48.37</v>
      </c>
      <c r="Y323" s="25">
        <v>360</v>
      </c>
      <c r="Z323" s="25">
        <v>250</v>
      </c>
      <c r="AA323" s="30">
        <v>0</v>
      </c>
      <c r="AB323" s="34">
        <v>0</v>
      </c>
      <c r="AC323" s="30">
        <v>0</v>
      </c>
      <c r="AD323" s="30">
        <v>0</v>
      </c>
      <c r="AE323" s="25">
        <v>7050</v>
      </c>
    </row>
    <row r="324" spans="1:31" ht="15" x14ac:dyDescent="0.2">
      <c r="A324" s="25">
        <v>310</v>
      </c>
      <c r="B324" s="24" t="s">
        <v>385</v>
      </c>
      <c r="C324" s="30">
        <v>34.033000000000001</v>
      </c>
      <c r="D324" s="31">
        <v>131.4</v>
      </c>
      <c r="E324" s="31">
        <v>194.8</v>
      </c>
      <c r="F324" s="31">
        <v>317.8</v>
      </c>
      <c r="G324" s="31">
        <v>58</v>
      </c>
      <c r="H324" s="31">
        <v>124</v>
      </c>
      <c r="I324" s="30">
        <v>0.27500000000000002</v>
      </c>
      <c r="J324" s="30">
        <v>0.19</v>
      </c>
      <c r="K324" s="30">
        <v>0.84299999999999997</v>
      </c>
      <c r="L324" s="31">
        <v>213</v>
      </c>
      <c r="M324" s="31">
        <v>1.8</v>
      </c>
      <c r="N324" s="32">
        <v>3.302</v>
      </c>
      <c r="O324" s="33">
        <v>2.0580000000000001E-2</v>
      </c>
      <c r="P324" s="33">
        <v>-4.9459999999999997E-6</v>
      </c>
      <c r="Q324" s="33">
        <v>-4.7400000000000002E-10</v>
      </c>
      <c r="R324" s="34">
        <v>0</v>
      </c>
      <c r="S324" s="34">
        <v>0</v>
      </c>
      <c r="T324" s="25">
        <v>-55.9</v>
      </c>
      <c r="U324" s="25">
        <v>-50.19</v>
      </c>
      <c r="V324" s="32">
        <v>16.3428</v>
      </c>
      <c r="W324" s="34">
        <v>1704.41</v>
      </c>
      <c r="X324" s="34">
        <v>-19.27</v>
      </c>
      <c r="Y324" s="25">
        <v>209</v>
      </c>
      <c r="Z324" s="25">
        <v>141</v>
      </c>
      <c r="AA324" s="30">
        <v>43.063000000000002</v>
      </c>
      <c r="AB324" s="34">
        <v>-2890.54</v>
      </c>
      <c r="AC324" s="30">
        <v>-4.1020000000000003</v>
      </c>
      <c r="AD324" s="30">
        <v>0.90600000000000003</v>
      </c>
      <c r="AE324" s="25">
        <v>0</v>
      </c>
    </row>
    <row r="325" spans="1:31" ht="15" x14ac:dyDescent="0.2">
      <c r="A325" s="25">
        <v>311</v>
      </c>
      <c r="B325" s="24" t="s">
        <v>386</v>
      </c>
      <c r="C325" s="30">
        <v>60.052</v>
      </c>
      <c r="D325" s="31">
        <v>174.2</v>
      </c>
      <c r="E325" s="31">
        <v>304.89999999999998</v>
      </c>
      <c r="F325" s="31">
        <v>487.2</v>
      </c>
      <c r="G325" s="31">
        <v>59.2</v>
      </c>
      <c r="H325" s="31">
        <v>172</v>
      </c>
      <c r="I325" s="30">
        <v>0.255</v>
      </c>
      <c r="J325" s="30">
        <v>0.252</v>
      </c>
      <c r="K325" s="30">
        <v>0.97399999999999998</v>
      </c>
      <c r="L325" s="31">
        <v>293</v>
      </c>
      <c r="M325" s="31">
        <v>1.8</v>
      </c>
      <c r="N325" s="32">
        <v>0.34200000000000003</v>
      </c>
      <c r="O325" s="33">
        <v>6.4490000000000006E-2</v>
      </c>
      <c r="P325" s="33">
        <v>-4.6560000000000001E-5</v>
      </c>
      <c r="Q325" s="33">
        <v>1.3620000000000001E-8</v>
      </c>
      <c r="R325" s="34">
        <v>363.19</v>
      </c>
      <c r="S325" s="34">
        <v>212.7</v>
      </c>
      <c r="T325" s="25">
        <v>-83.6</v>
      </c>
      <c r="U325" s="25">
        <v>-71.03</v>
      </c>
      <c r="V325" s="32">
        <v>16.510400000000001</v>
      </c>
      <c r="W325" s="34">
        <v>2590.87</v>
      </c>
      <c r="X325" s="34">
        <v>-42.6</v>
      </c>
      <c r="Y325" s="25">
        <v>324</v>
      </c>
      <c r="Z325" s="25">
        <v>225</v>
      </c>
      <c r="AA325" s="30">
        <v>57.84</v>
      </c>
      <c r="AB325" s="34">
        <v>-5258.9</v>
      </c>
      <c r="AC325" s="30">
        <v>-5.9390000000000001</v>
      </c>
      <c r="AD325" s="30">
        <v>2.23</v>
      </c>
      <c r="AE325" s="25">
        <v>6740</v>
      </c>
    </row>
    <row r="326" spans="1:31" ht="15" x14ac:dyDescent="0.2">
      <c r="A326" s="25">
        <v>312</v>
      </c>
      <c r="B326" s="24" t="s">
        <v>387</v>
      </c>
      <c r="C326" s="30">
        <v>46.072000000000003</v>
      </c>
      <c r="D326" s="31">
        <v>0</v>
      </c>
      <c r="E326" s="31">
        <v>364</v>
      </c>
      <c r="F326" s="31">
        <v>567</v>
      </c>
      <c r="G326" s="31">
        <v>79.3</v>
      </c>
      <c r="H326" s="31">
        <v>271</v>
      </c>
      <c r="I326" s="30">
        <v>0.46200000000000002</v>
      </c>
      <c r="J326" s="30">
        <v>0</v>
      </c>
      <c r="K326" s="30">
        <v>0</v>
      </c>
      <c r="L326" s="31">
        <v>0</v>
      </c>
      <c r="M326" s="31">
        <v>1.7</v>
      </c>
      <c r="N326" s="32">
        <v>0</v>
      </c>
      <c r="O326" s="33">
        <v>0</v>
      </c>
      <c r="P326" s="33">
        <v>0</v>
      </c>
      <c r="Q326" s="33">
        <v>0</v>
      </c>
      <c r="R326" s="34">
        <v>0</v>
      </c>
      <c r="S326" s="34">
        <v>0</v>
      </c>
      <c r="T326" s="25">
        <v>20.399999999999999</v>
      </c>
      <c r="U326" s="25">
        <v>42.51</v>
      </c>
      <c r="V326" s="32">
        <v>15.1424</v>
      </c>
      <c r="W326" s="34">
        <v>2319.84</v>
      </c>
      <c r="X326" s="34">
        <v>-91.7</v>
      </c>
      <c r="Y326" s="25">
        <v>400</v>
      </c>
      <c r="Z326" s="25">
        <v>270</v>
      </c>
      <c r="AA326" s="30">
        <v>0</v>
      </c>
      <c r="AB326" s="34">
        <v>0</v>
      </c>
      <c r="AC326" s="30">
        <v>0</v>
      </c>
      <c r="AD326" s="30">
        <v>0</v>
      </c>
      <c r="AE326" s="25">
        <v>0</v>
      </c>
    </row>
    <row r="327" spans="1:31" ht="15" x14ac:dyDescent="0.2">
      <c r="A327" s="25">
        <v>313</v>
      </c>
      <c r="B327" s="24" t="s">
        <v>388</v>
      </c>
      <c r="C327" s="30">
        <v>141.93899999999999</v>
      </c>
      <c r="D327" s="31">
        <v>206.7</v>
      </c>
      <c r="E327" s="31">
        <v>315.60000000000002</v>
      </c>
      <c r="F327" s="31">
        <v>528</v>
      </c>
      <c r="G327" s="31">
        <v>65</v>
      </c>
      <c r="H327" s="31">
        <v>190</v>
      </c>
      <c r="I327" s="30">
        <v>0.28499999999999998</v>
      </c>
      <c r="J327" s="30">
        <v>0.17199999999999999</v>
      </c>
      <c r="K327" s="30">
        <v>2.2789999999999999</v>
      </c>
      <c r="L327" s="31">
        <v>293</v>
      </c>
      <c r="M327" s="31">
        <v>1.6</v>
      </c>
      <c r="N327" s="32">
        <v>2.581</v>
      </c>
      <c r="O327" s="33">
        <v>3.3180000000000001E-2</v>
      </c>
      <c r="P327" s="33">
        <v>-2.4870000000000001E-5</v>
      </c>
      <c r="Q327" s="33">
        <v>8.3250000000000001E-9</v>
      </c>
      <c r="R327" s="34">
        <v>336.19</v>
      </c>
      <c r="S327" s="34">
        <v>229.95</v>
      </c>
      <c r="T327" s="25">
        <v>3.34</v>
      </c>
      <c r="U327" s="25">
        <v>3.74</v>
      </c>
      <c r="V327" s="32">
        <v>16.090499999999999</v>
      </c>
      <c r="W327" s="34">
        <v>2639.55</v>
      </c>
      <c r="X327" s="34">
        <v>-36.5</v>
      </c>
      <c r="Y327" s="25">
        <v>325</v>
      </c>
      <c r="Z327" s="25">
        <v>260</v>
      </c>
      <c r="AA327" s="30">
        <v>47.780999999999999</v>
      </c>
      <c r="AB327" s="34">
        <v>-4686.8999999999996</v>
      </c>
      <c r="AC327" s="30">
        <v>-4.577</v>
      </c>
      <c r="AD327" s="30">
        <v>2.84</v>
      </c>
      <c r="AE327" s="25">
        <v>6500</v>
      </c>
    </row>
    <row r="328" spans="1:31" ht="15" x14ac:dyDescent="0.2">
      <c r="A328" s="25">
        <v>314</v>
      </c>
      <c r="B328" s="24" t="s">
        <v>389</v>
      </c>
      <c r="C328" s="30">
        <v>100.161</v>
      </c>
      <c r="D328" s="31">
        <v>189</v>
      </c>
      <c r="E328" s="31">
        <v>389.6</v>
      </c>
      <c r="F328" s="31">
        <v>571</v>
      </c>
      <c r="G328" s="31">
        <v>32.299999999999997</v>
      </c>
      <c r="H328" s="31">
        <v>371</v>
      </c>
      <c r="I328" s="30">
        <v>0.26</v>
      </c>
      <c r="J328" s="30">
        <v>0.4</v>
      </c>
      <c r="K328" s="30">
        <v>0.80100000000000005</v>
      </c>
      <c r="L328" s="31">
        <v>293</v>
      </c>
      <c r="M328" s="31">
        <v>2.8</v>
      </c>
      <c r="N328" s="32">
        <v>0.93</v>
      </c>
      <c r="O328" s="33">
        <v>0.1351</v>
      </c>
      <c r="P328" s="33">
        <v>-7.9250000000000002E-5</v>
      </c>
      <c r="Q328" s="33">
        <v>1.9659999999999999E-8</v>
      </c>
      <c r="R328" s="34">
        <v>473.65</v>
      </c>
      <c r="S328" s="34">
        <v>259.02999999999997</v>
      </c>
      <c r="T328" s="25">
        <v>-67.84</v>
      </c>
      <c r="U328" s="25">
        <v>0</v>
      </c>
      <c r="V328" s="32">
        <v>15.7165</v>
      </c>
      <c r="W328" s="34">
        <v>2893.66</v>
      </c>
      <c r="X328" s="34">
        <v>-70.75</v>
      </c>
      <c r="Y328" s="25">
        <v>425</v>
      </c>
      <c r="Z328" s="25">
        <v>285</v>
      </c>
      <c r="AA328" s="30">
        <v>0</v>
      </c>
      <c r="AB328" s="34">
        <v>0</v>
      </c>
      <c r="AC328" s="30">
        <v>0</v>
      </c>
      <c r="AD328" s="30">
        <v>0</v>
      </c>
      <c r="AE328" s="25">
        <v>8500</v>
      </c>
    </row>
    <row r="329" spans="1:31" ht="15" x14ac:dyDescent="0.2">
      <c r="A329" s="25">
        <v>315</v>
      </c>
      <c r="B329" s="24" t="s">
        <v>390</v>
      </c>
      <c r="C329" s="30">
        <v>102.134</v>
      </c>
      <c r="D329" s="31">
        <v>185.4</v>
      </c>
      <c r="E329" s="31">
        <v>365.4</v>
      </c>
      <c r="F329" s="31">
        <v>540.79999999999995</v>
      </c>
      <c r="G329" s="31">
        <v>33.9</v>
      </c>
      <c r="H329" s="31">
        <v>339</v>
      </c>
      <c r="I329" s="30">
        <v>0.25900000000000001</v>
      </c>
      <c r="J329" s="30">
        <v>0.36699999999999999</v>
      </c>
      <c r="K329" s="30">
        <v>0.89100000000000001</v>
      </c>
      <c r="L329" s="31">
        <v>293</v>
      </c>
      <c r="M329" s="31">
        <v>2</v>
      </c>
      <c r="N329" s="32">
        <v>0</v>
      </c>
      <c r="O329" s="33">
        <v>0</v>
      </c>
      <c r="P329" s="33">
        <v>0</v>
      </c>
      <c r="Q329" s="33">
        <v>0</v>
      </c>
      <c r="R329" s="34">
        <v>451.21</v>
      </c>
      <c r="S329" s="34">
        <v>246.09</v>
      </c>
      <c r="T329" s="25">
        <v>0</v>
      </c>
      <c r="U329" s="25">
        <v>0</v>
      </c>
      <c r="V329" s="32">
        <v>0</v>
      </c>
      <c r="W329" s="34">
        <v>0</v>
      </c>
      <c r="X329" s="34">
        <v>0</v>
      </c>
      <c r="Y329" s="25">
        <v>0</v>
      </c>
      <c r="Z329" s="25">
        <v>0</v>
      </c>
      <c r="AA329" s="30">
        <v>66.16</v>
      </c>
      <c r="AB329" s="34">
        <v>-6637.51</v>
      </c>
      <c r="AC329" s="30">
        <v>-7.016</v>
      </c>
      <c r="AD329" s="30">
        <v>4.79</v>
      </c>
      <c r="AE329" s="25">
        <v>7974</v>
      </c>
    </row>
    <row r="330" spans="1:31" ht="15" x14ac:dyDescent="0.2">
      <c r="A330" s="25">
        <v>316</v>
      </c>
      <c r="B330" s="24" t="s">
        <v>391</v>
      </c>
      <c r="C330" s="30">
        <v>57.052</v>
      </c>
      <c r="D330" s="31">
        <v>0</v>
      </c>
      <c r="E330" s="31">
        <v>312</v>
      </c>
      <c r="F330" s="31">
        <v>491</v>
      </c>
      <c r="G330" s="31">
        <v>55</v>
      </c>
      <c r="H330" s="31">
        <v>0</v>
      </c>
      <c r="I330" s="30">
        <v>0</v>
      </c>
      <c r="J330" s="30">
        <v>0.27800000000000002</v>
      </c>
      <c r="K330" s="30">
        <v>0.95799999999999996</v>
      </c>
      <c r="L330" s="31">
        <v>293</v>
      </c>
      <c r="M330" s="31">
        <v>0</v>
      </c>
      <c r="N330" s="32">
        <v>8</v>
      </c>
      <c r="O330" s="33">
        <v>542</v>
      </c>
      <c r="P330" s="33">
        <v>2.4830000000000001E-2</v>
      </c>
      <c r="Q330" s="33">
        <v>-1.39E-6</v>
      </c>
      <c r="R330" s="34">
        <v>-4.0300000000000004E-9</v>
      </c>
      <c r="S330" s="34">
        <v>616.78</v>
      </c>
      <c r="T330" s="25">
        <v>-21.5</v>
      </c>
      <c r="U330" s="25">
        <v>0</v>
      </c>
      <c r="V330" s="32">
        <v>16.325800000000001</v>
      </c>
      <c r="W330" s="34">
        <v>2480.37</v>
      </c>
      <c r="X330" s="34">
        <v>-56.31</v>
      </c>
      <c r="Y330" s="25">
        <v>340</v>
      </c>
      <c r="Z330" s="25">
        <v>230</v>
      </c>
      <c r="AA330" s="30">
        <v>0</v>
      </c>
      <c r="AB330" s="34">
        <v>0</v>
      </c>
      <c r="AC330" s="30">
        <v>0</v>
      </c>
      <c r="AD330" s="30">
        <v>0</v>
      </c>
      <c r="AE330" s="25">
        <v>7070</v>
      </c>
    </row>
    <row r="331" spans="1:31" ht="15" x14ac:dyDescent="0.2">
      <c r="A331" s="25">
        <v>317</v>
      </c>
      <c r="B331" s="24" t="s">
        <v>392</v>
      </c>
      <c r="C331" s="30">
        <v>86.134</v>
      </c>
      <c r="D331" s="31">
        <v>181</v>
      </c>
      <c r="E331" s="31">
        <v>367.4</v>
      </c>
      <c r="F331" s="31">
        <v>553.4</v>
      </c>
      <c r="G331" s="31">
        <v>38</v>
      </c>
      <c r="H331" s="31">
        <v>310</v>
      </c>
      <c r="I331" s="30">
        <v>0.25900000000000001</v>
      </c>
      <c r="J331" s="30">
        <v>0.34899999999999998</v>
      </c>
      <c r="K331" s="30">
        <v>0.80300000000000005</v>
      </c>
      <c r="L331" s="31">
        <v>293</v>
      </c>
      <c r="M331" s="31">
        <v>2.8</v>
      </c>
      <c r="N331" s="32">
        <v>-0.69599999999999995</v>
      </c>
      <c r="O331" s="33">
        <v>0.1192</v>
      </c>
      <c r="P331" s="33">
        <v>-7.0090000000000001E-5</v>
      </c>
      <c r="Q331" s="33">
        <v>1.592E-8</v>
      </c>
      <c r="R331" s="34">
        <v>0</v>
      </c>
      <c r="S331" s="34">
        <v>0</v>
      </c>
      <c r="T331" s="25">
        <v>0</v>
      </c>
      <c r="U331" s="25">
        <v>0</v>
      </c>
      <c r="V331" s="32">
        <v>14.177899999999999</v>
      </c>
      <c r="W331" s="34">
        <v>1993.12</v>
      </c>
      <c r="X331" s="34">
        <v>-103.2</v>
      </c>
      <c r="Y331" s="25">
        <v>406</v>
      </c>
      <c r="Z331" s="25">
        <v>271</v>
      </c>
      <c r="AA331" s="30">
        <v>0</v>
      </c>
      <c r="AB331" s="34">
        <v>0</v>
      </c>
      <c r="AC331" s="30">
        <v>0</v>
      </c>
      <c r="AD331" s="30">
        <v>0</v>
      </c>
      <c r="AE331" s="25">
        <v>7320</v>
      </c>
    </row>
    <row r="332" spans="1:31" ht="15" x14ac:dyDescent="0.2">
      <c r="A332" s="25">
        <v>318</v>
      </c>
      <c r="B332" s="24" t="s">
        <v>393</v>
      </c>
      <c r="C332" s="30">
        <v>48.106999999999999</v>
      </c>
      <c r="D332" s="31">
        <v>150</v>
      </c>
      <c r="E332" s="31">
        <v>279.10000000000002</v>
      </c>
      <c r="F332" s="31">
        <v>470</v>
      </c>
      <c r="G332" s="31">
        <v>71.400000000000006</v>
      </c>
      <c r="H332" s="31">
        <v>145</v>
      </c>
      <c r="I332" s="30">
        <v>0.26800000000000002</v>
      </c>
      <c r="J332" s="30">
        <v>0.155</v>
      </c>
      <c r="K332" s="30">
        <v>0.86599999999999999</v>
      </c>
      <c r="L332" s="31">
        <v>293</v>
      </c>
      <c r="M332" s="31">
        <v>1.3</v>
      </c>
      <c r="N332" s="32">
        <v>3.169</v>
      </c>
      <c r="O332" s="33">
        <v>3.4790000000000001E-2</v>
      </c>
      <c r="P332" s="33">
        <v>-2.0409999999999999E-5</v>
      </c>
      <c r="Q332" s="33">
        <v>4.9559999999999998E-9</v>
      </c>
      <c r="R332" s="34">
        <v>0</v>
      </c>
      <c r="S332" s="34">
        <v>0</v>
      </c>
      <c r="T332" s="25">
        <v>-5.49</v>
      </c>
      <c r="U332" s="25">
        <v>-2.37</v>
      </c>
      <c r="V332" s="32">
        <v>16.190899999999999</v>
      </c>
      <c r="W332" s="34">
        <v>2338.38</v>
      </c>
      <c r="X332" s="34">
        <v>-34.44</v>
      </c>
      <c r="Y332" s="25">
        <v>300</v>
      </c>
      <c r="Z332" s="25">
        <v>200</v>
      </c>
      <c r="AA332" s="30">
        <v>46.61</v>
      </c>
      <c r="AB332" s="34">
        <v>-4233.88</v>
      </c>
      <c r="AC332" s="30">
        <v>-4.4080000000000004</v>
      </c>
      <c r="AD332" s="30">
        <v>1.71</v>
      </c>
      <c r="AE332" s="25">
        <v>5870</v>
      </c>
    </row>
    <row r="333" spans="1:31" ht="15" x14ac:dyDescent="0.2">
      <c r="A333" s="25">
        <v>319</v>
      </c>
      <c r="B333" s="24" t="s">
        <v>394</v>
      </c>
      <c r="C333" s="30">
        <v>86.134</v>
      </c>
      <c r="D333" s="31">
        <v>196</v>
      </c>
      <c r="E333" s="31">
        <v>375.5</v>
      </c>
      <c r="F333" s="31">
        <v>564</v>
      </c>
      <c r="G333" s="31">
        <v>38.4</v>
      </c>
      <c r="H333" s="31">
        <v>301</v>
      </c>
      <c r="I333" s="30">
        <v>0.25</v>
      </c>
      <c r="J333" s="30">
        <v>0.34799999999999998</v>
      </c>
      <c r="K333" s="30">
        <v>0.80600000000000005</v>
      </c>
      <c r="L333" s="31">
        <v>293</v>
      </c>
      <c r="M333" s="31">
        <v>2.5</v>
      </c>
      <c r="N333" s="32">
        <v>0.27400000000000002</v>
      </c>
      <c r="O333" s="33">
        <v>0.1147</v>
      </c>
      <c r="P333" s="33">
        <v>-6.7310000000000004E-5</v>
      </c>
      <c r="Q333" s="33">
        <v>1.5910000000000002E-8</v>
      </c>
      <c r="R333" s="34">
        <v>437.94</v>
      </c>
      <c r="S333" s="34">
        <v>243.03</v>
      </c>
      <c r="T333" s="25">
        <v>-61.82</v>
      </c>
      <c r="U333" s="25">
        <v>-32.76</v>
      </c>
      <c r="V333" s="32">
        <v>16.0031</v>
      </c>
      <c r="W333" s="34">
        <v>2934.87</v>
      </c>
      <c r="X333" s="34">
        <v>-62.25</v>
      </c>
      <c r="Y333" s="25">
        <v>410</v>
      </c>
      <c r="Z333" s="25">
        <v>275</v>
      </c>
      <c r="AA333" s="30">
        <v>0</v>
      </c>
      <c r="AB333" s="34">
        <v>0</v>
      </c>
      <c r="AC333" s="30">
        <v>0</v>
      </c>
      <c r="AD333" s="30">
        <v>0</v>
      </c>
      <c r="AE333" s="25">
        <v>8000</v>
      </c>
    </row>
    <row r="334" spans="1:31" ht="15" x14ac:dyDescent="0.2">
      <c r="A334" s="25">
        <v>320</v>
      </c>
      <c r="B334" s="24" t="s">
        <v>395</v>
      </c>
      <c r="C334" s="30">
        <v>108.14</v>
      </c>
      <c r="D334" s="31">
        <v>235.7</v>
      </c>
      <c r="E334" s="31">
        <v>426.8</v>
      </c>
      <c r="F334" s="31">
        <v>641</v>
      </c>
      <c r="G334" s="31">
        <v>41.2</v>
      </c>
      <c r="H334" s="31">
        <v>0</v>
      </c>
      <c r="I334" s="30">
        <v>0</v>
      </c>
      <c r="J334" s="30">
        <v>0</v>
      </c>
      <c r="K334" s="30">
        <v>0.996</v>
      </c>
      <c r="L334" s="31">
        <v>293</v>
      </c>
      <c r="M334" s="31">
        <v>1.2</v>
      </c>
      <c r="N334" s="32">
        <v>0</v>
      </c>
      <c r="O334" s="33">
        <v>0</v>
      </c>
      <c r="P334" s="33">
        <v>0</v>
      </c>
      <c r="Q334" s="33">
        <v>0</v>
      </c>
      <c r="R334" s="34">
        <v>388.84</v>
      </c>
      <c r="S334" s="34">
        <v>325.85000000000002</v>
      </c>
      <c r="T334" s="25">
        <v>0</v>
      </c>
      <c r="U334" s="25">
        <v>0</v>
      </c>
      <c r="V334" s="32">
        <v>16.2394</v>
      </c>
      <c r="W334" s="34">
        <v>3430.82</v>
      </c>
      <c r="X334" s="34">
        <v>-69.58</v>
      </c>
      <c r="Y334" s="25">
        <v>440</v>
      </c>
      <c r="Z334" s="25">
        <v>370</v>
      </c>
      <c r="AA334" s="30">
        <v>0</v>
      </c>
      <c r="AB334" s="34">
        <v>0</v>
      </c>
      <c r="AC334" s="30">
        <v>0</v>
      </c>
      <c r="AD334" s="30">
        <v>0</v>
      </c>
      <c r="AE334" s="25">
        <v>0</v>
      </c>
    </row>
    <row r="335" spans="1:31" ht="15" x14ac:dyDescent="0.2">
      <c r="A335" s="25">
        <v>321</v>
      </c>
      <c r="B335" s="24" t="s">
        <v>396</v>
      </c>
      <c r="C335" s="30">
        <v>120.151</v>
      </c>
      <c r="D335" s="31">
        <v>292.8</v>
      </c>
      <c r="E335" s="31">
        <v>474.9</v>
      </c>
      <c r="F335" s="31">
        <v>701</v>
      </c>
      <c r="G335" s="31">
        <v>38</v>
      </c>
      <c r="H335" s="31">
        <v>376</v>
      </c>
      <c r="I335" s="30">
        <v>0.25</v>
      </c>
      <c r="J335" s="30">
        <v>0.42</v>
      </c>
      <c r="K335" s="30">
        <v>1.032</v>
      </c>
      <c r="L335" s="31">
        <v>288</v>
      </c>
      <c r="M335" s="31">
        <v>3</v>
      </c>
      <c r="N335" s="32">
        <v>-7.0650000000000004</v>
      </c>
      <c r="O335" s="33">
        <v>0.15310000000000001</v>
      </c>
      <c r="P335" s="33">
        <v>-9.7239999999999997E-5</v>
      </c>
      <c r="Q335" s="33">
        <v>2.3219999999999999E-8</v>
      </c>
      <c r="R335" s="34">
        <v>1316.4</v>
      </c>
      <c r="S335" s="34">
        <v>310.82</v>
      </c>
      <c r="T335" s="25">
        <v>-20.76</v>
      </c>
      <c r="U335" s="25">
        <v>0.44</v>
      </c>
      <c r="V335" s="32">
        <v>16.238399999999999</v>
      </c>
      <c r="W335" s="34">
        <v>3781.07</v>
      </c>
      <c r="X335" s="34">
        <v>-81.150000000000006</v>
      </c>
      <c r="Y335" s="25">
        <v>520</v>
      </c>
      <c r="Z335" s="25">
        <v>350</v>
      </c>
      <c r="AA335" s="30">
        <v>0</v>
      </c>
      <c r="AB335" s="34">
        <v>0</v>
      </c>
      <c r="AC335" s="30">
        <v>0</v>
      </c>
      <c r="AD335" s="30">
        <v>0</v>
      </c>
      <c r="AE335" s="25">
        <v>0</v>
      </c>
    </row>
    <row r="336" spans="1:31" ht="15" x14ac:dyDescent="0.2">
      <c r="A336" s="25">
        <v>322</v>
      </c>
      <c r="B336" s="24" t="s">
        <v>397</v>
      </c>
      <c r="C336" s="30">
        <v>88.106999999999999</v>
      </c>
      <c r="D336" s="31">
        <v>185.7</v>
      </c>
      <c r="E336" s="31">
        <v>353</v>
      </c>
      <c r="F336" s="31">
        <v>530.6</v>
      </c>
      <c r="G336" s="31">
        <v>39.5</v>
      </c>
      <c r="H336" s="31">
        <v>282</v>
      </c>
      <c r="I336" s="30">
        <v>0.25600000000000001</v>
      </c>
      <c r="J336" s="30">
        <v>0.35199999999999998</v>
      </c>
      <c r="K336" s="30">
        <v>0.91500000000000004</v>
      </c>
      <c r="L336" s="31">
        <v>293</v>
      </c>
      <c r="M336" s="31">
        <v>1.7</v>
      </c>
      <c r="N336" s="32">
        <v>4.3479999999999999</v>
      </c>
      <c r="O336" s="33">
        <v>7.4990000000000001E-2</v>
      </c>
      <c r="P336" s="33">
        <v>-2.234E-5</v>
      </c>
      <c r="Q336" s="33">
        <v>-4.3649999999999997E-9</v>
      </c>
      <c r="R336" s="34">
        <v>442.88</v>
      </c>
      <c r="S336" s="34">
        <v>238.39</v>
      </c>
      <c r="T336" s="25">
        <v>0</v>
      </c>
      <c r="U336" s="25">
        <v>0</v>
      </c>
      <c r="V336" s="32">
        <v>16.1693</v>
      </c>
      <c r="W336" s="34">
        <v>2804.06</v>
      </c>
      <c r="X336" s="34">
        <v>-58.92</v>
      </c>
      <c r="Y336" s="25">
        <v>385</v>
      </c>
      <c r="Z336" s="25">
        <v>260</v>
      </c>
      <c r="AA336" s="30">
        <v>65.367000000000004</v>
      </c>
      <c r="AB336" s="34">
        <v>-6419.79</v>
      </c>
      <c r="AC336" s="30">
        <v>-6.915</v>
      </c>
      <c r="AD336" s="30">
        <v>3.98</v>
      </c>
      <c r="AE336" s="25">
        <v>7780</v>
      </c>
    </row>
    <row r="337" spans="1:32" ht="15" x14ac:dyDescent="0.2">
      <c r="A337" s="25">
        <v>323</v>
      </c>
      <c r="B337" s="24" t="s">
        <v>398</v>
      </c>
      <c r="C337" s="30">
        <v>76.096000000000004</v>
      </c>
      <c r="D337" s="31">
        <v>168</v>
      </c>
      <c r="E337" s="31">
        <v>315</v>
      </c>
      <c r="F337" s="31">
        <v>497</v>
      </c>
      <c r="G337" s="31">
        <v>0</v>
      </c>
      <c r="H337" s="31">
        <v>0</v>
      </c>
      <c r="I337" s="30">
        <v>0</v>
      </c>
      <c r="J337" s="30">
        <v>0</v>
      </c>
      <c r="K337" s="30">
        <v>0.88800000000000001</v>
      </c>
      <c r="L337" s="31">
        <v>291</v>
      </c>
      <c r="M337" s="31">
        <v>1</v>
      </c>
      <c r="N337" s="32">
        <v>0</v>
      </c>
      <c r="O337" s="33">
        <v>0</v>
      </c>
      <c r="P337" s="33">
        <v>0</v>
      </c>
      <c r="Q337" s="33">
        <v>0</v>
      </c>
      <c r="R337" s="34">
        <v>0</v>
      </c>
      <c r="S337" s="34">
        <v>0</v>
      </c>
      <c r="T337" s="25">
        <v>0</v>
      </c>
      <c r="U337" s="25">
        <v>0</v>
      </c>
      <c r="V337" s="32">
        <v>15.823700000000001</v>
      </c>
      <c r="W337" s="34">
        <v>2415.92</v>
      </c>
      <c r="X337" s="34">
        <v>-52.58</v>
      </c>
      <c r="Y337" s="25">
        <v>315</v>
      </c>
      <c r="Z337" s="25">
        <v>270</v>
      </c>
      <c r="AA337" s="30">
        <v>0</v>
      </c>
      <c r="AB337" s="34">
        <v>0</v>
      </c>
      <c r="AC337" s="30">
        <v>0</v>
      </c>
      <c r="AD337" s="30">
        <v>0</v>
      </c>
      <c r="AE337" s="25">
        <v>0</v>
      </c>
    </row>
    <row r="338" spans="1:32" ht="15" x14ac:dyDescent="0.2">
      <c r="A338" s="25">
        <v>324</v>
      </c>
      <c r="B338" s="24" t="s">
        <v>399</v>
      </c>
      <c r="C338" s="30">
        <v>98.188999999999993</v>
      </c>
      <c r="D338" s="31">
        <v>146.6</v>
      </c>
      <c r="E338" s="31">
        <v>374.1</v>
      </c>
      <c r="F338" s="31">
        <v>572.1</v>
      </c>
      <c r="G338" s="31">
        <v>34.299999999999997</v>
      </c>
      <c r="H338" s="31">
        <v>368</v>
      </c>
      <c r="I338" s="30">
        <v>0.26900000000000002</v>
      </c>
      <c r="J338" s="30">
        <v>0.23300000000000001</v>
      </c>
      <c r="K338" s="30">
        <v>0.77400000000000002</v>
      </c>
      <c r="L338" s="31">
        <v>289</v>
      </c>
      <c r="M338" s="31">
        <v>0</v>
      </c>
      <c r="N338" s="32">
        <v>-14.789</v>
      </c>
      <c r="O338" s="33">
        <v>0.18729999999999999</v>
      </c>
      <c r="P338" s="33">
        <v>-1.06E-4</v>
      </c>
      <c r="Q338" s="33">
        <v>2.2370000000000001E-8</v>
      </c>
      <c r="R338" s="34">
        <v>528.41</v>
      </c>
      <c r="S338" s="34">
        <v>271.58</v>
      </c>
      <c r="T338" s="25">
        <v>-36.99</v>
      </c>
      <c r="U338" s="25">
        <v>6.52</v>
      </c>
      <c r="V338" s="32">
        <v>15.7105</v>
      </c>
      <c r="W338" s="34">
        <v>2926.04</v>
      </c>
      <c r="X338" s="34">
        <v>-51.75</v>
      </c>
      <c r="Y338" s="25">
        <v>400</v>
      </c>
      <c r="Z338" s="25">
        <v>270</v>
      </c>
      <c r="AA338" s="30">
        <v>52.902000000000001</v>
      </c>
      <c r="AB338" s="34">
        <v>-5797.19</v>
      </c>
      <c r="AC338" s="30">
        <v>-5.1989999999999998</v>
      </c>
      <c r="AD338" s="30">
        <v>5.23</v>
      </c>
      <c r="AE338" s="25">
        <v>7440</v>
      </c>
    </row>
    <row r="339" spans="1:32" ht="15" x14ac:dyDescent="0.2">
      <c r="A339" s="25">
        <v>325</v>
      </c>
      <c r="B339" s="24" t="s">
        <v>400</v>
      </c>
      <c r="C339" s="30">
        <v>122.167</v>
      </c>
      <c r="D339" s="31">
        <v>269</v>
      </c>
      <c r="E339" s="31">
        <v>491.6</v>
      </c>
      <c r="F339" s="31">
        <v>716.4</v>
      </c>
      <c r="G339" s="31">
        <v>0</v>
      </c>
      <c r="H339" s="31">
        <v>0</v>
      </c>
      <c r="I339" s="30">
        <v>0</v>
      </c>
      <c r="J339" s="30">
        <v>0</v>
      </c>
      <c r="K339" s="30">
        <v>1.0249999999999999</v>
      </c>
      <c r="L339" s="31">
        <v>273</v>
      </c>
      <c r="M339" s="31">
        <v>0</v>
      </c>
      <c r="N339" s="32">
        <v>0</v>
      </c>
      <c r="O339" s="33">
        <v>0</v>
      </c>
      <c r="P339" s="33">
        <v>0</v>
      </c>
      <c r="Q339" s="33">
        <v>0</v>
      </c>
      <c r="R339" s="34">
        <v>0</v>
      </c>
      <c r="S339" s="34">
        <v>0</v>
      </c>
      <c r="T339" s="25">
        <v>-35.01</v>
      </c>
      <c r="U339" s="25">
        <v>0</v>
      </c>
      <c r="V339" s="32">
        <v>17.195499999999999</v>
      </c>
      <c r="W339" s="34">
        <v>4272.7700000000004</v>
      </c>
      <c r="X339" s="34">
        <v>-86.08</v>
      </c>
      <c r="Y339" s="25">
        <v>500</v>
      </c>
      <c r="Z339" s="25">
        <v>370</v>
      </c>
      <c r="AA339" s="30">
        <v>0</v>
      </c>
      <c r="AB339" s="34">
        <v>0</v>
      </c>
      <c r="AC339" s="30">
        <v>0</v>
      </c>
      <c r="AD339" s="30">
        <v>0</v>
      </c>
      <c r="AE339" s="25">
        <v>12140</v>
      </c>
    </row>
    <row r="340" spans="1:32" ht="15" x14ac:dyDescent="0.2">
      <c r="A340" s="25">
        <v>326</v>
      </c>
      <c r="B340" s="24" t="s">
        <v>401</v>
      </c>
      <c r="C340" s="30">
        <v>107.15600000000001</v>
      </c>
      <c r="D340" s="31">
        <v>216</v>
      </c>
      <c r="E340" s="31">
        <v>469.1</v>
      </c>
      <c r="F340" s="31">
        <v>701</v>
      </c>
      <c r="G340" s="31">
        <v>51.3</v>
      </c>
      <c r="H340" s="31">
        <v>0</v>
      </c>
      <c r="I340" s="30">
        <v>0</v>
      </c>
      <c r="J340" s="30">
        <v>0</v>
      </c>
      <c r="K340" s="30">
        <v>0.98899999999999999</v>
      </c>
      <c r="L340" s="31">
        <v>293</v>
      </c>
      <c r="M340" s="31">
        <v>1.7</v>
      </c>
      <c r="N340" s="32">
        <v>0</v>
      </c>
      <c r="O340" s="33">
        <v>0</v>
      </c>
      <c r="P340" s="33">
        <v>0</v>
      </c>
      <c r="Q340" s="33">
        <v>0</v>
      </c>
      <c r="R340" s="34">
        <v>915.12</v>
      </c>
      <c r="S340" s="34">
        <v>332.74</v>
      </c>
      <c r="T340" s="25">
        <v>20.399999999999999</v>
      </c>
      <c r="U340" s="25">
        <v>47.61</v>
      </c>
      <c r="V340" s="32">
        <v>16.3066</v>
      </c>
      <c r="W340" s="34">
        <v>3756.28</v>
      </c>
      <c r="X340" s="34">
        <v>-80.709999999999994</v>
      </c>
      <c r="Y340" s="25">
        <v>480</v>
      </c>
      <c r="Z340" s="25">
        <v>320</v>
      </c>
      <c r="AA340" s="30">
        <v>0</v>
      </c>
      <c r="AB340" s="34">
        <v>0</v>
      </c>
      <c r="AC340" s="30">
        <v>0</v>
      </c>
      <c r="AD340" s="30">
        <v>0</v>
      </c>
      <c r="AE340" s="25">
        <v>0</v>
      </c>
    </row>
    <row r="341" spans="1:32" ht="15" x14ac:dyDescent="0.2">
      <c r="A341" s="25">
        <v>327</v>
      </c>
      <c r="B341" s="24" t="s">
        <v>402</v>
      </c>
      <c r="C341" s="30">
        <v>61.084000000000003</v>
      </c>
      <c r="D341" s="31">
        <v>283.5</v>
      </c>
      <c r="E341" s="31">
        <v>443.5</v>
      </c>
      <c r="F341" s="31">
        <v>614</v>
      </c>
      <c r="G341" s="31">
        <v>44</v>
      </c>
      <c r="H341" s="31">
        <v>196</v>
      </c>
      <c r="I341" s="30">
        <v>0.17</v>
      </c>
      <c r="J341" s="30">
        <v>0</v>
      </c>
      <c r="K341" s="30">
        <v>1.016</v>
      </c>
      <c r="L341" s="31">
        <v>293</v>
      </c>
      <c r="M341" s="31">
        <v>2.6</v>
      </c>
      <c r="N341" s="32">
        <v>2.2240000000000002</v>
      </c>
      <c r="O341" s="33">
        <v>7.1879999999999999E-2</v>
      </c>
      <c r="P341" s="33">
        <v>-4.3420000000000001E-5</v>
      </c>
      <c r="Q341" s="33">
        <v>1.112E-8</v>
      </c>
      <c r="R341" s="34">
        <v>1984.1</v>
      </c>
      <c r="S341" s="34">
        <v>367.03</v>
      </c>
      <c r="T341" s="25">
        <v>-48.18</v>
      </c>
      <c r="U341" s="25">
        <v>0</v>
      </c>
      <c r="V341" s="32">
        <v>17.817399999999999</v>
      </c>
      <c r="W341" s="34">
        <v>3988.33</v>
      </c>
      <c r="X341" s="34">
        <v>-86.93</v>
      </c>
      <c r="Y341" s="25">
        <v>477</v>
      </c>
      <c r="Z341" s="25">
        <v>344</v>
      </c>
      <c r="AA341" s="30">
        <v>0</v>
      </c>
      <c r="AB341" s="34">
        <v>0</v>
      </c>
      <c r="AC341" s="30">
        <v>0</v>
      </c>
      <c r="AD341" s="30">
        <v>0</v>
      </c>
      <c r="AE341" s="25">
        <v>12000</v>
      </c>
    </row>
    <row r="342" spans="1:32" ht="15" x14ac:dyDescent="0.2">
      <c r="A342" s="25">
        <v>328</v>
      </c>
      <c r="B342" s="24" t="s">
        <v>403</v>
      </c>
      <c r="C342" s="30">
        <v>87.122</v>
      </c>
      <c r="D342" s="31">
        <v>268.39999999999998</v>
      </c>
      <c r="E342" s="31">
        <v>401.4</v>
      </c>
      <c r="F342" s="31">
        <v>618</v>
      </c>
      <c r="G342" s="31">
        <v>54</v>
      </c>
      <c r="H342" s="31">
        <v>253</v>
      </c>
      <c r="I342" s="30">
        <v>0.27</v>
      </c>
      <c r="J342" s="30">
        <v>0.37</v>
      </c>
      <c r="K342" s="30">
        <v>1</v>
      </c>
      <c r="L342" s="31">
        <v>293</v>
      </c>
      <c r="M342" s="31">
        <v>1.5</v>
      </c>
      <c r="N342" s="32">
        <v>-10.223000000000001</v>
      </c>
      <c r="O342" s="33">
        <v>0.12870000000000001</v>
      </c>
      <c r="P342" s="33">
        <v>-6.368E-5</v>
      </c>
      <c r="Q342" s="33">
        <v>1.0029999999999999E-8</v>
      </c>
      <c r="R342" s="34">
        <v>914.14</v>
      </c>
      <c r="S342" s="34">
        <v>332.75</v>
      </c>
      <c r="T342" s="25">
        <v>0</v>
      </c>
      <c r="U342" s="25">
        <v>0</v>
      </c>
      <c r="V342" s="32">
        <v>16.2364</v>
      </c>
      <c r="W342" s="34">
        <v>3171.35</v>
      </c>
      <c r="X342" s="34">
        <v>-71.150000000000006</v>
      </c>
      <c r="Y342" s="25">
        <v>440</v>
      </c>
      <c r="Z342" s="25">
        <v>300</v>
      </c>
      <c r="AA342" s="30">
        <v>0</v>
      </c>
      <c r="AB342" s="34">
        <v>0</v>
      </c>
      <c r="AC342" s="30">
        <v>0</v>
      </c>
      <c r="AD342" s="30">
        <v>0</v>
      </c>
      <c r="AE342" s="25">
        <v>9000</v>
      </c>
    </row>
    <row r="343" spans="1:32" ht="15" x14ac:dyDescent="0.2">
      <c r="A343" s="25">
        <v>329</v>
      </c>
      <c r="B343" s="24" t="s">
        <v>404</v>
      </c>
      <c r="C343" s="30">
        <v>230.31</v>
      </c>
      <c r="D343" s="31">
        <v>360</v>
      </c>
      <c r="E343" s="31">
        <v>638</v>
      </c>
      <c r="F343" s="31">
        <v>924.8</v>
      </c>
      <c r="G343" s="31">
        <v>34.6</v>
      </c>
      <c r="H343" s="31">
        <v>784</v>
      </c>
      <c r="I343" s="30">
        <v>0.35799999999999998</v>
      </c>
      <c r="J343" s="30">
        <v>0</v>
      </c>
      <c r="K343" s="30">
        <v>0</v>
      </c>
      <c r="L343" s="31">
        <v>0</v>
      </c>
      <c r="M343" s="31">
        <v>0</v>
      </c>
      <c r="N343" s="32">
        <v>0</v>
      </c>
      <c r="O343" s="33">
        <v>0</v>
      </c>
      <c r="P343" s="33">
        <v>0</v>
      </c>
      <c r="Q343" s="33">
        <v>0</v>
      </c>
      <c r="R343" s="34">
        <v>940.58</v>
      </c>
      <c r="S343" s="34">
        <v>460.94</v>
      </c>
      <c r="T343" s="25">
        <v>0</v>
      </c>
      <c r="U343" s="25">
        <v>0</v>
      </c>
      <c r="V343" s="32">
        <v>0</v>
      </c>
      <c r="W343" s="34">
        <v>0</v>
      </c>
      <c r="X343" s="34">
        <v>0</v>
      </c>
      <c r="Y343" s="25">
        <v>0</v>
      </c>
      <c r="Z343" s="25">
        <v>0</v>
      </c>
      <c r="AA343" s="30">
        <v>0</v>
      </c>
      <c r="AB343" s="34">
        <v>0</v>
      </c>
      <c r="AC343" s="30">
        <v>0</v>
      </c>
      <c r="AD343" s="30">
        <v>0</v>
      </c>
      <c r="AE343" s="25">
        <v>0</v>
      </c>
    </row>
    <row r="344" spans="1:32" ht="15" x14ac:dyDescent="0.2">
      <c r="A344" s="25">
        <v>330</v>
      </c>
      <c r="B344" s="24" t="s">
        <v>405</v>
      </c>
      <c r="C344" s="30">
        <v>107.15600000000001</v>
      </c>
      <c r="D344" s="31">
        <v>242.8</v>
      </c>
      <c r="E344" s="31">
        <v>476.5</v>
      </c>
      <c r="F344" s="31">
        <v>709</v>
      </c>
      <c r="G344" s="31">
        <v>41</v>
      </c>
      <c r="H344" s="31">
        <v>343</v>
      </c>
      <c r="I344" s="30">
        <v>0.24</v>
      </c>
      <c r="J344" s="30">
        <v>0.40600000000000003</v>
      </c>
      <c r="K344" s="30">
        <v>0.98899999999999999</v>
      </c>
      <c r="L344" s="31">
        <v>293</v>
      </c>
      <c r="M344" s="31">
        <v>1.5</v>
      </c>
      <c r="N344" s="32">
        <v>-3.819</v>
      </c>
      <c r="O344" s="33">
        <v>0.13569999999999999</v>
      </c>
      <c r="P344" s="33">
        <v>-7.2440000000000004E-5</v>
      </c>
      <c r="Q344" s="33">
        <v>1.109E-8</v>
      </c>
      <c r="R344" s="34">
        <v>928.12</v>
      </c>
      <c r="S344" s="34">
        <v>354.07</v>
      </c>
      <c r="T344" s="25">
        <v>0</v>
      </c>
      <c r="U344" s="25">
        <v>0</v>
      </c>
      <c r="V344" s="32">
        <v>16.7498</v>
      </c>
      <c r="W344" s="34">
        <v>4080.32</v>
      </c>
      <c r="X344" s="34">
        <v>-73.150000000000006</v>
      </c>
      <c r="Y344" s="25">
        <v>500</v>
      </c>
      <c r="Z344" s="25">
        <v>355</v>
      </c>
      <c r="AA344" s="30">
        <v>0</v>
      </c>
      <c r="AB344" s="34">
        <v>0</v>
      </c>
      <c r="AC344" s="30">
        <v>0</v>
      </c>
      <c r="AD344" s="30">
        <v>0</v>
      </c>
      <c r="AE344" s="25">
        <v>10900</v>
      </c>
    </row>
    <row r="345" spans="1:32" ht="15" x14ac:dyDescent="0.2">
      <c r="A345" s="25">
        <v>331</v>
      </c>
      <c r="B345" s="24" t="s">
        <v>406</v>
      </c>
      <c r="C345" s="30">
        <v>106.16800000000001</v>
      </c>
      <c r="D345" s="31">
        <v>225.3</v>
      </c>
      <c r="E345" s="31">
        <v>412.3</v>
      </c>
      <c r="F345" s="31">
        <v>617</v>
      </c>
      <c r="G345" s="31">
        <v>35</v>
      </c>
      <c r="H345" s="31">
        <v>376</v>
      </c>
      <c r="I345" s="30">
        <v>0.26</v>
      </c>
      <c r="J345" s="30">
        <v>0.33100000000000002</v>
      </c>
      <c r="K345" s="30">
        <v>0.86399999999999999</v>
      </c>
      <c r="L345" s="31">
        <v>293</v>
      </c>
      <c r="M345" s="31">
        <v>0.3</v>
      </c>
      <c r="N345" s="32">
        <v>-6.9660000000000002</v>
      </c>
      <c r="O345" s="33">
        <v>0.15040000000000001</v>
      </c>
      <c r="P345" s="33">
        <v>-8.9499999999999994E-5</v>
      </c>
      <c r="Q345" s="33">
        <v>2.0249999999999999E-8</v>
      </c>
      <c r="R345" s="34">
        <v>453.42</v>
      </c>
      <c r="S345" s="34">
        <v>257.18</v>
      </c>
      <c r="T345" s="25">
        <v>4.12</v>
      </c>
      <c r="U345" s="25">
        <v>28.41</v>
      </c>
      <c r="V345" s="32">
        <v>16.138999999999999</v>
      </c>
      <c r="W345" s="34">
        <v>3366.99</v>
      </c>
      <c r="X345" s="34">
        <v>-58.04</v>
      </c>
      <c r="Y345" s="25">
        <v>440</v>
      </c>
      <c r="Z345" s="25">
        <v>300</v>
      </c>
      <c r="AA345" s="30">
        <v>55.493000000000002</v>
      </c>
      <c r="AB345" s="34">
        <v>-6666.23</v>
      </c>
      <c r="AC345" s="30">
        <v>-5.4359999999999999</v>
      </c>
      <c r="AD345" s="30">
        <v>6.08</v>
      </c>
      <c r="AE345" s="25">
        <v>8690</v>
      </c>
    </row>
    <row r="346" spans="1:32" ht="15" x14ac:dyDescent="0.2">
      <c r="A346" s="25">
        <v>332</v>
      </c>
      <c r="B346" s="24" t="s">
        <v>407</v>
      </c>
      <c r="C346" s="30">
        <v>121.18300000000001</v>
      </c>
      <c r="D346" s="31">
        <v>275.60000000000002</v>
      </c>
      <c r="E346" s="31">
        <v>466.7</v>
      </c>
      <c r="F346" s="31">
        <v>687</v>
      </c>
      <c r="G346" s="31">
        <v>35.799999999999997</v>
      </c>
      <c r="H346" s="31">
        <v>0</v>
      </c>
      <c r="I346" s="30">
        <v>0</v>
      </c>
      <c r="J346" s="30">
        <v>0</v>
      </c>
      <c r="K346" s="30">
        <v>0.95599999999999996</v>
      </c>
      <c r="L346" s="31">
        <v>293</v>
      </c>
      <c r="M346" s="31">
        <v>1.6</v>
      </c>
      <c r="N346" s="32">
        <v>0</v>
      </c>
      <c r="O346" s="33">
        <v>0</v>
      </c>
      <c r="P346" s="33">
        <v>0</v>
      </c>
      <c r="Q346" s="33">
        <v>0</v>
      </c>
      <c r="R346" s="34">
        <v>553.02</v>
      </c>
      <c r="S346" s="34">
        <v>320.02999999999997</v>
      </c>
      <c r="T346" s="25">
        <v>20.100000000000001</v>
      </c>
      <c r="U346" s="25">
        <v>55.26</v>
      </c>
      <c r="V346" s="32">
        <v>16.964700000000001</v>
      </c>
      <c r="W346" s="34">
        <v>4276.08</v>
      </c>
      <c r="X346" s="34">
        <v>-52.8</v>
      </c>
      <c r="Y346" s="25">
        <v>480</v>
      </c>
      <c r="Z346" s="25">
        <v>345</v>
      </c>
      <c r="AA346" s="30">
        <v>0</v>
      </c>
      <c r="AB346" s="34">
        <v>0</v>
      </c>
      <c r="AC346" s="30">
        <v>0</v>
      </c>
      <c r="AD346" s="30">
        <v>0</v>
      </c>
      <c r="AE346" s="25">
        <v>0</v>
      </c>
    </row>
    <row r="347" spans="1:32" ht="15" x14ac:dyDescent="0.2">
      <c r="A347" s="25">
        <v>333</v>
      </c>
      <c r="B347" s="24" t="s">
        <v>408</v>
      </c>
      <c r="C347" s="30">
        <v>128.17400000000001</v>
      </c>
      <c r="D347" s="31">
        <v>353.5</v>
      </c>
      <c r="E347" s="31">
        <v>491.1</v>
      </c>
      <c r="F347" s="31">
        <v>748.4</v>
      </c>
      <c r="G347" s="31">
        <v>40</v>
      </c>
      <c r="H347" s="31">
        <v>410</v>
      </c>
      <c r="I347" s="30">
        <v>0.26700000000000002</v>
      </c>
      <c r="J347" s="30">
        <v>0.30199999999999999</v>
      </c>
      <c r="K347" s="30">
        <v>0.97099999999999997</v>
      </c>
      <c r="L347" s="31">
        <v>363</v>
      </c>
      <c r="M347" s="31">
        <v>0</v>
      </c>
      <c r="N347" s="32">
        <v>-16.433</v>
      </c>
      <c r="O347" s="33">
        <v>0.20300000000000001</v>
      </c>
      <c r="P347" s="33">
        <v>-1.5540000000000001E-4</v>
      </c>
      <c r="Q347" s="33">
        <v>4.7309999999999998E-8</v>
      </c>
      <c r="R347" s="34">
        <v>873.32</v>
      </c>
      <c r="S347" s="34">
        <v>352.57</v>
      </c>
      <c r="T347" s="25">
        <v>36.08</v>
      </c>
      <c r="U347" s="25">
        <v>53.44</v>
      </c>
      <c r="V347" s="32">
        <v>16.142600000000002</v>
      </c>
      <c r="W347" s="34">
        <v>3992.01</v>
      </c>
      <c r="X347" s="34">
        <v>-71.290000000000006</v>
      </c>
      <c r="Y347" s="25">
        <v>525</v>
      </c>
      <c r="Z347" s="25">
        <v>360</v>
      </c>
      <c r="AA347" s="30">
        <v>0</v>
      </c>
      <c r="AB347" s="34">
        <v>0</v>
      </c>
      <c r="AC347" s="30">
        <v>0</v>
      </c>
      <c r="AD347" s="30">
        <v>0</v>
      </c>
      <c r="AE347" s="25">
        <v>10340</v>
      </c>
    </row>
    <row r="348" spans="1:32" ht="15" x14ac:dyDescent="0.2">
      <c r="A348" s="25">
        <v>334</v>
      </c>
      <c r="B348" s="24" t="s">
        <v>409</v>
      </c>
      <c r="C348" s="30">
        <v>58.124000000000002</v>
      </c>
      <c r="D348" s="31">
        <v>134.80000000000001</v>
      </c>
      <c r="E348" s="31">
        <v>272.7</v>
      </c>
      <c r="F348" s="31">
        <v>425.2</v>
      </c>
      <c r="G348" s="31">
        <v>37.5</v>
      </c>
      <c r="H348" s="31">
        <v>255</v>
      </c>
      <c r="I348" s="30">
        <v>0.27400000000000002</v>
      </c>
      <c r="J348" s="30">
        <v>0.193</v>
      </c>
      <c r="K348" s="30">
        <v>0.57899999999999996</v>
      </c>
      <c r="L348" s="31">
        <v>293</v>
      </c>
      <c r="M348" s="31">
        <v>0</v>
      </c>
      <c r="N348" s="32">
        <v>2.266</v>
      </c>
      <c r="O348" s="33">
        <v>7.9130000000000006E-2</v>
      </c>
      <c r="P348" s="33">
        <v>-2.6469999999999999E-5</v>
      </c>
      <c r="Q348" s="33">
        <v>-6.7400000000000005E-10</v>
      </c>
      <c r="R348" s="34">
        <v>265.83999999999997</v>
      </c>
      <c r="S348" s="34">
        <v>160.19999999999999</v>
      </c>
      <c r="T348" s="25">
        <v>-30.15</v>
      </c>
      <c r="U348" s="25">
        <v>-4.0999999999999996</v>
      </c>
      <c r="V348" s="32">
        <v>15.6782</v>
      </c>
      <c r="W348" s="34">
        <v>2154.9</v>
      </c>
      <c r="X348" s="34">
        <v>-34.42</v>
      </c>
      <c r="Y348" s="25">
        <v>290</v>
      </c>
      <c r="Z348" s="25">
        <v>195</v>
      </c>
      <c r="AA348" s="30">
        <v>48.334000000000003</v>
      </c>
      <c r="AB348" s="34">
        <v>-4065.57</v>
      </c>
      <c r="AC348" s="30">
        <v>-4.7809999999999997</v>
      </c>
      <c r="AD348" s="30">
        <v>2.68</v>
      </c>
      <c r="AE348" s="25">
        <v>5352</v>
      </c>
      <c r="AF348" s="35"/>
    </row>
    <row r="349" spans="1:32" ht="15" x14ac:dyDescent="0.2">
      <c r="A349" s="25">
        <v>335</v>
      </c>
      <c r="B349" s="24" t="s">
        <v>410</v>
      </c>
      <c r="C349" s="30">
        <v>74.123000000000005</v>
      </c>
      <c r="D349" s="31">
        <v>183.9</v>
      </c>
      <c r="E349" s="31">
        <v>390.9</v>
      </c>
      <c r="F349" s="31">
        <v>562.9</v>
      </c>
      <c r="G349" s="31">
        <v>43.6</v>
      </c>
      <c r="H349" s="31">
        <v>274</v>
      </c>
      <c r="I349" s="30">
        <v>0.25900000000000001</v>
      </c>
      <c r="J349" s="30">
        <v>0.59</v>
      </c>
      <c r="K349" s="30">
        <v>0.81</v>
      </c>
      <c r="L349" s="31">
        <v>293</v>
      </c>
      <c r="M349" s="31">
        <v>1.8</v>
      </c>
      <c r="N349" s="32">
        <v>0.78</v>
      </c>
      <c r="O349" s="33">
        <v>9.9839999999999998E-2</v>
      </c>
      <c r="P349" s="33">
        <v>-5.3539999999999999E-5</v>
      </c>
      <c r="Q349" s="33">
        <v>1.119E-8</v>
      </c>
      <c r="R349" s="34">
        <v>984.54</v>
      </c>
      <c r="S349" s="34">
        <v>341.12</v>
      </c>
      <c r="T349" s="25">
        <v>-65.650000000000006</v>
      </c>
      <c r="U349" s="25">
        <v>-36.04</v>
      </c>
      <c r="V349" s="32">
        <v>17.216000000000001</v>
      </c>
      <c r="W349" s="34">
        <v>3137.02</v>
      </c>
      <c r="X349" s="34">
        <v>-94.43</v>
      </c>
      <c r="Y349" s="25">
        <v>404</v>
      </c>
      <c r="Z349" s="25">
        <v>288</v>
      </c>
      <c r="AA349" s="30">
        <v>0</v>
      </c>
      <c r="AB349" s="34">
        <v>0</v>
      </c>
      <c r="AC349" s="30">
        <v>0</v>
      </c>
      <c r="AD349" s="30">
        <v>0</v>
      </c>
      <c r="AE349" s="25">
        <v>10300</v>
      </c>
    </row>
    <row r="350" spans="1:32" ht="15" x14ac:dyDescent="0.2">
      <c r="A350" s="25">
        <v>336</v>
      </c>
      <c r="B350" s="24" t="s">
        <v>411</v>
      </c>
      <c r="C350" s="30">
        <v>73.138999999999996</v>
      </c>
      <c r="D350" s="31">
        <v>224.1</v>
      </c>
      <c r="E350" s="31">
        <v>350.6</v>
      </c>
      <c r="F350" s="31">
        <v>524</v>
      </c>
      <c r="G350" s="31">
        <v>41</v>
      </c>
      <c r="H350" s="31">
        <v>288</v>
      </c>
      <c r="I350" s="30">
        <v>0.27</v>
      </c>
      <c r="J350" s="30">
        <v>0.39600000000000002</v>
      </c>
      <c r="K350" s="30">
        <v>0.73899999999999999</v>
      </c>
      <c r="L350" s="31">
        <v>293</v>
      </c>
      <c r="M350" s="31">
        <v>1.3</v>
      </c>
      <c r="N350" s="32">
        <v>1.2130000000000001</v>
      </c>
      <c r="O350" s="33">
        <v>0.1069</v>
      </c>
      <c r="P350" s="33">
        <v>-5.749E-5</v>
      </c>
      <c r="Q350" s="33">
        <v>1.815E-8</v>
      </c>
      <c r="R350" s="34">
        <v>472.06</v>
      </c>
      <c r="S350" s="34">
        <v>246.98</v>
      </c>
      <c r="T350" s="25">
        <v>-22</v>
      </c>
      <c r="U350" s="25">
        <v>11.76</v>
      </c>
      <c r="V350" s="32">
        <v>16.608499999999999</v>
      </c>
      <c r="W350" s="34">
        <v>3012.7</v>
      </c>
      <c r="X350" s="34">
        <v>-48.96</v>
      </c>
      <c r="Y350" s="25">
        <v>373</v>
      </c>
      <c r="Z350" s="25">
        <v>259</v>
      </c>
      <c r="AA350" s="30">
        <v>0</v>
      </c>
      <c r="AB350" s="34">
        <v>0</v>
      </c>
      <c r="AC350" s="30">
        <v>0</v>
      </c>
      <c r="AD350" s="30">
        <v>0</v>
      </c>
      <c r="AE350" s="25">
        <v>7670</v>
      </c>
    </row>
    <row r="351" spans="1:32" ht="15" x14ac:dyDescent="0.2">
      <c r="A351" s="25">
        <v>337</v>
      </c>
      <c r="B351" s="24" t="s">
        <v>412</v>
      </c>
      <c r="C351" s="30">
        <v>116.161</v>
      </c>
      <c r="D351" s="31">
        <v>189</v>
      </c>
      <c r="E351" s="31">
        <v>389.6</v>
      </c>
      <c r="F351" s="31">
        <v>571</v>
      </c>
      <c r="G351" s="31">
        <v>32.299999999999997</v>
      </c>
      <c r="H351" s="31">
        <v>371</v>
      </c>
      <c r="I351" s="30">
        <v>0.26</v>
      </c>
      <c r="J351" s="30">
        <v>0.4</v>
      </c>
      <c r="K351" s="30">
        <v>0.80100000000000005</v>
      </c>
      <c r="L351" s="31">
        <v>293</v>
      </c>
      <c r="M351" s="31">
        <v>2.8</v>
      </c>
      <c r="N351" s="32">
        <v>3.2530000000000001</v>
      </c>
      <c r="O351" s="33">
        <v>0.13109999999999999</v>
      </c>
      <c r="P351" s="33">
        <v>-5.4419999999999997E-5</v>
      </c>
      <c r="Q351" s="33">
        <v>-1.8899999999999999E-10</v>
      </c>
      <c r="R351" s="34">
        <v>537.58000000000004</v>
      </c>
      <c r="S351" s="34">
        <v>272.3</v>
      </c>
      <c r="T351" s="25">
        <v>-116.26</v>
      </c>
      <c r="U351" s="25">
        <v>0</v>
      </c>
      <c r="V351" s="32">
        <v>16.183599999999998</v>
      </c>
      <c r="W351" s="34">
        <v>3151.09</v>
      </c>
      <c r="X351" s="34">
        <v>-69.150000000000006</v>
      </c>
      <c r="Y351" s="25">
        <v>435</v>
      </c>
      <c r="Z351" s="25">
        <v>295</v>
      </c>
      <c r="AA351" s="30">
        <v>0</v>
      </c>
      <c r="AB351" s="34">
        <v>0</v>
      </c>
      <c r="AC351" s="30">
        <v>0</v>
      </c>
      <c r="AD351" s="30">
        <v>0</v>
      </c>
      <c r="AE351" s="25">
        <v>8600</v>
      </c>
    </row>
    <row r="352" spans="1:32" ht="15" x14ac:dyDescent="0.2">
      <c r="A352" s="25">
        <v>338</v>
      </c>
      <c r="B352" s="24" t="s">
        <v>413</v>
      </c>
      <c r="C352" s="30">
        <v>149.23599999999999</v>
      </c>
      <c r="D352" s="31">
        <v>259</v>
      </c>
      <c r="E352" s="31">
        <v>513.9</v>
      </c>
      <c r="F352" s="31">
        <v>721</v>
      </c>
      <c r="G352" s="31">
        <v>28</v>
      </c>
      <c r="H352" s="31">
        <v>518</v>
      </c>
      <c r="I352" s="30">
        <v>0.25</v>
      </c>
      <c r="J352" s="30">
        <v>0</v>
      </c>
      <c r="K352" s="30">
        <v>0.93200000000000005</v>
      </c>
      <c r="L352" s="31">
        <v>293</v>
      </c>
      <c r="M352" s="31">
        <v>0</v>
      </c>
      <c r="N352" s="32">
        <v>-8.1370000000000005</v>
      </c>
      <c r="O352" s="33">
        <v>0.21840000000000001</v>
      </c>
      <c r="P352" s="33">
        <v>-1.328E-4</v>
      </c>
      <c r="Q352" s="33">
        <v>3.0750000000000001E-8</v>
      </c>
      <c r="R352" s="34">
        <v>1111.0999999999999</v>
      </c>
      <c r="S352" s="34">
        <v>341.28</v>
      </c>
      <c r="T352" s="25">
        <v>0</v>
      </c>
      <c r="U352" s="25">
        <v>0</v>
      </c>
      <c r="V352" s="32">
        <v>16.3994</v>
      </c>
      <c r="W352" s="34">
        <v>4079.72</v>
      </c>
      <c r="X352" s="34">
        <v>-96.15</v>
      </c>
      <c r="Y352" s="25">
        <v>560</v>
      </c>
      <c r="Z352" s="25">
        <v>385</v>
      </c>
      <c r="AA352" s="30">
        <v>0</v>
      </c>
      <c r="AB352" s="34">
        <v>0</v>
      </c>
      <c r="AC352" s="30">
        <v>0</v>
      </c>
      <c r="AD352" s="30">
        <v>0</v>
      </c>
      <c r="AE352" s="25">
        <v>11690</v>
      </c>
    </row>
    <row r="353" spans="1:33" ht="15" x14ac:dyDescent="0.2">
      <c r="A353" s="25">
        <v>339</v>
      </c>
      <c r="B353" s="24" t="s">
        <v>414</v>
      </c>
      <c r="C353" s="30">
        <v>134.22200000000001</v>
      </c>
      <c r="D353" s="31">
        <v>185.2</v>
      </c>
      <c r="E353" s="31">
        <v>456.4</v>
      </c>
      <c r="F353" s="31">
        <v>660.5</v>
      </c>
      <c r="G353" s="31">
        <v>28.5</v>
      </c>
      <c r="H353" s="31">
        <v>497</v>
      </c>
      <c r="I353" s="30">
        <v>0.26100000000000001</v>
      </c>
      <c r="J353" s="30">
        <v>0.39200000000000002</v>
      </c>
      <c r="K353" s="30">
        <v>0.86</v>
      </c>
      <c r="L353" s="31">
        <v>293</v>
      </c>
      <c r="M353" s="31">
        <v>0.4</v>
      </c>
      <c r="N353" s="32">
        <v>-5.4909999999999997</v>
      </c>
      <c r="O353" s="33">
        <v>0.1895</v>
      </c>
      <c r="P353" s="33">
        <v>-1.05E-4</v>
      </c>
      <c r="Q353" s="33">
        <v>2.0470000000000001E-8</v>
      </c>
      <c r="R353" s="34">
        <v>563.84</v>
      </c>
      <c r="S353" s="34">
        <v>296.01</v>
      </c>
      <c r="T353" s="25">
        <v>-3.3</v>
      </c>
      <c r="U353" s="25">
        <v>34.58</v>
      </c>
      <c r="V353" s="32">
        <v>16.0793</v>
      </c>
      <c r="W353" s="34">
        <v>3633.4</v>
      </c>
      <c r="X353" s="34">
        <v>-71.77</v>
      </c>
      <c r="Y353" s="25">
        <v>486</v>
      </c>
      <c r="Z353" s="25">
        <v>335</v>
      </c>
      <c r="AA353" s="30">
        <v>0</v>
      </c>
      <c r="AB353" s="34">
        <v>0</v>
      </c>
      <c r="AC353" s="30">
        <v>0</v>
      </c>
      <c r="AD353" s="30">
        <v>0</v>
      </c>
      <c r="AE353" s="25">
        <v>9380</v>
      </c>
    </row>
    <row r="354" spans="1:33" ht="15" x14ac:dyDescent="0.2">
      <c r="A354" s="25">
        <v>340</v>
      </c>
      <c r="B354" s="24" t="s">
        <v>415</v>
      </c>
      <c r="C354" s="30">
        <v>140.27000000000001</v>
      </c>
      <c r="D354" s="31">
        <v>198.4</v>
      </c>
      <c r="E354" s="31">
        <v>454.1</v>
      </c>
      <c r="F354" s="31">
        <v>667</v>
      </c>
      <c r="G354" s="31">
        <v>31.1</v>
      </c>
      <c r="H354" s="31">
        <v>0</v>
      </c>
      <c r="I354" s="30">
        <v>0</v>
      </c>
      <c r="J354" s="30">
        <v>0.36199999999999999</v>
      </c>
      <c r="K354" s="30">
        <v>0.79900000000000004</v>
      </c>
      <c r="L354" s="31">
        <v>293</v>
      </c>
      <c r="M354" s="31">
        <v>0</v>
      </c>
      <c r="N354" s="32">
        <v>-15.037000000000001</v>
      </c>
      <c r="O354" s="33">
        <v>0.25819999999999999</v>
      </c>
      <c r="P354" s="33">
        <v>-1.506E-4</v>
      </c>
      <c r="Q354" s="33">
        <v>3.344E-8</v>
      </c>
      <c r="R354" s="34">
        <v>598.29999999999995</v>
      </c>
      <c r="S354" s="34">
        <v>311.39</v>
      </c>
      <c r="T354" s="25">
        <v>-50.95</v>
      </c>
      <c r="U354" s="25">
        <v>13.49</v>
      </c>
      <c r="V354" s="32">
        <v>15.9116</v>
      </c>
      <c r="W354" s="34">
        <v>3542.57</v>
      </c>
      <c r="X354" s="34">
        <v>-72.319999999999993</v>
      </c>
      <c r="Y354" s="25">
        <v>485</v>
      </c>
      <c r="Z354" s="25">
        <v>332</v>
      </c>
      <c r="AA354" s="30">
        <v>0</v>
      </c>
      <c r="AB354" s="34">
        <v>0</v>
      </c>
      <c r="AC354" s="30">
        <v>0</v>
      </c>
      <c r="AD354" s="30">
        <v>0</v>
      </c>
      <c r="AE354" s="25">
        <v>9200</v>
      </c>
    </row>
    <row r="355" spans="1:33" ht="15" x14ac:dyDescent="0.2">
      <c r="A355" s="25">
        <v>341</v>
      </c>
      <c r="B355" s="24" t="s">
        <v>416</v>
      </c>
      <c r="C355" s="30">
        <v>72.106999999999999</v>
      </c>
      <c r="D355" s="31">
        <v>176.8</v>
      </c>
      <c r="E355" s="31">
        <v>348</v>
      </c>
      <c r="F355" s="31">
        <v>524</v>
      </c>
      <c r="G355" s="31">
        <v>40</v>
      </c>
      <c r="H355" s="31">
        <v>278</v>
      </c>
      <c r="I355" s="30">
        <v>0.26</v>
      </c>
      <c r="J355" s="30">
        <v>0.35199999999999998</v>
      </c>
      <c r="K355" s="30">
        <v>0.80200000000000005</v>
      </c>
      <c r="L355" s="31">
        <v>293</v>
      </c>
      <c r="M355" s="31">
        <v>2.6</v>
      </c>
      <c r="N355" s="32">
        <v>3.363</v>
      </c>
      <c r="O355" s="33">
        <v>8.2570000000000005E-2</v>
      </c>
      <c r="P355" s="33">
        <v>-4.1149999999999997E-5</v>
      </c>
      <c r="Q355" s="33">
        <v>6.8960000000000002E-9</v>
      </c>
      <c r="R355" s="34">
        <v>472.31</v>
      </c>
      <c r="S355" s="34">
        <v>233.42</v>
      </c>
      <c r="T355" s="25">
        <v>-49</v>
      </c>
      <c r="U355" s="25">
        <v>-27.43</v>
      </c>
      <c r="V355" s="32">
        <v>16.166799999999999</v>
      </c>
      <c r="W355" s="34">
        <v>2839.09</v>
      </c>
      <c r="X355" s="34">
        <v>-50.15</v>
      </c>
      <c r="Y355" s="25">
        <v>380</v>
      </c>
      <c r="Z355" s="25">
        <v>255</v>
      </c>
      <c r="AA355" s="30">
        <v>0</v>
      </c>
      <c r="AB355" s="34">
        <v>0</v>
      </c>
      <c r="AC355" s="30">
        <v>0</v>
      </c>
      <c r="AD355" s="30">
        <v>0</v>
      </c>
      <c r="AE355" s="25">
        <v>7530</v>
      </c>
    </row>
    <row r="356" spans="1:33" ht="15" x14ac:dyDescent="0.2">
      <c r="A356" s="25">
        <v>342</v>
      </c>
      <c r="B356" s="24" t="s">
        <v>417</v>
      </c>
      <c r="C356" s="30">
        <v>88.106999999999999</v>
      </c>
      <c r="D356" s="31">
        <v>267.89999999999998</v>
      </c>
      <c r="E356" s="31">
        <v>436.4</v>
      </c>
      <c r="F356" s="31">
        <v>628</v>
      </c>
      <c r="G356" s="31">
        <v>52</v>
      </c>
      <c r="H356" s="31">
        <v>292</v>
      </c>
      <c r="I356" s="30">
        <v>0.29499999999999998</v>
      </c>
      <c r="J356" s="30">
        <v>0.67</v>
      </c>
      <c r="K356" s="30">
        <v>0.95799999999999996</v>
      </c>
      <c r="L356" s="31">
        <v>293</v>
      </c>
      <c r="M356" s="31">
        <v>1.5</v>
      </c>
      <c r="N356" s="32">
        <v>2.8039999999999998</v>
      </c>
      <c r="O356" s="33">
        <v>9.8809999999999995E-2</v>
      </c>
      <c r="P356" s="33">
        <v>-5.804E-5</v>
      </c>
      <c r="Q356" s="33">
        <v>1.321E-8</v>
      </c>
      <c r="R356" s="34">
        <v>640.41999999999996</v>
      </c>
      <c r="S356" s="34">
        <v>321.13</v>
      </c>
      <c r="T356" s="25">
        <v>-113.73</v>
      </c>
      <c r="U356" s="25">
        <v>0</v>
      </c>
      <c r="V356" s="32">
        <v>17.923999999999999</v>
      </c>
      <c r="W356" s="34">
        <v>4130.93</v>
      </c>
      <c r="X356" s="34">
        <v>-70.55</v>
      </c>
      <c r="Y356" s="25">
        <v>470</v>
      </c>
      <c r="Z356" s="25">
        <v>335</v>
      </c>
      <c r="AA356" s="30">
        <v>73.805999999999997</v>
      </c>
      <c r="AB356" s="34">
        <v>-9015.33</v>
      </c>
      <c r="AC356" s="30">
        <v>-7.6509999999999998</v>
      </c>
      <c r="AD356" s="30">
        <v>4.22</v>
      </c>
      <c r="AE356" s="25">
        <v>10040</v>
      </c>
    </row>
    <row r="357" spans="1:33" ht="15" x14ac:dyDescent="0.2">
      <c r="A357" s="25">
        <v>343</v>
      </c>
      <c r="B357" s="24" t="s">
        <v>418</v>
      </c>
      <c r="C357" s="30">
        <v>142.286</v>
      </c>
      <c r="D357" s="31">
        <v>243.5</v>
      </c>
      <c r="E357" s="31">
        <v>447.3</v>
      </c>
      <c r="F357" s="31">
        <v>617.6</v>
      </c>
      <c r="G357" s="31">
        <v>20.8</v>
      </c>
      <c r="H357" s="31">
        <v>603</v>
      </c>
      <c r="I357" s="30">
        <v>0.247</v>
      </c>
      <c r="J357" s="30">
        <v>0.49</v>
      </c>
      <c r="K357" s="30">
        <v>0.73</v>
      </c>
      <c r="L357" s="31">
        <v>293</v>
      </c>
      <c r="M357" s="31">
        <v>0</v>
      </c>
      <c r="N357" s="32">
        <v>-1.89</v>
      </c>
      <c r="O357" s="33">
        <v>0.22950000000000001</v>
      </c>
      <c r="P357" s="33">
        <v>-1.2630000000000001E-4</v>
      </c>
      <c r="Q357" s="33">
        <v>2.7010000000000002E-8</v>
      </c>
      <c r="R357" s="34">
        <v>558.61</v>
      </c>
      <c r="S357" s="34">
        <v>288.37</v>
      </c>
      <c r="T357" s="25">
        <v>-59.67</v>
      </c>
      <c r="U357" s="25">
        <v>7.94</v>
      </c>
      <c r="V357" s="32">
        <v>16.011399999999998</v>
      </c>
      <c r="W357" s="34">
        <v>3456.8</v>
      </c>
      <c r="X357" s="34">
        <v>-78.67</v>
      </c>
      <c r="Y357" s="25">
        <v>476</v>
      </c>
      <c r="Z357" s="25">
        <v>330</v>
      </c>
      <c r="AA357" s="30">
        <v>75.474999999999994</v>
      </c>
      <c r="AB357" s="34">
        <v>-8563.64</v>
      </c>
      <c r="AC357" s="30">
        <v>-8.1489999999999991</v>
      </c>
      <c r="AD357" s="30">
        <v>10.199999999999999</v>
      </c>
      <c r="AE357" s="25">
        <v>9388</v>
      </c>
    </row>
    <row r="358" spans="1:33" ht="15" x14ac:dyDescent="0.2">
      <c r="A358" s="25">
        <v>344</v>
      </c>
      <c r="B358" s="24" t="s">
        <v>419</v>
      </c>
      <c r="C358" s="30">
        <v>210.405</v>
      </c>
      <c r="D358" s="31">
        <v>0</v>
      </c>
      <c r="E358" s="31">
        <v>552.5</v>
      </c>
      <c r="F358" s="31">
        <v>723.8</v>
      </c>
      <c r="G358" s="31">
        <v>15</v>
      </c>
      <c r="H358" s="31">
        <v>0</v>
      </c>
      <c r="I358" s="30">
        <v>0</v>
      </c>
      <c r="J358" s="30">
        <v>0.65400000000000003</v>
      </c>
      <c r="K358" s="30">
        <v>0</v>
      </c>
      <c r="L358" s="31">
        <v>0</v>
      </c>
      <c r="M358" s="31">
        <v>0</v>
      </c>
      <c r="N358" s="32">
        <v>-14.79</v>
      </c>
      <c r="O358" s="33">
        <v>3.601</v>
      </c>
      <c r="P358" s="33">
        <v>-1</v>
      </c>
      <c r="Q358" s="33">
        <v>-2.0819999999999999</v>
      </c>
      <c r="R358" s="34">
        <v>-4</v>
      </c>
      <c r="S358" s="34">
        <v>4.6790000000000003</v>
      </c>
      <c r="T358" s="25">
        <v>-8</v>
      </c>
      <c r="U358" s="25">
        <v>771.74</v>
      </c>
      <c r="V358" s="32">
        <v>368.3</v>
      </c>
      <c r="W358" s="34">
        <v>-69.78</v>
      </c>
      <c r="X358" s="34">
        <v>26.73</v>
      </c>
      <c r="Y358" s="25">
        <v>16.126100000000001</v>
      </c>
      <c r="Z358" s="25">
        <v>4203.9399999999996</v>
      </c>
      <c r="AA358" s="30">
        <v>-109.7</v>
      </c>
      <c r="AB358" s="34">
        <v>586</v>
      </c>
      <c r="AC358" s="30">
        <v>413</v>
      </c>
      <c r="AD358" s="30">
        <v>0</v>
      </c>
      <c r="AE358" s="25">
        <v>0</v>
      </c>
      <c r="AG358" s="25">
        <v>0</v>
      </c>
    </row>
    <row r="359" spans="1:33" ht="15" x14ac:dyDescent="0.2">
      <c r="A359" s="25">
        <v>345</v>
      </c>
      <c r="B359" s="24" t="s">
        <v>420</v>
      </c>
      <c r="C359" s="30">
        <v>224.43199999999999</v>
      </c>
      <c r="D359" s="31">
        <v>0</v>
      </c>
      <c r="E359" s="31">
        <v>570.79999999999995</v>
      </c>
      <c r="F359" s="31">
        <v>750</v>
      </c>
      <c r="G359" s="31">
        <v>13.4</v>
      </c>
      <c r="H359" s="31">
        <v>0</v>
      </c>
      <c r="I359" s="30">
        <v>0</v>
      </c>
      <c r="J359" s="30">
        <v>0.58299999999999996</v>
      </c>
      <c r="K359" s="30">
        <v>0</v>
      </c>
      <c r="L359" s="31">
        <v>0</v>
      </c>
      <c r="M359" s="31">
        <v>0</v>
      </c>
      <c r="N359" s="32">
        <v>-16.484000000000002</v>
      </c>
      <c r="O359" s="33">
        <v>3.9510000000000001</v>
      </c>
      <c r="P359" s="33">
        <v>-1</v>
      </c>
      <c r="Q359" s="33">
        <v>-2.2959999999999998</v>
      </c>
      <c r="R359" s="34">
        <v>-4</v>
      </c>
      <c r="S359" s="34">
        <v>5.1180000000000003</v>
      </c>
      <c r="T359" s="25">
        <v>-8</v>
      </c>
      <c r="U359" s="25">
        <v>925.84</v>
      </c>
      <c r="V359" s="32">
        <v>378.69</v>
      </c>
      <c r="W359" s="34">
        <v>0</v>
      </c>
      <c r="X359" s="34">
        <v>0</v>
      </c>
      <c r="Y359" s="25">
        <v>16.162700000000001</v>
      </c>
      <c r="Z359" s="25">
        <v>4373.37</v>
      </c>
      <c r="AA359" s="30">
        <v>-111.8</v>
      </c>
      <c r="AB359" s="34">
        <v>573</v>
      </c>
      <c r="AC359" s="30">
        <v>463</v>
      </c>
      <c r="AD359" s="30">
        <v>0</v>
      </c>
      <c r="AE359" s="25">
        <v>0</v>
      </c>
      <c r="AG359" s="25">
        <v>0</v>
      </c>
    </row>
    <row r="360" spans="1:33" ht="15" x14ac:dyDescent="0.2">
      <c r="A360" s="25">
        <v>346</v>
      </c>
      <c r="B360" s="24" t="s">
        <v>421</v>
      </c>
      <c r="C360" s="30">
        <v>170.34</v>
      </c>
      <c r="D360" s="31">
        <v>263.60000000000002</v>
      </c>
      <c r="E360" s="31">
        <v>489.5</v>
      </c>
      <c r="F360" s="31">
        <v>658.3</v>
      </c>
      <c r="G360" s="31">
        <v>18</v>
      </c>
      <c r="H360" s="31">
        <v>713</v>
      </c>
      <c r="I360" s="30">
        <v>0.24</v>
      </c>
      <c r="J360" s="30">
        <v>0.56200000000000006</v>
      </c>
      <c r="K360" s="30">
        <v>0.748</v>
      </c>
      <c r="L360" s="31">
        <v>293</v>
      </c>
      <c r="M360" s="31">
        <v>0</v>
      </c>
      <c r="N360" s="32">
        <v>-2.2280000000000002</v>
      </c>
      <c r="O360" s="33">
        <v>0.27439999999999998</v>
      </c>
      <c r="P360" s="33">
        <v>-1.516E-4</v>
      </c>
      <c r="Q360" s="33">
        <v>3.2460000000000001E-8</v>
      </c>
      <c r="R360" s="34">
        <v>631.63</v>
      </c>
      <c r="S360" s="34">
        <v>318.77999999999997</v>
      </c>
      <c r="T360" s="25">
        <v>-69.52</v>
      </c>
      <c r="U360" s="25">
        <v>11.96</v>
      </c>
      <c r="V360" s="32">
        <v>16.113399999999999</v>
      </c>
      <c r="W360" s="34">
        <v>3774.56</v>
      </c>
      <c r="X360" s="34">
        <v>-91.31</v>
      </c>
      <c r="Y360" s="25">
        <v>520</v>
      </c>
      <c r="Z360" s="25">
        <v>364</v>
      </c>
      <c r="AA360" s="30">
        <v>84.248000000000005</v>
      </c>
      <c r="AB360" s="34">
        <v>-10012.5</v>
      </c>
      <c r="AC360" s="30">
        <v>-9.2360000000000007</v>
      </c>
      <c r="AD360" s="30">
        <v>13.37</v>
      </c>
      <c r="AE360" s="25">
        <v>10430</v>
      </c>
    </row>
    <row r="361" spans="1:33" ht="15" x14ac:dyDescent="0.2">
      <c r="A361" s="25">
        <v>347</v>
      </c>
      <c r="B361" s="24" t="s">
        <v>422</v>
      </c>
      <c r="C361" s="30">
        <v>238.459</v>
      </c>
      <c r="D361" s="31">
        <v>0</v>
      </c>
      <c r="E361" s="31">
        <v>584.1</v>
      </c>
      <c r="F361" s="31">
        <v>750</v>
      </c>
      <c r="G361" s="31">
        <v>12.8</v>
      </c>
      <c r="H361" s="31">
        <v>0</v>
      </c>
      <c r="I361" s="30">
        <v>0</v>
      </c>
      <c r="J361" s="30">
        <v>0.71899999999999997</v>
      </c>
      <c r="K361" s="30">
        <v>0</v>
      </c>
      <c r="L361" s="31">
        <v>0</v>
      </c>
      <c r="M361" s="31">
        <v>0</v>
      </c>
      <c r="N361" s="32">
        <v>-15.11</v>
      </c>
      <c r="O361" s="33">
        <v>0.40489999999999998</v>
      </c>
      <c r="P361" s="33">
        <v>-2.3330000000000001E-4</v>
      </c>
      <c r="Q361" s="33">
        <v>5.2199999999999998E-8</v>
      </c>
      <c r="R361" s="34">
        <v>853.9</v>
      </c>
      <c r="S361" s="34">
        <v>385.53</v>
      </c>
      <c r="T361" s="25">
        <v>-80.28</v>
      </c>
      <c r="U361" s="25">
        <v>30.1</v>
      </c>
      <c r="V361" s="32">
        <v>16.191500000000001</v>
      </c>
      <c r="W361" s="34">
        <v>4395.87</v>
      </c>
      <c r="X361" s="34">
        <v>-124.2</v>
      </c>
      <c r="Y361" s="25">
        <v>619</v>
      </c>
      <c r="Z361" s="25">
        <v>441</v>
      </c>
      <c r="AA361" s="30">
        <v>0</v>
      </c>
      <c r="AB361" s="34">
        <v>0</v>
      </c>
      <c r="AC361" s="30">
        <v>0</v>
      </c>
      <c r="AD361" s="30">
        <v>0</v>
      </c>
      <c r="AE361" s="25">
        <v>12570</v>
      </c>
    </row>
    <row r="362" spans="1:33" ht="15" x14ac:dyDescent="0.2">
      <c r="A362" s="25">
        <v>348</v>
      </c>
      <c r="B362" s="24" t="s">
        <v>423</v>
      </c>
      <c r="C362" s="30">
        <v>282.55599999999998</v>
      </c>
      <c r="D362" s="31">
        <v>310</v>
      </c>
      <c r="E362" s="31">
        <v>617</v>
      </c>
      <c r="F362" s="31">
        <v>767</v>
      </c>
      <c r="G362" s="31">
        <v>11</v>
      </c>
      <c r="H362" s="31">
        <v>0</v>
      </c>
      <c r="I362" s="30">
        <v>0</v>
      </c>
      <c r="J362" s="30">
        <v>0.90700000000000003</v>
      </c>
      <c r="K362" s="30">
        <v>0.77500000000000002</v>
      </c>
      <c r="L362" s="31">
        <v>313</v>
      </c>
      <c r="M362" s="31">
        <v>0</v>
      </c>
      <c r="N362" s="32">
        <v>-5.3460000000000001</v>
      </c>
      <c r="O362" s="33">
        <v>0.4632</v>
      </c>
      <c r="P362" s="33">
        <v>-2.6669999999999998E-4</v>
      </c>
      <c r="Q362" s="33">
        <v>6.039E-8</v>
      </c>
      <c r="R362" s="34">
        <v>811.29</v>
      </c>
      <c r="S362" s="34">
        <v>401.67</v>
      </c>
      <c r="T362" s="25">
        <v>-108.93</v>
      </c>
      <c r="U362" s="25">
        <v>28.04</v>
      </c>
      <c r="V362" s="32">
        <v>16.468499999999999</v>
      </c>
      <c r="W362" s="34">
        <v>4680.46</v>
      </c>
      <c r="X362" s="34">
        <v>-141.1</v>
      </c>
      <c r="Y362" s="25">
        <v>652</v>
      </c>
      <c r="Z362" s="25">
        <v>471</v>
      </c>
      <c r="AA362" s="30">
        <v>0</v>
      </c>
      <c r="AB362" s="34">
        <v>0</v>
      </c>
      <c r="AC362" s="30">
        <v>0</v>
      </c>
      <c r="AD362" s="30">
        <v>0</v>
      </c>
      <c r="AE362" s="25">
        <v>13740</v>
      </c>
    </row>
    <row r="363" spans="1:33" ht="15" x14ac:dyDescent="0.2">
      <c r="A363" s="25">
        <v>349</v>
      </c>
      <c r="B363" s="24" t="s">
        <v>424</v>
      </c>
      <c r="C363" s="30">
        <v>20.183</v>
      </c>
      <c r="D363" s="31">
        <v>24.5</v>
      </c>
      <c r="E363" s="31">
        <v>27</v>
      </c>
      <c r="F363" s="31">
        <v>44.4</v>
      </c>
      <c r="G363" s="31">
        <v>27.2</v>
      </c>
      <c r="H363" s="31">
        <v>41.7</v>
      </c>
      <c r="I363" s="30">
        <v>0.311</v>
      </c>
      <c r="J363" s="30">
        <v>0</v>
      </c>
      <c r="K363" s="30">
        <v>1.204</v>
      </c>
      <c r="L363" s="31">
        <v>27</v>
      </c>
      <c r="M363" s="31">
        <v>0</v>
      </c>
      <c r="N363" s="32">
        <v>0</v>
      </c>
      <c r="O363" s="33">
        <v>0</v>
      </c>
      <c r="P363" s="33">
        <v>0</v>
      </c>
      <c r="Q363" s="33">
        <v>0</v>
      </c>
      <c r="R363" s="34">
        <v>0</v>
      </c>
      <c r="S363" s="34">
        <v>0</v>
      </c>
      <c r="T363" s="25">
        <v>0</v>
      </c>
      <c r="U363" s="25">
        <v>0</v>
      </c>
      <c r="V363" s="32">
        <v>14.0099</v>
      </c>
      <c r="W363" s="34">
        <v>180.47</v>
      </c>
      <c r="X363" s="34">
        <v>-2.61</v>
      </c>
      <c r="Y363" s="25">
        <v>29</v>
      </c>
      <c r="Z363" s="25">
        <v>24</v>
      </c>
      <c r="AA363" s="30">
        <v>26.181000000000001</v>
      </c>
      <c r="AB363" s="34">
        <v>-295.44</v>
      </c>
      <c r="AC363" s="30">
        <v>-2.645</v>
      </c>
      <c r="AD363" s="30">
        <v>4.1000000000000002E-2</v>
      </c>
      <c r="AE363" s="25">
        <v>440</v>
      </c>
    </row>
    <row r="364" spans="1:33" ht="15" x14ac:dyDescent="0.2">
      <c r="A364" s="25">
        <v>350</v>
      </c>
      <c r="B364" s="24" t="s">
        <v>425</v>
      </c>
      <c r="C364" s="30">
        <v>240.47499999999999</v>
      </c>
      <c r="D364" s="31">
        <v>295</v>
      </c>
      <c r="E364" s="31">
        <v>575.20000000000005</v>
      </c>
      <c r="F364" s="31">
        <v>733</v>
      </c>
      <c r="G364" s="31">
        <v>13</v>
      </c>
      <c r="H364" s="31">
        <v>1000</v>
      </c>
      <c r="I364" s="30">
        <v>0.22</v>
      </c>
      <c r="J364" s="30">
        <v>0.77</v>
      </c>
      <c r="K364" s="30">
        <v>0.77800000000000002</v>
      </c>
      <c r="L364" s="31">
        <v>293</v>
      </c>
      <c r="M364" s="31">
        <v>0</v>
      </c>
      <c r="N364" s="32">
        <v>-3.3359999999999999</v>
      </c>
      <c r="O364" s="33">
        <v>0.38790000000000002</v>
      </c>
      <c r="P364" s="33">
        <v>-2.1689999999999999E-4</v>
      </c>
      <c r="Q364" s="33">
        <v>4.7099999999999998E-8</v>
      </c>
      <c r="R364" s="34">
        <v>757.88</v>
      </c>
      <c r="S364" s="34">
        <v>375.9</v>
      </c>
      <c r="T364" s="25">
        <v>-94.15</v>
      </c>
      <c r="U364" s="25">
        <v>22.01</v>
      </c>
      <c r="V364" s="32">
        <v>16.151</v>
      </c>
      <c r="W364" s="34">
        <v>4294.55</v>
      </c>
      <c r="X364" s="34">
        <v>-124</v>
      </c>
      <c r="Y364" s="25">
        <v>610</v>
      </c>
      <c r="Z364" s="25">
        <v>434</v>
      </c>
      <c r="AA364" s="30">
        <v>0</v>
      </c>
      <c r="AB364" s="34">
        <v>0</v>
      </c>
      <c r="AC364" s="30">
        <v>0</v>
      </c>
      <c r="AD364" s="30">
        <v>0</v>
      </c>
      <c r="AE364" s="25">
        <v>12640</v>
      </c>
    </row>
    <row r="365" spans="1:33" ht="15" x14ac:dyDescent="0.2">
      <c r="A365" s="25">
        <v>351</v>
      </c>
      <c r="B365" s="24" t="s">
        <v>426</v>
      </c>
      <c r="C365" s="30">
        <v>100.205</v>
      </c>
      <c r="D365" s="31">
        <v>182.6</v>
      </c>
      <c r="E365" s="31">
        <v>371.6</v>
      </c>
      <c r="F365" s="31">
        <v>540.20000000000005</v>
      </c>
      <c r="G365" s="31">
        <v>27</v>
      </c>
      <c r="H365" s="31">
        <v>432</v>
      </c>
      <c r="I365" s="30">
        <v>0.26300000000000001</v>
      </c>
      <c r="J365" s="30">
        <v>0.35099999999999998</v>
      </c>
      <c r="K365" s="30">
        <v>0.68400000000000005</v>
      </c>
      <c r="L365" s="31">
        <v>293</v>
      </c>
      <c r="M365" s="31">
        <v>0</v>
      </c>
      <c r="N365" s="32">
        <v>-1.2290000000000001</v>
      </c>
      <c r="O365" s="33">
        <v>0.1615</v>
      </c>
      <c r="P365" s="33">
        <v>-8.7200000000000005E-5</v>
      </c>
      <c r="Q365" s="33">
        <v>1.829E-8</v>
      </c>
      <c r="R365" s="34">
        <v>436.73</v>
      </c>
      <c r="S365" s="34">
        <v>232.53</v>
      </c>
      <c r="T365" s="25">
        <v>-44.88</v>
      </c>
      <c r="U365" s="25">
        <v>1.91</v>
      </c>
      <c r="V365" s="32">
        <v>15.873699999999999</v>
      </c>
      <c r="W365" s="34">
        <v>2911.32</v>
      </c>
      <c r="X365" s="34">
        <v>-56.51</v>
      </c>
      <c r="Y365" s="25">
        <v>400</v>
      </c>
      <c r="Z365" s="25">
        <v>270</v>
      </c>
      <c r="AA365" s="30">
        <v>61.276000000000003</v>
      </c>
      <c r="AB365" s="34">
        <v>-6303.87</v>
      </c>
      <c r="AC365" s="30">
        <v>-6.3730000000000002</v>
      </c>
      <c r="AD365" s="30">
        <v>6</v>
      </c>
      <c r="AE365" s="25">
        <v>7576</v>
      </c>
    </row>
    <row r="366" spans="1:33" ht="15" x14ac:dyDescent="0.2">
      <c r="A366" s="25">
        <v>352</v>
      </c>
      <c r="B366" s="24" t="s">
        <v>427</v>
      </c>
      <c r="C366" s="30">
        <v>168.32400000000001</v>
      </c>
      <c r="D366" s="31">
        <v>0</v>
      </c>
      <c r="E366" s="31">
        <v>497.3</v>
      </c>
      <c r="F366" s="31">
        <v>679</v>
      </c>
      <c r="G366" s="31">
        <v>19.2</v>
      </c>
      <c r="H366" s="31">
        <v>0</v>
      </c>
      <c r="I366" s="30">
        <v>0</v>
      </c>
      <c r="J366" s="30">
        <v>0.51500000000000001</v>
      </c>
      <c r="K366" s="30">
        <v>0</v>
      </c>
      <c r="L366" s="31">
        <v>0</v>
      </c>
      <c r="M366" s="31">
        <v>0</v>
      </c>
      <c r="N366" s="32">
        <v>14.154999999999999</v>
      </c>
      <c r="O366" s="33">
        <v>0.29220000000000002</v>
      </c>
      <c r="P366" s="33">
        <v>-1.6919999999999999E-4</v>
      </c>
      <c r="Q366" s="33">
        <v>3.8129999999999998E-8</v>
      </c>
      <c r="R366" s="34">
        <v>654.77</v>
      </c>
      <c r="S366" s="34">
        <v>333.12</v>
      </c>
      <c r="T366" s="25">
        <v>-55</v>
      </c>
      <c r="U366" s="25">
        <v>20.7</v>
      </c>
      <c r="V366" s="32">
        <v>16.058900000000001</v>
      </c>
      <c r="W366" s="34">
        <v>3850.38</v>
      </c>
      <c r="X366" s="34">
        <v>-88.75</v>
      </c>
      <c r="Y366" s="25">
        <v>529</v>
      </c>
      <c r="Z366" s="25">
        <v>368</v>
      </c>
      <c r="AA366" s="30">
        <v>0</v>
      </c>
      <c r="AB366" s="34">
        <v>0</v>
      </c>
      <c r="AC366" s="30">
        <v>0</v>
      </c>
      <c r="AD366" s="30">
        <v>0</v>
      </c>
      <c r="AE366" s="25">
        <v>10360</v>
      </c>
    </row>
    <row r="367" spans="1:33" ht="15" x14ac:dyDescent="0.2">
      <c r="A367" s="25">
        <v>353</v>
      </c>
      <c r="B367" s="24" t="s">
        <v>428</v>
      </c>
      <c r="C367" s="30">
        <v>226.44800000000001</v>
      </c>
      <c r="D367" s="31">
        <v>291</v>
      </c>
      <c r="E367" s="31">
        <v>560</v>
      </c>
      <c r="F367" s="31">
        <v>717</v>
      </c>
      <c r="G367" s="31">
        <v>14</v>
      </c>
      <c r="H367" s="31">
        <v>0</v>
      </c>
      <c r="I367" s="30">
        <v>0</v>
      </c>
      <c r="J367" s="30">
        <v>0.74199999999999999</v>
      </c>
      <c r="K367" s="30">
        <v>0.77300000000000002</v>
      </c>
      <c r="L367" s="31">
        <v>293</v>
      </c>
      <c r="M367" s="31">
        <v>0</v>
      </c>
      <c r="N367" s="32">
        <v>-3.109</v>
      </c>
      <c r="O367" s="33">
        <v>0.36520000000000002</v>
      </c>
      <c r="P367" s="33">
        <v>-2.039E-4</v>
      </c>
      <c r="Q367" s="33">
        <v>4.4180000000000003E-8</v>
      </c>
      <c r="R367" s="34">
        <v>738.3</v>
      </c>
      <c r="S367" s="34">
        <v>366.11</v>
      </c>
      <c r="T367" s="25">
        <v>-89.23</v>
      </c>
      <c r="U367" s="25">
        <v>20</v>
      </c>
      <c r="V367" s="32">
        <v>16.184100000000001</v>
      </c>
      <c r="W367" s="34">
        <v>4214.91</v>
      </c>
      <c r="X367" s="34">
        <v>-118.7</v>
      </c>
      <c r="Y367" s="25">
        <v>594</v>
      </c>
      <c r="Z367" s="25">
        <v>423</v>
      </c>
      <c r="AA367" s="30">
        <v>95.68</v>
      </c>
      <c r="AB367" s="34">
        <v>-12411.3</v>
      </c>
      <c r="AC367" s="30">
        <v>-10.58</v>
      </c>
      <c r="AD367" s="30">
        <v>20.27</v>
      </c>
      <c r="AE367" s="25">
        <v>12240</v>
      </c>
    </row>
    <row r="368" spans="1:33" ht="15" x14ac:dyDescent="0.2">
      <c r="A368" s="25">
        <v>354</v>
      </c>
      <c r="B368" s="24" t="s">
        <v>429</v>
      </c>
      <c r="C368" s="30">
        <v>294.56700000000001</v>
      </c>
      <c r="D368" s="31">
        <v>0</v>
      </c>
      <c r="E368" s="31">
        <v>637</v>
      </c>
      <c r="F368" s="31">
        <v>791</v>
      </c>
      <c r="G368" s="31">
        <v>9.6</v>
      </c>
      <c r="H368" s="31">
        <v>0</v>
      </c>
      <c r="I368" s="30">
        <v>0</v>
      </c>
      <c r="J368" s="30">
        <v>0.86099999999999999</v>
      </c>
      <c r="K368" s="30">
        <v>0</v>
      </c>
      <c r="L368" s="31">
        <v>0</v>
      </c>
      <c r="M368" s="31">
        <v>0</v>
      </c>
      <c r="N368" s="32">
        <v>-15.927</v>
      </c>
      <c r="O368" s="33">
        <v>0.49540000000000001</v>
      </c>
      <c r="P368" s="33">
        <v>-2.8509999999999999E-4</v>
      </c>
      <c r="Q368" s="33">
        <v>6.3730000000000002E-8</v>
      </c>
      <c r="R368" s="34">
        <v>977.42</v>
      </c>
      <c r="S368" s="34">
        <v>412.29</v>
      </c>
      <c r="T368" s="25">
        <v>-99.33</v>
      </c>
      <c r="U368" s="25">
        <v>38.79</v>
      </c>
      <c r="V368" s="32">
        <v>16.3553</v>
      </c>
      <c r="W368" s="34">
        <v>4715.6899999999996</v>
      </c>
      <c r="X368" s="34">
        <v>-152.1</v>
      </c>
      <c r="Y368" s="25">
        <v>674</v>
      </c>
      <c r="Z368" s="25">
        <v>488</v>
      </c>
      <c r="AA368" s="30">
        <v>0</v>
      </c>
      <c r="AB368" s="34">
        <v>0</v>
      </c>
      <c r="AC368" s="30">
        <v>0</v>
      </c>
      <c r="AD368" s="30">
        <v>0</v>
      </c>
      <c r="AE368" s="25">
        <v>14180</v>
      </c>
    </row>
    <row r="369" spans="1:33" ht="15" x14ac:dyDescent="0.2">
      <c r="A369" s="25">
        <v>355</v>
      </c>
      <c r="B369" s="24" t="s">
        <v>430</v>
      </c>
      <c r="C369" s="30">
        <v>86.177999999999997</v>
      </c>
      <c r="D369" s="31">
        <v>177.8</v>
      </c>
      <c r="E369" s="31">
        <v>341.9</v>
      </c>
      <c r="F369" s="31">
        <v>507.4</v>
      </c>
      <c r="G369" s="31">
        <v>29.3</v>
      </c>
      <c r="H369" s="31">
        <v>370</v>
      </c>
      <c r="I369" s="30">
        <v>0.26</v>
      </c>
      <c r="J369" s="30">
        <v>0.29599999999999999</v>
      </c>
      <c r="K369" s="30">
        <v>0.65900000000000003</v>
      </c>
      <c r="L369" s="31">
        <v>293</v>
      </c>
      <c r="M369" s="31">
        <v>0</v>
      </c>
      <c r="N369" s="32">
        <v>-1.054</v>
      </c>
      <c r="O369" s="33">
        <v>0.13900000000000001</v>
      </c>
      <c r="P369" s="33">
        <v>-7.449E-5</v>
      </c>
      <c r="Q369" s="33">
        <v>1.5510000000000001E-8</v>
      </c>
      <c r="R369" s="34">
        <v>362.79</v>
      </c>
      <c r="S369" s="34">
        <v>207.09</v>
      </c>
      <c r="T369" s="25">
        <v>-39.96</v>
      </c>
      <c r="U369" s="25">
        <v>-0.06</v>
      </c>
      <c r="V369" s="32">
        <v>15.836600000000001</v>
      </c>
      <c r="W369" s="34">
        <v>2697.55</v>
      </c>
      <c r="X369" s="34">
        <v>-48.78</v>
      </c>
      <c r="Y369" s="25">
        <v>370</v>
      </c>
      <c r="Z369" s="25">
        <v>245</v>
      </c>
      <c r="AA369" s="30">
        <v>57.279000000000003</v>
      </c>
      <c r="AB369" s="34">
        <v>-5587.42</v>
      </c>
      <c r="AC369" s="30">
        <v>-5.8849999999999998</v>
      </c>
      <c r="AD369" s="30">
        <v>4.7779999999999996</v>
      </c>
      <c r="AE369" s="25">
        <v>6896</v>
      </c>
    </row>
    <row r="370" spans="1:33" ht="15" x14ac:dyDescent="0.2">
      <c r="A370" s="25">
        <v>356</v>
      </c>
      <c r="B370" s="24" t="s">
        <v>431</v>
      </c>
      <c r="C370" s="30">
        <v>154.297</v>
      </c>
      <c r="D370" s="31">
        <v>0</v>
      </c>
      <c r="E370" s="31">
        <v>476.3</v>
      </c>
      <c r="F370" s="31">
        <v>660.1</v>
      </c>
      <c r="G370" s="31">
        <v>21.1</v>
      </c>
      <c r="H370" s="31">
        <v>0</v>
      </c>
      <c r="I370" s="30">
        <v>0</v>
      </c>
      <c r="J370" s="30">
        <v>0.47599999999999998</v>
      </c>
      <c r="K370" s="30">
        <v>0</v>
      </c>
      <c r="L370" s="31">
        <v>0</v>
      </c>
      <c r="M370" s="31">
        <v>0</v>
      </c>
      <c r="N370" s="32">
        <v>13.93</v>
      </c>
      <c r="O370" s="33">
        <v>0.26939999999999997</v>
      </c>
      <c r="P370" s="33">
        <v>-1.561E-4</v>
      </c>
      <c r="Q370" s="33">
        <v>3.5180000000000001E-8</v>
      </c>
      <c r="R370" s="34">
        <v>617.57000000000005</v>
      </c>
      <c r="S370" s="34">
        <v>318.64999999999998</v>
      </c>
      <c r="T370" s="25">
        <v>-50.07</v>
      </c>
      <c r="U370" s="25">
        <v>18.690000000000001</v>
      </c>
      <c r="V370" s="32">
        <v>16.013999999999999</v>
      </c>
      <c r="W370" s="34">
        <v>3702.56</v>
      </c>
      <c r="X370" s="34">
        <v>-81.55</v>
      </c>
      <c r="Y370" s="25">
        <v>507</v>
      </c>
      <c r="Z370" s="25">
        <v>351</v>
      </c>
      <c r="AA370" s="30">
        <v>0</v>
      </c>
      <c r="AB370" s="34">
        <v>0</v>
      </c>
      <c r="AC370" s="30">
        <v>0</v>
      </c>
      <c r="AD370" s="30">
        <v>0</v>
      </c>
      <c r="AE370" s="25">
        <v>9840</v>
      </c>
    </row>
    <row r="371" spans="1:33" ht="15" x14ac:dyDescent="0.2">
      <c r="A371" s="25">
        <v>357</v>
      </c>
      <c r="B371" s="24" t="s">
        <v>432</v>
      </c>
      <c r="C371" s="30">
        <v>30.006</v>
      </c>
      <c r="D371" s="31">
        <v>109.5</v>
      </c>
      <c r="E371" s="31">
        <v>121.4</v>
      </c>
      <c r="F371" s="31">
        <v>180</v>
      </c>
      <c r="G371" s="31">
        <v>64</v>
      </c>
      <c r="H371" s="31">
        <v>58</v>
      </c>
      <c r="I371" s="30">
        <v>0.25</v>
      </c>
      <c r="J371" s="30">
        <v>0.60699999999999998</v>
      </c>
      <c r="K371" s="30">
        <v>1.28</v>
      </c>
      <c r="L371" s="31">
        <v>121</v>
      </c>
      <c r="M371" s="31">
        <v>0.2</v>
      </c>
      <c r="N371" s="32">
        <v>7.0090000000000003</v>
      </c>
      <c r="O371" s="33">
        <v>-2.24E-4</v>
      </c>
      <c r="P371" s="33">
        <v>2.328E-6</v>
      </c>
      <c r="Q371" s="33">
        <v>-1.0000000000000001E-9</v>
      </c>
      <c r="R371" s="34">
        <v>0</v>
      </c>
      <c r="S371" s="34">
        <v>0</v>
      </c>
      <c r="T371" s="25">
        <v>21.6</v>
      </c>
      <c r="U371" s="25">
        <v>20.72</v>
      </c>
      <c r="V371" s="32">
        <v>20.131399999999999</v>
      </c>
      <c r="W371" s="34">
        <v>1572.52</v>
      </c>
      <c r="X371" s="34">
        <v>-4.88</v>
      </c>
      <c r="Y371" s="25">
        <v>140</v>
      </c>
      <c r="Z371" s="25">
        <v>95</v>
      </c>
      <c r="AA371" s="30">
        <v>61.514000000000003</v>
      </c>
      <c r="AB371" s="34">
        <v>-2465.7800000000002</v>
      </c>
      <c r="AC371" s="30">
        <v>-7.2110000000000003</v>
      </c>
      <c r="AD371" s="30">
        <v>0.27900000000000003</v>
      </c>
      <c r="AE371" s="25">
        <v>3300</v>
      </c>
    </row>
    <row r="372" spans="1:33" ht="15" x14ac:dyDescent="0.2">
      <c r="A372" s="25">
        <v>358</v>
      </c>
      <c r="B372" s="24" t="s">
        <v>433</v>
      </c>
      <c r="C372" s="30">
        <v>28.013000000000002</v>
      </c>
      <c r="D372" s="31">
        <v>63.3</v>
      </c>
      <c r="E372" s="31">
        <v>77.400000000000006</v>
      </c>
      <c r="F372" s="31">
        <v>126.2</v>
      </c>
      <c r="G372" s="31">
        <v>33.5</v>
      </c>
      <c r="H372" s="31">
        <v>89.5</v>
      </c>
      <c r="I372" s="30">
        <v>0.28999999999999998</v>
      </c>
      <c r="J372" s="30">
        <v>0.04</v>
      </c>
      <c r="K372" s="30">
        <v>0.80400000000000005</v>
      </c>
      <c r="L372" s="31">
        <v>78.099999999999994</v>
      </c>
      <c r="M372" s="31">
        <v>0</v>
      </c>
      <c r="N372" s="32">
        <v>7.44</v>
      </c>
      <c r="O372" s="33">
        <v>-3.2399999999999998E-3</v>
      </c>
      <c r="P372" s="33">
        <v>6.3999999999999997E-6</v>
      </c>
      <c r="Q372" s="33">
        <v>-2.7900000000000001E-9</v>
      </c>
      <c r="R372" s="34">
        <v>90.3</v>
      </c>
      <c r="S372" s="34">
        <v>46.41</v>
      </c>
      <c r="T372" s="25">
        <v>0</v>
      </c>
      <c r="U372" s="25">
        <v>0</v>
      </c>
      <c r="V372" s="32">
        <v>14.934200000000001</v>
      </c>
      <c r="W372" s="34">
        <v>588.72</v>
      </c>
      <c r="X372" s="34">
        <v>-6.6</v>
      </c>
      <c r="Y372" s="25">
        <v>90</v>
      </c>
      <c r="Z372" s="25">
        <v>54</v>
      </c>
      <c r="AA372" s="30">
        <v>31.927</v>
      </c>
      <c r="AB372" s="34">
        <v>-924.86</v>
      </c>
      <c r="AC372" s="30">
        <v>-3.0750000000000002</v>
      </c>
      <c r="AD372" s="30">
        <v>0.26400000000000001</v>
      </c>
      <c r="AE372" s="25">
        <v>1333</v>
      </c>
    </row>
    <row r="373" spans="1:33" ht="15" x14ac:dyDescent="0.2">
      <c r="A373" s="25">
        <v>359</v>
      </c>
      <c r="B373" s="24" t="s">
        <v>434</v>
      </c>
      <c r="C373" s="30">
        <v>46.006</v>
      </c>
      <c r="D373" s="31">
        <v>261.89999999999998</v>
      </c>
      <c r="E373" s="31">
        <v>294.3</v>
      </c>
      <c r="F373" s="31">
        <v>431.4</v>
      </c>
      <c r="G373" s="31">
        <v>100</v>
      </c>
      <c r="H373" s="31">
        <v>170</v>
      </c>
      <c r="I373" s="30">
        <v>0.48</v>
      </c>
      <c r="J373" s="30">
        <v>0.86</v>
      </c>
      <c r="K373" s="30">
        <v>1.4470000000000001</v>
      </c>
      <c r="L373" s="31">
        <v>292.89999999999998</v>
      </c>
      <c r="M373" s="31">
        <v>0.4</v>
      </c>
      <c r="N373" s="32">
        <v>5.7880000000000003</v>
      </c>
      <c r="O373" s="33">
        <v>1.155E-2</v>
      </c>
      <c r="P373" s="33">
        <v>-4.9699999999999998E-6</v>
      </c>
      <c r="Q373" s="33">
        <v>7.0000000000000004E-11</v>
      </c>
      <c r="R373" s="34">
        <v>406.2</v>
      </c>
      <c r="S373" s="34">
        <v>230.21</v>
      </c>
      <c r="T373" s="25">
        <v>8.09</v>
      </c>
      <c r="U373" s="25">
        <v>12.42</v>
      </c>
      <c r="V373" s="32">
        <v>20.532399999999999</v>
      </c>
      <c r="W373" s="34">
        <v>4141.29</v>
      </c>
      <c r="X373" s="34">
        <v>3.65</v>
      </c>
      <c r="Y373" s="25">
        <v>320</v>
      </c>
      <c r="Z373" s="25">
        <v>230</v>
      </c>
      <c r="AA373" s="30">
        <v>61.862000000000002</v>
      </c>
      <c r="AB373" s="34">
        <v>-6073.34</v>
      </c>
      <c r="AC373" s="30">
        <v>-6.0940000000000003</v>
      </c>
      <c r="AD373" s="30">
        <v>1.04</v>
      </c>
      <c r="AE373" s="25">
        <v>4555</v>
      </c>
    </row>
    <row r="374" spans="1:33" ht="15" x14ac:dyDescent="0.2">
      <c r="A374" s="25">
        <v>360</v>
      </c>
      <c r="B374" s="24" t="s">
        <v>435</v>
      </c>
      <c r="C374" s="30">
        <v>71.001999999999995</v>
      </c>
      <c r="D374" s="31">
        <v>66.400000000000006</v>
      </c>
      <c r="E374" s="31">
        <v>144.1</v>
      </c>
      <c r="F374" s="31">
        <v>234</v>
      </c>
      <c r="G374" s="31">
        <v>44.7</v>
      </c>
      <c r="H374" s="31">
        <v>0</v>
      </c>
      <c r="I374" s="30">
        <v>0</v>
      </c>
      <c r="J374" s="30">
        <v>0.13200000000000001</v>
      </c>
      <c r="K374" s="30">
        <v>1.5369999999999999</v>
      </c>
      <c r="L374" s="31">
        <v>144</v>
      </c>
      <c r="M374" s="31">
        <v>0.2</v>
      </c>
      <c r="N374" s="32">
        <v>0</v>
      </c>
      <c r="O374" s="33">
        <v>0</v>
      </c>
      <c r="P374" s="33">
        <v>0</v>
      </c>
      <c r="Q374" s="33">
        <v>0</v>
      </c>
      <c r="R374" s="34">
        <v>0</v>
      </c>
      <c r="S374" s="34">
        <v>0</v>
      </c>
      <c r="T374" s="25">
        <v>-29.78</v>
      </c>
      <c r="U374" s="25">
        <v>-30.38</v>
      </c>
      <c r="V374" s="32">
        <v>15.6107</v>
      </c>
      <c r="W374" s="34">
        <v>1155.69</v>
      </c>
      <c r="X374" s="34">
        <v>-15.37</v>
      </c>
      <c r="Y374" s="25">
        <v>155</v>
      </c>
      <c r="Z374" s="25">
        <v>103</v>
      </c>
      <c r="AA374" s="30">
        <v>39.219000000000001</v>
      </c>
      <c r="AB374" s="34">
        <v>-1971.37</v>
      </c>
      <c r="AC374" s="30">
        <v>-3.81</v>
      </c>
      <c r="AD374" s="30">
        <v>0.67900000000000005</v>
      </c>
      <c r="AE374" s="25">
        <v>0</v>
      </c>
    </row>
    <row r="375" spans="1:33" ht="15" x14ac:dyDescent="0.2">
      <c r="A375" s="25">
        <v>361</v>
      </c>
      <c r="B375" s="24" t="s">
        <v>436</v>
      </c>
      <c r="C375" s="30">
        <v>61.040999999999997</v>
      </c>
      <c r="D375" s="31">
        <v>244.6</v>
      </c>
      <c r="E375" s="31">
        <v>374.4</v>
      </c>
      <c r="F375" s="31">
        <v>588</v>
      </c>
      <c r="G375" s="31">
        <v>62.3</v>
      </c>
      <c r="H375" s="31">
        <v>173</v>
      </c>
      <c r="I375" s="30">
        <v>0.224</v>
      </c>
      <c r="J375" s="30">
        <v>0.34599999999999997</v>
      </c>
      <c r="K375" s="30">
        <v>1.1379999999999999</v>
      </c>
      <c r="L375" s="31">
        <v>293</v>
      </c>
      <c r="M375" s="31">
        <v>3.1</v>
      </c>
      <c r="N375" s="32">
        <v>1.7729999999999999</v>
      </c>
      <c r="O375" s="33">
        <v>4.7239999999999997E-2</v>
      </c>
      <c r="P375" s="33">
        <v>-2.5829999999999998E-5</v>
      </c>
      <c r="Q375" s="33">
        <v>4.9799999999999998E-9</v>
      </c>
      <c r="R375" s="34">
        <v>452.5</v>
      </c>
      <c r="S375" s="34">
        <v>261.20999999999998</v>
      </c>
      <c r="T375" s="25">
        <v>-17.86</v>
      </c>
      <c r="U375" s="25">
        <v>-1.66</v>
      </c>
      <c r="V375" s="32">
        <v>16.2193</v>
      </c>
      <c r="W375" s="34">
        <v>2972.64</v>
      </c>
      <c r="X375" s="34">
        <v>-64.150000000000006</v>
      </c>
      <c r="Y375" s="25">
        <v>409</v>
      </c>
      <c r="Z375" s="25">
        <v>278</v>
      </c>
      <c r="AA375" s="30">
        <v>50.133000000000003</v>
      </c>
      <c r="AB375" s="34">
        <v>-5996.3</v>
      </c>
      <c r="AC375" s="30">
        <v>-4.641</v>
      </c>
      <c r="AD375" s="30">
        <v>3.08</v>
      </c>
      <c r="AE375" s="25">
        <v>8225</v>
      </c>
    </row>
    <row r="376" spans="1:33" ht="15" x14ac:dyDescent="0.2">
      <c r="A376" s="25">
        <v>362</v>
      </c>
      <c r="B376" s="24" t="s">
        <v>437</v>
      </c>
      <c r="C376" s="30">
        <v>65.459000000000003</v>
      </c>
      <c r="D376" s="31">
        <v>213.5</v>
      </c>
      <c r="E376" s="31">
        <v>2667.7</v>
      </c>
      <c r="F376" s="31">
        <v>440</v>
      </c>
      <c r="G376" s="31">
        <v>90</v>
      </c>
      <c r="H376" s="31">
        <v>139</v>
      </c>
      <c r="I376" s="30">
        <v>0.35</v>
      </c>
      <c r="J376" s="30">
        <v>0.318</v>
      </c>
      <c r="K376" s="30">
        <v>1.42</v>
      </c>
      <c r="L376" s="31">
        <v>261</v>
      </c>
      <c r="M376" s="31">
        <v>1.8</v>
      </c>
      <c r="N376" s="32">
        <v>8.1440000000000001</v>
      </c>
      <c r="O376" s="33">
        <v>1.068E-2</v>
      </c>
      <c r="P376" s="33">
        <v>-7.977E-6</v>
      </c>
      <c r="Q376" s="33">
        <v>2.4239999999999999E-9</v>
      </c>
      <c r="R376" s="34">
        <v>0</v>
      </c>
      <c r="S376" s="34">
        <v>0</v>
      </c>
      <c r="T376" s="25">
        <v>12.57</v>
      </c>
      <c r="U376" s="25">
        <v>16</v>
      </c>
      <c r="V376" s="32">
        <v>166.95050000000001</v>
      </c>
      <c r="W376" s="34">
        <v>2520.6999999999998</v>
      </c>
      <c r="X376" s="34">
        <v>-23.46</v>
      </c>
      <c r="Y376" s="25">
        <v>285</v>
      </c>
      <c r="Z376" s="25">
        <v>210</v>
      </c>
      <c r="AA376" s="30">
        <v>36.380000000000003</v>
      </c>
      <c r="AB376" s="34">
        <v>-3748.59</v>
      </c>
      <c r="AC376" s="30">
        <v>-2.819</v>
      </c>
      <c r="AD376" s="30">
        <v>1.2</v>
      </c>
      <c r="AE376" s="25">
        <v>6140</v>
      </c>
    </row>
    <row r="377" spans="1:33" ht="15" x14ac:dyDescent="0.2">
      <c r="A377" s="25">
        <v>363</v>
      </c>
      <c r="B377" s="24" t="s">
        <v>438</v>
      </c>
      <c r="C377" s="30">
        <v>44.012999999999998</v>
      </c>
      <c r="D377" s="31">
        <v>182.3</v>
      </c>
      <c r="E377" s="31">
        <v>184.7</v>
      </c>
      <c r="F377" s="31">
        <v>309.60000000000002</v>
      </c>
      <c r="G377" s="31">
        <v>71.5</v>
      </c>
      <c r="H377" s="31">
        <v>97.4</v>
      </c>
      <c r="I377" s="30">
        <v>0.27400000000000002</v>
      </c>
      <c r="J377" s="30">
        <v>0.16</v>
      </c>
      <c r="K377" s="30">
        <v>1.226</v>
      </c>
      <c r="L377" s="31">
        <v>183.6</v>
      </c>
      <c r="M377" s="31">
        <v>0.2</v>
      </c>
      <c r="N377" s="32">
        <v>5.1639999999999997</v>
      </c>
      <c r="O377" s="33">
        <v>1.7389999999999999E-2</v>
      </c>
      <c r="P377" s="33">
        <v>-1.38E-5</v>
      </c>
      <c r="Q377" s="33">
        <v>4.3709999999999999E-9</v>
      </c>
      <c r="R377" s="34">
        <v>0</v>
      </c>
      <c r="S377" s="34">
        <v>0</v>
      </c>
      <c r="T377" s="25">
        <v>19.489999999999998</v>
      </c>
      <c r="U377" s="25">
        <v>24.77</v>
      </c>
      <c r="V377" s="32">
        <v>16.127099999999999</v>
      </c>
      <c r="W377" s="34">
        <v>1506.49</v>
      </c>
      <c r="X377" s="34">
        <v>-25.99</v>
      </c>
      <c r="Y377" s="25">
        <v>200</v>
      </c>
      <c r="Z377" s="25">
        <v>144</v>
      </c>
      <c r="AA377" s="30">
        <v>46.444000000000003</v>
      </c>
      <c r="AB377" s="34">
        <v>-2867.98</v>
      </c>
      <c r="AC377" s="30">
        <v>-4.6550000000000002</v>
      </c>
      <c r="AD377" s="30">
        <v>0.74299999999999999</v>
      </c>
      <c r="AE377" s="25">
        <v>3955</v>
      </c>
    </row>
    <row r="378" spans="1:33" ht="15" x14ac:dyDescent="0.2">
      <c r="A378" s="25">
        <v>364</v>
      </c>
      <c r="B378" s="24" t="s">
        <v>439</v>
      </c>
      <c r="C378" s="30">
        <v>268.529</v>
      </c>
      <c r="D378" s="31">
        <v>305</v>
      </c>
      <c r="E378" s="31">
        <v>603.1</v>
      </c>
      <c r="F378" s="31">
        <v>756</v>
      </c>
      <c r="G378" s="31">
        <v>11</v>
      </c>
      <c r="H378" s="31">
        <v>0</v>
      </c>
      <c r="I378" s="30">
        <v>0</v>
      </c>
      <c r="J378" s="30">
        <v>0.82699999999999996</v>
      </c>
      <c r="K378" s="30">
        <v>0.78900000000000003</v>
      </c>
      <c r="L378" s="31">
        <v>305</v>
      </c>
      <c r="M378" s="31">
        <v>0</v>
      </c>
      <c r="N378" s="32">
        <v>-3.7</v>
      </c>
      <c r="O378" s="33">
        <v>0.43290000000000001</v>
      </c>
      <c r="P378" s="33">
        <v>-2.4240000000000001E-4</v>
      </c>
      <c r="Q378" s="33">
        <v>5.2670000000000001E-8</v>
      </c>
      <c r="R378" s="34">
        <v>793.62</v>
      </c>
      <c r="S378" s="34">
        <v>393.54</v>
      </c>
      <c r="T378" s="25">
        <v>-104</v>
      </c>
      <c r="U378" s="25">
        <v>26.03</v>
      </c>
      <c r="V378" s="32">
        <v>16.153300000000002</v>
      </c>
      <c r="W378" s="34">
        <v>4450.4399999999996</v>
      </c>
      <c r="X378" s="34">
        <v>-135.6</v>
      </c>
      <c r="Y378" s="25">
        <v>639</v>
      </c>
      <c r="Z378" s="25">
        <v>456</v>
      </c>
      <c r="AA378" s="30">
        <v>0</v>
      </c>
      <c r="AB378" s="34">
        <v>0</v>
      </c>
      <c r="AC378" s="30">
        <v>0</v>
      </c>
      <c r="AD378" s="30">
        <v>0</v>
      </c>
      <c r="AE378" s="25">
        <v>13390</v>
      </c>
    </row>
    <row r="379" spans="1:33" ht="15" x14ac:dyDescent="0.2">
      <c r="A379" s="25">
        <v>365</v>
      </c>
      <c r="B379" s="24" t="s">
        <v>440</v>
      </c>
      <c r="C379" s="30">
        <v>128.25899999999999</v>
      </c>
      <c r="D379" s="31">
        <v>219.7</v>
      </c>
      <c r="E379" s="31">
        <v>424</v>
      </c>
      <c r="F379" s="31">
        <v>594.6</v>
      </c>
      <c r="G379" s="31">
        <v>22.8</v>
      </c>
      <c r="H379" s="31">
        <v>548</v>
      </c>
      <c r="I379" s="30">
        <v>0.26</v>
      </c>
      <c r="J379" s="30">
        <v>0.44400000000000001</v>
      </c>
      <c r="K379" s="30">
        <v>0.71799999999999997</v>
      </c>
      <c r="L379" s="31">
        <v>293</v>
      </c>
      <c r="M379" s="31">
        <v>0</v>
      </c>
      <c r="N379" s="32">
        <v>0.751</v>
      </c>
      <c r="O379" s="33">
        <v>0.1618</v>
      </c>
      <c r="P379" s="33">
        <v>-4.6060000000000003E-5</v>
      </c>
      <c r="Q379" s="33">
        <v>-7.1209999999999997E-9</v>
      </c>
      <c r="R379" s="34">
        <v>525.55999999999995</v>
      </c>
      <c r="S379" s="34">
        <v>272.12</v>
      </c>
      <c r="T379" s="25">
        <v>-54.74</v>
      </c>
      <c r="U379" s="25">
        <v>5.93</v>
      </c>
      <c r="V379" s="32">
        <v>15.9671</v>
      </c>
      <c r="W379" s="34">
        <v>3291.45</v>
      </c>
      <c r="X379" s="34">
        <v>-71.33</v>
      </c>
      <c r="Y379" s="25">
        <v>452</v>
      </c>
      <c r="Z379" s="25">
        <v>312</v>
      </c>
      <c r="AA379" s="30">
        <v>73.132999999999996</v>
      </c>
      <c r="AB379" s="34">
        <v>-7969.42</v>
      </c>
      <c r="AC379" s="30">
        <v>7.89</v>
      </c>
      <c r="AD379" s="30">
        <v>8.69</v>
      </c>
      <c r="AE379" s="25">
        <v>8823</v>
      </c>
    </row>
    <row r="380" spans="1:33" ht="15" x14ac:dyDescent="0.2">
      <c r="A380" s="25">
        <v>366</v>
      </c>
      <c r="B380" s="24" t="s">
        <v>441</v>
      </c>
      <c r="C380" s="30">
        <v>196.37799999999999</v>
      </c>
      <c r="D380" s="31">
        <v>0</v>
      </c>
      <c r="E380" s="31">
        <v>535.29999999999995</v>
      </c>
      <c r="F380" s="31">
        <v>710.5</v>
      </c>
      <c r="G380" s="31">
        <v>16.3</v>
      </c>
      <c r="H380" s="31">
        <v>0</v>
      </c>
      <c r="I380" s="30">
        <v>0</v>
      </c>
      <c r="J380" s="30">
        <v>0.61</v>
      </c>
      <c r="K380" s="30">
        <v>0</v>
      </c>
      <c r="L380" s="31">
        <v>0</v>
      </c>
      <c r="M380" s="31">
        <v>0</v>
      </c>
      <c r="N380" s="32">
        <v>-14.523999999999999</v>
      </c>
      <c r="O380" s="33">
        <v>3.3719999999999999</v>
      </c>
      <c r="P380" s="33">
        <v>-1</v>
      </c>
      <c r="Q380" s="33">
        <v>-1.948</v>
      </c>
      <c r="R380" s="34">
        <v>-4</v>
      </c>
      <c r="S380" s="34">
        <v>4.3719999999999999</v>
      </c>
      <c r="T380" s="25">
        <v>-8</v>
      </c>
      <c r="U380" s="25">
        <v>735.19</v>
      </c>
      <c r="V380" s="32">
        <v>357.74</v>
      </c>
      <c r="W380" s="34">
        <v>-64.849999999999994</v>
      </c>
      <c r="X380" s="34">
        <v>24.72</v>
      </c>
      <c r="Y380" s="25">
        <v>16.108899999999998</v>
      </c>
      <c r="Z380" s="25">
        <v>4096.3</v>
      </c>
      <c r="AA380" s="30">
        <v>-103</v>
      </c>
      <c r="AB380" s="34">
        <v>569</v>
      </c>
      <c r="AC380" s="30">
        <v>400</v>
      </c>
      <c r="AD380" s="30">
        <v>0</v>
      </c>
      <c r="AE380" s="25">
        <v>0</v>
      </c>
      <c r="AG380" s="25">
        <v>0</v>
      </c>
    </row>
    <row r="381" spans="1:33" ht="15" x14ac:dyDescent="0.2">
      <c r="A381" s="25">
        <v>367</v>
      </c>
      <c r="B381" s="24" t="s">
        <v>442</v>
      </c>
      <c r="C381" s="30">
        <v>254.50200000000001</v>
      </c>
      <c r="D381" s="31">
        <v>301.3</v>
      </c>
      <c r="E381" s="31">
        <v>589.5</v>
      </c>
      <c r="F381" s="31">
        <v>745</v>
      </c>
      <c r="G381" s="31">
        <v>11.9</v>
      </c>
      <c r="H381" s="31">
        <v>0</v>
      </c>
      <c r="I381" s="30">
        <v>0</v>
      </c>
      <c r="J381" s="30">
        <v>0.79</v>
      </c>
      <c r="K381" s="30">
        <v>0.77700000000000002</v>
      </c>
      <c r="L381" s="31">
        <v>301</v>
      </c>
      <c r="M381" s="31">
        <v>0</v>
      </c>
      <c r="N381" s="32">
        <v>-3.456</v>
      </c>
      <c r="O381" s="33">
        <v>0.41010000000000002</v>
      </c>
      <c r="P381" s="33">
        <v>-2.2910000000000001E-4</v>
      </c>
      <c r="Q381" s="33">
        <v>4.964E-8</v>
      </c>
      <c r="R381" s="34">
        <v>777.4</v>
      </c>
      <c r="S381" s="34">
        <v>385</v>
      </c>
      <c r="T381" s="25">
        <v>-99.08</v>
      </c>
      <c r="U381" s="25">
        <v>24.02</v>
      </c>
      <c r="V381" s="32">
        <v>16.123200000000001</v>
      </c>
      <c r="W381" s="34">
        <v>4361.79</v>
      </c>
      <c r="X381" s="34">
        <v>-129.9</v>
      </c>
      <c r="Y381" s="25">
        <v>625</v>
      </c>
      <c r="Z381" s="25">
        <v>445</v>
      </c>
      <c r="AA381" s="30">
        <v>0</v>
      </c>
      <c r="AB381" s="34">
        <v>0</v>
      </c>
      <c r="AC381" s="30">
        <v>0</v>
      </c>
      <c r="AD381" s="30">
        <v>0</v>
      </c>
      <c r="AE381" s="25">
        <v>13020</v>
      </c>
    </row>
    <row r="382" spans="1:33" ht="15" x14ac:dyDescent="0.2">
      <c r="A382" s="25">
        <v>368</v>
      </c>
      <c r="B382" s="24" t="s">
        <v>443</v>
      </c>
      <c r="C382" s="30">
        <v>114.232</v>
      </c>
      <c r="D382" s="31">
        <v>216.4</v>
      </c>
      <c r="E382" s="31">
        <v>398.8</v>
      </c>
      <c r="F382" s="31">
        <v>568.79999999999995</v>
      </c>
      <c r="G382" s="31">
        <v>24.5</v>
      </c>
      <c r="H382" s="31">
        <v>492</v>
      </c>
      <c r="I382" s="30">
        <v>0.25900000000000001</v>
      </c>
      <c r="J382" s="30">
        <v>0.39400000000000002</v>
      </c>
      <c r="K382" s="30">
        <v>0.70299999999999996</v>
      </c>
      <c r="L382" s="31">
        <v>293</v>
      </c>
      <c r="M382" s="31">
        <v>0</v>
      </c>
      <c r="N382" s="32">
        <v>-1.456</v>
      </c>
      <c r="O382" s="33">
        <v>0.1842</v>
      </c>
      <c r="P382" s="33">
        <v>-1.002E-4</v>
      </c>
      <c r="Q382" s="33">
        <v>2.1150000000000001E-8</v>
      </c>
      <c r="R382" s="34">
        <v>473.7</v>
      </c>
      <c r="S382" s="34">
        <v>251.71</v>
      </c>
      <c r="T382" s="25">
        <v>-49.82</v>
      </c>
      <c r="U382" s="25">
        <v>3.92</v>
      </c>
      <c r="V382" s="32">
        <v>15.942600000000001</v>
      </c>
      <c r="W382" s="34">
        <v>3120.29</v>
      </c>
      <c r="X382" s="34">
        <v>-63.63</v>
      </c>
      <c r="Y382" s="25">
        <v>425</v>
      </c>
      <c r="Z382" s="25">
        <v>292</v>
      </c>
      <c r="AA382" s="30">
        <v>66.638999999999996</v>
      </c>
      <c r="AB382" s="34">
        <v>-7100.69</v>
      </c>
      <c r="AC382" s="30">
        <v>-7.0529999999999999</v>
      </c>
      <c r="AD382" s="30">
        <v>7.31</v>
      </c>
      <c r="AE382" s="25">
        <v>8225</v>
      </c>
    </row>
    <row r="383" spans="1:33" ht="15" x14ac:dyDescent="0.2">
      <c r="A383" s="25">
        <v>369</v>
      </c>
      <c r="B383" s="24" t="s">
        <v>444</v>
      </c>
      <c r="C383" s="30">
        <v>182.351</v>
      </c>
      <c r="D383" s="31">
        <v>0</v>
      </c>
      <c r="E383" s="31">
        <v>516.9</v>
      </c>
      <c r="F383" s="31">
        <v>694</v>
      </c>
      <c r="G383" s="31">
        <v>17.7</v>
      </c>
      <c r="H383" s="31">
        <v>0</v>
      </c>
      <c r="I383" s="30">
        <v>0</v>
      </c>
      <c r="J383" s="30">
        <v>0.56399999999999995</v>
      </c>
      <c r="K383" s="30">
        <v>0</v>
      </c>
      <c r="L383" s="31">
        <v>0</v>
      </c>
      <c r="M383" s="31">
        <v>0</v>
      </c>
      <c r="N383" s="32">
        <v>-14.319000000000001</v>
      </c>
      <c r="O383" s="33">
        <v>3.145</v>
      </c>
      <c r="P383" s="33">
        <v>-1</v>
      </c>
      <c r="Q383" s="33">
        <v>-1.8180000000000001</v>
      </c>
      <c r="R383" s="34">
        <v>-4</v>
      </c>
      <c r="S383" s="34">
        <v>4.08</v>
      </c>
      <c r="T383" s="25">
        <v>-8</v>
      </c>
      <c r="U383" s="25">
        <v>695.83</v>
      </c>
      <c r="V383" s="32">
        <v>346.19</v>
      </c>
      <c r="W383" s="34">
        <v>-59.92</v>
      </c>
      <c r="X383" s="34">
        <v>22.72</v>
      </c>
      <c r="Y383" s="25">
        <v>16.094100000000001</v>
      </c>
      <c r="Z383" s="25">
        <v>3983.01</v>
      </c>
      <c r="AA383" s="30">
        <v>-95.85</v>
      </c>
      <c r="AB383" s="34">
        <v>549</v>
      </c>
      <c r="AC383" s="30">
        <v>385</v>
      </c>
      <c r="AD383" s="30">
        <v>0</v>
      </c>
      <c r="AE383" s="25">
        <v>0</v>
      </c>
      <c r="AG383" s="25">
        <v>0</v>
      </c>
    </row>
    <row r="384" spans="1:33" ht="15" x14ac:dyDescent="0.2">
      <c r="A384" s="25">
        <v>370</v>
      </c>
      <c r="B384" s="24" t="s">
        <v>445</v>
      </c>
      <c r="C384" s="30">
        <v>212.42099999999999</v>
      </c>
      <c r="D384" s="31">
        <v>283</v>
      </c>
      <c r="E384" s="31">
        <v>543.79999999999995</v>
      </c>
      <c r="F384" s="31">
        <v>707</v>
      </c>
      <c r="G384" s="31">
        <v>15</v>
      </c>
      <c r="H384" s="31">
        <v>880</v>
      </c>
      <c r="I384" s="30">
        <v>0.23</v>
      </c>
      <c r="J384" s="30">
        <v>0.70599999999999996</v>
      </c>
      <c r="K384" s="30">
        <v>0.76900000000000002</v>
      </c>
      <c r="L384" s="31">
        <v>293</v>
      </c>
      <c r="M384" s="31">
        <v>0</v>
      </c>
      <c r="N384" s="32">
        <v>-2.8460000000000001</v>
      </c>
      <c r="O384" s="33">
        <v>3.4220000000000002</v>
      </c>
      <c r="P384" s="33">
        <v>-1</v>
      </c>
      <c r="Q384" s="33">
        <v>-1.9039999999999999</v>
      </c>
      <c r="R384" s="34">
        <v>-4</v>
      </c>
      <c r="S384" s="34">
        <v>4.1079999999999997</v>
      </c>
      <c r="T384" s="25">
        <v>-8</v>
      </c>
      <c r="U384" s="25">
        <v>718.51</v>
      </c>
      <c r="V384" s="32">
        <v>355.92</v>
      </c>
      <c r="W384" s="34">
        <v>-84.31</v>
      </c>
      <c r="X384" s="34">
        <v>17.98</v>
      </c>
      <c r="Y384" s="25">
        <v>16.1724</v>
      </c>
      <c r="Z384" s="25">
        <v>4121.51</v>
      </c>
      <c r="AA384" s="30">
        <v>-111.8</v>
      </c>
      <c r="AB384" s="34">
        <v>577</v>
      </c>
      <c r="AC384" s="30">
        <v>408</v>
      </c>
      <c r="AD384" s="30">
        <v>95</v>
      </c>
      <c r="AE384" s="25">
        <v>-11995.6</v>
      </c>
      <c r="AG384" s="25">
        <v>18.45</v>
      </c>
    </row>
    <row r="385" spans="1:33" ht="15" x14ac:dyDescent="0.2">
      <c r="A385" s="25">
        <v>371</v>
      </c>
      <c r="B385" s="24" t="s">
        <v>446</v>
      </c>
      <c r="C385" s="30">
        <v>280.54000000000002</v>
      </c>
      <c r="D385" s="31">
        <v>0</v>
      </c>
      <c r="E385" s="31">
        <v>625</v>
      </c>
      <c r="F385" s="31">
        <v>780</v>
      </c>
      <c r="G385" s="31">
        <v>10.1</v>
      </c>
      <c r="H385" s="31">
        <v>0</v>
      </c>
      <c r="I385" s="30">
        <v>0</v>
      </c>
      <c r="J385" s="30">
        <v>0.83299999999999996</v>
      </c>
      <c r="K385" s="30">
        <v>0</v>
      </c>
      <c r="L385" s="31">
        <v>0</v>
      </c>
      <c r="M385" s="31">
        <v>0</v>
      </c>
      <c r="N385" s="32">
        <v>-15.786</v>
      </c>
      <c r="O385" s="33">
        <v>0.47299999999999998</v>
      </c>
      <c r="P385" s="33">
        <v>-2.7240000000000001E-4</v>
      </c>
      <c r="Q385" s="33">
        <v>6.0899999999999996E-8</v>
      </c>
      <c r="R385" s="34">
        <v>950.57</v>
      </c>
      <c r="S385" s="34">
        <v>406.33</v>
      </c>
      <c r="T385" s="25">
        <v>-94.41</v>
      </c>
      <c r="U385" s="25">
        <v>36.78</v>
      </c>
      <c r="V385" s="32">
        <v>16.309200000000001</v>
      </c>
      <c r="W385" s="34">
        <v>4642.01</v>
      </c>
      <c r="X385" s="34">
        <v>-145.1</v>
      </c>
      <c r="Y385" s="25">
        <v>661</v>
      </c>
      <c r="Z385" s="25">
        <v>476</v>
      </c>
      <c r="AA385" s="30">
        <v>0</v>
      </c>
      <c r="AB385" s="34">
        <v>0</v>
      </c>
      <c r="AC385" s="30">
        <v>0</v>
      </c>
      <c r="AD385" s="30">
        <v>0</v>
      </c>
      <c r="AE385" s="25">
        <v>13780</v>
      </c>
    </row>
    <row r="386" spans="1:33" ht="15" x14ac:dyDescent="0.2">
      <c r="A386" s="25">
        <v>372</v>
      </c>
      <c r="B386" s="24" t="s">
        <v>447</v>
      </c>
      <c r="C386" s="30">
        <v>72.150999999999996</v>
      </c>
      <c r="D386" s="31">
        <v>143.4</v>
      </c>
      <c r="E386" s="31">
        <v>309.2</v>
      </c>
      <c r="F386" s="31">
        <v>469.6</v>
      </c>
      <c r="G386" s="31">
        <v>33.299999999999997</v>
      </c>
      <c r="H386" s="31">
        <v>304</v>
      </c>
      <c r="I386" s="30">
        <v>0.26200000000000001</v>
      </c>
      <c r="J386" s="30">
        <v>0.251</v>
      </c>
      <c r="K386" s="30">
        <v>0.626</v>
      </c>
      <c r="L386" s="31">
        <v>293</v>
      </c>
      <c r="M386" s="31">
        <v>0</v>
      </c>
      <c r="N386" s="32">
        <v>-0.86599999999999999</v>
      </c>
      <c r="O386" s="33">
        <v>0.1164</v>
      </c>
      <c r="P386" s="33">
        <v>-6.1630000000000005E-5</v>
      </c>
      <c r="Q386" s="33">
        <v>1.267E-8</v>
      </c>
      <c r="R386" s="34">
        <v>313.66000000000003</v>
      </c>
      <c r="S386" s="34">
        <v>182.45</v>
      </c>
      <c r="T386" s="25">
        <v>-35</v>
      </c>
      <c r="U386" s="25">
        <v>-2</v>
      </c>
      <c r="V386" s="32">
        <v>15.833299999999999</v>
      </c>
      <c r="W386" s="34">
        <v>2477.0700000000002</v>
      </c>
      <c r="X386" s="34">
        <v>-39.94</v>
      </c>
      <c r="Y386" s="25">
        <v>330</v>
      </c>
      <c r="Z386" s="25">
        <v>220</v>
      </c>
      <c r="AA386" s="30">
        <v>56.682000000000002</v>
      </c>
      <c r="AB386" s="34">
        <v>-4827.08</v>
      </c>
      <c r="AC386" s="30">
        <v>-5.3129999999999997</v>
      </c>
      <c r="AD386" s="30">
        <v>3.68</v>
      </c>
      <c r="AE386" s="25">
        <v>61.6</v>
      </c>
      <c r="AF386" s="35"/>
    </row>
    <row r="387" spans="1:33" ht="15" x14ac:dyDescent="0.2">
      <c r="A387" s="25">
        <v>373</v>
      </c>
      <c r="B387" s="24" t="s">
        <v>448</v>
      </c>
      <c r="C387" s="30">
        <v>102.134</v>
      </c>
      <c r="D387" s="31">
        <v>178</v>
      </c>
      <c r="E387" s="31">
        <v>374.8</v>
      </c>
      <c r="F387" s="31">
        <v>549.4</v>
      </c>
      <c r="G387" s="31">
        <v>32.9</v>
      </c>
      <c r="H387" s="31">
        <v>345</v>
      </c>
      <c r="I387" s="30">
        <v>0.252</v>
      </c>
      <c r="J387" s="30">
        <v>0.39200000000000002</v>
      </c>
      <c r="K387" s="30">
        <v>0.88700000000000001</v>
      </c>
      <c r="L387" s="31">
        <v>293</v>
      </c>
      <c r="M387" s="31">
        <v>1.8</v>
      </c>
      <c r="N387" s="32">
        <v>3.6829999999999998</v>
      </c>
      <c r="O387" s="33">
        <v>0.1075</v>
      </c>
      <c r="P387" s="33">
        <v>-4.0269999999999999E-5</v>
      </c>
      <c r="Q387" s="33">
        <v>-3.437E-9</v>
      </c>
      <c r="R387" s="34">
        <v>489.53</v>
      </c>
      <c r="S387" s="34">
        <v>255.83</v>
      </c>
      <c r="T387" s="25">
        <v>-111.31</v>
      </c>
      <c r="U387" s="25">
        <v>0</v>
      </c>
      <c r="V387" s="32">
        <v>16.229099999999999</v>
      </c>
      <c r="W387" s="34">
        <v>2980.47</v>
      </c>
      <c r="X387" s="34">
        <v>-64.150000000000006</v>
      </c>
      <c r="Y387" s="25">
        <v>410</v>
      </c>
      <c r="Z387" s="25">
        <v>280</v>
      </c>
      <c r="AA387" s="30">
        <v>69.656000000000006</v>
      </c>
      <c r="AB387" s="34">
        <v>-7028.88</v>
      </c>
      <c r="AC387" s="30">
        <v>-7.4749999999999996</v>
      </c>
      <c r="AD387" s="30">
        <v>5.0999999999999996</v>
      </c>
      <c r="AE387" s="25">
        <v>8170</v>
      </c>
    </row>
    <row r="388" spans="1:33" ht="15" x14ac:dyDescent="0.2">
      <c r="A388" s="25">
        <v>374</v>
      </c>
      <c r="B388" s="24" t="s">
        <v>449</v>
      </c>
      <c r="C388" s="30">
        <v>59.112000000000002</v>
      </c>
      <c r="D388" s="31">
        <v>190</v>
      </c>
      <c r="E388" s="31">
        <v>321.8</v>
      </c>
      <c r="F388" s="31">
        <v>497</v>
      </c>
      <c r="G388" s="31">
        <v>46.8</v>
      </c>
      <c r="H388" s="31">
        <v>233</v>
      </c>
      <c r="I388" s="30">
        <v>0.26700000000000002</v>
      </c>
      <c r="J388" s="30">
        <v>0.22900000000000001</v>
      </c>
      <c r="K388" s="30">
        <v>0.71699999999999997</v>
      </c>
      <c r="L388" s="31">
        <v>293</v>
      </c>
      <c r="M388" s="31">
        <v>1.3</v>
      </c>
      <c r="N388" s="32">
        <v>1.5980000000000001</v>
      </c>
      <c r="O388" s="33">
        <v>8.3559999999999995E-2</v>
      </c>
      <c r="P388" s="33">
        <v>-4.3519999999999997E-5</v>
      </c>
      <c r="Q388" s="33">
        <v>8.5660000000000004E-9</v>
      </c>
      <c r="R388" s="34">
        <v>0</v>
      </c>
      <c r="S388" s="34">
        <v>0</v>
      </c>
      <c r="T388" s="25">
        <v>-17.3</v>
      </c>
      <c r="U388" s="25">
        <v>9.51</v>
      </c>
      <c r="V388" s="32">
        <v>15.995699999999999</v>
      </c>
      <c r="W388" s="34">
        <v>2551.7199999999998</v>
      </c>
      <c r="X388" s="34">
        <v>-49.15</v>
      </c>
      <c r="Y388" s="25">
        <v>350</v>
      </c>
      <c r="Z388" s="25">
        <v>235</v>
      </c>
      <c r="AA388" s="30">
        <v>0</v>
      </c>
      <c r="AB388" s="34">
        <v>0</v>
      </c>
      <c r="AC388" s="30">
        <v>0</v>
      </c>
      <c r="AD388" s="30">
        <v>0</v>
      </c>
      <c r="AE388" s="25">
        <v>7100</v>
      </c>
    </row>
    <row r="389" spans="1:33" ht="15" x14ac:dyDescent="0.2">
      <c r="A389" s="25">
        <v>375</v>
      </c>
      <c r="B389" s="24" t="s">
        <v>450</v>
      </c>
      <c r="C389" s="30">
        <v>88.106999999999999</v>
      </c>
      <c r="D389" s="31">
        <v>180.3</v>
      </c>
      <c r="E389" s="31">
        <v>353.7</v>
      </c>
      <c r="F389" s="31">
        <v>538</v>
      </c>
      <c r="G389" s="31">
        <v>40.1</v>
      </c>
      <c r="H389" s="31">
        <v>285</v>
      </c>
      <c r="I389" s="30">
        <v>0.25900000000000001</v>
      </c>
      <c r="J389" s="30">
        <v>0.315</v>
      </c>
      <c r="K389" s="30">
        <v>0.91100000000000003</v>
      </c>
      <c r="L389" s="31">
        <v>289</v>
      </c>
      <c r="M389" s="31">
        <v>1.9</v>
      </c>
      <c r="N389" s="32">
        <v>0</v>
      </c>
      <c r="O389" s="33">
        <v>0</v>
      </c>
      <c r="P389" s="33">
        <v>0</v>
      </c>
      <c r="Q389" s="33">
        <v>0</v>
      </c>
      <c r="R389" s="34">
        <v>452.97</v>
      </c>
      <c r="S389" s="34">
        <v>246.09</v>
      </c>
      <c r="T389" s="25">
        <v>0</v>
      </c>
      <c r="U389" s="25">
        <v>0</v>
      </c>
      <c r="V389" s="32">
        <v>15.767099999999999</v>
      </c>
      <c r="W389" s="34">
        <v>2593.9499999999998</v>
      </c>
      <c r="X389" s="34">
        <v>-69.69</v>
      </c>
      <c r="Y389" s="25">
        <v>360</v>
      </c>
      <c r="Z389" s="25">
        <v>280</v>
      </c>
      <c r="AA389" s="30">
        <v>63.317999999999998</v>
      </c>
      <c r="AB389" s="34">
        <v>-6292.56</v>
      </c>
      <c r="AC389" s="30">
        <v>-6.6349999999999998</v>
      </c>
      <c r="AD389" s="30">
        <v>4.01</v>
      </c>
      <c r="AE389" s="25">
        <v>7760</v>
      </c>
    </row>
    <row r="390" spans="1:33" ht="15" x14ac:dyDescent="0.2">
      <c r="A390" s="25">
        <v>376</v>
      </c>
      <c r="B390" s="24" t="s">
        <v>451</v>
      </c>
      <c r="C390" s="30">
        <v>116.161</v>
      </c>
      <c r="D390" s="31">
        <v>197.3</v>
      </c>
      <c r="E390" s="31">
        <v>395.7</v>
      </c>
      <c r="F390" s="31">
        <v>578</v>
      </c>
      <c r="G390" s="31">
        <v>0</v>
      </c>
      <c r="H390" s="31">
        <v>0</v>
      </c>
      <c r="I390" s="30">
        <v>0</v>
      </c>
      <c r="J390" s="30">
        <v>0</v>
      </c>
      <c r="K390" s="30">
        <v>0.88100000000000001</v>
      </c>
      <c r="L390" s="31">
        <v>293</v>
      </c>
      <c r="M390" s="31">
        <v>1.8</v>
      </c>
      <c r="N390" s="32">
        <v>0</v>
      </c>
      <c r="O390" s="33">
        <v>0</v>
      </c>
      <c r="P390" s="33">
        <v>0</v>
      </c>
      <c r="Q390" s="33">
        <v>0</v>
      </c>
      <c r="R390" s="34">
        <v>0</v>
      </c>
      <c r="S390" s="34">
        <v>0</v>
      </c>
      <c r="T390" s="25">
        <v>0</v>
      </c>
      <c r="U390" s="25">
        <v>0</v>
      </c>
      <c r="V390" s="32">
        <v>16.864100000000001</v>
      </c>
      <c r="W390" s="34">
        <v>3558.18</v>
      </c>
      <c r="X390" s="34">
        <v>-47.86</v>
      </c>
      <c r="Y390" s="25">
        <v>420</v>
      </c>
      <c r="Z390" s="25">
        <v>292</v>
      </c>
      <c r="AA390" s="30">
        <v>0</v>
      </c>
      <c r="AB390" s="34">
        <v>0</v>
      </c>
      <c r="AC390" s="30">
        <v>0</v>
      </c>
      <c r="AD390" s="30">
        <v>0</v>
      </c>
      <c r="AE390" s="25">
        <v>8690</v>
      </c>
    </row>
    <row r="391" spans="1:33" ht="15" x14ac:dyDescent="0.2">
      <c r="A391" s="25">
        <v>377</v>
      </c>
      <c r="B391" s="24" t="s">
        <v>452</v>
      </c>
      <c r="C391" s="30">
        <v>120.19499999999999</v>
      </c>
      <c r="D391" s="31">
        <v>173.7</v>
      </c>
      <c r="E391" s="31">
        <v>432.4</v>
      </c>
      <c r="F391" s="31">
        <v>638.29999999999995</v>
      </c>
      <c r="G391" s="31">
        <v>31.6</v>
      </c>
      <c r="H391" s="31">
        <v>440</v>
      </c>
      <c r="I391" s="30">
        <v>0.26500000000000001</v>
      </c>
      <c r="J391" s="30">
        <v>0.34399999999999997</v>
      </c>
      <c r="K391" s="30">
        <v>0.86199999999999999</v>
      </c>
      <c r="L391" s="31">
        <v>293</v>
      </c>
      <c r="M391" s="31">
        <v>0.4</v>
      </c>
      <c r="N391" s="32">
        <v>-7.4729999999999999</v>
      </c>
      <c r="O391" s="33">
        <v>0.17879999999999999</v>
      </c>
      <c r="P391" s="33">
        <v>-1.099E-4</v>
      </c>
      <c r="Q391" s="33">
        <v>2.5819999999999999E-8</v>
      </c>
      <c r="R391" s="34">
        <v>527.45000000000005</v>
      </c>
      <c r="S391" s="34">
        <v>282.64999999999998</v>
      </c>
      <c r="T391" s="25">
        <v>1.87</v>
      </c>
      <c r="U391" s="25">
        <v>32.799999999999997</v>
      </c>
      <c r="V391" s="32">
        <v>16.0062</v>
      </c>
      <c r="W391" s="34">
        <v>3433.84</v>
      </c>
      <c r="X391" s="34">
        <v>-66.010000000000005</v>
      </c>
      <c r="Y391" s="25">
        <v>461</v>
      </c>
      <c r="Z391" s="25">
        <v>316</v>
      </c>
      <c r="AA391" s="30">
        <v>0</v>
      </c>
      <c r="AB391" s="34">
        <v>0</v>
      </c>
      <c r="AC391" s="30">
        <v>0</v>
      </c>
      <c r="AD391" s="30">
        <v>0</v>
      </c>
      <c r="AE391" s="25">
        <v>9140</v>
      </c>
    </row>
    <row r="392" spans="1:33" ht="15" x14ac:dyDescent="0.2">
      <c r="A392" s="25">
        <v>378</v>
      </c>
      <c r="B392" s="24" t="s">
        <v>453</v>
      </c>
      <c r="C392" s="30">
        <v>126.24299999999999</v>
      </c>
      <c r="D392" s="31">
        <v>178.7</v>
      </c>
      <c r="E392" s="31">
        <v>429.9</v>
      </c>
      <c r="F392" s="31">
        <v>639</v>
      </c>
      <c r="G392" s="31">
        <v>27.7</v>
      </c>
      <c r="H392" s="31">
        <v>0</v>
      </c>
      <c r="I392" s="30">
        <v>0</v>
      </c>
      <c r="J392" s="30">
        <v>0.25800000000000001</v>
      </c>
      <c r="K392" s="30">
        <v>0.79300000000000004</v>
      </c>
      <c r="L392" s="31">
        <v>293</v>
      </c>
      <c r="M392" s="31">
        <v>0</v>
      </c>
      <c r="N392" s="32">
        <v>-14.932</v>
      </c>
      <c r="O392" s="33">
        <v>0.23619999999999999</v>
      </c>
      <c r="P392" s="33">
        <v>-1.384E-4</v>
      </c>
      <c r="Q392" s="33">
        <v>3.0839999999999997E-8</v>
      </c>
      <c r="R392" s="34">
        <v>549.08000000000004</v>
      </c>
      <c r="S392" s="34">
        <v>293.93</v>
      </c>
      <c r="T392" s="25">
        <v>-46.2</v>
      </c>
      <c r="U392" s="25">
        <v>11.31</v>
      </c>
      <c r="V392" s="32">
        <v>15.8567</v>
      </c>
      <c r="W392" s="34">
        <v>3363.62</v>
      </c>
      <c r="X392" s="34">
        <v>-65.209999999999994</v>
      </c>
      <c r="Y392" s="25">
        <v>459</v>
      </c>
      <c r="Z392" s="25">
        <v>313</v>
      </c>
      <c r="AA392" s="30">
        <v>0</v>
      </c>
      <c r="AB392" s="34">
        <v>0</v>
      </c>
      <c r="AC392" s="30">
        <v>0</v>
      </c>
      <c r="AD392" s="30">
        <v>0</v>
      </c>
      <c r="AE392" s="25">
        <v>8620</v>
      </c>
    </row>
    <row r="393" spans="1:33" ht="15" x14ac:dyDescent="0.2">
      <c r="A393" s="25">
        <v>379</v>
      </c>
      <c r="B393" s="24" t="s">
        <v>454</v>
      </c>
      <c r="C393" s="30">
        <v>112.21599999999999</v>
      </c>
      <c r="D393" s="31">
        <v>155.80000000000001</v>
      </c>
      <c r="E393" s="31">
        <v>404.1</v>
      </c>
      <c r="F393" s="31">
        <v>603</v>
      </c>
      <c r="G393" s="31">
        <v>29.6</v>
      </c>
      <c r="H393" s="31">
        <v>425</v>
      </c>
      <c r="I393" s="30">
        <v>0.25</v>
      </c>
      <c r="J393" s="30">
        <v>0.33500000000000002</v>
      </c>
      <c r="K393" s="30">
        <v>0.78100000000000003</v>
      </c>
      <c r="L393" s="31">
        <v>289</v>
      </c>
      <c r="M393" s="31">
        <v>0</v>
      </c>
      <c r="N393" s="32">
        <v>-13.369</v>
      </c>
      <c r="O393" s="33">
        <v>0.20180000000000001</v>
      </c>
      <c r="P393" s="33">
        <v>-1.176E-4</v>
      </c>
      <c r="Q393" s="33">
        <v>2.6689999999999999E-8</v>
      </c>
      <c r="R393" s="34">
        <v>454.23</v>
      </c>
      <c r="S393" s="34">
        <v>264.22000000000003</v>
      </c>
      <c r="T393" s="25">
        <v>-35.39</v>
      </c>
      <c r="U393" s="25">
        <v>12.57</v>
      </c>
      <c r="V393" s="32">
        <v>15.8969</v>
      </c>
      <c r="W393" s="34">
        <v>3187.67</v>
      </c>
      <c r="X393" s="34">
        <v>-59.99</v>
      </c>
      <c r="Y393" s="25">
        <v>431</v>
      </c>
      <c r="Z393" s="25">
        <v>294</v>
      </c>
      <c r="AA393" s="30">
        <v>0</v>
      </c>
      <c r="AB393" s="34">
        <v>0</v>
      </c>
      <c r="AC393" s="30">
        <v>0</v>
      </c>
      <c r="AD393" s="30">
        <v>0</v>
      </c>
      <c r="AE393" s="25">
        <v>8152</v>
      </c>
    </row>
    <row r="394" spans="1:33" ht="15" x14ac:dyDescent="0.2">
      <c r="A394" s="25">
        <v>380</v>
      </c>
      <c r="B394" s="24" t="s">
        <v>455</v>
      </c>
      <c r="C394" s="30">
        <v>198.39400000000001</v>
      </c>
      <c r="D394" s="31">
        <v>279</v>
      </c>
      <c r="E394" s="31">
        <v>526.70000000000005</v>
      </c>
      <c r="F394" s="31">
        <v>694</v>
      </c>
      <c r="G394" s="31">
        <v>16</v>
      </c>
      <c r="H394" s="31">
        <v>830</v>
      </c>
      <c r="I394" s="30">
        <v>0.23</v>
      </c>
      <c r="J394" s="30">
        <v>0.67900000000000005</v>
      </c>
      <c r="K394" s="30">
        <v>0.76300000000000001</v>
      </c>
      <c r="L394" s="31">
        <v>293</v>
      </c>
      <c r="M394" s="31">
        <v>0</v>
      </c>
      <c r="N394" s="32">
        <v>-2.6230000000000002</v>
      </c>
      <c r="O394" s="33">
        <v>3.1949999999999998</v>
      </c>
      <c r="P394" s="33">
        <v>-1</v>
      </c>
      <c r="Q394" s="33">
        <v>-1.7729999999999999</v>
      </c>
      <c r="R394" s="34">
        <v>-4</v>
      </c>
      <c r="S394" s="34">
        <v>3.8170000000000002</v>
      </c>
      <c r="T394" s="25">
        <v>-8</v>
      </c>
      <c r="U394" s="25">
        <v>689.85</v>
      </c>
      <c r="V394" s="32">
        <v>344.21</v>
      </c>
      <c r="W394" s="34">
        <v>-79.38</v>
      </c>
      <c r="X394" s="34">
        <v>15.97</v>
      </c>
      <c r="Y394" s="25">
        <v>16.148</v>
      </c>
      <c r="Z394" s="25">
        <v>4008.52</v>
      </c>
      <c r="AA394" s="30">
        <v>-105.4</v>
      </c>
      <c r="AB394" s="34">
        <v>560</v>
      </c>
      <c r="AC394" s="30">
        <v>394</v>
      </c>
      <c r="AD394" s="30">
        <v>91.171999999999997</v>
      </c>
      <c r="AE394" s="25">
        <v>-11322.9</v>
      </c>
      <c r="AG394" s="25">
        <v>16.66</v>
      </c>
    </row>
    <row r="395" spans="1:33" ht="15" x14ac:dyDescent="0.2">
      <c r="A395" s="25">
        <v>381</v>
      </c>
      <c r="B395" s="24" t="s">
        <v>456</v>
      </c>
      <c r="C395" s="30">
        <v>266.51299999999998</v>
      </c>
      <c r="D395" s="31">
        <v>0</v>
      </c>
      <c r="E395" s="31">
        <v>599</v>
      </c>
      <c r="F395" s="31">
        <v>772</v>
      </c>
      <c r="G395" s="31">
        <v>11.1</v>
      </c>
      <c r="H395" s="31">
        <v>0</v>
      </c>
      <c r="I395" s="30">
        <v>0</v>
      </c>
      <c r="J395" s="30">
        <v>0.78900000000000003</v>
      </c>
      <c r="K395" s="30">
        <v>0</v>
      </c>
      <c r="L395" s="31">
        <v>0</v>
      </c>
      <c r="M395" s="31">
        <v>0</v>
      </c>
      <c r="N395" s="32">
        <v>-15.507999999999999</v>
      </c>
      <c r="O395" s="33">
        <v>0.4501</v>
      </c>
      <c r="P395" s="33">
        <v>-2.5920000000000001E-4</v>
      </c>
      <c r="Q395" s="33">
        <v>5.7940000000000001E-8</v>
      </c>
      <c r="R395" s="34">
        <v>924.6</v>
      </c>
      <c r="S395" s="34">
        <v>399.62</v>
      </c>
      <c r="T395" s="25">
        <v>-89.48</v>
      </c>
      <c r="U395" s="25">
        <v>34.770000000000003</v>
      </c>
      <c r="V395" s="32">
        <v>16.263200000000001</v>
      </c>
      <c r="W395" s="34">
        <v>4439.38</v>
      </c>
      <c r="X395" s="34">
        <v>-138.1</v>
      </c>
      <c r="Y395" s="25">
        <v>648</v>
      </c>
      <c r="Z395" s="25">
        <v>465</v>
      </c>
      <c r="AA395" s="30">
        <v>0</v>
      </c>
      <c r="AB395" s="34">
        <v>0</v>
      </c>
      <c r="AC395" s="30">
        <v>0</v>
      </c>
      <c r="AD395" s="30">
        <v>0</v>
      </c>
      <c r="AE395" s="25">
        <v>13380</v>
      </c>
    </row>
    <row r="396" spans="1:33" ht="15" x14ac:dyDescent="0.2">
      <c r="A396" s="25">
        <v>382</v>
      </c>
      <c r="B396" s="24" t="s">
        <v>457</v>
      </c>
      <c r="C396" s="30">
        <v>184.36699999999999</v>
      </c>
      <c r="D396" s="31">
        <v>267.8</v>
      </c>
      <c r="E396" s="31">
        <v>508.6</v>
      </c>
      <c r="F396" s="31">
        <v>675.8</v>
      </c>
      <c r="G396" s="31">
        <v>17</v>
      </c>
      <c r="H396" s="31">
        <v>780</v>
      </c>
      <c r="I396" s="30">
        <v>0.24</v>
      </c>
      <c r="J396" s="30">
        <v>0.623</v>
      </c>
      <c r="K396" s="30">
        <v>0.75600000000000001</v>
      </c>
      <c r="L396" s="31">
        <v>293</v>
      </c>
      <c r="M396" s="31">
        <v>0</v>
      </c>
      <c r="N396" s="32">
        <v>-2.4990000000000001</v>
      </c>
      <c r="O396" s="33">
        <v>2.9740000000000002</v>
      </c>
      <c r="P396" s="33">
        <v>-1</v>
      </c>
      <c r="Q396" s="33">
        <v>-1.651</v>
      </c>
      <c r="R396" s="34">
        <v>-4</v>
      </c>
      <c r="S396" s="34">
        <v>3.5579999999999998</v>
      </c>
      <c r="T396" s="25">
        <v>-8</v>
      </c>
      <c r="U396" s="25">
        <v>664.1</v>
      </c>
      <c r="V396" s="32">
        <v>332.1</v>
      </c>
      <c r="W396" s="34">
        <v>-74.45</v>
      </c>
      <c r="X396" s="34">
        <v>13.97</v>
      </c>
      <c r="Y396" s="25">
        <v>16.1355</v>
      </c>
      <c r="Z396" s="25">
        <v>3892.91</v>
      </c>
      <c r="AA396" s="30">
        <v>-98.93</v>
      </c>
      <c r="AB396" s="34">
        <v>540</v>
      </c>
      <c r="AC396" s="30">
        <v>380</v>
      </c>
      <c r="AD396" s="30">
        <v>0</v>
      </c>
      <c r="AE396" s="25">
        <v>0</v>
      </c>
      <c r="AG396" s="25">
        <v>0</v>
      </c>
    </row>
    <row r="397" spans="1:33" ht="15" x14ac:dyDescent="0.2">
      <c r="A397" s="25">
        <v>383</v>
      </c>
      <c r="B397" s="24" t="s">
        <v>458</v>
      </c>
      <c r="C397" s="30">
        <v>252.48599999999999</v>
      </c>
      <c r="D397" s="31">
        <v>0</v>
      </c>
      <c r="E397" s="31">
        <v>598.6</v>
      </c>
      <c r="F397" s="31">
        <v>761</v>
      </c>
      <c r="G397" s="31">
        <v>11.9</v>
      </c>
      <c r="H397" s="31">
        <v>0</v>
      </c>
      <c r="I397" s="30">
        <v>0</v>
      </c>
      <c r="J397" s="30">
        <v>0.755</v>
      </c>
      <c r="K397" s="30">
        <v>0</v>
      </c>
      <c r="L397" s="31">
        <v>0</v>
      </c>
      <c r="M397" s="31">
        <v>0</v>
      </c>
      <c r="N397" s="32">
        <v>-15.336</v>
      </c>
      <c r="O397" s="33">
        <v>0.42759999999999998</v>
      </c>
      <c r="P397" s="33">
        <v>-2.4649999999999997E-4</v>
      </c>
      <c r="Q397" s="33">
        <v>5.5159999999999999E-8</v>
      </c>
      <c r="R397" s="34">
        <v>891.8</v>
      </c>
      <c r="S397" s="34">
        <v>392.78</v>
      </c>
      <c r="T397" s="25">
        <v>-84.55</v>
      </c>
      <c r="U397" s="25">
        <v>32.74</v>
      </c>
      <c r="V397" s="32">
        <v>16.227</v>
      </c>
      <c r="W397" s="34">
        <v>4483.13</v>
      </c>
      <c r="X397" s="34">
        <v>-131.30000000000001</v>
      </c>
      <c r="Y397" s="25">
        <v>634</v>
      </c>
      <c r="Z397" s="25">
        <v>453</v>
      </c>
      <c r="AA397" s="30">
        <v>0</v>
      </c>
      <c r="AB397" s="34">
        <v>0</v>
      </c>
      <c r="AC397" s="30">
        <v>0</v>
      </c>
      <c r="AD397" s="30">
        <v>0</v>
      </c>
      <c r="AE397" s="25">
        <v>12980</v>
      </c>
    </row>
    <row r="398" spans="1:33" ht="15" x14ac:dyDescent="0.2">
      <c r="A398" s="25">
        <v>384</v>
      </c>
      <c r="B398" s="24" t="s">
        <v>459</v>
      </c>
      <c r="C398" s="30">
        <v>156.31299999999999</v>
      </c>
      <c r="D398" s="31">
        <v>247.6</v>
      </c>
      <c r="E398" s="31">
        <v>469.1</v>
      </c>
      <c r="F398" s="31">
        <v>638.79999999999995</v>
      </c>
      <c r="G398" s="31">
        <v>19.399999999999999</v>
      </c>
      <c r="H398" s="31">
        <v>660</v>
      </c>
      <c r="I398" s="30">
        <v>0.24</v>
      </c>
      <c r="J398" s="30">
        <v>0.53500000000000003</v>
      </c>
      <c r="K398" s="30">
        <v>0.74</v>
      </c>
      <c r="L398" s="31">
        <v>293</v>
      </c>
      <c r="M398" s="31">
        <v>0</v>
      </c>
      <c r="N398" s="32">
        <v>-2.0049999999999999</v>
      </c>
      <c r="O398" s="33">
        <v>0.25169999999999998</v>
      </c>
      <c r="P398" s="33">
        <v>-1.3850000000000001E-4</v>
      </c>
      <c r="Q398" s="33">
        <v>2.9539999999999998E-8</v>
      </c>
      <c r="R398" s="34">
        <v>605.5</v>
      </c>
      <c r="S398" s="34">
        <v>305.01</v>
      </c>
      <c r="T398" s="25">
        <v>-64.599999999999994</v>
      </c>
      <c r="U398" s="25">
        <v>9.94</v>
      </c>
      <c r="V398" s="32">
        <v>16.054099999999998</v>
      </c>
      <c r="W398" s="34">
        <v>3614.07</v>
      </c>
      <c r="X398" s="34">
        <v>-85.45</v>
      </c>
      <c r="Y398" s="25">
        <v>498</v>
      </c>
      <c r="Z398" s="25">
        <v>348</v>
      </c>
      <c r="AA398" s="30">
        <v>80.120999999999995</v>
      </c>
      <c r="AB398" s="34">
        <v>-9305.7999999999993</v>
      </c>
      <c r="AC398" s="30">
        <v>-8.7289999999999992</v>
      </c>
      <c r="AD398" s="30">
        <v>11.75</v>
      </c>
      <c r="AE398" s="25">
        <v>9920</v>
      </c>
    </row>
    <row r="399" spans="1:33" ht="15" x14ac:dyDescent="0.2">
      <c r="A399" s="25">
        <v>385</v>
      </c>
      <c r="B399" s="24" t="s">
        <v>460</v>
      </c>
      <c r="C399" s="30">
        <v>102.134</v>
      </c>
      <c r="D399" s="31">
        <v>239</v>
      </c>
      <c r="E399" s="31">
        <v>458.7</v>
      </c>
      <c r="F399" s="31">
        <v>651</v>
      </c>
      <c r="G399" s="31">
        <v>38</v>
      </c>
      <c r="H399" s="31">
        <v>340</v>
      </c>
      <c r="I399" s="30">
        <v>0.24</v>
      </c>
      <c r="J399" s="30">
        <v>0.61599999999999999</v>
      </c>
      <c r="K399" s="30">
        <v>0.93899999999999995</v>
      </c>
      <c r="L399" s="31">
        <v>293</v>
      </c>
      <c r="M399" s="31">
        <v>0</v>
      </c>
      <c r="N399" s="32">
        <v>3.198</v>
      </c>
      <c r="O399" s="33">
        <v>0.1202</v>
      </c>
      <c r="P399" s="33">
        <v>-7.0010000000000002E-5</v>
      </c>
      <c r="Q399" s="33">
        <v>1.5810000000000001E-8</v>
      </c>
      <c r="R399" s="34">
        <v>729.09</v>
      </c>
      <c r="S399" s="34">
        <v>341.13</v>
      </c>
      <c r="T399" s="25">
        <v>-117.2</v>
      </c>
      <c r="U399" s="25">
        <v>-85.37</v>
      </c>
      <c r="V399" s="32">
        <v>17.630600000000001</v>
      </c>
      <c r="W399" s="34">
        <v>4092.15</v>
      </c>
      <c r="X399" s="34">
        <v>-86.55</v>
      </c>
      <c r="Y399" s="25">
        <v>495</v>
      </c>
      <c r="Z399" s="25">
        <v>350</v>
      </c>
      <c r="AA399" s="30">
        <v>0</v>
      </c>
      <c r="AB399" s="34">
        <v>0</v>
      </c>
      <c r="AC399" s="30">
        <v>0</v>
      </c>
      <c r="AD399" s="30">
        <v>0</v>
      </c>
      <c r="AE399" s="25">
        <v>11900</v>
      </c>
    </row>
    <row r="400" spans="1:33" ht="15" x14ac:dyDescent="0.2">
      <c r="A400" s="25">
        <v>386</v>
      </c>
      <c r="B400" s="24" t="s">
        <v>461</v>
      </c>
      <c r="C400" s="30">
        <v>108.14</v>
      </c>
      <c r="D400" s="31">
        <v>304.10000000000002</v>
      </c>
      <c r="E400" s="31">
        <v>464.2</v>
      </c>
      <c r="F400" s="31">
        <v>697.6</v>
      </c>
      <c r="G400" s="31">
        <v>49.4</v>
      </c>
      <c r="H400" s="31">
        <v>282</v>
      </c>
      <c r="I400" s="30">
        <v>0.24</v>
      </c>
      <c r="J400" s="30">
        <v>0.443</v>
      </c>
      <c r="K400" s="30">
        <v>1.028</v>
      </c>
      <c r="L400" s="31">
        <v>313</v>
      </c>
      <c r="M400" s="31">
        <v>1.6</v>
      </c>
      <c r="N400" s="32">
        <v>-7.7089999999999996</v>
      </c>
      <c r="O400" s="33">
        <v>0.1673</v>
      </c>
      <c r="P400" s="33">
        <v>-1.415E-4</v>
      </c>
      <c r="Q400" s="33">
        <v>5.0729999999999998E-8</v>
      </c>
      <c r="R400" s="34">
        <v>1533.4</v>
      </c>
      <c r="S400" s="34">
        <v>365.61</v>
      </c>
      <c r="T400" s="25">
        <v>-30.74</v>
      </c>
      <c r="U400" s="25">
        <v>-8.86</v>
      </c>
      <c r="V400" s="32">
        <v>15.9148</v>
      </c>
      <c r="W400" s="34">
        <v>3305.37</v>
      </c>
      <c r="X400" s="34">
        <v>-108</v>
      </c>
      <c r="Y400" s="25">
        <v>480</v>
      </c>
      <c r="Z400" s="25">
        <v>370</v>
      </c>
      <c r="AA400" s="30">
        <v>75.616</v>
      </c>
      <c r="AB400" s="34">
        <v>-9341.59</v>
      </c>
      <c r="AC400" s="30">
        <v>-7.9589999999999996</v>
      </c>
      <c r="AD400" s="30">
        <v>5.47</v>
      </c>
      <c r="AE400" s="25">
        <v>10800</v>
      </c>
    </row>
    <row r="401" spans="1:31" ht="15" x14ac:dyDescent="0.2">
      <c r="A401" s="25">
        <v>387</v>
      </c>
      <c r="B401" s="24" t="s">
        <v>462</v>
      </c>
      <c r="C401" s="30">
        <v>147.00399999999999</v>
      </c>
      <c r="D401" s="31">
        <v>256.10000000000002</v>
      </c>
      <c r="E401" s="31">
        <v>453.6</v>
      </c>
      <c r="F401" s="31">
        <v>697.3</v>
      </c>
      <c r="G401" s="31">
        <v>40.5</v>
      </c>
      <c r="H401" s="31">
        <v>360</v>
      </c>
      <c r="I401" s="30">
        <v>0.22500000000000001</v>
      </c>
      <c r="J401" s="30">
        <v>0.27200000000000002</v>
      </c>
      <c r="K401" s="30">
        <v>1.306</v>
      </c>
      <c r="L401" s="31">
        <v>293</v>
      </c>
      <c r="M401" s="31">
        <v>2.2999999999999998</v>
      </c>
      <c r="N401" s="32">
        <v>-3.4159999999999999</v>
      </c>
      <c r="O401" s="33">
        <v>0.13150000000000001</v>
      </c>
      <c r="P401" s="33">
        <v>-1.078E-4</v>
      </c>
      <c r="Q401" s="33">
        <v>3.414E-8</v>
      </c>
      <c r="R401" s="34">
        <v>554.35</v>
      </c>
      <c r="S401" s="34">
        <v>319.07</v>
      </c>
      <c r="T401" s="25">
        <v>7.16</v>
      </c>
      <c r="U401" s="25">
        <v>19.760000000000002</v>
      </c>
      <c r="V401" s="32">
        <v>16.279900000000001</v>
      </c>
      <c r="W401" s="34">
        <v>3798.23</v>
      </c>
      <c r="X401" s="34">
        <v>-59.84</v>
      </c>
      <c r="Y401" s="25">
        <v>483</v>
      </c>
      <c r="Z401" s="25">
        <v>331</v>
      </c>
      <c r="AA401" s="30">
        <v>0</v>
      </c>
      <c r="AB401" s="34">
        <v>0</v>
      </c>
      <c r="AC401" s="30">
        <v>0</v>
      </c>
      <c r="AD401" s="30">
        <v>0</v>
      </c>
      <c r="AE401" s="25">
        <v>9480</v>
      </c>
    </row>
    <row r="402" spans="1:31" ht="15" x14ac:dyDescent="0.2">
      <c r="A402" s="25">
        <v>388</v>
      </c>
      <c r="B402" s="24" t="s">
        <v>463</v>
      </c>
      <c r="C402" s="30">
        <v>122.167</v>
      </c>
      <c r="D402" s="31">
        <v>269.8</v>
      </c>
      <c r="E402" s="31">
        <v>477.7</v>
      </c>
      <c r="F402" s="31">
        <v>703</v>
      </c>
      <c r="G402" s="31">
        <v>0</v>
      </c>
      <c r="H402" s="31">
        <v>0</v>
      </c>
      <c r="I402" s="30">
        <v>0</v>
      </c>
      <c r="J402" s="30">
        <v>0</v>
      </c>
      <c r="K402" s="30">
        <v>1.0369999999999999</v>
      </c>
      <c r="L402" s="31">
        <v>273</v>
      </c>
      <c r="M402" s="31">
        <v>0</v>
      </c>
      <c r="N402" s="32">
        <v>0</v>
      </c>
      <c r="O402" s="33">
        <v>0</v>
      </c>
      <c r="P402" s="33">
        <v>0</v>
      </c>
      <c r="Q402" s="33">
        <v>0</v>
      </c>
      <c r="R402" s="34">
        <v>0</v>
      </c>
      <c r="S402" s="34">
        <v>0</v>
      </c>
      <c r="T402" s="25">
        <v>-34.82</v>
      </c>
      <c r="U402" s="25">
        <v>0</v>
      </c>
      <c r="V402" s="32">
        <v>17.960999999999999</v>
      </c>
      <c r="W402" s="34">
        <v>4928.3599999999997</v>
      </c>
      <c r="X402" s="34">
        <v>-45.75</v>
      </c>
      <c r="Y402" s="25">
        <v>500</v>
      </c>
      <c r="Z402" s="25">
        <v>350</v>
      </c>
      <c r="AA402" s="30">
        <v>0</v>
      </c>
      <c r="AB402" s="34">
        <v>0</v>
      </c>
      <c r="AC402" s="30">
        <v>0</v>
      </c>
      <c r="AD402" s="30">
        <v>0</v>
      </c>
      <c r="AE402" s="25">
        <v>11490</v>
      </c>
    </row>
    <row r="403" spans="1:31" ht="15" x14ac:dyDescent="0.2">
      <c r="A403" s="25">
        <v>389</v>
      </c>
      <c r="B403" s="24" t="s">
        <v>464</v>
      </c>
      <c r="C403" s="30">
        <v>230.31</v>
      </c>
      <c r="D403" s="31">
        <v>330</v>
      </c>
      <c r="E403" s="31">
        <v>605</v>
      </c>
      <c r="F403" s="31">
        <v>891</v>
      </c>
      <c r="G403" s="31">
        <v>38.5</v>
      </c>
      <c r="H403" s="31">
        <v>769</v>
      </c>
      <c r="I403" s="30">
        <v>0.40500000000000003</v>
      </c>
      <c r="J403" s="30">
        <v>0</v>
      </c>
      <c r="K403" s="30">
        <v>0</v>
      </c>
      <c r="L403" s="31">
        <v>0</v>
      </c>
      <c r="M403" s="31">
        <v>0</v>
      </c>
      <c r="N403" s="32">
        <v>0</v>
      </c>
      <c r="O403" s="33">
        <v>0</v>
      </c>
      <c r="P403" s="33">
        <v>0</v>
      </c>
      <c r="Q403" s="33">
        <v>0</v>
      </c>
      <c r="R403" s="34">
        <v>1094.0999999999999</v>
      </c>
      <c r="S403" s="34">
        <v>461.27</v>
      </c>
      <c r="T403" s="25">
        <v>0</v>
      </c>
      <c r="U403" s="25">
        <v>0</v>
      </c>
      <c r="V403" s="32">
        <v>0</v>
      </c>
      <c r="W403" s="34">
        <v>0</v>
      </c>
      <c r="X403" s="34">
        <v>0</v>
      </c>
      <c r="Y403" s="25">
        <v>0</v>
      </c>
      <c r="Z403" s="25">
        <v>0</v>
      </c>
      <c r="AA403" s="30">
        <v>0</v>
      </c>
      <c r="AB403" s="34">
        <v>0</v>
      </c>
      <c r="AC403" s="30">
        <v>0</v>
      </c>
      <c r="AD403" s="30">
        <v>0</v>
      </c>
      <c r="AE403" s="25">
        <v>0</v>
      </c>
    </row>
    <row r="404" spans="1:31" ht="15" x14ac:dyDescent="0.2">
      <c r="A404" s="25">
        <v>390</v>
      </c>
      <c r="B404" s="24" t="s">
        <v>465</v>
      </c>
      <c r="C404" s="30">
        <v>107.15600000000001</v>
      </c>
      <c r="D404" s="31">
        <v>258.39999999999998</v>
      </c>
      <c r="E404" s="31">
        <v>473.3</v>
      </c>
      <c r="F404" s="31">
        <v>694</v>
      </c>
      <c r="G404" s="31">
        <v>37</v>
      </c>
      <c r="H404" s="31">
        <v>343</v>
      </c>
      <c r="I404" s="30">
        <v>0.26</v>
      </c>
      <c r="J404" s="30">
        <v>0.435</v>
      </c>
      <c r="K404" s="30">
        <v>0.998</v>
      </c>
      <c r="L404" s="31">
        <v>293</v>
      </c>
      <c r="M404" s="31">
        <v>1.6</v>
      </c>
      <c r="N404" s="32">
        <v>0</v>
      </c>
      <c r="O404" s="33">
        <v>0</v>
      </c>
      <c r="P404" s="33">
        <v>0</v>
      </c>
      <c r="Q404" s="33">
        <v>0</v>
      </c>
      <c r="R404" s="34">
        <v>1085.0999999999999</v>
      </c>
      <c r="S404" s="34">
        <v>356.46</v>
      </c>
      <c r="T404" s="25">
        <v>0</v>
      </c>
      <c r="U404" s="25">
        <v>0</v>
      </c>
      <c r="V404" s="32">
        <v>16.7834</v>
      </c>
      <c r="W404" s="34">
        <v>4072.58</v>
      </c>
      <c r="X404" s="34">
        <v>-72.150000000000006</v>
      </c>
      <c r="Y404" s="25">
        <v>500</v>
      </c>
      <c r="Z404" s="25">
        <v>375</v>
      </c>
      <c r="AA404" s="30">
        <v>0</v>
      </c>
      <c r="AB404" s="34">
        <v>0</v>
      </c>
      <c r="AC404" s="30">
        <v>0</v>
      </c>
      <c r="AD404" s="30">
        <v>0</v>
      </c>
      <c r="AE404" s="25">
        <v>10835</v>
      </c>
    </row>
    <row r="405" spans="1:31" ht="15" x14ac:dyDescent="0.2">
      <c r="A405" s="25">
        <v>391</v>
      </c>
      <c r="B405" s="24" t="s">
        <v>466</v>
      </c>
      <c r="C405" s="30">
        <v>31.998999999999999</v>
      </c>
      <c r="D405" s="31">
        <v>54.4</v>
      </c>
      <c r="E405" s="31">
        <v>90.2</v>
      </c>
      <c r="F405" s="31">
        <v>154.6</v>
      </c>
      <c r="G405" s="31">
        <v>49.8</v>
      </c>
      <c r="H405" s="31">
        <v>73.400000000000006</v>
      </c>
      <c r="I405" s="30">
        <v>0.28799999999999998</v>
      </c>
      <c r="J405" s="30">
        <v>2.1000000000000001E-2</v>
      </c>
      <c r="K405" s="30">
        <v>1.149</v>
      </c>
      <c r="L405" s="31">
        <v>90</v>
      </c>
      <c r="M405" s="31">
        <v>0</v>
      </c>
      <c r="N405" s="32">
        <v>6.7130000000000001</v>
      </c>
      <c r="O405" s="33">
        <v>-8.7899999999999997E-7</v>
      </c>
      <c r="P405" s="33">
        <v>4.1699999999999999E-6</v>
      </c>
      <c r="Q405" s="33">
        <v>-2.5439999999999999E-9</v>
      </c>
      <c r="R405" s="34">
        <v>85.68</v>
      </c>
      <c r="S405" s="34">
        <v>51.5</v>
      </c>
      <c r="T405" s="25">
        <v>0</v>
      </c>
      <c r="U405" s="25">
        <v>0</v>
      </c>
      <c r="V405" s="32">
        <v>15.407500000000001</v>
      </c>
      <c r="W405" s="34">
        <v>734.55</v>
      </c>
      <c r="X405" s="34">
        <v>-6.45</v>
      </c>
      <c r="Y405" s="25">
        <v>100</v>
      </c>
      <c r="Z405" s="25">
        <v>63</v>
      </c>
      <c r="AA405" s="30">
        <v>31.041</v>
      </c>
      <c r="AB405" s="34">
        <v>-1082.52</v>
      </c>
      <c r="AC405" s="30">
        <v>-2.7610000000000001</v>
      </c>
      <c r="AD405" s="30">
        <v>0.26500000000000001</v>
      </c>
      <c r="AE405" s="25">
        <v>1630</v>
      </c>
    </row>
    <row r="406" spans="1:31" ht="15" x14ac:dyDescent="0.2">
      <c r="A406" s="25">
        <v>392</v>
      </c>
      <c r="B406" s="24" t="s">
        <v>467</v>
      </c>
      <c r="C406" s="30">
        <v>106.16800000000001</v>
      </c>
      <c r="D406" s="31">
        <v>248</v>
      </c>
      <c r="E406" s="31">
        <v>417.6</v>
      </c>
      <c r="F406" s="31">
        <v>630.20000000000005</v>
      </c>
      <c r="G406" s="31">
        <v>36.799999999999997</v>
      </c>
      <c r="H406" s="31">
        <v>369</v>
      </c>
      <c r="I406" s="30">
        <v>0.26300000000000001</v>
      </c>
      <c r="J406" s="30">
        <v>0.314</v>
      </c>
      <c r="K406" s="30">
        <v>0.88</v>
      </c>
      <c r="L406" s="31">
        <v>293</v>
      </c>
      <c r="M406" s="31">
        <v>0.5</v>
      </c>
      <c r="N406" s="32">
        <v>-3.786</v>
      </c>
      <c r="O406" s="33">
        <v>0.1424</v>
      </c>
      <c r="P406" s="33">
        <v>-8.2239999999999999E-5</v>
      </c>
      <c r="Q406" s="33">
        <v>1.798E-8</v>
      </c>
      <c r="R406" s="34">
        <v>513.54</v>
      </c>
      <c r="S406" s="34">
        <v>277.98</v>
      </c>
      <c r="T406" s="25">
        <v>4.54</v>
      </c>
      <c r="U406" s="25">
        <v>29.18</v>
      </c>
      <c r="V406" s="32">
        <v>16.115600000000001</v>
      </c>
      <c r="W406" s="34">
        <v>3395.57</v>
      </c>
      <c r="X406" s="34">
        <v>-59.46</v>
      </c>
      <c r="Y406" s="25">
        <v>445</v>
      </c>
      <c r="Z406" s="25">
        <v>305</v>
      </c>
      <c r="AA406" s="30">
        <v>61.762999999999998</v>
      </c>
      <c r="AB406" s="34">
        <v>-7149.21</v>
      </c>
      <c r="AC406" s="30">
        <v>-6.3019999999999996</v>
      </c>
      <c r="AD406" s="30">
        <v>6.11</v>
      </c>
      <c r="AE406" s="25">
        <v>8800</v>
      </c>
    </row>
    <row r="407" spans="1:31" ht="15" x14ac:dyDescent="0.2">
      <c r="A407" s="25">
        <v>393</v>
      </c>
      <c r="B407" s="24" t="s">
        <v>468</v>
      </c>
      <c r="C407" s="30">
        <v>47.997999999999998</v>
      </c>
      <c r="D407" s="31">
        <v>80.5</v>
      </c>
      <c r="E407" s="31">
        <v>161.30000000000001</v>
      </c>
      <c r="F407" s="31">
        <v>261</v>
      </c>
      <c r="G407" s="31">
        <v>55</v>
      </c>
      <c r="H407" s="31">
        <v>88.9</v>
      </c>
      <c r="I407" s="30">
        <v>0.28799999999999998</v>
      </c>
      <c r="J407" s="30">
        <v>0.215</v>
      </c>
      <c r="K407" s="30">
        <v>1.3560000000000001</v>
      </c>
      <c r="L407" s="31">
        <v>161.30000000000001</v>
      </c>
      <c r="M407" s="31">
        <v>0.6</v>
      </c>
      <c r="N407" s="32">
        <v>4.907</v>
      </c>
      <c r="O407" s="33">
        <v>1.9130000000000001E-2</v>
      </c>
      <c r="P407" s="33">
        <v>-1.491E-5</v>
      </c>
      <c r="Q407" s="33">
        <v>4.0540000000000003E-9</v>
      </c>
      <c r="R407" s="34">
        <v>313.79000000000002</v>
      </c>
      <c r="S407" s="34">
        <v>120.34</v>
      </c>
      <c r="T407" s="25">
        <v>34.1</v>
      </c>
      <c r="U407" s="25">
        <v>38.909999999999997</v>
      </c>
      <c r="V407" s="32">
        <v>15.742699999999999</v>
      </c>
      <c r="W407" s="34">
        <v>1272.18</v>
      </c>
      <c r="X407" s="34">
        <v>-22.16</v>
      </c>
      <c r="Y407" s="25">
        <v>174</v>
      </c>
      <c r="Z407" s="25">
        <v>109</v>
      </c>
      <c r="AA407" s="30">
        <v>0</v>
      </c>
      <c r="AB407" s="34">
        <v>0</v>
      </c>
      <c r="AC407" s="30">
        <v>0</v>
      </c>
      <c r="AD407" s="30">
        <v>0</v>
      </c>
      <c r="AE407" s="25">
        <v>2670</v>
      </c>
    </row>
    <row r="408" spans="1:31" ht="15" x14ac:dyDescent="0.2">
      <c r="A408" s="25">
        <v>394</v>
      </c>
      <c r="B408" s="24" t="s">
        <v>469</v>
      </c>
      <c r="C408" s="30">
        <v>108.14</v>
      </c>
      <c r="D408" s="31">
        <v>307.89999999999998</v>
      </c>
      <c r="E408" s="31">
        <v>475.1</v>
      </c>
      <c r="F408" s="31">
        <v>704.6</v>
      </c>
      <c r="G408" s="31">
        <v>50.8</v>
      </c>
      <c r="H408" s="31">
        <v>0</v>
      </c>
      <c r="I408" s="30">
        <v>0</v>
      </c>
      <c r="J408" s="30">
        <v>0.51500000000000001</v>
      </c>
      <c r="K408" s="30">
        <v>1.0189999999999999</v>
      </c>
      <c r="L408" s="31">
        <v>313</v>
      </c>
      <c r="M408" s="31">
        <v>1.6</v>
      </c>
      <c r="N408" s="32">
        <v>-9.7050000000000001</v>
      </c>
      <c r="O408" s="33">
        <v>0.16850000000000001</v>
      </c>
      <c r="P408" s="33">
        <v>-1.3750000000000001E-4</v>
      </c>
      <c r="Q408" s="33">
        <v>4.6989999999999999E-8</v>
      </c>
      <c r="R408" s="34">
        <v>1826.9</v>
      </c>
      <c r="S408" s="34">
        <v>372.68</v>
      </c>
      <c r="T408" s="25">
        <v>-29.97</v>
      </c>
      <c r="U408" s="25">
        <v>-7.38</v>
      </c>
      <c r="V408" s="32">
        <v>16.198899999999998</v>
      </c>
      <c r="W408" s="34">
        <v>3479.39</v>
      </c>
      <c r="X408" s="34">
        <v>-111.3</v>
      </c>
      <c r="Y408" s="25">
        <v>480</v>
      </c>
      <c r="Z408" s="25">
        <v>370</v>
      </c>
      <c r="AA408" s="30">
        <v>64.082999999999998</v>
      </c>
      <c r="AB408" s="34">
        <v>-8825.19</v>
      </c>
      <c r="AC408" s="30">
        <v>-6.3159999999999998</v>
      </c>
      <c r="AD408" s="30">
        <v>5.42</v>
      </c>
      <c r="AE408" s="25">
        <v>11340</v>
      </c>
    </row>
    <row r="409" spans="1:31" ht="15" x14ac:dyDescent="0.2">
      <c r="A409" s="25">
        <v>395</v>
      </c>
      <c r="B409" s="24" t="s">
        <v>470</v>
      </c>
      <c r="C409" s="30">
        <v>147.00399999999999</v>
      </c>
      <c r="D409" s="31">
        <v>326.3</v>
      </c>
      <c r="E409" s="31">
        <v>447.3</v>
      </c>
      <c r="F409" s="31">
        <v>685</v>
      </c>
      <c r="G409" s="31">
        <v>39</v>
      </c>
      <c r="H409" s="31">
        <v>372</v>
      </c>
      <c r="I409" s="30">
        <v>0.26</v>
      </c>
      <c r="J409" s="30">
        <v>0.27</v>
      </c>
      <c r="K409" s="30">
        <v>1.248</v>
      </c>
      <c r="L409" s="31">
        <v>328</v>
      </c>
      <c r="M409" s="31">
        <v>0</v>
      </c>
      <c r="N409" s="32">
        <v>-3.4260000000000002</v>
      </c>
      <c r="O409" s="33">
        <v>0.13220000000000001</v>
      </c>
      <c r="P409" s="33">
        <v>-1.089E-4</v>
      </c>
      <c r="Q409" s="33">
        <v>3.4580000000000003E-8</v>
      </c>
      <c r="R409" s="34">
        <v>483.82</v>
      </c>
      <c r="S409" s="34">
        <v>312.02999999999997</v>
      </c>
      <c r="T409" s="25">
        <v>5.5</v>
      </c>
      <c r="U409" s="25">
        <v>18.440000000000001</v>
      </c>
      <c r="V409" s="32">
        <v>16.113499999999998</v>
      </c>
      <c r="W409" s="34">
        <v>3626.83</v>
      </c>
      <c r="X409" s="34">
        <v>-64.64</v>
      </c>
      <c r="Y409" s="25">
        <v>477</v>
      </c>
      <c r="Z409" s="25">
        <v>326</v>
      </c>
      <c r="AA409" s="30">
        <v>0</v>
      </c>
      <c r="AB409" s="34">
        <v>0</v>
      </c>
      <c r="AC409" s="30">
        <v>0</v>
      </c>
      <c r="AD409" s="30">
        <v>0</v>
      </c>
      <c r="AE409" s="25">
        <v>9270</v>
      </c>
    </row>
    <row r="410" spans="1:31" ht="15" x14ac:dyDescent="0.2">
      <c r="A410" s="25">
        <v>396</v>
      </c>
      <c r="B410" s="24" t="s">
        <v>471</v>
      </c>
      <c r="C410" s="30">
        <v>186.05600000000001</v>
      </c>
      <c r="D410" s="31">
        <v>0</v>
      </c>
      <c r="E410" s="31">
        <v>353.4</v>
      </c>
      <c r="F410" s="31">
        <v>516.70000000000005</v>
      </c>
      <c r="G410" s="31">
        <v>32.6</v>
      </c>
      <c r="H410" s="31">
        <v>0</v>
      </c>
      <c r="I410" s="30">
        <v>0</v>
      </c>
      <c r="J410" s="30">
        <v>0.4</v>
      </c>
      <c r="K410" s="30">
        <v>0</v>
      </c>
      <c r="L410" s="31">
        <v>0</v>
      </c>
      <c r="M410" s="31">
        <v>0</v>
      </c>
      <c r="N410" s="32">
        <v>8.66</v>
      </c>
      <c r="O410" s="33">
        <v>0.1258</v>
      </c>
      <c r="P410" s="33">
        <v>-1.086E-4</v>
      </c>
      <c r="Q410" s="33">
        <v>3.477E-8</v>
      </c>
      <c r="R410" s="34">
        <v>0</v>
      </c>
      <c r="S410" s="34">
        <v>0</v>
      </c>
      <c r="T410" s="25">
        <v>-228.64</v>
      </c>
      <c r="U410" s="25">
        <v>-210.18</v>
      </c>
      <c r="V410" s="32">
        <v>16.193999999999999</v>
      </c>
      <c r="W410" s="34">
        <v>2827.53</v>
      </c>
      <c r="X410" s="34">
        <v>-57.66</v>
      </c>
      <c r="Y410" s="25">
        <v>390</v>
      </c>
      <c r="Z410" s="25">
        <v>270</v>
      </c>
      <c r="AA410" s="30">
        <v>74.686000000000007</v>
      </c>
      <c r="AB410" s="34">
        <v>-6815.04</v>
      </c>
      <c r="AC410" s="30">
        <v>-8.3179999999999996</v>
      </c>
      <c r="AD410" s="30">
        <v>5.31</v>
      </c>
      <c r="AE410" s="25">
        <v>0</v>
      </c>
    </row>
    <row r="411" spans="1:31" ht="15" x14ac:dyDescent="0.2">
      <c r="A411" s="25">
        <v>397</v>
      </c>
      <c r="B411" s="24" t="s">
        <v>472</v>
      </c>
      <c r="C411" s="30">
        <v>300.04700000000003</v>
      </c>
      <c r="D411" s="31">
        <v>0</v>
      </c>
      <c r="E411" s="31">
        <v>325.7</v>
      </c>
      <c r="F411" s="31">
        <v>457.2</v>
      </c>
      <c r="G411" s="31">
        <v>24</v>
      </c>
      <c r="H411" s="31">
        <v>0</v>
      </c>
      <c r="I411" s="30">
        <v>0</v>
      </c>
      <c r="J411" s="30">
        <v>0</v>
      </c>
      <c r="K411" s="30">
        <v>0</v>
      </c>
      <c r="L411" s="31">
        <v>0</v>
      </c>
      <c r="M411" s="31">
        <v>0</v>
      </c>
      <c r="N411" s="32">
        <v>0</v>
      </c>
      <c r="O411" s="33">
        <v>0</v>
      </c>
      <c r="P411" s="33">
        <v>0</v>
      </c>
      <c r="Q411" s="33">
        <v>0</v>
      </c>
      <c r="R411" s="34">
        <v>0</v>
      </c>
      <c r="S411" s="34">
        <v>0</v>
      </c>
      <c r="T411" s="25">
        <v>0</v>
      </c>
      <c r="U411" s="25">
        <v>0</v>
      </c>
      <c r="V411" s="32">
        <v>13.9087</v>
      </c>
      <c r="W411" s="34">
        <v>1374.07</v>
      </c>
      <c r="X411" s="34">
        <v>-136.80000000000001</v>
      </c>
      <c r="Y411" s="25">
        <v>400</v>
      </c>
      <c r="Z411" s="25">
        <v>280</v>
      </c>
      <c r="AA411" s="30">
        <v>119.2</v>
      </c>
      <c r="AB411" s="34">
        <v>-8611.09</v>
      </c>
      <c r="AC411" s="30">
        <v>-14.89</v>
      </c>
      <c r="AD411" s="30">
        <v>6.04</v>
      </c>
      <c r="AE411" s="25">
        <v>0</v>
      </c>
    </row>
    <row r="412" spans="1:31" ht="15" x14ac:dyDescent="0.2">
      <c r="A412" s="25">
        <v>398</v>
      </c>
      <c r="B412" s="24" t="s">
        <v>473</v>
      </c>
      <c r="C412" s="30">
        <v>100.01600000000001</v>
      </c>
      <c r="D412" s="31">
        <v>130.69999999999999</v>
      </c>
      <c r="E412" s="31">
        <v>197.5</v>
      </c>
      <c r="F412" s="31">
        <v>306.39999999999998</v>
      </c>
      <c r="G412" s="31">
        <v>38.9</v>
      </c>
      <c r="H412" s="31">
        <v>175</v>
      </c>
      <c r="I412" s="30">
        <v>0.27100000000000002</v>
      </c>
      <c r="J412" s="30">
        <v>0.22600000000000001</v>
      </c>
      <c r="K412" s="30">
        <v>1.5189999999999999</v>
      </c>
      <c r="L412" s="31">
        <v>197</v>
      </c>
      <c r="M412" s="31">
        <v>0</v>
      </c>
      <c r="N412" s="32">
        <v>6.9290000000000003</v>
      </c>
      <c r="O412" s="33">
        <v>5.4390000000000001E-2</v>
      </c>
      <c r="P412" s="33">
        <v>-4.863E-5</v>
      </c>
      <c r="Q412" s="33">
        <v>1.6190000000000001E-8</v>
      </c>
      <c r="R412" s="34">
        <v>0</v>
      </c>
      <c r="S412" s="34">
        <v>0</v>
      </c>
      <c r="T412" s="25">
        <v>-157.4</v>
      </c>
      <c r="U412" s="25">
        <v>-149.07</v>
      </c>
      <c r="V412" s="32">
        <v>15.88</v>
      </c>
      <c r="W412" s="34">
        <v>1574.6</v>
      </c>
      <c r="X412" s="34">
        <v>-27.22</v>
      </c>
      <c r="Y412" s="25">
        <v>210</v>
      </c>
      <c r="Z412" s="25">
        <v>140</v>
      </c>
      <c r="AA412" s="30">
        <v>51.902999999999999</v>
      </c>
      <c r="AB412" s="34">
        <v>-3165.74</v>
      </c>
      <c r="AC412" s="30">
        <v>-5.5369999999999999</v>
      </c>
      <c r="AD412" s="30">
        <v>1.34</v>
      </c>
      <c r="AE412" s="25">
        <v>0</v>
      </c>
    </row>
    <row r="413" spans="1:31" ht="15" x14ac:dyDescent="0.2">
      <c r="A413" s="25">
        <v>399</v>
      </c>
      <c r="B413" s="24" t="s">
        <v>473</v>
      </c>
      <c r="C413" s="30">
        <v>138.012</v>
      </c>
      <c r="D413" s="31">
        <v>172.4</v>
      </c>
      <c r="E413" s="31">
        <v>194.9</v>
      </c>
      <c r="F413" s="31">
        <v>292.8</v>
      </c>
      <c r="G413" s="31">
        <v>0</v>
      </c>
      <c r="H413" s="31">
        <v>224</v>
      </c>
      <c r="I413" s="30">
        <v>0</v>
      </c>
      <c r="J413" s="30">
        <v>0</v>
      </c>
      <c r="K413" s="30">
        <v>1.59</v>
      </c>
      <c r="L413" s="31">
        <v>195</v>
      </c>
      <c r="M413" s="31">
        <v>0</v>
      </c>
      <c r="N413" s="32">
        <v>6.4050000000000002</v>
      </c>
      <c r="O413" s="33">
        <v>8.2589999999999997E-2</v>
      </c>
      <c r="P413" s="33">
        <v>-6.8529999999999996E-5</v>
      </c>
      <c r="Q413" s="33">
        <v>1.9429999999999999E-8</v>
      </c>
      <c r="R413" s="34">
        <v>0</v>
      </c>
      <c r="S413" s="34">
        <v>0</v>
      </c>
      <c r="T413" s="25">
        <v>-321</v>
      </c>
      <c r="U413" s="25">
        <v>-300.52</v>
      </c>
      <c r="V413" s="32">
        <v>15.642200000000001</v>
      </c>
      <c r="W413" s="34">
        <v>1512.94</v>
      </c>
      <c r="X413" s="34">
        <v>-26.94</v>
      </c>
      <c r="Y413" s="25">
        <v>200</v>
      </c>
      <c r="Z413" s="25">
        <v>170</v>
      </c>
      <c r="AA413" s="30">
        <v>48.372999999999998</v>
      </c>
      <c r="AB413" s="34">
        <v>-2969.9</v>
      </c>
      <c r="AC413" s="30">
        <v>-5.032</v>
      </c>
      <c r="AD413" s="30">
        <v>1.53</v>
      </c>
      <c r="AE413" s="25">
        <v>3860</v>
      </c>
    </row>
    <row r="414" spans="1:31" ht="15" x14ac:dyDescent="0.2">
      <c r="A414" s="25">
        <v>400</v>
      </c>
      <c r="B414" s="24" t="s">
        <v>474</v>
      </c>
      <c r="C414" s="30">
        <v>350.05500000000001</v>
      </c>
      <c r="D414" s="31">
        <v>0</v>
      </c>
      <c r="E414" s="31">
        <v>349.5</v>
      </c>
      <c r="F414" s="31">
        <v>486.8</v>
      </c>
      <c r="G414" s="31">
        <v>23</v>
      </c>
      <c r="H414" s="31">
        <v>0</v>
      </c>
      <c r="I414" s="30">
        <v>0</v>
      </c>
      <c r="J414" s="30">
        <v>0.48199999999999998</v>
      </c>
      <c r="K414" s="30">
        <v>0</v>
      </c>
      <c r="L414" s="31">
        <v>0</v>
      </c>
      <c r="M414" s="31">
        <v>0</v>
      </c>
      <c r="N414" s="32">
        <v>0</v>
      </c>
      <c r="O414" s="33">
        <v>0</v>
      </c>
      <c r="P414" s="33">
        <v>0</v>
      </c>
      <c r="Q414" s="33">
        <v>0</v>
      </c>
      <c r="R414" s="34">
        <v>0</v>
      </c>
      <c r="S414" s="34">
        <v>0</v>
      </c>
      <c r="T414" s="25">
        <v>-692.2</v>
      </c>
      <c r="U414" s="25">
        <v>0</v>
      </c>
      <c r="V414" s="32">
        <v>15.712999999999999</v>
      </c>
      <c r="W414" s="34">
        <v>2610.5700000000002</v>
      </c>
      <c r="X414" s="34">
        <v>-61.93</v>
      </c>
      <c r="Y414" s="25">
        <v>385</v>
      </c>
      <c r="Z414" s="25">
        <v>290</v>
      </c>
      <c r="AA414" s="30">
        <v>51.689</v>
      </c>
      <c r="AB414" s="34">
        <v>-5514.04</v>
      </c>
      <c r="AC414" s="30">
        <v>-5.0039999999999996</v>
      </c>
      <c r="AD414" s="30">
        <v>5.47</v>
      </c>
      <c r="AE414" s="25">
        <v>0</v>
      </c>
    </row>
    <row r="415" spans="1:31" ht="15" x14ac:dyDescent="0.2">
      <c r="A415" s="25">
        <v>401</v>
      </c>
      <c r="B415" s="24" t="s">
        <v>475</v>
      </c>
      <c r="C415" s="30">
        <v>388.05099999999999</v>
      </c>
      <c r="D415" s="31">
        <v>195</v>
      </c>
      <c r="E415" s="31">
        <v>355.7</v>
      </c>
      <c r="F415" s="31">
        <v>474.8</v>
      </c>
      <c r="G415" s="31">
        <v>16</v>
      </c>
      <c r="H415" s="31">
        <v>664</v>
      </c>
      <c r="I415" s="30">
        <v>0.27300000000000002</v>
      </c>
      <c r="J415" s="30">
        <v>0.56000000000000005</v>
      </c>
      <c r="K415" s="30">
        <v>1.7330000000000001</v>
      </c>
      <c r="L415" s="31">
        <v>293</v>
      </c>
      <c r="M415" s="31">
        <v>0</v>
      </c>
      <c r="N415" s="32">
        <v>0</v>
      </c>
      <c r="O415" s="33">
        <v>0</v>
      </c>
      <c r="P415" s="33">
        <v>0</v>
      </c>
      <c r="Q415" s="33">
        <v>0</v>
      </c>
      <c r="R415" s="34">
        <v>0</v>
      </c>
      <c r="S415" s="34">
        <v>0</v>
      </c>
      <c r="T415" s="25">
        <v>-808.9</v>
      </c>
      <c r="U415" s="25">
        <v>-737.87</v>
      </c>
      <c r="V415" s="32">
        <v>15.9747</v>
      </c>
      <c r="W415" s="34">
        <v>2719.68</v>
      </c>
      <c r="X415" s="34">
        <v>-64.5</v>
      </c>
      <c r="Y415" s="25">
        <v>390</v>
      </c>
      <c r="Z415" s="25">
        <v>270</v>
      </c>
      <c r="AA415" s="30">
        <v>83.896000000000001</v>
      </c>
      <c r="AB415" s="34">
        <v>-7348.95</v>
      </c>
      <c r="AC415" s="30">
        <v>-9.6440000000000001</v>
      </c>
      <c r="AD415" s="30">
        <v>7.82</v>
      </c>
      <c r="AE415" s="25">
        <v>0</v>
      </c>
    </row>
    <row r="416" spans="1:31" ht="15" x14ac:dyDescent="0.2">
      <c r="A416" s="25">
        <v>402</v>
      </c>
      <c r="B416" s="24" t="s">
        <v>476</v>
      </c>
      <c r="C416" s="30">
        <v>338.04399999999998</v>
      </c>
      <c r="D416" s="31">
        <v>186</v>
      </c>
      <c r="E416" s="31">
        <v>330.3</v>
      </c>
      <c r="F416" s="31">
        <v>451.7</v>
      </c>
      <c r="G416" s="31">
        <v>18.8</v>
      </c>
      <c r="H416" s="31">
        <v>442</v>
      </c>
      <c r="I416" s="30">
        <v>0.224</v>
      </c>
      <c r="J416" s="30">
        <v>0.73</v>
      </c>
      <c r="K416" s="30">
        <v>0</v>
      </c>
      <c r="L416" s="31">
        <v>0</v>
      </c>
      <c r="M416" s="31">
        <v>0</v>
      </c>
      <c r="N416" s="32">
        <v>0</v>
      </c>
      <c r="O416" s="33">
        <v>0</v>
      </c>
      <c r="P416" s="33">
        <v>0</v>
      </c>
      <c r="Q416" s="33">
        <v>0</v>
      </c>
      <c r="R416" s="34">
        <v>0</v>
      </c>
      <c r="S416" s="34">
        <v>0</v>
      </c>
      <c r="T416" s="25">
        <v>0</v>
      </c>
      <c r="U416" s="25">
        <v>0</v>
      </c>
      <c r="V416" s="32">
        <v>15.8307</v>
      </c>
      <c r="W416" s="34">
        <v>2488.59</v>
      </c>
      <c r="X416" s="34">
        <v>-59.73</v>
      </c>
      <c r="Y416" s="25">
        <v>330</v>
      </c>
      <c r="Z416" s="25">
        <v>270</v>
      </c>
      <c r="AA416" s="30">
        <v>90.504999999999995</v>
      </c>
      <c r="AB416" s="34">
        <v>-7074.74</v>
      </c>
      <c r="AC416" s="30">
        <v>-10.78</v>
      </c>
      <c r="AD416" s="30">
        <v>7.33</v>
      </c>
      <c r="AE416" s="25">
        <v>0</v>
      </c>
    </row>
    <row r="417" spans="1:33" ht="15" x14ac:dyDescent="0.2">
      <c r="A417" s="25">
        <v>403</v>
      </c>
      <c r="B417" s="24" t="s">
        <v>477</v>
      </c>
      <c r="C417" s="30">
        <v>122.167</v>
      </c>
      <c r="D417" s="31">
        <v>318</v>
      </c>
      <c r="E417" s="31">
        <v>491</v>
      </c>
      <c r="F417" s="31">
        <v>716.4</v>
      </c>
      <c r="G417" s="31">
        <v>0</v>
      </c>
      <c r="H417" s="31">
        <v>0</v>
      </c>
      <c r="I417" s="30">
        <v>0</v>
      </c>
      <c r="J417" s="30">
        <v>0</v>
      </c>
      <c r="K417" s="30">
        <v>0</v>
      </c>
      <c r="L417" s="31">
        <v>0</v>
      </c>
      <c r="M417" s="31">
        <v>0</v>
      </c>
      <c r="N417" s="32">
        <v>0</v>
      </c>
      <c r="O417" s="33">
        <v>0</v>
      </c>
      <c r="P417" s="33">
        <v>0</v>
      </c>
      <c r="Q417" s="33">
        <v>0</v>
      </c>
      <c r="R417" s="34">
        <v>0</v>
      </c>
      <c r="S417" s="34">
        <v>0</v>
      </c>
      <c r="T417" s="25">
        <v>-34.549999999999997</v>
      </c>
      <c r="U417" s="25">
        <v>0</v>
      </c>
      <c r="V417" s="32">
        <v>19.090499999999999</v>
      </c>
      <c r="W417" s="34">
        <v>5579.62</v>
      </c>
      <c r="X417" s="34">
        <v>-44.15</v>
      </c>
      <c r="Y417" s="25">
        <v>500</v>
      </c>
      <c r="Z417" s="25">
        <v>370</v>
      </c>
      <c r="AA417" s="30">
        <v>0</v>
      </c>
      <c r="AB417" s="34">
        <v>0</v>
      </c>
      <c r="AC417" s="30">
        <v>0</v>
      </c>
      <c r="AD417" s="30">
        <v>0</v>
      </c>
      <c r="AE417" s="25">
        <v>12100</v>
      </c>
    </row>
    <row r="418" spans="1:33" ht="15" x14ac:dyDescent="0.2">
      <c r="A418" s="25">
        <v>404</v>
      </c>
      <c r="B418" s="24" t="s">
        <v>478</v>
      </c>
      <c r="C418" s="30">
        <v>178.23400000000001</v>
      </c>
      <c r="D418" s="31">
        <v>373.7</v>
      </c>
      <c r="E418" s="31">
        <v>612.6</v>
      </c>
      <c r="F418" s="31">
        <v>878</v>
      </c>
      <c r="G418" s="31">
        <v>0</v>
      </c>
      <c r="H418" s="31">
        <v>0</v>
      </c>
      <c r="I418" s="30">
        <v>0</v>
      </c>
      <c r="J418" s="30">
        <v>0</v>
      </c>
      <c r="K418" s="30">
        <v>0</v>
      </c>
      <c r="L418" s="31">
        <v>0</v>
      </c>
      <c r="M418" s="31">
        <v>0</v>
      </c>
      <c r="N418" s="32">
        <v>-14.087</v>
      </c>
      <c r="O418" s="33">
        <v>2.4020000000000001</v>
      </c>
      <c r="P418" s="33">
        <v>-1</v>
      </c>
      <c r="Q418" s="33">
        <v>-1.575</v>
      </c>
      <c r="R418" s="34">
        <v>-4</v>
      </c>
      <c r="S418" s="34">
        <v>3.835</v>
      </c>
      <c r="T418" s="25">
        <v>-8</v>
      </c>
      <c r="U418" s="25">
        <v>0</v>
      </c>
      <c r="V418" s="32">
        <v>0</v>
      </c>
      <c r="W418" s="34">
        <v>48.4</v>
      </c>
      <c r="X418" s="34">
        <v>0</v>
      </c>
      <c r="Y418" s="25">
        <v>16.718699999999998</v>
      </c>
      <c r="Z418" s="25">
        <v>5477.94</v>
      </c>
      <c r="AA418" s="30">
        <v>-69.39</v>
      </c>
      <c r="AB418" s="34">
        <v>655</v>
      </c>
      <c r="AC418" s="30">
        <v>450</v>
      </c>
      <c r="AD418" s="30">
        <v>0</v>
      </c>
      <c r="AE418" s="25">
        <v>0</v>
      </c>
      <c r="AG418" s="25">
        <v>0</v>
      </c>
    </row>
    <row r="419" spans="1:33" ht="15" x14ac:dyDescent="0.2">
      <c r="A419" s="25">
        <v>405</v>
      </c>
      <c r="B419" s="24" t="s">
        <v>479</v>
      </c>
      <c r="C419" s="30">
        <v>122.167</v>
      </c>
      <c r="D419" s="31">
        <v>243</v>
      </c>
      <c r="E419" s="31">
        <v>443</v>
      </c>
      <c r="F419" s="31">
        <v>647</v>
      </c>
      <c r="G419" s="31">
        <v>33.799999999999997</v>
      </c>
      <c r="H419" s="31">
        <v>0</v>
      </c>
      <c r="I419" s="30">
        <v>0</v>
      </c>
      <c r="J419" s="30">
        <v>0</v>
      </c>
      <c r="K419" s="30">
        <v>0.97899999999999998</v>
      </c>
      <c r="L419" s="31">
        <v>277</v>
      </c>
      <c r="M419" s="31">
        <v>1.2</v>
      </c>
      <c r="N419" s="32">
        <v>0</v>
      </c>
      <c r="O419" s="33">
        <v>0</v>
      </c>
      <c r="P419" s="33">
        <v>0</v>
      </c>
      <c r="Q419" s="33">
        <v>0</v>
      </c>
      <c r="R419" s="34">
        <v>646.88</v>
      </c>
      <c r="S419" s="34">
        <v>305.91000000000003</v>
      </c>
      <c r="T419" s="25">
        <v>0</v>
      </c>
      <c r="U419" s="25">
        <v>0</v>
      </c>
      <c r="V419" s="32">
        <v>16.167300000000001</v>
      </c>
      <c r="W419" s="34">
        <v>3473.2</v>
      </c>
      <c r="X419" s="34">
        <v>-78.66</v>
      </c>
      <c r="Y419" s="25">
        <v>460</v>
      </c>
      <c r="Z419" s="25">
        <v>385</v>
      </c>
      <c r="AA419" s="30">
        <v>0</v>
      </c>
      <c r="AB419" s="34">
        <v>0</v>
      </c>
      <c r="AC419" s="30">
        <v>0</v>
      </c>
      <c r="AD419" s="30">
        <v>0</v>
      </c>
      <c r="AE419" s="25">
        <v>0</v>
      </c>
    </row>
    <row r="420" spans="1:33" ht="15" x14ac:dyDescent="0.2">
      <c r="A420" s="25">
        <v>406</v>
      </c>
      <c r="B420" s="24" t="s">
        <v>480</v>
      </c>
      <c r="C420" s="30">
        <v>94.113</v>
      </c>
      <c r="D420" s="31">
        <v>314</v>
      </c>
      <c r="E420" s="31">
        <v>455</v>
      </c>
      <c r="F420" s="31">
        <v>694.2</v>
      </c>
      <c r="G420" s="31">
        <v>60.5</v>
      </c>
      <c r="H420" s="31">
        <v>229</v>
      </c>
      <c r="I420" s="30">
        <v>0.24</v>
      </c>
      <c r="J420" s="30">
        <v>0.44</v>
      </c>
      <c r="K420" s="30">
        <v>1.0589999999999999</v>
      </c>
      <c r="L420" s="31">
        <v>313</v>
      </c>
      <c r="M420" s="31">
        <v>1.6</v>
      </c>
      <c r="N420" s="32">
        <v>8.5609999999999999</v>
      </c>
      <c r="O420" s="33">
        <v>0.1429</v>
      </c>
      <c r="P420" s="33">
        <v>-1.153E-4</v>
      </c>
      <c r="Q420" s="33">
        <v>3.6470000000000002E-8</v>
      </c>
      <c r="R420" s="34">
        <v>1405.5</v>
      </c>
      <c r="S420" s="34">
        <v>370.07</v>
      </c>
      <c r="T420" s="25">
        <v>-23.03</v>
      </c>
      <c r="U420" s="25">
        <v>7.86</v>
      </c>
      <c r="V420" s="32">
        <v>16.427</v>
      </c>
      <c r="W420" s="34">
        <v>3490.89</v>
      </c>
      <c r="X420" s="34">
        <v>-98.59</v>
      </c>
      <c r="Y420" s="25">
        <v>481</v>
      </c>
      <c r="Z420" s="25">
        <v>345</v>
      </c>
      <c r="AA420" s="30">
        <v>72.558000000000007</v>
      </c>
      <c r="AB420" s="34">
        <v>-9072.6</v>
      </c>
      <c r="AC420" s="30">
        <v>7.516</v>
      </c>
      <c r="AD420" s="30">
        <v>4.42</v>
      </c>
      <c r="AE420" s="25">
        <v>10900</v>
      </c>
    </row>
    <row r="421" spans="1:33" ht="15" x14ac:dyDescent="0.2">
      <c r="A421" s="25">
        <v>407</v>
      </c>
      <c r="B421" s="24" t="s">
        <v>481</v>
      </c>
      <c r="C421" s="30">
        <v>98.915999999999997</v>
      </c>
      <c r="D421" s="31">
        <v>145</v>
      </c>
      <c r="E421" s="31">
        <v>280.8</v>
      </c>
      <c r="F421" s="31">
        <v>455</v>
      </c>
      <c r="G421" s="31">
        <v>56</v>
      </c>
      <c r="H421" s="31">
        <v>190</v>
      </c>
      <c r="I421" s="30">
        <v>0.28000000000000003</v>
      </c>
      <c r="J421" s="30">
        <v>0.20399999999999999</v>
      </c>
      <c r="K421" s="30">
        <v>1.381</v>
      </c>
      <c r="L421" s="31">
        <v>293</v>
      </c>
      <c r="M421" s="31">
        <v>1.1000000000000001</v>
      </c>
      <c r="N421" s="32">
        <v>6.7089999999999996</v>
      </c>
      <c r="O421" s="33">
        <v>3.2500000000000001E-2</v>
      </c>
      <c r="P421" s="33">
        <v>-3.2809999999999999E-5</v>
      </c>
      <c r="Q421" s="33">
        <v>1.2110000000000001E-8</v>
      </c>
      <c r="R421" s="34">
        <v>0</v>
      </c>
      <c r="S421" s="34">
        <v>0</v>
      </c>
      <c r="T421" s="25">
        <v>-52.8</v>
      </c>
      <c r="U421" s="25">
        <v>-49.42</v>
      </c>
      <c r="V421" s="32">
        <v>15.756500000000001</v>
      </c>
      <c r="W421" s="34">
        <v>2167.31</v>
      </c>
      <c r="X421" s="34">
        <v>-43.15</v>
      </c>
      <c r="Y421" s="25">
        <v>341</v>
      </c>
      <c r="Z421" s="25">
        <v>213</v>
      </c>
      <c r="AA421" s="30">
        <v>0</v>
      </c>
      <c r="AB421" s="34">
        <v>0</v>
      </c>
      <c r="AC421" s="30">
        <v>0</v>
      </c>
      <c r="AD421" s="30">
        <v>0</v>
      </c>
      <c r="AE421" s="25">
        <v>5830</v>
      </c>
    </row>
    <row r="422" spans="1:33" ht="15" x14ac:dyDescent="0.2">
      <c r="A422" s="25">
        <v>408</v>
      </c>
      <c r="B422" s="24" t="s">
        <v>482</v>
      </c>
      <c r="C422" s="30">
        <v>137.333</v>
      </c>
      <c r="D422" s="31">
        <v>161</v>
      </c>
      <c r="E422" s="31">
        <v>349</v>
      </c>
      <c r="F422" s="31">
        <v>563</v>
      </c>
      <c r="G422" s="31">
        <v>0</v>
      </c>
      <c r="H422" s="31">
        <v>260</v>
      </c>
      <c r="I422" s="30">
        <v>0</v>
      </c>
      <c r="J422" s="30">
        <v>0</v>
      </c>
      <c r="K422" s="30">
        <v>1.5740000000000001</v>
      </c>
      <c r="L422" s="31">
        <v>294</v>
      </c>
      <c r="M422" s="31">
        <v>0.9</v>
      </c>
      <c r="N422" s="32">
        <v>0</v>
      </c>
      <c r="O422" s="33">
        <v>0</v>
      </c>
      <c r="P422" s="33">
        <v>0</v>
      </c>
      <c r="Q422" s="33">
        <v>0</v>
      </c>
      <c r="R422" s="34">
        <v>0</v>
      </c>
      <c r="S422" s="34">
        <v>0</v>
      </c>
      <c r="T422" s="25">
        <v>0</v>
      </c>
      <c r="U422" s="25">
        <v>0</v>
      </c>
      <c r="V422" s="32">
        <v>0</v>
      </c>
      <c r="W422" s="34">
        <v>0</v>
      </c>
      <c r="X422" s="34">
        <v>0</v>
      </c>
      <c r="Y422" s="25">
        <v>0</v>
      </c>
      <c r="Z422" s="25">
        <v>0</v>
      </c>
      <c r="AA422" s="30">
        <v>0</v>
      </c>
      <c r="AB422" s="34">
        <v>0</v>
      </c>
      <c r="AC422" s="30">
        <v>0</v>
      </c>
      <c r="AD422" s="30">
        <v>0</v>
      </c>
      <c r="AE422" s="25">
        <v>0</v>
      </c>
    </row>
    <row r="423" spans="1:33" ht="15" x14ac:dyDescent="0.2">
      <c r="A423" s="25">
        <v>409</v>
      </c>
      <c r="B423" s="24" t="s">
        <v>483</v>
      </c>
      <c r="C423" s="30">
        <v>148.11799999999999</v>
      </c>
      <c r="D423" s="31">
        <v>404</v>
      </c>
      <c r="E423" s="31">
        <v>560</v>
      </c>
      <c r="F423" s="31">
        <v>810</v>
      </c>
      <c r="G423" s="31">
        <v>47</v>
      </c>
      <c r="H423" s="31">
        <v>368</v>
      </c>
      <c r="I423" s="30">
        <v>0.26</v>
      </c>
      <c r="J423" s="30">
        <v>0</v>
      </c>
      <c r="K423" s="30">
        <v>0</v>
      </c>
      <c r="L423" s="31">
        <v>0</v>
      </c>
      <c r="M423" s="31">
        <v>5.3</v>
      </c>
      <c r="N423" s="32">
        <v>-1.0640000000000001</v>
      </c>
      <c r="O423" s="33">
        <v>0.15620000000000001</v>
      </c>
      <c r="P423" s="33">
        <v>-1.0230000000000001E-4</v>
      </c>
      <c r="Q423" s="33">
        <v>2.4109999999999999E-8</v>
      </c>
      <c r="R423" s="34">
        <v>0</v>
      </c>
      <c r="S423" s="34">
        <v>0</v>
      </c>
      <c r="T423" s="25">
        <v>-88.8</v>
      </c>
      <c r="U423" s="25">
        <v>0</v>
      </c>
      <c r="V423" s="32">
        <v>15.9984</v>
      </c>
      <c r="W423" s="34">
        <v>4467.01</v>
      </c>
      <c r="X423" s="34">
        <v>-83.15</v>
      </c>
      <c r="Y423" s="25">
        <v>615</v>
      </c>
      <c r="Z423" s="25">
        <v>409</v>
      </c>
      <c r="AA423" s="30">
        <v>0</v>
      </c>
      <c r="AB423" s="34">
        <v>0</v>
      </c>
      <c r="AC423" s="30">
        <v>0</v>
      </c>
      <c r="AD423" s="30">
        <v>0</v>
      </c>
      <c r="AE423" s="25">
        <v>11850</v>
      </c>
    </row>
    <row r="424" spans="1:33" ht="15" x14ac:dyDescent="0.2">
      <c r="A424" s="25">
        <v>410</v>
      </c>
      <c r="B424" s="24" t="s">
        <v>484</v>
      </c>
      <c r="C424" s="30">
        <v>85.15</v>
      </c>
      <c r="D424" s="31">
        <v>262.7</v>
      </c>
      <c r="E424" s="31">
        <v>379.7</v>
      </c>
      <c r="F424" s="31">
        <v>594</v>
      </c>
      <c r="G424" s="31">
        <v>47</v>
      </c>
      <c r="H424" s="31">
        <v>289</v>
      </c>
      <c r="I424" s="30">
        <v>0.28000000000000003</v>
      </c>
      <c r="J424" s="30">
        <v>0.25</v>
      </c>
      <c r="K424" s="30">
        <v>0.86199999999999999</v>
      </c>
      <c r="L424" s="31">
        <v>293</v>
      </c>
      <c r="M424" s="31">
        <v>1.2</v>
      </c>
      <c r="N424" s="32">
        <v>-12.675000000000001</v>
      </c>
      <c r="O424" s="33">
        <v>0.1502</v>
      </c>
      <c r="P424" s="33">
        <v>-8.0199999999999998E-5</v>
      </c>
      <c r="Q424" s="33">
        <v>1.5349999999999998E-8</v>
      </c>
      <c r="R424" s="34">
        <v>772.79</v>
      </c>
      <c r="S424" s="34">
        <v>313.49</v>
      </c>
      <c r="T424" s="25">
        <v>11.71</v>
      </c>
      <c r="U424" s="25">
        <v>0</v>
      </c>
      <c r="V424" s="32">
        <v>16.1004</v>
      </c>
      <c r="W424" s="34">
        <v>3015.46</v>
      </c>
      <c r="X424" s="34">
        <v>-61.15</v>
      </c>
      <c r="Y424" s="25">
        <v>416</v>
      </c>
      <c r="Z424" s="25">
        <v>280</v>
      </c>
      <c r="AA424" s="30">
        <v>0</v>
      </c>
      <c r="AB424" s="34">
        <v>0</v>
      </c>
      <c r="AC424" s="30">
        <v>0</v>
      </c>
      <c r="AD424" s="30">
        <v>0</v>
      </c>
      <c r="AE424" s="25">
        <v>8180</v>
      </c>
    </row>
    <row r="425" spans="1:33" ht="15" x14ac:dyDescent="0.2">
      <c r="A425" s="25">
        <v>411</v>
      </c>
      <c r="B425" s="24" t="s">
        <v>485</v>
      </c>
      <c r="C425" s="30">
        <v>40.064999999999998</v>
      </c>
      <c r="D425" s="31">
        <v>136.9</v>
      </c>
      <c r="E425" s="31">
        <v>238.7</v>
      </c>
      <c r="F425" s="31">
        <v>393</v>
      </c>
      <c r="G425" s="31">
        <v>54</v>
      </c>
      <c r="H425" s="31">
        <v>162</v>
      </c>
      <c r="I425" s="30">
        <v>0.27100000000000002</v>
      </c>
      <c r="J425" s="30">
        <v>0.313</v>
      </c>
      <c r="K425" s="30">
        <v>0.65800000000000003</v>
      </c>
      <c r="L425" s="31">
        <v>238</v>
      </c>
      <c r="M425" s="31">
        <v>0.2</v>
      </c>
      <c r="N425" s="32">
        <v>2.3660000000000001</v>
      </c>
      <c r="O425" s="33">
        <v>4.7230000000000001E-2</v>
      </c>
      <c r="P425" s="33">
        <v>-2.8220000000000001E-5</v>
      </c>
      <c r="Q425" s="33">
        <v>6.6450000000000001E-9</v>
      </c>
      <c r="R425" s="34">
        <v>0</v>
      </c>
      <c r="S425" s="34">
        <v>0</v>
      </c>
      <c r="T425" s="25">
        <v>45.92</v>
      </c>
      <c r="U425" s="25">
        <v>48.37</v>
      </c>
      <c r="V425" s="32">
        <v>13.1563</v>
      </c>
      <c r="W425" s="34">
        <v>1054.72</v>
      </c>
      <c r="X425" s="34">
        <v>-77.08</v>
      </c>
      <c r="Y425" s="25">
        <v>257</v>
      </c>
      <c r="Z425" s="25">
        <v>174</v>
      </c>
      <c r="AA425" s="30">
        <v>0</v>
      </c>
      <c r="AB425" s="34">
        <v>0</v>
      </c>
      <c r="AC425" s="30">
        <v>0</v>
      </c>
      <c r="AD425" s="30">
        <v>0</v>
      </c>
      <c r="AE425" s="25">
        <v>4450</v>
      </c>
    </row>
    <row r="426" spans="1:33" ht="15" x14ac:dyDescent="0.2">
      <c r="A426" s="25">
        <v>412</v>
      </c>
      <c r="B426" s="24" t="s">
        <v>486</v>
      </c>
      <c r="C426" s="30">
        <v>44.097000000000001</v>
      </c>
      <c r="D426" s="31">
        <v>85.5</v>
      </c>
      <c r="E426" s="31">
        <v>231.1</v>
      </c>
      <c r="F426" s="31">
        <v>369.8</v>
      </c>
      <c r="G426" s="31">
        <v>41.9</v>
      </c>
      <c r="H426" s="31">
        <v>203</v>
      </c>
      <c r="I426" s="30">
        <v>0.28100000000000003</v>
      </c>
      <c r="J426" s="30">
        <v>0.152</v>
      </c>
      <c r="K426" s="30">
        <v>0.58199999999999996</v>
      </c>
      <c r="L426" s="31">
        <v>231</v>
      </c>
      <c r="M426" s="31">
        <v>0</v>
      </c>
      <c r="N426" s="32">
        <v>-1.0089999999999999</v>
      </c>
      <c r="O426" s="33">
        <v>7.3150000000000007E-2</v>
      </c>
      <c r="P426" s="33">
        <v>-3.7889999999999998E-5</v>
      </c>
      <c r="Q426" s="33">
        <v>7.6779999999999993E-9</v>
      </c>
      <c r="R426" s="34">
        <v>222.67</v>
      </c>
      <c r="S426" s="34">
        <v>133.41</v>
      </c>
      <c r="T426" s="25">
        <v>-24.82</v>
      </c>
      <c r="U426" s="25">
        <v>-5.61</v>
      </c>
      <c r="V426" s="32">
        <v>15.726000000000001</v>
      </c>
      <c r="W426" s="34">
        <v>1872.46</v>
      </c>
      <c r="X426" s="34">
        <v>-25.16</v>
      </c>
      <c r="Y426" s="25">
        <v>249</v>
      </c>
      <c r="Z426" s="25">
        <v>164</v>
      </c>
      <c r="AA426" s="30">
        <v>43.491999999999997</v>
      </c>
      <c r="AB426" s="34">
        <v>-3266.92</v>
      </c>
      <c r="AC426" s="30">
        <v>-4.1790000000000003</v>
      </c>
      <c r="AD426" s="30">
        <v>1.81</v>
      </c>
      <c r="AE426" s="25">
        <v>4487</v>
      </c>
      <c r="AF426" s="35"/>
    </row>
    <row r="427" spans="1:33" ht="15" x14ac:dyDescent="0.2">
      <c r="A427" s="25">
        <v>413</v>
      </c>
      <c r="B427" s="24" t="s">
        <v>487</v>
      </c>
      <c r="C427" s="30">
        <v>58.08</v>
      </c>
      <c r="D427" s="31">
        <v>193</v>
      </c>
      <c r="E427" s="31">
        <v>321</v>
      </c>
      <c r="F427" s="31">
        <v>496</v>
      </c>
      <c r="G427" s="31">
        <v>47</v>
      </c>
      <c r="H427" s="31">
        <v>223</v>
      </c>
      <c r="I427" s="30">
        <v>0.26</v>
      </c>
      <c r="J427" s="30">
        <v>0.313</v>
      </c>
      <c r="K427" s="30">
        <v>0.79700000000000004</v>
      </c>
      <c r="L427" s="31">
        <v>293</v>
      </c>
      <c r="M427" s="31">
        <v>2.7</v>
      </c>
      <c r="N427" s="32">
        <v>2.8</v>
      </c>
      <c r="O427" s="33">
        <v>6.2440000000000002E-2</v>
      </c>
      <c r="P427" s="33">
        <v>-3.1050000000000003E-5</v>
      </c>
      <c r="Q427" s="33">
        <v>5.078E-9</v>
      </c>
      <c r="R427" s="34">
        <v>343.44</v>
      </c>
      <c r="S427" s="34">
        <v>219.33</v>
      </c>
      <c r="T427" s="25">
        <v>-45.9</v>
      </c>
      <c r="U427" s="25">
        <v>-31.18</v>
      </c>
      <c r="V427" s="32">
        <v>16.2315</v>
      </c>
      <c r="W427" s="34">
        <v>2659.02</v>
      </c>
      <c r="X427" s="34">
        <v>-44.15</v>
      </c>
      <c r="Y427" s="25">
        <v>350</v>
      </c>
      <c r="Z427" s="25">
        <v>235</v>
      </c>
      <c r="AA427" s="30">
        <v>0</v>
      </c>
      <c r="AB427" s="34">
        <v>0</v>
      </c>
      <c r="AC427" s="30">
        <v>0</v>
      </c>
      <c r="AD427" s="30">
        <v>0</v>
      </c>
      <c r="AE427" s="25">
        <v>6760</v>
      </c>
    </row>
    <row r="428" spans="1:33" ht="15" x14ac:dyDescent="0.2">
      <c r="A428" s="25">
        <v>414</v>
      </c>
      <c r="B428" s="24" t="s">
        <v>488</v>
      </c>
      <c r="C428" s="30">
        <v>74.08</v>
      </c>
      <c r="D428" s="31">
        <v>252.5</v>
      </c>
      <c r="E428" s="31">
        <v>414</v>
      </c>
      <c r="F428" s="31">
        <v>612</v>
      </c>
      <c r="G428" s="31">
        <v>53</v>
      </c>
      <c r="H428" s="31">
        <v>230</v>
      </c>
      <c r="I428" s="30">
        <v>0.24199999999999999</v>
      </c>
      <c r="J428" s="30">
        <v>0.53600000000000003</v>
      </c>
      <c r="K428" s="30">
        <v>0.99299999999999999</v>
      </c>
      <c r="L428" s="31">
        <v>293</v>
      </c>
      <c r="M428" s="31">
        <v>1.5</v>
      </c>
      <c r="N428" s="32">
        <v>1.3540000000000001</v>
      </c>
      <c r="O428" s="33">
        <v>8.8109999999999994E-2</v>
      </c>
      <c r="P428" s="33">
        <v>-6.8419999999999999E-5</v>
      </c>
      <c r="Q428" s="33">
        <v>2.3590000000000001E-8</v>
      </c>
      <c r="R428" s="34">
        <v>535.04</v>
      </c>
      <c r="S428" s="34">
        <v>299.32</v>
      </c>
      <c r="T428" s="25">
        <v>-108.78</v>
      </c>
      <c r="U428" s="25">
        <v>-88.27</v>
      </c>
      <c r="V428" s="32">
        <v>17.378900000000002</v>
      </c>
      <c r="W428" s="34">
        <v>3723.42</v>
      </c>
      <c r="X428" s="34">
        <v>-67.48</v>
      </c>
      <c r="Y428" s="25">
        <v>450</v>
      </c>
      <c r="Z428" s="25">
        <v>315</v>
      </c>
      <c r="AA428" s="30">
        <v>76.489999999999995</v>
      </c>
      <c r="AB428" s="34">
        <v>-8619.48</v>
      </c>
      <c r="AC428" s="30">
        <v>-8.1389999999999993</v>
      </c>
      <c r="AD428" s="30">
        <v>3.93</v>
      </c>
      <c r="AE428" s="25">
        <v>7700</v>
      </c>
    </row>
    <row r="429" spans="1:33" ht="15" x14ac:dyDescent="0.2">
      <c r="A429" s="25">
        <v>415</v>
      </c>
      <c r="B429" s="24" t="s">
        <v>489</v>
      </c>
      <c r="C429" s="30">
        <v>55.08</v>
      </c>
      <c r="D429" s="31">
        <v>180.3</v>
      </c>
      <c r="E429" s="31">
        <v>370.5</v>
      </c>
      <c r="F429" s="31">
        <v>564.4</v>
      </c>
      <c r="G429" s="31">
        <v>41.3</v>
      </c>
      <c r="H429" s="31">
        <v>230</v>
      </c>
      <c r="I429" s="30">
        <v>0.20499999999999999</v>
      </c>
      <c r="J429" s="30">
        <v>0.318</v>
      </c>
      <c r="K429" s="30">
        <v>0.78200000000000003</v>
      </c>
      <c r="L429" s="31">
        <v>293</v>
      </c>
      <c r="M429" s="31">
        <v>3.7</v>
      </c>
      <c r="N429" s="32">
        <v>3.6789999999999998</v>
      </c>
      <c r="O429" s="33">
        <v>5.3629999999999997E-2</v>
      </c>
      <c r="P429" s="33">
        <v>-2.6279999999999999E-5</v>
      </c>
      <c r="Q429" s="33">
        <v>4.6669999999999997E-9</v>
      </c>
      <c r="R429" s="34">
        <v>366.77</v>
      </c>
      <c r="S429" s="34">
        <v>225.86</v>
      </c>
      <c r="T429" s="25">
        <v>12.1</v>
      </c>
      <c r="U429" s="25">
        <v>22.98</v>
      </c>
      <c r="V429" s="32">
        <v>15.957100000000001</v>
      </c>
      <c r="W429" s="34">
        <v>2940.86</v>
      </c>
      <c r="X429" s="34">
        <v>-55.15</v>
      </c>
      <c r="Y429" s="25">
        <v>405</v>
      </c>
      <c r="Z429" s="25">
        <v>270</v>
      </c>
      <c r="AA429" s="30">
        <v>53.398000000000003</v>
      </c>
      <c r="AB429" s="34">
        <v>-5937.37</v>
      </c>
      <c r="AC429" s="30">
        <v>-5.2</v>
      </c>
      <c r="AD429" s="30">
        <v>4.28</v>
      </c>
      <c r="AE429" s="25">
        <v>7710</v>
      </c>
    </row>
    <row r="430" spans="1:33" ht="15" x14ac:dyDescent="0.2">
      <c r="A430" s="25">
        <v>416</v>
      </c>
      <c r="B430" s="24" t="s">
        <v>490</v>
      </c>
      <c r="C430" s="30">
        <v>78.542000000000002</v>
      </c>
      <c r="D430" s="31">
        <v>150.4</v>
      </c>
      <c r="E430" s="31">
        <v>319.60000000000002</v>
      </c>
      <c r="F430" s="31">
        <v>503</v>
      </c>
      <c r="G430" s="31">
        <v>45.2</v>
      </c>
      <c r="H430" s="31">
        <v>254</v>
      </c>
      <c r="I430" s="30">
        <v>0.27800000000000002</v>
      </c>
      <c r="J430" s="30">
        <v>0.23</v>
      </c>
      <c r="K430" s="30">
        <v>0.89100000000000001</v>
      </c>
      <c r="L430" s="31">
        <v>293</v>
      </c>
      <c r="M430" s="31">
        <v>2</v>
      </c>
      <c r="N430" s="32">
        <v>-0.79900000000000004</v>
      </c>
      <c r="O430" s="33">
        <v>8.6599999999999996E-2</v>
      </c>
      <c r="P430" s="33">
        <v>-5.9910000000000001E-5</v>
      </c>
      <c r="Q430" s="33">
        <v>1.7789999999999999E-8</v>
      </c>
      <c r="R430" s="34">
        <v>374.77</v>
      </c>
      <c r="S430" s="34">
        <v>215</v>
      </c>
      <c r="T430" s="25">
        <v>-31.1</v>
      </c>
      <c r="U430" s="25">
        <v>-12.11</v>
      </c>
      <c r="V430" s="32">
        <v>15.9594</v>
      </c>
      <c r="W430" s="34">
        <v>2581.48</v>
      </c>
      <c r="X430" s="34">
        <v>-42.95</v>
      </c>
      <c r="Y430" s="25">
        <v>350</v>
      </c>
      <c r="Z430" s="25">
        <v>230</v>
      </c>
      <c r="AA430" s="30">
        <v>0</v>
      </c>
      <c r="AB430" s="34">
        <v>0</v>
      </c>
      <c r="AC430" s="30">
        <v>0</v>
      </c>
      <c r="AD430" s="30">
        <v>0</v>
      </c>
      <c r="AE430" s="25">
        <v>6510</v>
      </c>
    </row>
    <row r="431" spans="1:33" ht="15" x14ac:dyDescent="0.2">
      <c r="A431" s="25">
        <v>417</v>
      </c>
      <c r="B431" s="24" t="s">
        <v>491</v>
      </c>
      <c r="C431" s="30">
        <v>42.081000000000003</v>
      </c>
      <c r="D431" s="31">
        <v>87.9</v>
      </c>
      <c r="E431" s="31">
        <v>225.4</v>
      </c>
      <c r="F431" s="31">
        <v>365</v>
      </c>
      <c r="G431" s="31">
        <v>45.6</v>
      </c>
      <c r="H431" s="31">
        <v>181</v>
      </c>
      <c r="I431" s="30">
        <v>0.27500000000000002</v>
      </c>
      <c r="J431" s="30">
        <v>0.14799999999999999</v>
      </c>
      <c r="K431" s="30">
        <v>0.61199999999999999</v>
      </c>
      <c r="L431" s="31">
        <v>223</v>
      </c>
      <c r="M431" s="31">
        <v>0.4</v>
      </c>
      <c r="N431" s="32">
        <v>0.88600000000000001</v>
      </c>
      <c r="O431" s="33">
        <v>5.602E-2</v>
      </c>
      <c r="P431" s="33">
        <v>-2.7710000000000001E-5</v>
      </c>
      <c r="Q431" s="33">
        <v>5.2659999999999998E-9</v>
      </c>
      <c r="R431" s="34">
        <v>273.83999999999997</v>
      </c>
      <c r="S431" s="34">
        <v>131.63</v>
      </c>
      <c r="T431" s="25">
        <v>4.88</v>
      </c>
      <c r="U431" s="25">
        <v>14.99</v>
      </c>
      <c r="V431" s="32">
        <v>15.7027</v>
      </c>
      <c r="W431" s="34">
        <v>1807.53</v>
      </c>
      <c r="X431" s="34">
        <v>-26.15</v>
      </c>
      <c r="Y431" s="25">
        <v>240</v>
      </c>
      <c r="Z431" s="25">
        <v>160</v>
      </c>
      <c r="AA431" s="30">
        <v>44.793999999999997</v>
      </c>
      <c r="AB431" s="34">
        <v>-3260.31</v>
      </c>
      <c r="AC431" s="30">
        <v>-4.3789999999999996</v>
      </c>
      <c r="AD431" s="30">
        <v>1.63</v>
      </c>
      <c r="AE431" s="25">
        <v>4400</v>
      </c>
    </row>
    <row r="432" spans="1:33" ht="15" x14ac:dyDescent="0.2">
      <c r="A432" s="25">
        <v>418</v>
      </c>
      <c r="B432" s="24" t="s">
        <v>492</v>
      </c>
      <c r="C432" s="30">
        <v>58.08</v>
      </c>
      <c r="D432" s="31">
        <v>161</v>
      </c>
      <c r="E432" s="31">
        <v>307.5</v>
      </c>
      <c r="F432" s="31">
        <v>482.2</v>
      </c>
      <c r="G432" s="31">
        <v>48.6</v>
      </c>
      <c r="H432" s="31">
        <v>186</v>
      </c>
      <c r="I432" s="30">
        <v>0.22800000000000001</v>
      </c>
      <c r="J432" s="30">
        <v>0.26900000000000002</v>
      </c>
      <c r="K432" s="30">
        <v>0.82899999999999996</v>
      </c>
      <c r="L432" s="31">
        <v>293</v>
      </c>
      <c r="M432" s="31">
        <v>2</v>
      </c>
      <c r="N432" s="32">
        <v>-2.02</v>
      </c>
      <c r="O432" s="33">
        <v>7.7789999999999998E-2</v>
      </c>
      <c r="P432" s="33">
        <v>-4.7500000000000003E-5</v>
      </c>
      <c r="Q432" s="33">
        <v>1.152E-8</v>
      </c>
      <c r="R432" s="34">
        <v>377.43</v>
      </c>
      <c r="S432" s="34">
        <v>213.36</v>
      </c>
      <c r="T432" s="25">
        <v>-22.17</v>
      </c>
      <c r="U432" s="25">
        <v>-6.16</v>
      </c>
      <c r="V432" s="32">
        <v>15.322699999999999</v>
      </c>
      <c r="W432" s="34">
        <v>2107.58</v>
      </c>
      <c r="X432" s="34">
        <v>-64.87</v>
      </c>
      <c r="Y432" s="25">
        <v>340</v>
      </c>
      <c r="Z432" s="25">
        <v>225</v>
      </c>
      <c r="AA432" s="30">
        <v>0</v>
      </c>
      <c r="AB432" s="34">
        <v>0</v>
      </c>
      <c r="AC432" s="30">
        <v>0</v>
      </c>
      <c r="AD432" s="30">
        <v>0</v>
      </c>
      <c r="AE432" s="25">
        <v>6450</v>
      </c>
    </row>
    <row r="433" spans="1:31" ht="15" x14ac:dyDescent="0.2">
      <c r="A433" s="25">
        <v>419</v>
      </c>
      <c r="B433" s="24" t="s">
        <v>493</v>
      </c>
      <c r="C433" s="30">
        <v>230.31</v>
      </c>
      <c r="D433" s="31">
        <v>485</v>
      </c>
      <c r="E433" s="31">
        <v>649</v>
      </c>
      <c r="F433" s="31">
        <v>926</v>
      </c>
      <c r="G433" s="31">
        <v>32.799999999999997</v>
      </c>
      <c r="H433" s="31">
        <v>779</v>
      </c>
      <c r="I433" s="30">
        <v>0.33600000000000002</v>
      </c>
      <c r="J433" s="30">
        <v>0</v>
      </c>
      <c r="K433" s="30">
        <v>0</v>
      </c>
      <c r="L433" s="31">
        <v>0</v>
      </c>
      <c r="M433" s="31">
        <v>0.7</v>
      </c>
      <c r="N433" s="32">
        <v>0</v>
      </c>
      <c r="O433" s="33">
        <v>0</v>
      </c>
      <c r="P433" s="33">
        <v>0</v>
      </c>
      <c r="Q433" s="33">
        <v>0</v>
      </c>
      <c r="R433" s="34">
        <v>911.01</v>
      </c>
      <c r="S433" s="34">
        <v>461.1</v>
      </c>
      <c r="T433" s="25">
        <v>0</v>
      </c>
      <c r="U433" s="25">
        <v>0</v>
      </c>
      <c r="V433" s="32">
        <v>0</v>
      </c>
      <c r="W433" s="34">
        <v>0</v>
      </c>
      <c r="X433" s="34">
        <v>0</v>
      </c>
      <c r="Y433" s="25">
        <v>0</v>
      </c>
      <c r="Z433" s="25">
        <v>0</v>
      </c>
      <c r="AA433" s="30">
        <v>0</v>
      </c>
      <c r="AB433" s="34">
        <v>0</v>
      </c>
      <c r="AC433" s="30">
        <v>0</v>
      </c>
      <c r="AD433" s="30">
        <v>0</v>
      </c>
      <c r="AE433" s="25">
        <v>0</v>
      </c>
    </row>
    <row r="434" spans="1:31" ht="15" x14ac:dyDescent="0.2">
      <c r="A434" s="25">
        <v>420</v>
      </c>
      <c r="B434" s="24" t="s">
        <v>494</v>
      </c>
      <c r="C434" s="30">
        <v>107.15600000000001</v>
      </c>
      <c r="D434" s="31">
        <v>316.89999999999998</v>
      </c>
      <c r="E434" s="31">
        <v>473.8</v>
      </c>
      <c r="F434" s="31">
        <v>667</v>
      </c>
      <c r="G434" s="31">
        <v>0</v>
      </c>
      <c r="H434" s="31">
        <v>0</v>
      </c>
      <c r="I434" s="30">
        <v>0</v>
      </c>
      <c r="J434" s="30">
        <v>0</v>
      </c>
      <c r="K434" s="30">
        <v>0.96399999999999997</v>
      </c>
      <c r="L434" s="31">
        <v>323</v>
      </c>
      <c r="M434" s="31">
        <v>1.6</v>
      </c>
      <c r="N434" s="32">
        <v>0</v>
      </c>
      <c r="O434" s="33">
        <v>0</v>
      </c>
      <c r="P434" s="33">
        <v>0</v>
      </c>
      <c r="Q434" s="33">
        <v>0</v>
      </c>
      <c r="R434" s="34">
        <v>738.9</v>
      </c>
      <c r="S434" s="34">
        <v>356.02</v>
      </c>
      <c r="T434" s="25">
        <v>0</v>
      </c>
      <c r="U434" s="25">
        <v>0</v>
      </c>
      <c r="V434" s="32">
        <v>16.6968</v>
      </c>
      <c r="W434" s="34">
        <v>4041.04</v>
      </c>
      <c r="X434" s="34">
        <v>-72.150000000000006</v>
      </c>
      <c r="Y434" s="25">
        <v>500</v>
      </c>
      <c r="Z434" s="25">
        <v>350</v>
      </c>
      <c r="AA434" s="30">
        <v>0</v>
      </c>
      <c r="AB434" s="34">
        <v>0</v>
      </c>
      <c r="AC434" s="30">
        <v>0</v>
      </c>
      <c r="AD434" s="30">
        <v>0</v>
      </c>
      <c r="AE434" s="25">
        <v>10700</v>
      </c>
    </row>
    <row r="435" spans="1:31" ht="15" x14ac:dyDescent="0.2">
      <c r="A435" s="25">
        <v>421</v>
      </c>
      <c r="B435" s="24" t="s">
        <v>495</v>
      </c>
      <c r="C435" s="30">
        <v>106.16800000000001</v>
      </c>
      <c r="D435" s="31">
        <v>286.39999999999998</v>
      </c>
      <c r="E435" s="31">
        <v>411.5</v>
      </c>
      <c r="F435" s="31">
        <v>616.20000000000005</v>
      </c>
      <c r="G435" s="31">
        <v>34.700000000000003</v>
      </c>
      <c r="H435" s="31">
        <v>379</v>
      </c>
      <c r="I435" s="30">
        <v>0.26</v>
      </c>
      <c r="J435" s="30">
        <v>0.32400000000000001</v>
      </c>
      <c r="K435" s="30">
        <v>0.86099999999999999</v>
      </c>
      <c r="L435" s="31">
        <v>293</v>
      </c>
      <c r="M435" s="31">
        <v>0.1</v>
      </c>
      <c r="N435" s="32">
        <v>-5.9930000000000003</v>
      </c>
      <c r="O435" s="33">
        <v>0.14430000000000001</v>
      </c>
      <c r="P435" s="33">
        <v>-8.0580000000000004E-5</v>
      </c>
      <c r="Q435" s="33">
        <v>1.6289999999999999E-8</v>
      </c>
      <c r="R435" s="34">
        <v>475.16</v>
      </c>
      <c r="S435" s="34">
        <v>261.39999999999998</v>
      </c>
      <c r="T435" s="25">
        <v>4.29</v>
      </c>
      <c r="U435" s="25">
        <v>28.95</v>
      </c>
      <c r="V435" s="32">
        <v>16.096299999999999</v>
      </c>
      <c r="W435" s="34">
        <v>3346.65</v>
      </c>
      <c r="X435" s="34">
        <v>-57.84</v>
      </c>
      <c r="Y435" s="25">
        <v>440</v>
      </c>
      <c r="Z435" s="25">
        <v>300</v>
      </c>
      <c r="AA435" s="30">
        <v>56.174999999999997</v>
      </c>
      <c r="AB435" s="34">
        <v>-6673.7</v>
      </c>
      <c r="AC435" s="30">
        <v>-5.5430000000000001</v>
      </c>
      <c r="AD435" s="30">
        <v>6.19</v>
      </c>
      <c r="AE435" s="25">
        <v>8600</v>
      </c>
    </row>
    <row r="436" spans="1:31" ht="15" x14ac:dyDescent="0.2">
      <c r="A436" s="25">
        <v>422</v>
      </c>
      <c r="B436" s="24" t="s">
        <v>496</v>
      </c>
      <c r="C436" s="30">
        <v>79.102000000000004</v>
      </c>
      <c r="D436" s="31">
        <v>231.5</v>
      </c>
      <c r="E436" s="31">
        <v>388.5</v>
      </c>
      <c r="F436" s="31">
        <v>620</v>
      </c>
      <c r="G436" s="31">
        <v>55.6</v>
      </c>
      <c r="H436" s="31">
        <v>254</v>
      </c>
      <c r="I436" s="30">
        <v>0.27700000000000002</v>
      </c>
      <c r="J436" s="30">
        <v>0.24</v>
      </c>
      <c r="K436" s="30">
        <v>0.98299999999999998</v>
      </c>
      <c r="L436" s="31">
        <v>293</v>
      </c>
      <c r="M436" s="31">
        <v>2.2999999999999998</v>
      </c>
      <c r="N436" s="32">
        <v>9.5039999999999996</v>
      </c>
      <c r="O436" s="33">
        <v>0.1177</v>
      </c>
      <c r="P436" s="33">
        <v>-8.4980000000000003E-5</v>
      </c>
      <c r="Q436" s="33">
        <v>2.3989999999999998E-8</v>
      </c>
      <c r="R436" s="34">
        <v>618.5</v>
      </c>
      <c r="S436" s="34">
        <v>291.58</v>
      </c>
      <c r="T436" s="25">
        <v>33.5</v>
      </c>
      <c r="U436" s="25">
        <v>45.46</v>
      </c>
      <c r="V436" s="32">
        <v>16.091000000000001</v>
      </c>
      <c r="W436" s="34">
        <v>3095.13</v>
      </c>
      <c r="X436" s="34">
        <v>-61.15</v>
      </c>
      <c r="Y436" s="25">
        <v>425</v>
      </c>
      <c r="Z436" s="25">
        <v>285</v>
      </c>
      <c r="AA436" s="30">
        <v>0</v>
      </c>
      <c r="AB436" s="34">
        <v>0</v>
      </c>
      <c r="AC436" s="30">
        <v>0</v>
      </c>
      <c r="AD436" s="30">
        <v>0</v>
      </c>
      <c r="AE436" s="25">
        <v>8400</v>
      </c>
    </row>
    <row r="437" spans="1:31" ht="15" x14ac:dyDescent="0.2">
      <c r="A437" s="25">
        <v>423</v>
      </c>
      <c r="B437" s="24" t="s">
        <v>497</v>
      </c>
      <c r="C437" s="30">
        <v>67.090999999999994</v>
      </c>
      <c r="D437" s="31">
        <v>0</v>
      </c>
      <c r="E437" s="31">
        <v>403</v>
      </c>
      <c r="F437" s="31">
        <v>640</v>
      </c>
      <c r="G437" s="31">
        <v>0</v>
      </c>
      <c r="H437" s="31">
        <v>0</v>
      </c>
      <c r="I437" s="30">
        <v>0</v>
      </c>
      <c r="J437" s="30">
        <v>0</v>
      </c>
      <c r="K437" s="30">
        <v>0.96699999999999997</v>
      </c>
      <c r="L437" s="31">
        <v>294</v>
      </c>
      <c r="M437" s="31">
        <v>1.8</v>
      </c>
      <c r="N437" s="32">
        <v>0</v>
      </c>
      <c r="O437" s="33">
        <v>0</v>
      </c>
      <c r="P437" s="33">
        <v>0</v>
      </c>
      <c r="Q437" s="33">
        <v>0</v>
      </c>
      <c r="R437" s="34">
        <v>0</v>
      </c>
      <c r="S437" s="34">
        <v>0</v>
      </c>
      <c r="T437" s="25">
        <v>25.88</v>
      </c>
      <c r="U437" s="25">
        <v>0</v>
      </c>
      <c r="V437" s="32">
        <v>16.796600000000002</v>
      </c>
      <c r="W437" s="34">
        <v>3457.47</v>
      </c>
      <c r="X437" s="34">
        <v>-62.73</v>
      </c>
      <c r="Y437" s="25">
        <v>440</v>
      </c>
      <c r="Z437" s="25">
        <v>330</v>
      </c>
      <c r="AA437" s="30">
        <v>0</v>
      </c>
      <c r="AB437" s="34">
        <v>0</v>
      </c>
      <c r="AC437" s="30">
        <v>0</v>
      </c>
      <c r="AD437" s="30">
        <v>0</v>
      </c>
      <c r="AE437" s="25">
        <v>0</v>
      </c>
    </row>
    <row r="438" spans="1:31" ht="15" x14ac:dyDescent="0.2">
      <c r="A438" s="25">
        <v>424</v>
      </c>
      <c r="B438" s="24" t="s">
        <v>498</v>
      </c>
      <c r="C438" s="30">
        <v>71.123000000000005</v>
      </c>
      <c r="D438" s="31">
        <v>0</v>
      </c>
      <c r="E438" s="31">
        <v>359.7</v>
      </c>
      <c r="F438" s="31">
        <v>568.6</v>
      </c>
      <c r="G438" s="31">
        <v>55.4</v>
      </c>
      <c r="H438" s="31">
        <v>249</v>
      </c>
      <c r="I438" s="30">
        <v>0.29599999999999999</v>
      </c>
      <c r="J438" s="30">
        <v>0</v>
      </c>
      <c r="K438" s="30">
        <v>0.85199999999999998</v>
      </c>
      <c r="L438" s="31">
        <v>295</v>
      </c>
      <c r="M438" s="31">
        <v>1.6</v>
      </c>
      <c r="N438" s="32">
        <v>-12.308</v>
      </c>
      <c r="O438" s="33">
        <v>0.1275</v>
      </c>
      <c r="P438" s="33">
        <v>-7.7379999999999994E-5</v>
      </c>
      <c r="Q438" s="33">
        <v>1.798E-8</v>
      </c>
      <c r="R438" s="34">
        <v>0</v>
      </c>
      <c r="S438" s="34">
        <v>0</v>
      </c>
      <c r="T438" s="25">
        <v>-0.86</v>
      </c>
      <c r="U438" s="25">
        <v>27.41</v>
      </c>
      <c r="V438" s="32">
        <v>15.9444</v>
      </c>
      <c r="W438" s="34">
        <v>2717.03</v>
      </c>
      <c r="X438" s="34">
        <v>-67.900000000000006</v>
      </c>
      <c r="Y438" s="25">
        <v>400</v>
      </c>
      <c r="Z438" s="25">
        <v>300</v>
      </c>
      <c r="AA438" s="30">
        <v>0</v>
      </c>
      <c r="AB438" s="34">
        <v>0</v>
      </c>
      <c r="AC438" s="30">
        <v>0</v>
      </c>
      <c r="AD438" s="30">
        <v>0</v>
      </c>
      <c r="AE438" s="25">
        <v>0</v>
      </c>
    </row>
    <row r="439" spans="1:31" ht="15" x14ac:dyDescent="0.2">
      <c r="A439" s="25">
        <v>425</v>
      </c>
      <c r="B439" s="24" t="s">
        <v>499</v>
      </c>
      <c r="C439" s="30">
        <v>134.22200000000001</v>
      </c>
      <c r="D439" s="31">
        <v>197.7</v>
      </c>
      <c r="E439" s="31">
        <v>446.5</v>
      </c>
      <c r="F439" s="31">
        <v>664</v>
      </c>
      <c r="G439" s="31">
        <v>29.1</v>
      </c>
      <c r="H439" s="31">
        <v>0</v>
      </c>
      <c r="I439" s="30">
        <v>0</v>
      </c>
      <c r="J439" s="30">
        <v>0.27400000000000002</v>
      </c>
      <c r="K439" s="30">
        <v>0.86199999999999999</v>
      </c>
      <c r="L439" s="31">
        <v>293</v>
      </c>
      <c r="M439" s="31">
        <v>0.4</v>
      </c>
      <c r="N439" s="32">
        <v>-15.56</v>
      </c>
      <c r="O439" s="33">
        <v>0.23630000000000001</v>
      </c>
      <c r="P439" s="33">
        <v>-1.7229999999999999E-4</v>
      </c>
      <c r="Q439" s="33">
        <v>5.1399999999999997E-8</v>
      </c>
      <c r="R439" s="34">
        <v>582.66</v>
      </c>
      <c r="S439" s="34">
        <v>295.82</v>
      </c>
      <c r="T439" s="25">
        <v>-4.17</v>
      </c>
      <c r="U439" s="25">
        <v>0</v>
      </c>
      <c r="V439" s="32">
        <v>15.9999</v>
      </c>
      <c r="W439" s="34">
        <v>3544.19</v>
      </c>
      <c r="X439" s="34">
        <v>-68.099999999999994</v>
      </c>
      <c r="Y439" s="25">
        <v>476</v>
      </c>
      <c r="Z439" s="25">
        <v>325</v>
      </c>
      <c r="AA439" s="30">
        <v>0</v>
      </c>
      <c r="AB439" s="34">
        <v>0</v>
      </c>
      <c r="AC439" s="30">
        <v>0</v>
      </c>
      <c r="AD439" s="30">
        <v>0</v>
      </c>
      <c r="AE439" s="25">
        <v>9070</v>
      </c>
    </row>
    <row r="440" spans="1:31" ht="15" x14ac:dyDescent="0.2">
      <c r="A440" s="25">
        <v>426</v>
      </c>
      <c r="B440" s="24" t="s">
        <v>500</v>
      </c>
      <c r="C440" s="30">
        <v>140.27000000000001</v>
      </c>
      <c r="D440" s="31">
        <v>0</v>
      </c>
      <c r="E440" s="31">
        <v>452.5</v>
      </c>
      <c r="F440" s="31">
        <v>669</v>
      </c>
      <c r="G440" s="31">
        <v>26.4</v>
      </c>
      <c r="H440" s="31">
        <v>0</v>
      </c>
      <c r="I440" s="30">
        <v>0</v>
      </c>
      <c r="J440" s="30">
        <v>0.26400000000000001</v>
      </c>
      <c r="K440" s="30">
        <v>0.81299999999999994</v>
      </c>
      <c r="L440" s="31">
        <v>293</v>
      </c>
      <c r="M440" s="31">
        <v>0</v>
      </c>
      <c r="N440" s="32">
        <v>0</v>
      </c>
      <c r="O440" s="33">
        <v>0</v>
      </c>
      <c r="P440" s="33">
        <v>0</v>
      </c>
      <c r="Q440" s="33">
        <v>0</v>
      </c>
      <c r="R440" s="34">
        <v>0</v>
      </c>
      <c r="S440" s="34">
        <v>0</v>
      </c>
      <c r="T440" s="25">
        <v>0</v>
      </c>
      <c r="U440" s="25">
        <v>0</v>
      </c>
      <c r="V440" s="32">
        <v>15.867000000000001</v>
      </c>
      <c r="W440" s="34">
        <v>3524.57</v>
      </c>
      <c r="X440" s="34">
        <v>-70.78</v>
      </c>
      <c r="Y440" s="25">
        <v>470</v>
      </c>
      <c r="Z440" s="25">
        <v>360</v>
      </c>
      <c r="AA440" s="30">
        <v>0</v>
      </c>
      <c r="AB440" s="34">
        <v>0</v>
      </c>
      <c r="AC440" s="30">
        <v>0</v>
      </c>
      <c r="AD440" s="30">
        <v>0</v>
      </c>
      <c r="AE440" s="25">
        <v>0</v>
      </c>
    </row>
    <row r="441" spans="1:31" ht="15" x14ac:dyDescent="0.2">
      <c r="A441" s="25">
        <v>427</v>
      </c>
      <c r="B441" s="24" t="s">
        <v>501</v>
      </c>
      <c r="C441" s="30">
        <v>169.898</v>
      </c>
      <c r="D441" s="31">
        <v>204.3</v>
      </c>
      <c r="E441" s="31">
        <v>330.4</v>
      </c>
      <c r="F441" s="31">
        <v>507</v>
      </c>
      <c r="G441" s="31">
        <v>37</v>
      </c>
      <c r="H441" s="31">
        <v>326</v>
      </c>
      <c r="I441" s="30">
        <v>0.28999999999999998</v>
      </c>
      <c r="J441" s="30">
        <v>0.26400000000000001</v>
      </c>
      <c r="K441" s="30">
        <v>1.48</v>
      </c>
      <c r="L441" s="31">
        <v>293</v>
      </c>
      <c r="M441" s="31">
        <v>0</v>
      </c>
      <c r="N441" s="32">
        <v>0</v>
      </c>
      <c r="O441" s="33">
        <v>0</v>
      </c>
      <c r="P441" s="33">
        <v>0</v>
      </c>
      <c r="Q441" s="33">
        <v>0</v>
      </c>
      <c r="R441" s="34">
        <v>0</v>
      </c>
      <c r="S441" s="34">
        <v>0</v>
      </c>
      <c r="T441" s="25">
        <v>0</v>
      </c>
      <c r="U441" s="25">
        <v>0</v>
      </c>
      <c r="V441" s="32">
        <v>15.8019</v>
      </c>
      <c r="W441" s="34">
        <v>2634.16</v>
      </c>
      <c r="X441" s="34">
        <v>-43.15</v>
      </c>
      <c r="Y441" s="25">
        <v>364</v>
      </c>
      <c r="Z441" s="25">
        <v>238</v>
      </c>
      <c r="AA441" s="30">
        <v>0</v>
      </c>
      <c r="AB441" s="34">
        <v>0</v>
      </c>
      <c r="AC441" s="30">
        <v>0</v>
      </c>
      <c r="AD441" s="30">
        <v>0</v>
      </c>
      <c r="AE441" s="25">
        <v>6580</v>
      </c>
    </row>
    <row r="442" spans="1:31" ht="15" x14ac:dyDescent="0.2">
      <c r="A442" s="25">
        <v>428</v>
      </c>
      <c r="B442" s="24" t="s">
        <v>502</v>
      </c>
      <c r="C442" s="30">
        <v>104.08</v>
      </c>
      <c r="D442" s="31">
        <v>183</v>
      </c>
      <c r="E442" s="31">
        <v>187</v>
      </c>
      <c r="F442" s="31">
        <v>259</v>
      </c>
      <c r="G442" s="31">
        <v>36.700000000000003</v>
      </c>
      <c r="H442" s="31">
        <v>0</v>
      </c>
      <c r="I442" s="30">
        <v>0</v>
      </c>
      <c r="J442" s="30">
        <v>0</v>
      </c>
      <c r="K442" s="30">
        <v>1.66</v>
      </c>
      <c r="L442" s="31">
        <v>178</v>
      </c>
      <c r="M442" s="31">
        <v>0</v>
      </c>
      <c r="N442" s="32">
        <v>0</v>
      </c>
      <c r="O442" s="33">
        <v>0</v>
      </c>
      <c r="P442" s="33">
        <v>0</v>
      </c>
      <c r="Q442" s="33">
        <v>0</v>
      </c>
      <c r="R442" s="34">
        <v>0</v>
      </c>
      <c r="S442" s="34">
        <v>0</v>
      </c>
      <c r="T442" s="25">
        <v>0</v>
      </c>
      <c r="U442" s="25">
        <v>0</v>
      </c>
      <c r="V442" s="32">
        <v>0</v>
      </c>
      <c r="W442" s="34">
        <v>0</v>
      </c>
      <c r="X442" s="34">
        <v>0</v>
      </c>
      <c r="Y442" s="25">
        <v>0</v>
      </c>
      <c r="Z442" s="25">
        <v>0</v>
      </c>
      <c r="AA442" s="30">
        <v>0</v>
      </c>
      <c r="AB442" s="34">
        <v>0</v>
      </c>
      <c r="AC442" s="30">
        <v>0</v>
      </c>
      <c r="AD442" s="30">
        <v>0</v>
      </c>
      <c r="AE442" s="25">
        <v>0</v>
      </c>
    </row>
    <row r="443" spans="1:31" ht="15" x14ac:dyDescent="0.2">
      <c r="A443" s="25">
        <v>429</v>
      </c>
      <c r="B443" s="24" t="s">
        <v>503</v>
      </c>
      <c r="C443" s="30">
        <v>104.152</v>
      </c>
      <c r="D443" s="31">
        <v>242.5</v>
      </c>
      <c r="E443" s="31">
        <v>418.3</v>
      </c>
      <c r="F443" s="31">
        <v>647</v>
      </c>
      <c r="G443" s="31">
        <v>39.4</v>
      </c>
      <c r="H443" s="31">
        <v>0</v>
      </c>
      <c r="I443" s="30">
        <v>0</v>
      </c>
      <c r="J443" s="30">
        <v>0.25700000000000001</v>
      </c>
      <c r="K443" s="30">
        <v>0.90600000000000003</v>
      </c>
      <c r="L443" s="31">
        <v>293</v>
      </c>
      <c r="M443" s="31">
        <v>0.1</v>
      </c>
      <c r="N443" s="32">
        <v>-6.7469999999999999</v>
      </c>
      <c r="O443" s="33">
        <v>0.14710000000000001</v>
      </c>
      <c r="P443" s="33">
        <v>-9.6089999999999996E-5</v>
      </c>
      <c r="Q443" s="33">
        <v>2.3730000000000001E-8</v>
      </c>
      <c r="R443" s="34">
        <v>528.64</v>
      </c>
      <c r="S443" s="34">
        <v>276.70999999999998</v>
      </c>
      <c r="T443" s="25">
        <v>35.22</v>
      </c>
      <c r="U443" s="25">
        <v>51.1</v>
      </c>
      <c r="V443" s="32">
        <v>16.019300000000001</v>
      </c>
      <c r="W443" s="34">
        <v>3328.57</v>
      </c>
      <c r="X443" s="34">
        <v>-63.72</v>
      </c>
      <c r="Y443" s="25">
        <v>460</v>
      </c>
      <c r="Z443" s="25">
        <v>305</v>
      </c>
      <c r="AA443" s="30">
        <v>0</v>
      </c>
      <c r="AB443" s="34">
        <v>0</v>
      </c>
      <c r="AC443" s="30">
        <v>0</v>
      </c>
      <c r="AD443" s="30">
        <v>0</v>
      </c>
      <c r="AE443" s="25">
        <v>8800</v>
      </c>
    </row>
    <row r="444" spans="1:31" ht="15" x14ac:dyDescent="0.2">
      <c r="A444" s="25">
        <v>430</v>
      </c>
      <c r="B444" s="24" t="s">
        <v>504</v>
      </c>
      <c r="C444" s="30">
        <v>118.09</v>
      </c>
      <c r="D444" s="31">
        <v>456</v>
      </c>
      <c r="E444" s="31">
        <v>508</v>
      </c>
      <c r="F444" s="31">
        <v>0</v>
      </c>
      <c r="G444" s="31">
        <v>0</v>
      </c>
      <c r="H444" s="31">
        <v>0</v>
      </c>
      <c r="I444" s="30">
        <v>0</v>
      </c>
      <c r="J444" s="30">
        <v>0</v>
      </c>
      <c r="K444" s="30">
        <v>0</v>
      </c>
      <c r="L444" s="31">
        <v>0</v>
      </c>
      <c r="M444" s="31">
        <v>2.2000000000000002</v>
      </c>
      <c r="N444" s="32">
        <v>3.6</v>
      </c>
      <c r="O444" s="33">
        <v>1.12E-2</v>
      </c>
      <c r="P444" s="33">
        <v>-7.5080000000000006E-5</v>
      </c>
      <c r="Q444" s="33">
        <v>1.8959999999999999E-8</v>
      </c>
      <c r="R444" s="34">
        <v>0</v>
      </c>
      <c r="S444" s="34">
        <v>0</v>
      </c>
      <c r="T444" s="25">
        <v>0</v>
      </c>
      <c r="U444" s="25">
        <v>0</v>
      </c>
      <c r="V444" s="32">
        <v>0</v>
      </c>
      <c r="W444" s="34">
        <v>0</v>
      </c>
      <c r="X444" s="34">
        <v>0</v>
      </c>
      <c r="Y444" s="25">
        <v>0</v>
      </c>
      <c r="Z444" s="25">
        <v>0</v>
      </c>
      <c r="AA444" s="30">
        <v>0</v>
      </c>
      <c r="AB444" s="34">
        <v>0</v>
      </c>
      <c r="AC444" s="30">
        <v>0</v>
      </c>
      <c r="AD444" s="30">
        <v>0</v>
      </c>
      <c r="AE444" s="25">
        <v>0</v>
      </c>
    </row>
    <row r="445" spans="1:31" ht="15" x14ac:dyDescent="0.2">
      <c r="A445" s="25">
        <v>431</v>
      </c>
      <c r="B445" s="24" t="s">
        <v>505</v>
      </c>
      <c r="C445" s="30">
        <v>64.063000000000002</v>
      </c>
      <c r="D445" s="31">
        <v>197.7</v>
      </c>
      <c r="E445" s="31">
        <v>263</v>
      </c>
      <c r="F445" s="31">
        <v>430.8</v>
      </c>
      <c r="G445" s="31">
        <v>77.8</v>
      </c>
      <c r="H445" s="31">
        <v>122</v>
      </c>
      <c r="I445" s="30">
        <v>0.26800000000000002</v>
      </c>
      <c r="J445" s="30">
        <v>0.251</v>
      </c>
      <c r="K445" s="30">
        <v>1.4550000000000001</v>
      </c>
      <c r="L445" s="31">
        <v>263</v>
      </c>
      <c r="M445" s="31">
        <v>1.6</v>
      </c>
      <c r="N445" s="32">
        <v>5.6970000000000001</v>
      </c>
      <c r="O445" s="33">
        <v>1.6E-2</v>
      </c>
      <c r="P445" s="33">
        <v>-1.185E-5</v>
      </c>
      <c r="Q445" s="33">
        <v>3.1719999999999998E-9</v>
      </c>
      <c r="R445" s="34">
        <v>397.85</v>
      </c>
      <c r="S445" s="34">
        <v>208.42</v>
      </c>
      <c r="T445" s="25">
        <v>-70.95</v>
      </c>
      <c r="U445" s="25">
        <v>-71.739999999999995</v>
      </c>
      <c r="V445" s="32">
        <v>16.768000000000001</v>
      </c>
      <c r="W445" s="34">
        <v>2302.35</v>
      </c>
      <c r="X445" s="34">
        <v>-35.97</v>
      </c>
      <c r="Y445" s="25">
        <v>280</v>
      </c>
      <c r="Z445" s="25">
        <v>195</v>
      </c>
      <c r="AA445" s="30">
        <v>55.502000000000002</v>
      </c>
      <c r="AB445" s="34">
        <v>-4552.5</v>
      </c>
      <c r="AC445" s="30">
        <v>-5.6660000000000004</v>
      </c>
      <c r="AD445" s="30">
        <v>1.32</v>
      </c>
      <c r="AE445" s="25">
        <v>5955</v>
      </c>
    </row>
    <row r="446" spans="1:31" ht="15" x14ac:dyDescent="0.2">
      <c r="A446" s="25">
        <v>432</v>
      </c>
      <c r="B446" s="24" t="s">
        <v>506</v>
      </c>
      <c r="C446" s="30">
        <v>146.05000000000001</v>
      </c>
      <c r="D446" s="31">
        <v>222.5</v>
      </c>
      <c r="E446" s="31">
        <v>209.3</v>
      </c>
      <c r="F446" s="31">
        <v>318.7</v>
      </c>
      <c r="G446" s="31">
        <v>37.1</v>
      </c>
      <c r="H446" s="31">
        <v>198</v>
      </c>
      <c r="I446" s="30">
        <v>0.28100000000000003</v>
      </c>
      <c r="J446" s="30">
        <v>0.28599999999999998</v>
      </c>
      <c r="K446" s="30">
        <v>1.83</v>
      </c>
      <c r="L446" s="31">
        <v>223</v>
      </c>
      <c r="M446" s="31">
        <v>0</v>
      </c>
      <c r="N446" s="32">
        <v>0</v>
      </c>
      <c r="O446" s="33">
        <v>0</v>
      </c>
      <c r="P446" s="33">
        <v>0</v>
      </c>
      <c r="Q446" s="33">
        <v>0</v>
      </c>
      <c r="R446" s="34">
        <v>251.29</v>
      </c>
      <c r="S446" s="34">
        <v>180.75</v>
      </c>
      <c r="T446" s="25">
        <v>-291.8</v>
      </c>
      <c r="U446" s="25">
        <v>-267</v>
      </c>
      <c r="V446" s="32">
        <v>19.378499999999999</v>
      </c>
      <c r="W446" s="34">
        <v>2524.7800000000002</v>
      </c>
      <c r="X446" s="34">
        <v>-11.16</v>
      </c>
      <c r="Y446" s="25">
        <v>220</v>
      </c>
      <c r="Z446" s="25">
        <v>159</v>
      </c>
      <c r="AA446" s="30">
        <v>0</v>
      </c>
      <c r="AB446" s="34">
        <v>0</v>
      </c>
      <c r="AC446" s="30">
        <v>0</v>
      </c>
      <c r="AD446" s="30">
        <v>0</v>
      </c>
      <c r="AE446" s="25">
        <v>0</v>
      </c>
    </row>
    <row r="447" spans="1:31" ht="15" x14ac:dyDescent="0.2">
      <c r="A447" s="25">
        <v>433</v>
      </c>
      <c r="B447" s="24" t="s">
        <v>507</v>
      </c>
      <c r="C447" s="30">
        <v>80.058000000000007</v>
      </c>
      <c r="D447" s="31">
        <v>290</v>
      </c>
      <c r="E447" s="31">
        <v>318</v>
      </c>
      <c r="F447" s="31">
        <v>491</v>
      </c>
      <c r="G447" s="31">
        <v>81</v>
      </c>
      <c r="H447" s="31">
        <v>130</v>
      </c>
      <c r="I447" s="30">
        <v>0.26</v>
      </c>
      <c r="J447" s="30">
        <v>0.41</v>
      </c>
      <c r="K447" s="30">
        <v>1.78</v>
      </c>
      <c r="L447" s="31">
        <v>318</v>
      </c>
      <c r="M447" s="31">
        <v>0</v>
      </c>
      <c r="N447" s="32">
        <v>0</v>
      </c>
      <c r="O447" s="33">
        <v>0</v>
      </c>
      <c r="P447" s="33">
        <v>0</v>
      </c>
      <c r="Q447" s="33">
        <v>0</v>
      </c>
      <c r="R447" s="34">
        <v>1372.8</v>
      </c>
      <c r="S447" s="34">
        <v>315.99</v>
      </c>
      <c r="T447" s="25">
        <v>-94.47</v>
      </c>
      <c r="U447" s="25">
        <v>-88.52</v>
      </c>
      <c r="V447" s="32">
        <v>20.840299999999999</v>
      </c>
      <c r="W447" s="34">
        <v>3995.7</v>
      </c>
      <c r="X447" s="34">
        <v>-36.659999999999997</v>
      </c>
      <c r="Y447" s="25">
        <v>332</v>
      </c>
      <c r="Z447" s="25">
        <v>290</v>
      </c>
      <c r="AA447" s="30">
        <v>139.56</v>
      </c>
      <c r="AB447" s="34">
        <v>-10420.1</v>
      </c>
      <c r="AC447" s="30">
        <v>-17.38</v>
      </c>
      <c r="AD447" s="30">
        <v>1.6</v>
      </c>
      <c r="AE447" s="25">
        <v>9716</v>
      </c>
    </row>
    <row r="448" spans="1:31" ht="15" x14ac:dyDescent="0.2">
      <c r="A448" s="25">
        <v>434</v>
      </c>
      <c r="B448" s="24" t="s">
        <v>508</v>
      </c>
      <c r="C448" s="30">
        <v>74.123000000000005</v>
      </c>
      <c r="D448" s="31">
        <v>298.8</v>
      </c>
      <c r="E448" s="31">
        <v>355.6</v>
      </c>
      <c r="F448" s="31">
        <v>506.2</v>
      </c>
      <c r="G448" s="31">
        <v>39.200000000000003</v>
      </c>
      <c r="H448" s="31">
        <v>275</v>
      </c>
      <c r="I448" s="30">
        <v>0.25900000000000001</v>
      </c>
      <c r="J448" s="30">
        <v>0.61799999999999999</v>
      </c>
      <c r="K448" s="30">
        <v>0.78700000000000003</v>
      </c>
      <c r="L448" s="31">
        <v>293</v>
      </c>
      <c r="M448" s="31">
        <v>1.7</v>
      </c>
      <c r="N448" s="32">
        <v>-11.611000000000001</v>
      </c>
      <c r="O448" s="33">
        <v>0.17130000000000001</v>
      </c>
      <c r="P448" s="33">
        <v>-1.6919999999999999E-4</v>
      </c>
      <c r="Q448" s="33">
        <v>6.9740000000000001E-8</v>
      </c>
      <c r="R448" s="34">
        <v>972.1</v>
      </c>
      <c r="S448" s="34">
        <v>363.38</v>
      </c>
      <c r="T448" s="25">
        <v>-74.67</v>
      </c>
      <c r="U448" s="25">
        <v>-42.46</v>
      </c>
      <c r="V448" s="32">
        <v>16.854800000000001</v>
      </c>
      <c r="W448" s="34">
        <v>2658.29</v>
      </c>
      <c r="X448" s="34">
        <v>-95.5</v>
      </c>
      <c r="Y448" s="25">
        <v>376</v>
      </c>
      <c r="Z448" s="25">
        <v>293</v>
      </c>
      <c r="AA448" s="30">
        <v>0</v>
      </c>
      <c r="AB448" s="34">
        <v>0</v>
      </c>
      <c r="AC448" s="30">
        <v>0</v>
      </c>
      <c r="AD448" s="30">
        <v>0</v>
      </c>
      <c r="AE448" s="25">
        <v>9330</v>
      </c>
    </row>
    <row r="449" spans="1:34" ht="15" x14ac:dyDescent="0.2">
      <c r="A449" s="25">
        <v>435</v>
      </c>
      <c r="B449" s="24" t="s">
        <v>509</v>
      </c>
      <c r="C449" s="30">
        <v>92.569000000000003</v>
      </c>
      <c r="D449" s="31">
        <v>247.8</v>
      </c>
      <c r="E449" s="31">
        <v>324</v>
      </c>
      <c r="F449" s="31">
        <v>507</v>
      </c>
      <c r="G449" s="31">
        <v>39</v>
      </c>
      <c r="H449" s="31">
        <v>295</v>
      </c>
      <c r="I449" s="30">
        <v>0.28000000000000003</v>
      </c>
      <c r="J449" s="30">
        <v>0.19</v>
      </c>
      <c r="K449" s="30">
        <v>0.84199999999999997</v>
      </c>
      <c r="L449" s="31">
        <v>293</v>
      </c>
      <c r="M449" s="31">
        <v>2.1</v>
      </c>
      <c r="N449" s="32">
        <v>-0.93899999999999995</v>
      </c>
      <c r="O449" s="33">
        <v>0.1111</v>
      </c>
      <c r="P449" s="33">
        <v>-6.8930000000000006E-5</v>
      </c>
      <c r="Q449" s="33">
        <v>1.88E-8</v>
      </c>
      <c r="R449" s="34">
        <v>543.41</v>
      </c>
      <c r="S449" s="34">
        <v>253.35</v>
      </c>
      <c r="T449" s="25">
        <v>-43.8</v>
      </c>
      <c r="U449" s="25">
        <v>-15.32</v>
      </c>
      <c r="V449" s="32">
        <v>15.812099999999999</v>
      </c>
      <c r="W449" s="34">
        <v>2567.15</v>
      </c>
      <c r="X449" s="34">
        <v>-44.15</v>
      </c>
      <c r="Y449" s="25">
        <v>360</v>
      </c>
      <c r="Z449" s="25">
        <v>235</v>
      </c>
      <c r="AA449" s="30">
        <v>0</v>
      </c>
      <c r="AB449" s="34">
        <v>0</v>
      </c>
      <c r="AC449" s="30">
        <v>0</v>
      </c>
      <c r="AD449" s="30">
        <v>0</v>
      </c>
      <c r="AE449" s="25">
        <v>6550</v>
      </c>
      <c r="AH449" s="25">
        <v>0</v>
      </c>
    </row>
    <row r="450" spans="1:34" ht="15" x14ac:dyDescent="0.2">
      <c r="A450" s="25">
        <v>436</v>
      </c>
      <c r="B450" s="24" t="s">
        <v>510</v>
      </c>
      <c r="C450" s="30">
        <v>134.22200000000001</v>
      </c>
      <c r="D450" s="31">
        <v>215.3</v>
      </c>
      <c r="E450" s="31">
        <v>442.3</v>
      </c>
      <c r="F450" s="31">
        <v>660</v>
      </c>
      <c r="G450" s="31">
        <v>29.3</v>
      </c>
      <c r="H450" s="31">
        <v>0</v>
      </c>
      <c r="I450" s="30">
        <v>0</v>
      </c>
      <c r="J450" s="30">
        <v>0.26500000000000001</v>
      </c>
      <c r="K450" s="30">
        <v>0.86699999999999999</v>
      </c>
      <c r="L450" s="31">
        <v>293</v>
      </c>
      <c r="M450" s="31">
        <v>0.5</v>
      </c>
      <c r="N450" s="32">
        <v>-20.541</v>
      </c>
      <c r="O450" s="33">
        <v>0.26319999999999999</v>
      </c>
      <c r="P450" s="33">
        <v>-2.0890000000000001E-4</v>
      </c>
      <c r="Q450" s="33">
        <v>6.751E-8</v>
      </c>
      <c r="R450" s="34">
        <v>0</v>
      </c>
      <c r="S450" s="34">
        <v>0</v>
      </c>
      <c r="T450" s="25">
        <v>-5.42</v>
      </c>
      <c r="U450" s="25">
        <v>0</v>
      </c>
      <c r="V450" s="32">
        <v>15.93</v>
      </c>
      <c r="W450" s="34">
        <v>3462.28</v>
      </c>
      <c r="X450" s="34">
        <v>-69.87</v>
      </c>
      <c r="Y450" s="25">
        <v>472</v>
      </c>
      <c r="Z450" s="25">
        <v>323</v>
      </c>
      <c r="AA450" s="30">
        <v>0</v>
      </c>
      <c r="AB450" s="34">
        <v>0</v>
      </c>
      <c r="AC450" s="30">
        <v>0</v>
      </c>
      <c r="AD450" s="30">
        <v>0</v>
      </c>
      <c r="AE450" s="25">
        <v>8990</v>
      </c>
      <c r="AH450" s="25">
        <v>10600</v>
      </c>
    </row>
    <row r="451" spans="1:34" ht="15" x14ac:dyDescent="0.2">
      <c r="A451" s="25">
        <v>437</v>
      </c>
      <c r="B451" s="24" t="s">
        <v>511</v>
      </c>
      <c r="C451" s="30">
        <v>140.27000000000001</v>
      </c>
      <c r="D451" s="31">
        <v>232</v>
      </c>
      <c r="E451" s="31">
        <v>444.7</v>
      </c>
      <c r="F451" s="31">
        <v>659</v>
      </c>
      <c r="G451" s="31">
        <v>26.3</v>
      </c>
      <c r="H451" s="31">
        <v>0</v>
      </c>
      <c r="I451" s="30">
        <v>0</v>
      </c>
      <c r="J451" s="30">
        <v>0.252</v>
      </c>
      <c r="K451" s="30">
        <v>0.81299999999999994</v>
      </c>
      <c r="L451" s="31">
        <v>293</v>
      </c>
      <c r="M451" s="31">
        <v>0</v>
      </c>
      <c r="N451" s="32">
        <v>0</v>
      </c>
      <c r="O451" s="33">
        <v>0</v>
      </c>
      <c r="P451" s="33">
        <v>0</v>
      </c>
      <c r="Q451" s="33">
        <v>0</v>
      </c>
      <c r="R451" s="34">
        <v>0</v>
      </c>
      <c r="S451" s="34">
        <v>0</v>
      </c>
      <c r="T451" s="25">
        <v>0</v>
      </c>
      <c r="U451" s="25">
        <v>0</v>
      </c>
      <c r="V451" s="32">
        <v>15.788399999999999</v>
      </c>
      <c r="W451" s="34">
        <v>3457.85</v>
      </c>
      <c r="X451" s="34">
        <v>-67.040000000000006</v>
      </c>
      <c r="Y451" s="25">
        <v>450</v>
      </c>
      <c r="Z451" s="25">
        <v>357</v>
      </c>
      <c r="AA451" s="30">
        <v>0</v>
      </c>
      <c r="AB451" s="34">
        <v>0</v>
      </c>
      <c r="AC451" s="30">
        <v>0</v>
      </c>
      <c r="AD451" s="30">
        <v>0</v>
      </c>
      <c r="AE451" s="25">
        <v>0</v>
      </c>
    </row>
    <row r="452" spans="1:34" ht="15" x14ac:dyDescent="0.2">
      <c r="A452" s="25">
        <v>438</v>
      </c>
      <c r="B452" s="24" t="s">
        <v>512</v>
      </c>
      <c r="C452" s="30">
        <v>165.834</v>
      </c>
      <c r="D452" s="31">
        <v>251</v>
      </c>
      <c r="E452" s="31">
        <v>394.3</v>
      </c>
      <c r="F452" s="31">
        <v>620</v>
      </c>
      <c r="G452" s="31">
        <v>44</v>
      </c>
      <c r="H452" s="31">
        <v>290</v>
      </c>
      <c r="I452" s="30">
        <v>0.25</v>
      </c>
      <c r="J452" s="30">
        <v>0</v>
      </c>
      <c r="K452" s="30">
        <v>1.62</v>
      </c>
      <c r="L452" s="31">
        <v>293</v>
      </c>
      <c r="M452" s="31">
        <v>0</v>
      </c>
      <c r="N452" s="32">
        <v>10.98</v>
      </c>
      <c r="O452" s="33">
        <v>5.3870000000000001E-2</v>
      </c>
      <c r="P452" s="33">
        <v>-5.4780000000000001E-5</v>
      </c>
      <c r="Q452" s="33">
        <v>2.002E-8</v>
      </c>
      <c r="R452" s="34">
        <v>392.58</v>
      </c>
      <c r="S452" s="34">
        <v>281.82</v>
      </c>
      <c r="T452" s="25">
        <v>-2.9</v>
      </c>
      <c r="U452" s="25">
        <v>5.4</v>
      </c>
      <c r="V452" s="32">
        <v>16.164200000000001</v>
      </c>
      <c r="W452" s="34">
        <v>3259.29</v>
      </c>
      <c r="X452" s="34">
        <v>-52.15</v>
      </c>
      <c r="Y452" s="25">
        <v>460</v>
      </c>
      <c r="Z452" s="25">
        <v>307</v>
      </c>
      <c r="AA452" s="30">
        <v>0</v>
      </c>
      <c r="AB452" s="34">
        <v>0</v>
      </c>
      <c r="AC452" s="30">
        <v>0</v>
      </c>
      <c r="AD452" s="30">
        <v>0</v>
      </c>
      <c r="AE452" s="25">
        <v>8300</v>
      </c>
      <c r="AH452" s="25">
        <v>10850</v>
      </c>
    </row>
    <row r="453" spans="1:34" ht="15" x14ac:dyDescent="0.2">
      <c r="A453" s="25">
        <v>439</v>
      </c>
      <c r="B453" s="24" t="s">
        <v>513</v>
      </c>
      <c r="C453" s="30">
        <v>72.106999999999999</v>
      </c>
      <c r="D453" s="31">
        <v>164.7</v>
      </c>
      <c r="E453" s="31">
        <v>339.1</v>
      </c>
      <c r="F453" s="31">
        <v>540.20000000000005</v>
      </c>
      <c r="G453" s="31">
        <v>51.2</v>
      </c>
      <c r="H453" s="31">
        <v>224</v>
      </c>
      <c r="I453" s="30">
        <v>0.25900000000000001</v>
      </c>
      <c r="J453" s="30">
        <v>0</v>
      </c>
      <c r="K453" s="30">
        <v>0.88900000000000001</v>
      </c>
      <c r="L453" s="31">
        <v>293</v>
      </c>
      <c r="M453" s="31">
        <v>1.7</v>
      </c>
      <c r="N453" s="32">
        <v>-4.5629999999999997</v>
      </c>
      <c r="O453" s="33">
        <v>0.12330000000000001</v>
      </c>
      <c r="P453" s="33">
        <v>-9.8679999999999997E-5</v>
      </c>
      <c r="Q453" s="33">
        <v>3.4730000000000001E-8</v>
      </c>
      <c r="R453" s="34">
        <v>419.79</v>
      </c>
      <c r="S453" s="34">
        <v>244.46</v>
      </c>
      <c r="T453" s="25">
        <v>-44.03</v>
      </c>
      <c r="U453" s="25">
        <v>0</v>
      </c>
      <c r="V453" s="32">
        <v>16.1069</v>
      </c>
      <c r="W453" s="34">
        <v>2768.38</v>
      </c>
      <c r="X453" s="34">
        <v>-46.9</v>
      </c>
      <c r="Y453" s="25">
        <v>370</v>
      </c>
      <c r="Z453" s="25">
        <v>270</v>
      </c>
      <c r="AA453" s="30">
        <v>0</v>
      </c>
      <c r="AB453" s="34">
        <v>0</v>
      </c>
      <c r="AC453" s="30">
        <v>0</v>
      </c>
      <c r="AD453" s="30">
        <v>0</v>
      </c>
      <c r="AE453" s="25">
        <v>7070</v>
      </c>
      <c r="AH453" s="25">
        <v>10750</v>
      </c>
    </row>
    <row r="454" spans="1:34" ht="15" x14ac:dyDescent="0.2">
      <c r="A454" s="25">
        <v>440</v>
      </c>
      <c r="B454" s="24" t="s">
        <v>514</v>
      </c>
      <c r="C454" s="30">
        <v>84.135999999999996</v>
      </c>
      <c r="D454" s="31">
        <v>234.9</v>
      </c>
      <c r="E454" s="31">
        <v>357.3</v>
      </c>
      <c r="F454" s="31">
        <v>579.4</v>
      </c>
      <c r="G454" s="31">
        <v>56.2</v>
      </c>
      <c r="H454" s="31">
        <v>219</v>
      </c>
      <c r="I454" s="30">
        <v>0.25900000000000001</v>
      </c>
      <c r="J454" s="30">
        <v>0.2</v>
      </c>
      <c r="K454" s="30">
        <v>1.071</v>
      </c>
      <c r="L454" s="31">
        <v>289</v>
      </c>
      <c r="M454" s="31">
        <v>0.5</v>
      </c>
      <c r="N454" s="32">
        <v>-7.31</v>
      </c>
      <c r="O454" s="33">
        <v>0.107</v>
      </c>
      <c r="P454" s="33">
        <v>-9.009E-5</v>
      </c>
      <c r="Q454" s="33">
        <v>2.9919999999999999E-8</v>
      </c>
      <c r="R454" s="34">
        <v>498.6</v>
      </c>
      <c r="S454" s="34">
        <v>264.89999999999998</v>
      </c>
      <c r="T454" s="25">
        <v>27.66</v>
      </c>
      <c r="U454" s="25">
        <v>30.3</v>
      </c>
      <c r="V454" s="32">
        <v>16.0243</v>
      </c>
      <c r="W454" s="34">
        <v>2869.07</v>
      </c>
      <c r="X454" s="34">
        <v>-51.8</v>
      </c>
      <c r="Y454" s="25">
        <v>380</v>
      </c>
      <c r="Z454" s="25">
        <v>260</v>
      </c>
      <c r="AA454" s="30">
        <v>0</v>
      </c>
      <c r="AB454" s="34">
        <v>0</v>
      </c>
      <c r="AC454" s="30">
        <v>0</v>
      </c>
      <c r="AD454" s="30">
        <v>0</v>
      </c>
      <c r="AE454" s="25">
        <v>7520</v>
      </c>
      <c r="AH454" s="25">
        <v>10910</v>
      </c>
    </row>
    <row r="455" spans="1:34" ht="15" x14ac:dyDescent="0.2">
      <c r="A455" s="25">
        <v>441</v>
      </c>
      <c r="B455" s="24" t="s">
        <v>515</v>
      </c>
      <c r="C455" s="30">
        <v>92.141000000000005</v>
      </c>
      <c r="D455" s="31">
        <v>178</v>
      </c>
      <c r="E455" s="31">
        <v>383.8</v>
      </c>
      <c r="F455" s="31">
        <v>591.70000000000005</v>
      </c>
      <c r="G455" s="31">
        <v>40.6</v>
      </c>
      <c r="H455" s="31">
        <v>316</v>
      </c>
      <c r="I455" s="30">
        <v>0.26400000000000001</v>
      </c>
      <c r="J455" s="30">
        <v>0.25700000000000001</v>
      </c>
      <c r="K455" s="30">
        <v>0.86699999999999999</v>
      </c>
      <c r="L455" s="31">
        <v>293</v>
      </c>
      <c r="M455" s="31">
        <v>0.4</v>
      </c>
      <c r="N455" s="32">
        <v>-5.8170000000000002</v>
      </c>
      <c r="O455" s="33">
        <v>0.12239999999999999</v>
      </c>
      <c r="P455" s="33">
        <v>-6.6050000000000006E-5</v>
      </c>
      <c r="Q455" s="33">
        <v>1.173E-8</v>
      </c>
      <c r="R455" s="34">
        <v>467.33</v>
      </c>
      <c r="S455" s="34">
        <v>255.24</v>
      </c>
      <c r="T455" s="25">
        <v>11.95</v>
      </c>
      <c r="U455" s="25">
        <v>29.16</v>
      </c>
      <c r="V455" s="32">
        <v>16.0137</v>
      </c>
      <c r="W455" s="34">
        <v>3096.52</v>
      </c>
      <c r="X455" s="34">
        <v>-53.67</v>
      </c>
      <c r="Y455" s="25">
        <v>410</v>
      </c>
      <c r="Z455" s="25">
        <v>280</v>
      </c>
      <c r="AA455" s="30">
        <v>56.784999999999997</v>
      </c>
      <c r="AB455" s="34">
        <v>-6283.5</v>
      </c>
      <c r="AC455" s="30">
        <v>-5.681</v>
      </c>
      <c r="AD455" s="30">
        <v>4.84</v>
      </c>
      <c r="AE455" s="25">
        <v>7930</v>
      </c>
      <c r="AH455" s="25">
        <v>13500</v>
      </c>
    </row>
    <row r="456" spans="1:34" ht="15" x14ac:dyDescent="0.2">
      <c r="A456" s="25">
        <v>442</v>
      </c>
      <c r="B456" s="24" t="s">
        <v>516</v>
      </c>
      <c r="C456" s="30">
        <v>112.21599999999999</v>
      </c>
      <c r="D456" s="31">
        <v>185</v>
      </c>
      <c r="E456" s="31">
        <v>396.6</v>
      </c>
      <c r="F456" s="31">
        <v>596</v>
      </c>
      <c r="G456" s="31">
        <v>29.3</v>
      </c>
      <c r="H456" s="31">
        <v>0</v>
      </c>
      <c r="I456" s="30">
        <v>0</v>
      </c>
      <c r="J456" s="30">
        <v>0.24199999999999999</v>
      </c>
      <c r="K456" s="30">
        <v>0.77600000000000002</v>
      </c>
      <c r="L456" s="31">
        <v>293</v>
      </c>
      <c r="M456" s="31">
        <v>0</v>
      </c>
      <c r="N456" s="32">
        <v>-16.356000000000002</v>
      </c>
      <c r="O456" s="33">
        <v>0.21790000000000001</v>
      </c>
      <c r="P456" s="33">
        <v>-1.2789999999999999E-4</v>
      </c>
      <c r="Q456" s="33">
        <v>2.8209999999999999E-8</v>
      </c>
      <c r="R456" s="34">
        <v>0</v>
      </c>
      <c r="S456" s="34">
        <v>0</v>
      </c>
      <c r="T456" s="25">
        <v>-43.02</v>
      </c>
      <c r="U456" s="25">
        <v>8.24</v>
      </c>
      <c r="V456" s="32">
        <v>15.733700000000001</v>
      </c>
      <c r="W456" s="34">
        <v>3117.43</v>
      </c>
      <c r="X456" s="34">
        <v>-54.02</v>
      </c>
      <c r="Y456" s="25">
        <v>424</v>
      </c>
      <c r="Z456" s="25">
        <v>286</v>
      </c>
      <c r="AA456" s="30">
        <v>53.523000000000003</v>
      </c>
      <c r="AB456" s="34">
        <v>-6162.66</v>
      </c>
      <c r="AC456" s="30">
        <v>-5.2450000000000001</v>
      </c>
      <c r="AD456" s="30">
        <v>6.38</v>
      </c>
      <c r="AE456" s="25">
        <v>7860</v>
      </c>
      <c r="AH456" s="25">
        <v>13300</v>
      </c>
    </row>
    <row r="457" spans="1:34" ht="15" x14ac:dyDescent="0.2">
      <c r="A457" s="25">
        <v>443</v>
      </c>
      <c r="B457" s="24" t="s">
        <v>517</v>
      </c>
      <c r="C457" s="30">
        <v>98.188999999999993</v>
      </c>
      <c r="D457" s="31">
        <v>155.6</v>
      </c>
      <c r="E457" s="31">
        <v>365</v>
      </c>
      <c r="F457" s="31">
        <v>553.20000000000005</v>
      </c>
      <c r="G457" s="31">
        <v>34</v>
      </c>
      <c r="H457" s="31">
        <v>362</v>
      </c>
      <c r="I457" s="30">
        <v>0.27</v>
      </c>
      <c r="J457" s="30">
        <v>0.26900000000000002</v>
      </c>
      <c r="K457" s="30">
        <v>0.75600000000000001</v>
      </c>
      <c r="L457" s="31">
        <v>289</v>
      </c>
      <c r="M457" s="31">
        <v>0</v>
      </c>
      <c r="N457" s="32">
        <v>-13.022</v>
      </c>
      <c r="O457" s="33">
        <v>0.18129999999999999</v>
      </c>
      <c r="P457" s="33">
        <v>-1.07E-4</v>
      </c>
      <c r="Q457" s="33">
        <v>2.4290000000000001E-8</v>
      </c>
      <c r="R457" s="34">
        <v>0</v>
      </c>
      <c r="S457" s="34">
        <v>0</v>
      </c>
      <c r="T457" s="25">
        <v>-32.67</v>
      </c>
      <c r="U457" s="25">
        <v>9.17</v>
      </c>
      <c r="V457" s="32">
        <v>15.759399999999999</v>
      </c>
      <c r="W457" s="34">
        <v>2861.53</v>
      </c>
      <c r="X457" s="34">
        <v>-51.46</v>
      </c>
      <c r="Y457" s="25">
        <v>390</v>
      </c>
      <c r="Z457" s="25">
        <v>260</v>
      </c>
      <c r="AA457" s="30">
        <v>0</v>
      </c>
      <c r="AB457" s="34">
        <v>0</v>
      </c>
      <c r="AC457" s="30">
        <v>0</v>
      </c>
      <c r="AD457" s="30">
        <v>0</v>
      </c>
      <c r="AE457" s="25">
        <v>7375</v>
      </c>
      <c r="AH457" s="25">
        <v>11290</v>
      </c>
    </row>
    <row r="458" spans="1:34" ht="15" x14ac:dyDescent="0.2">
      <c r="A458" s="25">
        <v>444</v>
      </c>
      <c r="B458" s="24" t="s">
        <v>518</v>
      </c>
      <c r="C458" s="30">
        <v>112.21599999999999</v>
      </c>
      <c r="D458" s="31">
        <v>183</v>
      </c>
      <c r="E458" s="31">
        <v>397.6</v>
      </c>
      <c r="F458" s="31">
        <v>598</v>
      </c>
      <c r="G458" s="31">
        <v>29.3</v>
      </c>
      <c r="H458" s="31">
        <v>0</v>
      </c>
      <c r="I458" s="30">
        <v>0</v>
      </c>
      <c r="J458" s="30">
        <v>0.189</v>
      </c>
      <c r="K458" s="30">
        <v>0.78500000000000003</v>
      </c>
      <c r="L458" s="31">
        <v>293</v>
      </c>
      <c r="M458" s="31">
        <v>0</v>
      </c>
      <c r="N458" s="32">
        <v>-15.323</v>
      </c>
      <c r="O458" s="33">
        <v>0.21079999999999999</v>
      </c>
      <c r="P458" s="33">
        <v>-1.198E-4</v>
      </c>
      <c r="Q458" s="33">
        <v>2.552E-8</v>
      </c>
      <c r="R458" s="34">
        <v>0</v>
      </c>
      <c r="S458" s="34">
        <v>0</v>
      </c>
      <c r="T458" s="25">
        <v>-42.2</v>
      </c>
      <c r="U458" s="25">
        <v>8.68</v>
      </c>
      <c r="V458" s="32">
        <v>15.7371</v>
      </c>
      <c r="W458" s="34">
        <v>3093.95</v>
      </c>
      <c r="X458" s="34">
        <v>-57.76</v>
      </c>
      <c r="Y458" s="25">
        <v>425</v>
      </c>
      <c r="Z458" s="25">
        <v>288</v>
      </c>
      <c r="AA458" s="30">
        <v>56.097000000000001</v>
      </c>
      <c r="AB458" s="34">
        <v>-6271.67</v>
      </c>
      <c r="AC458" s="30">
        <v>-5.6150000000000002</v>
      </c>
      <c r="AD458" s="30">
        <v>6.29</v>
      </c>
      <c r="AE458" s="25">
        <v>8090</v>
      </c>
      <c r="AH458" s="25">
        <v>11210</v>
      </c>
    </row>
    <row r="459" spans="1:34" ht="15" x14ac:dyDescent="0.2">
      <c r="A459" s="25">
        <v>445</v>
      </c>
      <c r="B459" s="24" t="s">
        <v>519</v>
      </c>
      <c r="C459" s="30">
        <v>112.21599999999999</v>
      </c>
      <c r="D459" s="31">
        <v>236.2</v>
      </c>
      <c r="E459" s="31">
        <v>392.5</v>
      </c>
      <c r="F459" s="31">
        <v>590</v>
      </c>
      <c r="G459" s="31">
        <v>29.3</v>
      </c>
      <c r="H459" s="31">
        <v>0</v>
      </c>
      <c r="I459" s="30">
        <v>0</v>
      </c>
      <c r="J459" s="30">
        <v>0.24199999999999999</v>
      </c>
      <c r="K459" s="30">
        <v>0.76300000000000001</v>
      </c>
      <c r="L459" s="31">
        <v>293</v>
      </c>
      <c r="M459" s="31">
        <v>0</v>
      </c>
      <c r="N459" s="32">
        <v>-16.806000000000001</v>
      </c>
      <c r="O459" s="33">
        <v>0.21809999999999999</v>
      </c>
      <c r="P459" s="33">
        <v>-1.2679999999999999E-4</v>
      </c>
      <c r="Q459" s="33">
        <v>2.7579999999999999E-8</v>
      </c>
      <c r="R459" s="34">
        <v>0</v>
      </c>
      <c r="S459" s="34">
        <v>0</v>
      </c>
      <c r="T459" s="25">
        <v>-44.12</v>
      </c>
      <c r="U459" s="25">
        <v>7.58</v>
      </c>
      <c r="V459" s="32">
        <v>15.698399999999999</v>
      </c>
      <c r="W459" s="34">
        <v>3063.44</v>
      </c>
      <c r="X459" s="34">
        <v>-54.57</v>
      </c>
      <c r="Y459" s="25">
        <v>420</v>
      </c>
      <c r="Z459" s="25">
        <v>283</v>
      </c>
      <c r="AA459" s="30">
        <v>52.908999999999999</v>
      </c>
      <c r="AB459" s="34">
        <v>-6071.72</v>
      </c>
      <c r="AC459" s="30">
        <v>-5.1630000000000003</v>
      </c>
      <c r="AD459" s="30">
        <v>6.2</v>
      </c>
      <c r="AE459" s="25">
        <v>7790</v>
      </c>
      <c r="AH459" s="25">
        <v>11380</v>
      </c>
    </row>
    <row r="460" spans="1:34" ht="15" x14ac:dyDescent="0.2">
      <c r="A460" s="25">
        <v>446</v>
      </c>
      <c r="B460" s="24" t="s">
        <v>520</v>
      </c>
      <c r="C460" s="30">
        <v>56.107999999999997</v>
      </c>
      <c r="D460" s="31">
        <v>167.6</v>
      </c>
      <c r="E460" s="31">
        <v>274</v>
      </c>
      <c r="F460" s="31">
        <v>428.6</v>
      </c>
      <c r="G460" s="31">
        <v>40.5</v>
      </c>
      <c r="H460" s="31">
        <v>238</v>
      </c>
      <c r="I460" s="30">
        <v>0.27400000000000002</v>
      </c>
      <c r="J460" s="30">
        <v>0.214</v>
      </c>
      <c r="K460" s="30">
        <v>0.60399999999999998</v>
      </c>
      <c r="L460" s="31">
        <v>293</v>
      </c>
      <c r="M460" s="31">
        <v>0</v>
      </c>
      <c r="N460" s="32">
        <v>4.375</v>
      </c>
      <c r="O460" s="33">
        <v>6.123E-2</v>
      </c>
      <c r="P460" s="33">
        <v>-1.6750000000000001E-5</v>
      </c>
      <c r="Q460" s="33">
        <v>-2.1470000000000001E-9</v>
      </c>
      <c r="R460" s="34">
        <v>259.01</v>
      </c>
      <c r="S460" s="34">
        <v>153.30000000000001</v>
      </c>
      <c r="T460" s="25">
        <v>-2.67</v>
      </c>
      <c r="U460" s="25">
        <v>15.05</v>
      </c>
      <c r="V460" s="32">
        <v>15.8177</v>
      </c>
      <c r="W460" s="34">
        <v>2212.3200000000002</v>
      </c>
      <c r="X460" s="34">
        <v>-33.15</v>
      </c>
      <c r="Y460" s="25">
        <v>300</v>
      </c>
      <c r="Z460" s="25">
        <v>200</v>
      </c>
      <c r="AA460" s="30">
        <v>50.137</v>
      </c>
      <c r="AB460" s="34">
        <v>-4174.5600000000004</v>
      </c>
      <c r="AC460" s="30">
        <v>-5.0410000000000004</v>
      </c>
      <c r="AD460" s="30">
        <v>2.66</v>
      </c>
      <c r="AE460" s="25">
        <v>5439</v>
      </c>
      <c r="AH460" s="25">
        <v>11710</v>
      </c>
    </row>
    <row r="461" spans="1:34" ht="15" x14ac:dyDescent="0.2">
      <c r="A461" s="25">
        <v>447</v>
      </c>
      <c r="B461" s="24" t="s">
        <v>521</v>
      </c>
      <c r="C461" s="30">
        <v>84.162000000000006</v>
      </c>
      <c r="D461" s="31">
        <v>140</v>
      </c>
      <c r="E461" s="31">
        <v>341</v>
      </c>
      <c r="F461" s="31">
        <v>516</v>
      </c>
      <c r="G461" s="31">
        <v>32.299999999999997</v>
      </c>
      <c r="H461" s="31">
        <v>351</v>
      </c>
      <c r="I461" s="30">
        <v>0.27</v>
      </c>
      <c r="J461" s="30">
        <v>0.24199999999999999</v>
      </c>
      <c r="K461" s="30">
        <v>0.67800000000000005</v>
      </c>
      <c r="L461" s="31">
        <v>293</v>
      </c>
      <c r="M461" s="31">
        <v>0</v>
      </c>
      <c r="N461" s="32">
        <v>-7.8639999999999999</v>
      </c>
      <c r="O461" s="33">
        <v>0.16550000000000001</v>
      </c>
      <c r="P461" s="33">
        <v>-1.3420000000000001E-4</v>
      </c>
      <c r="Q461" s="33">
        <v>4.7880000000000003E-8</v>
      </c>
      <c r="R461" s="34">
        <v>344.33</v>
      </c>
      <c r="S461" s="34">
        <v>197.95</v>
      </c>
      <c r="T461" s="25">
        <v>-12.88</v>
      </c>
      <c r="U461" s="25">
        <v>18.27</v>
      </c>
      <c r="V461" s="32">
        <v>15.8727</v>
      </c>
      <c r="W461" s="34">
        <v>2701.72</v>
      </c>
      <c r="X461" s="34">
        <v>-48.62</v>
      </c>
      <c r="Y461" s="25">
        <v>365</v>
      </c>
      <c r="Z461" s="25">
        <v>245</v>
      </c>
      <c r="AA461" s="30">
        <v>60.438000000000002</v>
      </c>
      <c r="AB461" s="34">
        <v>-5734.51</v>
      </c>
      <c r="AC461" s="30">
        <v>-6.3479999999999999</v>
      </c>
      <c r="AD461" s="30">
        <v>4.7300000000000004</v>
      </c>
      <c r="AE461" s="25">
        <v>6910</v>
      </c>
      <c r="AH461" s="25">
        <v>11630</v>
      </c>
    </row>
    <row r="462" spans="1:34" ht="15" x14ac:dyDescent="0.2">
      <c r="A462" s="25">
        <v>448</v>
      </c>
      <c r="B462" s="24" t="s">
        <v>522</v>
      </c>
      <c r="C462" s="30">
        <v>112.21599999999999</v>
      </c>
      <c r="D462" s="31">
        <v>185.4</v>
      </c>
      <c r="E462" s="31">
        <v>398.1</v>
      </c>
      <c r="F462" s="31">
        <v>580</v>
      </c>
      <c r="G462" s="31">
        <v>27.3</v>
      </c>
      <c r="H462" s="31">
        <v>0</v>
      </c>
      <c r="I462" s="30">
        <v>0</v>
      </c>
      <c r="J462" s="30">
        <v>0.35</v>
      </c>
      <c r="K462" s="30">
        <v>0.72</v>
      </c>
      <c r="L462" s="31">
        <v>293</v>
      </c>
      <c r="M462" s="31">
        <v>0</v>
      </c>
      <c r="N462" s="32">
        <v>-3.0619999999999998</v>
      </c>
      <c r="O462" s="33">
        <v>0.1799</v>
      </c>
      <c r="P462" s="33">
        <v>-1.061E-4</v>
      </c>
      <c r="Q462" s="33">
        <v>2.5089999999999998E-8</v>
      </c>
      <c r="R462" s="34">
        <v>427.64</v>
      </c>
      <c r="S462" s="34">
        <v>240.32</v>
      </c>
      <c r="T462" s="25">
        <v>-22.59</v>
      </c>
      <c r="U462" s="25">
        <v>22.15</v>
      </c>
      <c r="V462" s="32">
        <v>15.855399999999999</v>
      </c>
      <c r="W462" s="34">
        <v>3134.97</v>
      </c>
      <c r="X462" s="34">
        <v>-58</v>
      </c>
      <c r="Y462" s="25">
        <v>425</v>
      </c>
      <c r="Z462" s="25">
        <v>289</v>
      </c>
      <c r="AA462" s="30">
        <v>0</v>
      </c>
      <c r="AB462" s="34">
        <v>0</v>
      </c>
      <c r="AC462" s="30">
        <v>0</v>
      </c>
      <c r="AD462" s="30">
        <v>0</v>
      </c>
      <c r="AE462" s="25">
        <v>8200</v>
      </c>
      <c r="AH462" s="25">
        <v>11820</v>
      </c>
    </row>
    <row r="463" spans="1:34" ht="15" x14ac:dyDescent="0.2">
      <c r="A463" s="25">
        <v>449</v>
      </c>
      <c r="B463" s="24" t="s">
        <v>523</v>
      </c>
      <c r="C463" s="30">
        <v>70.135000000000005</v>
      </c>
      <c r="D463" s="31">
        <v>132.9</v>
      </c>
      <c r="E463" s="31">
        <v>309.5</v>
      </c>
      <c r="F463" s="31">
        <v>475</v>
      </c>
      <c r="G463" s="31">
        <v>36.1</v>
      </c>
      <c r="H463" s="31">
        <v>300</v>
      </c>
      <c r="I463" s="30">
        <v>0.28000000000000003</v>
      </c>
      <c r="J463" s="30">
        <v>0.23699999999999999</v>
      </c>
      <c r="K463" s="30">
        <v>0.64900000000000002</v>
      </c>
      <c r="L463" s="31">
        <v>293</v>
      </c>
      <c r="M463" s="31">
        <v>0</v>
      </c>
      <c r="N463" s="32">
        <v>0.46500000000000002</v>
      </c>
      <c r="O463" s="33">
        <v>9.9879999999999997E-2</v>
      </c>
      <c r="P463" s="33">
        <v>-5.2009999999999998E-5</v>
      </c>
      <c r="Q463" s="33">
        <v>1.0519999999999999E-8</v>
      </c>
      <c r="R463" s="34">
        <v>349.33</v>
      </c>
      <c r="S463" s="34">
        <v>176.62</v>
      </c>
      <c r="T463" s="25">
        <v>-7.59</v>
      </c>
      <c r="U463" s="25">
        <v>16.71</v>
      </c>
      <c r="V463" s="32">
        <v>15.9011</v>
      </c>
      <c r="W463" s="34">
        <v>2495.9699999999998</v>
      </c>
      <c r="X463" s="34">
        <v>-40.18</v>
      </c>
      <c r="Y463" s="25">
        <v>330</v>
      </c>
      <c r="Z463" s="25">
        <v>220</v>
      </c>
      <c r="AA463" s="30">
        <v>56.42</v>
      </c>
      <c r="AB463" s="34">
        <v>-5028.79</v>
      </c>
      <c r="AC463" s="30">
        <v>-5.8529999999999998</v>
      </c>
      <c r="AD463" s="30">
        <v>3.62</v>
      </c>
      <c r="AE463" s="25">
        <v>6230</v>
      </c>
      <c r="AH463" s="25">
        <v>18900</v>
      </c>
    </row>
    <row r="464" spans="1:34" ht="15" x14ac:dyDescent="0.2">
      <c r="A464" s="25">
        <v>450</v>
      </c>
      <c r="B464" s="24" t="s">
        <v>524</v>
      </c>
      <c r="C464" s="30">
        <v>84.162000000000006</v>
      </c>
      <c r="D464" s="31">
        <v>159.69999999999999</v>
      </c>
      <c r="E464" s="31">
        <v>340.3</v>
      </c>
      <c r="F464" s="31">
        <v>519.9</v>
      </c>
      <c r="G464" s="31">
        <v>32.1</v>
      </c>
      <c r="H464" s="31">
        <v>350</v>
      </c>
      <c r="I464" s="30">
        <v>0.26</v>
      </c>
      <c r="J464" s="30">
        <v>0.22700000000000001</v>
      </c>
      <c r="K464" s="30">
        <v>0.67700000000000005</v>
      </c>
      <c r="L464" s="31">
        <v>293</v>
      </c>
      <c r="M464" s="31">
        <v>0</v>
      </c>
      <c r="N464" s="32">
        <v>-1.036</v>
      </c>
      <c r="O464" s="33">
        <v>0.13159999999999999</v>
      </c>
      <c r="P464" s="33">
        <v>-7.8399999999999995E-5</v>
      </c>
      <c r="Q464" s="33">
        <v>1.9219999999999999E-8</v>
      </c>
      <c r="R464" s="34">
        <v>344.33</v>
      </c>
      <c r="S464" s="34">
        <v>197.95</v>
      </c>
      <c r="T464" s="25">
        <v>-13.01</v>
      </c>
      <c r="U464" s="25">
        <v>18.55</v>
      </c>
      <c r="V464" s="32">
        <v>15.928800000000001</v>
      </c>
      <c r="W464" s="34">
        <v>2718.68</v>
      </c>
      <c r="X464" s="34">
        <v>-47.77</v>
      </c>
      <c r="Y464" s="25">
        <v>365</v>
      </c>
      <c r="Z464" s="25">
        <v>245</v>
      </c>
      <c r="AA464" s="30">
        <v>0</v>
      </c>
      <c r="AB464" s="34">
        <v>0</v>
      </c>
      <c r="AC464" s="30">
        <v>0</v>
      </c>
      <c r="AD464" s="30">
        <v>0</v>
      </c>
      <c r="AE464" s="25">
        <v>6920</v>
      </c>
      <c r="AH464" s="25">
        <v>12040</v>
      </c>
    </row>
    <row r="465" spans="1:34" ht="15" x14ac:dyDescent="0.2">
      <c r="A465" s="25">
        <v>451</v>
      </c>
      <c r="B465" s="24" t="s">
        <v>525</v>
      </c>
      <c r="C465" s="30">
        <v>138.25399999999999</v>
      </c>
      <c r="D465" s="31">
        <v>242.8</v>
      </c>
      <c r="E465" s="31">
        <v>460.4</v>
      </c>
      <c r="F465" s="31">
        <v>690</v>
      </c>
      <c r="G465" s="31">
        <v>31</v>
      </c>
      <c r="H465" s="31">
        <v>0</v>
      </c>
      <c r="I465" s="30">
        <v>0</v>
      </c>
      <c r="J465" s="30">
        <v>0.27</v>
      </c>
      <c r="K465" s="30">
        <v>0.87</v>
      </c>
      <c r="L465" s="31">
        <v>293</v>
      </c>
      <c r="M465" s="31">
        <v>0</v>
      </c>
      <c r="N465" s="32">
        <v>-23.327999999999999</v>
      </c>
      <c r="O465" s="33">
        <v>0.2495</v>
      </c>
      <c r="P465" s="33">
        <v>-1.3080000000000001E-4</v>
      </c>
      <c r="Q465" s="33">
        <v>2.145E-8</v>
      </c>
      <c r="R465" s="34">
        <v>702.27</v>
      </c>
      <c r="S465" s="34">
        <v>339.66</v>
      </c>
      <c r="T465" s="25">
        <v>-43.57</v>
      </c>
      <c r="U465" s="25">
        <v>17.55</v>
      </c>
      <c r="V465" s="32">
        <v>15.7989</v>
      </c>
      <c r="W465" s="34">
        <v>3610.66</v>
      </c>
      <c r="X465" s="34">
        <v>-66.489999999999995</v>
      </c>
      <c r="Y465" s="25">
        <v>470</v>
      </c>
      <c r="Z465" s="25">
        <v>363</v>
      </c>
      <c r="AA465" s="30">
        <v>0</v>
      </c>
      <c r="AB465" s="34">
        <v>0</v>
      </c>
      <c r="AC465" s="30">
        <v>0</v>
      </c>
      <c r="AD465" s="30">
        <v>0</v>
      </c>
      <c r="AE465" s="25">
        <v>9200</v>
      </c>
      <c r="AH465" s="25">
        <v>12050</v>
      </c>
    </row>
    <row r="466" spans="1:34" ht="15" x14ac:dyDescent="0.2">
      <c r="A466" s="25">
        <v>452</v>
      </c>
      <c r="B466" s="24" t="s">
        <v>526</v>
      </c>
      <c r="C466" s="30">
        <v>185.35499999999999</v>
      </c>
      <c r="D466" s="31">
        <v>0</v>
      </c>
      <c r="E466" s="31">
        <v>486.6</v>
      </c>
      <c r="F466" s="31">
        <v>643</v>
      </c>
      <c r="G466" s="31">
        <v>18</v>
      </c>
      <c r="H466" s="31">
        <v>0</v>
      </c>
      <c r="I466" s="30">
        <v>0</v>
      </c>
      <c r="J466" s="30">
        <v>0</v>
      </c>
      <c r="K466" s="30">
        <v>0.77900000000000003</v>
      </c>
      <c r="L466" s="31">
        <v>293</v>
      </c>
      <c r="M466" s="31">
        <v>0.8</v>
      </c>
      <c r="N466" s="32">
        <v>1.909</v>
      </c>
      <c r="O466" s="33">
        <v>2.8610000000000002</v>
      </c>
      <c r="P466" s="33">
        <v>-1</v>
      </c>
      <c r="Q466" s="33">
        <v>-1.601</v>
      </c>
      <c r="R466" s="34">
        <v>-4</v>
      </c>
      <c r="S466" s="34">
        <v>3.46</v>
      </c>
      <c r="T466" s="25">
        <v>-8</v>
      </c>
      <c r="U466" s="25">
        <v>889.06</v>
      </c>
      <c r="V466" s="32">
        <v>312.48</v>
      </c>
      <c r="W466" s="34">
        <v>0</v>
      </c>
      <c r="X466" s="34">
        <v>0</v>
      </c>
      <c r="Y466" s="25">
        <v>16.287800000000001</v>
      </c>
      <c r="Z466" s="25">
        <v>3865.58</v>
      </c>
      <c r="AA466" s="30">
        <v>-86.15</v>
      </c>
      <c r="AB466" s="34">
        <v>531</v>
      </c>
      <c r="AC466" s="30">
        <v>362</v>
      </c>
      <c r="AD466" s="30">
        <v>0</v>
      </c>
      <c r="AE466" s="25">
        <v>0</v>
      </c>
      <c r="AG466" s="25">
        <v>0</v>
      </c>
    </row>
    <row r="467" spans="1:34" ht="15" x14ac:dyDescent="0.2">
      <c r="A467" s="25">
        <v>453</v>
      </c>
      <c r="B467" s="24" t="s">
        <v>527</v>
      </c>
      <c r="C467" s="30">
        <v>131.38900000000001</v>
      </c>
      <c r="D467" s="31">
        <v>186.8</v>
      </c>
      <c r="E467" s="31">
        <v>360.4</v>
      </c>
      <c r="F467" s="31">
        <v>571</v>
      </c>
      <c r="G467" s="31">
        <v>48.5</v>
      </c>
      <c r="H467" s="31">
        <v>256</v>
      </c>
      <c r="I467" s="30">
        <v>0.26500000000000001</v>
      </c>
      <c r="J467" s="30">
        <v>0.21299999999999999</v>
      </c>
      <c r="K467" s="30">
        <v>1.462</v>
      </c>
      <c r="L467" s="31">
        <v>293</v>
      </c>
      <c r="M467" s="31">
        <v>0.9</v>
      </c>
      <c r="N467" s="32">
        <v>7.2069999999999999</v>
      </c>
      <c r="O467" s="33">
        <v>5.4620000000000002E-5</v>
      </c>
      <c r="P467" s="33">
        <v>-5.3239999999999998E-5</v>
      </c>
      <c r="Q467" s="33">
        <v>1.6960000000000001E-8</v>
      </c>
      <c r="R467" s="34">
        <v>145.6</v>
      </c>
      <c r="S467" s="34">
        <v>196.6</v>
      </c>
      <c r="T467" s="25">
        <v>-1.4</v>
      </c>
      <c r="U467" s="25">
        <v>4.75</v>
      </c>
      <c r="V467" s="32">
        <v>16.182700000000001</v>
      </c>
      <c r="W467" s="34">
        <v>3028.13</v>
      </c>
      <c r="X467" s="34">
        <v>-43.15</v>
      </c>
      <c r="Y467" s="25">
        <v>400</v>
      </c>
      <c r="Z467" s="25">
        <v>260</v>
      </c>
      <c r="AA467" s="30">
        <v>53.481999999999999</v>
      </c>
      <c r="AB467" s="34">
        <v>-5776.65</v>
      </c>
      <c r="AC467" s="30">
        <v>-5.2949999999999999</v>
      </c>
      <c r="AD467" s="30">
        <v>3.7</v>
      </c>
      <c r="AE467" s="25">
        <v>7500</v>
      </c>
    </row>
    <row r="468" spans="1:34" ht="15" x14ac:dyDescent="0.2">
      <c r="A468" s="25">
        <v>454</v>
      </c>
      <c r="B468" s="24" t="s">
        <v>528</v>
      </c>
      <c r="C468" s="30">
        <v>37.368000000000002</v>
      </c>
      <c r="D468" s="31">
        <v>162</v>
      </c>
      <c r="E468" s="31">
        <v>297</v>
      </c>
      <c r="F468" s="31">
        <v>471.2</v>
      </c>
      <c r="G468" s="31">
        <v>43.5</v>
      </c>
      <c r="H468" s="31">
        <v>248</v>
      </c>
      <c r="I468" s="30">
        <v>0.27900000000000003</v>
      </c>
      <c r="J468" s="30">
        <v>0.188</v>
      </c>
      <c r="K468" s="30">
        <v>0</v>
      </c>
      <c r="L468" s="31">
        <v>0</v>
      </c>
      <c r="M468" s="31">
        <v>0.5</v>
      </c>
      <c r="N468" s="32">
        <v>9.7889999999999997</v>
      </c>
      <c r="O468" s="33">
        <v>3.8929999999999999E-2</v>
      </c>
      <c r="P468" s="33">
        <v>-3.383E-5</v>
      </c>
      <c r="Q468" s="33">
        <v>9.9029999999999994E-9</v>
      </c>
      <c r="R468" s="34">
        <v>0</v>
      </c>
      <c r="S468" s="34">
        <v>0</v>
      </c>
      <c r="T468" s="25">
        <v>-68</v>
      </c>
      <c r="U468" s="25">
        <v>-58.64</v>
      </c>
      <c r="V468" s="32">
        <v>15.851599999999999</v>
      </c>
      <c r="W468" s="34">
        <v>2401.61</v>
      </c>
      <c r="X468" s="34">
        <v>-36.299999999999997</v>
      </c>
      <c r="Y468" s="25">
        <v>300</v>
      </c>
      <c r="Z468" s="25">
        <v>240</v>
      </c>
      <c r="AA468" s="30">
        <v>48.709000000000003</v>
      </c>
      <c r="AB468" s="34">
        <v>-4464.1400000000003</v>
      </c>
      <c r="AC468" s="30">
        <v>-4.7530000000000001</v>
      </c>
      <c r="AD468" s="30">
        <v>2.85</v>
      </c>
      <c r="AE468" s="25">
        <v>5920</v>
      </c>
    </row>
    <row r="469" spans="1:34" ht="15" x14ac:dyDescent="0.2">
      <c r="A469" s="25">
        <v>455</v>
      </c>
      <c r="B469" s="24" t="s">
        <v>529</v>
      </c>
      <c r="C469" s="30">
        <v>101.193</v>
      </c>
      <c r="D469" s="31">
        <v>158.4</v>
      </c>
      <c r="E469" s="31">
        <v>362.7</v>
      </c>
      <c r="F469" s="31">
        <v>535</v>
      </c>
      <c r="G469" s="31">
        <v>30</v>
      </c>
      <c r="H469" s="31">
        <v>390</v>
      </c>
      <c r="I469" s="30">
        <v>0.27</v>
      </c>
      <c r="J469" s="30">
        <v>0.32900000000000001</v>
      </c>
      <c r="K469" s="30">
        <v>0.72799999999999998</v>
      </c>
      <c r="L469" s="31">
        <v>293</v>
      </c>
      <c r="M469" s="31">
        <v>0.9</v>
      </c>
      <c r="N469" s="32">
        <v>-4.4020000000000001</v>
      </c>
      <c r="O469" s="33">
        <v>0.1709</v>
      </c>
      <c r="P469" s="33">
        <v>-1.049E-4</v>
      </c>
      <c r="Q469" s="33">
        <v>2.6090000000000001E-8</v>
      </c>
      <c r="R469" s="34">
        <v>355.52</v>
      </c>
      <c r="S469" s="34">
        <v>214.48</v>
      </c>
      <c r="T469" s="25">
        <v>-23.8</v>
      </c>
      <c r="U469" s="25">
        <v>26.36</v>
      </c>
      <c r="V469" s="32">
        <v>15.885300000000001</v>
      </c>
      <c r="W469" s="34">
        <v>2882.38</v>
      </c>
      <c r="X469" s="34">
        <v>-51.15</v>
      </c>
      <c r="Y469" s="25">
        <v>400</v>
      </c>
      <c r="Z469" s="25">
        <v>260</v>
      </c>
      <c r="AA469" s="30">
        <v>0</v>
      </c>
      <c r="AB469" s="34">
        <v>0</v>
      </c>
      <c r="AC469" s="30">
        <v>0</v>
      </c>
      <c r="AD469" s="30">
        <v>0</v>
      </c>
      <c r="AE469" s="25">
        <v>7500</v>
      </c>
    </row>
    <row r="470" spans="1:34" ht="15" x14ac:dyDescent="0.2">
      <c r="A470" s="25">
        <v>456</v>
      </c>
      <c r="B470" s="24" t="s">
        <v>530</v>
      </c>
      <c r="C470" s="30">
        <v>114.024</v>
      </c>
      <c r="D470" s="31">
        <v>257.89999999999998</v>
      </c>
      <c r="E470" s="31">
        <v>345.6</v>
      </c>
      <c r="F470" s="31">
        <v>491.3</v>
      </c>
      <c r="G470" s="31">
        <v>32.200000000000003</v>
      </c>
      <c r="H470" s="31">
        <v>0</v>
      </c>
      <c r="I470" s="30">
        <v>0</v>
      </c>
      <c r="J470" s="30">
        <v>0</v>
      </c>
      <c r="K470" s="30">
        <v>1.5349999999999999</v>
      </c>
      <c r="L470" s="31">
        <v>273</v>
      </c>
      <c r="M470" s="31">
        <v>2.2999999999999998</v>
      </c>
      <c r="N470" s="32">
        <v>0</v>
      </c>
      <c r="O470" s="33">
        <v>0</v>
      </c>
      <c r="P470" s="33">
        <v>0</v>
      </c>
      <c r="Q470" s="33">
        <v>0</v>
      </c>
      <c r="R470" s="34">
        <v>0</v>
      </c>
      <c r="S470" s="34">
        <v>0</v>
      </c>
      <c r="T470" s="25">
        <v>0</v>
      </c>
      <c r="U470" s="25">
        <v>0</v>
      </c>
      <c r="V470" s="32">
        <v>0</v>
      </c>
      <c r="W470" s="34">
        <v>0</v>
      </c>
      <c r="X470" s="34">
        <v>0</v>
      </c>
      <c r="Y470" s="25">
        <v>0</v>
      </c>
      <c r="Z470" s="25">
        <v>0</v>
      </c>
      <c r="AA470" s="30">
        <v>0</v>
      </c>
      <c r="AB470" s="34">
        <v>0</v>
      </c>
      <c r="AC470" s="30">
        <v>0</v>
      </c>
      <c r="AD470" s="30">
        <v>0</v>
      </c>
      <c r="AE470" s="25">
        <v>0</v>
      </c>
    </row>
    <row r="471" spans="1:34" ht="15" x14ac:dyDescent="0.2">
      <c r="A471" s="25">
        <v>457</v>
      </c>
      <c r="B471" s="24" t="s">
        <v>531</v>
      </c>
      <c r="C471" s="30">
        <v>148.91</v>
      </c>
      <c r="D471" s="31">
        <v>0</v>
      </c>
      <c r="E471" s="31">
        <v>214</v>
      </c>
      <c r="F471" s="31">
        <v>340.2</v>
      </c>
      <c r="G471" s="31">
        <v>39.200000000000003</v>
      </c>
      <c r="H471" s="31">
        <v>200</v>
      </c>
      <c r="I471" s="30">
        <v>0.28000000000000003</v>
      </c>
      <c r="J471" s="30">
        <v>0</v>
      </c>
      <c r="K471" s="30">
        <v>0</v>
      </c>
      <c r="L471" s="31">
        <v>0</v>
      </c>
      <c r="M471" s="31">
        <v>0.7</v>
      </c>
      <c r="N471" s="32">
        <v>0</v>
      </c>
      <c r="O471" s="33">
        <v>0</v>
      </c>
      <c r="P471" s="33">
        <v>0</v>
      </c>
      <c r="Q471" s="33">
        <v>0</v>
      </c>
      <c r="R471" s="34">
        <v>0</v>
      </c>
      <c r="S471" s="34">
        <v>0</v>
      </c>
      <c r="T471" s="25">
        <v>-155.1</v>
      </c>
      <c r="U471" s="25">
        <v>-148.80000000000001</v>
      </c>
      <c r="V471" s="32">
        <v>0</v>
      </c>
      <c r="W471" s="34">
        <v>0</v>
      </c>
      <c r="X471" s="34">
        <v>0</v>
      </c>
      <c r="Y471" s="25">
        <v>0</v>
      </c>
      <c r="Z471" s="25">
        <v>0</v>
      </c>
      <c r="AA471" s="30">
        <v>0</v>
      </c>
      <c r="AB471" s="34">
        <v>0</v>
      </c>
      <c r="AC471" s="30">
        <v>0</v>
      </c>
      <c r="AD471" s="30">
        <v>0</v>
      </c>
      <c r="AE471" s="25">
        <v>0</v>
      </c>
    </row>
    <row r="472" spans="1:34" ht="15" x14ac:dyDescent="0.2">
      <c r="A472" s="25">
        <v>458</v>
      </c>
      <c r="B472" s="24" t="s">
        <v>532</v>
      </c>
      <c r="C472" s="30">
        <v>59.112000000000002</v>
      </c>
      <c r="D472" s="31">
        <v>156</v>
      </c>
      <c r="E472" s="31">
        <v>276.10000000000002</v>
      </c>
      <c r="F472" s="31">
        <v>433.2</v>
      </c>
      <c r="G472" s="31">
        <v>40.200000000000003</v>
      </c>
      <c r="H472" s="31">
        <v>254</v>
      </c>
      <c r="I472" s="30">
        <v>0.28699999999999998</v>
      </c>
      <c r="J472" s="30">
        <v>0.19500000000000001</v>
      </c>
      <c r="K472" s="30">
        <v>0.63300000000000001</v>
      </c>
      <c r="L472" s="31">
        <v>293</v>
      </c>
      <c r="M472" s="31">
        <v>0.6</v>
      </c>
      <c r="N472" s="32">
        <v>-1.96</v>
      </c>
      <c r="O472" s="33">
        <v>9.486E-2</v>
      </c>
      <c r="P472" s="33">
        <v>-5.2989999999999999E-5</v>
      </c>
      <c r="Q472" s="33">
        <v>1.104E-8</v>
      </c>
      <c r="R472" s="34">
        <v>0</v>
      </c>
      <c r="S472" s="34">
        <v>0</v>
      </c>
      <c r="T472" s="25">
        <v>-5.7</v>
      </c>
      <c r="U472" s="25">
        <v>23.64</v>
      </c>
      <c r="V472" s="32">
        <v>16.049900000000001</v>
      </c>
      <c r="W472" s="34">
        <v>2230.5100000000002</v>
      </c>
      <c r="X472" s="34">
        <v>-39.15</v>
      </c>
      <c r="Y472" s="25">
        <v>305</v>
      </c>
      <c r="Z472" s="25">
        <v>215</v>
      </c>
      <c r="AA472" s="30">
        <v>50.869</v>
      </c>
      <c r="AB472" s="34">
        <v>-4261.51</v>
      </c>
      <c r="AC472" s="30">
        <v>-5.1269999999999998</v>
      </c>
      <c r="AD472" s="30">
        <v>2.59</v>
      </c>
      <c r="AE472" s="25">
        <v>5760</v>
      </c>
    </row>
    <row r="473" spans="1:34" ht="15" x14ac:dyDescent="0.2">
      <c r="A473" s="25">
        <v>459</v>
      </c>
      <c r="B473" s="24" t="s">
        <v>533</v>
      </c>
      <c r="C473" s="30">
        <v>86.134</v>
      </c>
      <c r="D473" s="31">
        <v>182</v>
      </c>
      <c r="E473" s="31">
        <v>376</v>
      </c>
      <c r="F473" s="31">
        <v>554</v>
      </c>
      <c r="G473" s="31">
        <v>35</v>
      </c>
      <c r="H473" s="31">
        <v>333</v>
      </c>
      <c r="I473" s="30">
        <v>0.26</v>
      </c>
      <c r="J473" s="30">
        <v>0.4</v>
      </c>
      <c r="K473" s="30">
        <v>0.81</v>
      </c>
      <c r="L473" s="31">
        <v>293</v>
      </c>
      <c r="M473" s="31">
        <v>2.6</v>
      </c>
      <c r="N473" s="32">
        <v>3.4009999999999998</v>
      </c>
      <c r="O473" s="33">
        <v>0.10340000000000001</v>
      </c>
      <c r="P473" s="33">
        <v>-5.0330000000000001E-5</v>
      </c>
      <c r="Q473" s="33">
        <v>7.5529999999999999E-9</v>
      </c>
      <c r="R473" s="34">
        <v>521.29999999999995</v>
      </c>
      <c r="S473" s="34">
        <v>252.03</v>
      </c>
      <c r="T473" s="25">
        <v>-54.45</v>
      </c>
      <c r="U473" s="25">
        <v>-25.88</v>
      </c>
      <c r="V473" s="32">
        <v>16.162299999999998</v>
      </c>
      <c r="W473" s="34">
        <v>3030.2</v>
      </c>
      <c r="X473" s="34">
        <v>-58.15</v>
      </c>
      <c r="Y473" s="25">
        <v>412</v>
      </c>
      <c r="Z473" s="25">
        <v>277</v>
      </c>
      <c r="AA473" s="30">
        <v>0</v>
      </c>
      <c r="AB473" s="34">
        <v>0</v>
      </c>
      <c r="AC473" s="30">
        <v>0</v>
      </c>
      <c r="AD473" s="30">
        <v>0</v>
      </c>
      <c r="AE473" s="25">
        <v>8040</v>
      </c>
    </row>
    <row r="474" spans="1:34" ht="15" x14ac:dyDescent="0.2">
      <c r="A474" s="25">
        <v>460</v>
      </c>
      <c r="B474" s="24" t="s">
        <v>534</v>
      </c>
      <c r="C474" s="30">
        <v>86.090999999999994</v>
      </c>
      <c r="D474" s="31">
        <v>173</v>
      </c>
      <c r="E474" s="31">
        <v>346</v>
      </c>
      <c r="F474" s="31">
        <v>525</v>
      </c>
      <c r="G474" s="31">
        <v>43</v>
      </c>
      <c r="H474" s="31">
        <v>265</v>
      </c>
      <c r="I474" s="30">
        <v>0.26</v>
      </c>
      <c r="J474" s="30">
        <v>0.34</v>
      </c>
      <c r="K474" s="30">
        <v>0.93200000000000005</v>
      </c>
      <c r="L474" s="31">
        <v>293</v>
      </c>
      <c r="M474" s="31">
        <v>1.7</v>
      </c>
      <c r="N474" s="32">
        <v>3.621</v>
      </c>
      <c r="O474" s="33">
        <v>6.676E-2</v>
      </c>
      <c r="P474" s="33">
        <v>-2.103E-5</v>
      </c>
      <c r="Q474" s="33">
        <v>-3.9650000000000003E-9</v>
      </c>
      <c r="R474" s="34">
        <v>457.89</v>
      </c>
      <c r="S474" s="34">
        <v>235.35</v>
      </c>
      <c r="T474" s="25">
        <v>-75.5</v>
      </c>
      <c r="U474" s="25">
        <v>0</v>
      </c>
      <c r="V474" s="32">
        <v>16.100300000000001</v>
      </c>
      <c r="W474" s="34">
        <v>2744.68</v>
      </c>
      <c r="X474" s="34">
        <v>-56.15</v>
      </c>
      <c r="Y474" s="25">
        <v>379</v>
      </c>
      <c r="Z474" s="25">
        <v>255</v>
      </c>
      <c r="AA474" s="30">
        <v>0</v>
      </c>
      <c r="AB474" s="34">
        <v>0</v>
      </c>
      <c r="AC474" s="30">
        <v>0</v>
      </c>
      <c r="AD474" s="30">
        <v>0</v>
      </c>
      <c r="AE474" s="25">
        <v>0</v>
      </c>
    </row>
    <row r="475" spans="1:34" ht="15" x14ac:dyDescent="0.2">
      <c r="A475" s="25">
        <v>461</v>
      </c>
      <c r="B475" s="24" t="s">
        <v>535</v>
      </c>
      <c r="C475" s="30">
        <v>62.499000000000002</v>
      </c>
      <c r="D475" s="31">
        <v>119.4</v>
      </c>
      <c r="E475" s="31">
        <v>259.8</v>
      </c>
      <c r="F475" s="31">
        <v>429.7</v>
      </c>
      <c r="G475" s="31">
        <v>55.3</v>
      </c>
      <c r="H475" s="31">
        <v>169</v>
      </c>
      <c r="I475" s="30">
        <v>0.26500000000000001</v>
      </c>
      <c r="J475" s="30">
        <v>0.122</v>
      </c>
      <c r="K475" s="30">
        <v>0.96899999999999997</v>
      </c>
      <c r="L475" s="31">
        <v>259</v>
      </c>
      <c r="M475" s="31">
        <v>1.5</v>
      </c>
      <c r="N475" s="32">
        <v>1.421</v>
      </c>
      <c r="O475" s="33">
        <v>4.8230000000000002E-2</v>
      </c>
      <c r="P475" s="33">
        <v>-3.6690000000000003E-5</v>
      </c>
      <c r="Q475" s="33">
        <v>1.14E-8</v>
      </c>
      <c r="R475" s="34">
        <v>276.89999999999998</v>
      </c>
      <c r="S475" s="34">
        <v>167.04</v>
      </c>
      <c r="T475" s="25">
        <v>8.4</v>
      </c>
      <c r="U475" s="25">
        <v>12.31</v>
      </c>
      <c r="V475" s="32">
        <v>14.960100000000001</v>
      </c>
      <c r="W475" s="34">
        <v>1803.84</v>
      </c>
      <c r="X475" s="34">
        <v>-43.15</v>
      </c>
      <c r="Y475" s="25">
        <v>290</v>
      </c>
      <c r="Z475" s="25">
        <v>185</v>
      </c>
      <c r="AA475" s="30">
        <v>48.671999999999997</v>
      </c>
      <c r="AB475" s="34">
        <v>-3955.89</v>
      </c>
      <c r="AC475" s="30">
        <v>-4.8230000000000004</v>
      </c>
      <c r="AD475" s="30">
        <v>1.85</v>
      </c>
      <c r="AE475" s="25">
        <v>5321</v>
      </c>
    </row>
    <row r="476" spans="1:34" ht="15" x14ac:dyDescent="0.2">
      <c r="A476" s="25">
        <v>462</v>
      </c>
      <c r="B476" s="24" t="s">
        <v>536</v>
      </c>
      <c r="C476" s="30">
        <v>72.106999999999999</v>
      </c>
      <c r="D476" s="31">
        <v>157.9</v>
      </c>
      <c r="E476" s="31">
        <v>308.8</v>
      </c>
      <c r="F476" s="31">
        <v>475</v>
      </c>
      <c r="G476" s="31">
        <v>40.200000000000003</v>
      </c>
      <c r="H476" s="31">
        <v>260</v>
      </c>
      <c r="I476" s="30">
        <v>0.27</v>
      </c>
      <c r="J476" s="30">
        <v>0</v>
      </c>
      <c r="K476" s="30">
        <v>0.79300000000000004</v>
      </c>
      <c r="L476" s="31">
        <v>293</v>
      </c>
      <c r="M476" s="31">
        <v>1.3</v>
      </c>
      <c r="N476" s="32">
        <v>4.1269999999999998</v>
      </c>
      <c r="O476" s="33">
        <v>7.7289999999999998E-2</v>
      </c>
      <c r="P476" s="33">
        <v>-3.5139999999999999E-5</v>
      </c>
      <c r="Q476" s="33">
        <v>5.1339999999999998E-9</v>
      </c>
      <c r="R476" s="34">
        <v>349.95</v>
      </c>
      <c r="S476" s="34">
        <v>189.02</v>
      </c>
      <c r="T476" s="25">
        <v>-33.5</v>
      </c>
      <c r="U476" s="25">
        <v>0</v>
      </c>
      <c r="V476" s="32">
        <v>15.8911</v>
      </c>
      <c r="W476" s="34">
        <v>2449.2600000000002</v>
      </c>
      <c r="X476" s="34">
        <v>-44.15</v>
      </c>
      <c r="Y476" s="25">
        <v>340</v>
      </c>
      <c r="Z476" s="25">
        <v>225</v>
      </c>
      <c r="AA476" s="30">
        <v>0</v>
      </c>
      <c r="AB476" s="34">
        <v>0</v>
      </c>
      <c r="AC476" s="30">
        <v>0</v>
      </c>
      <c r="AD476" s="30">
        <v>0</v>
      </c>
      <c r="AE476" s="25">
        <v>6330</v>
      </c>
    </row>
    <row r="477" spans="1:34" ht="15" x14ac:dyDescent="0.2">
      <c r="A477" s="25">
        <v>463</v>
      </c>
      <c r="B477" s="24" t="s">
        <v>537</v>
      </c>
      <c r="C477" s="30">
        <v>46.043999999999997</v>
      </c>
      <c r="D477" s="31">
        <v>130</v>
      </c>
      <c r="E477" s="31">
        <v>235.5</v>
      </c>
      <c r="F477" s="31">
        <v>327.8</v>
      </c>
      <c r="G477" s="31">
        <v>51.7</v>
      </c>
      <c r="H477" s="31">
        <v>144</v>
      </c>
      <c r="I477" s="30">
        <v>0.27700000000000002</v>
      </c>
      <c r="J477" s="30">
        <v>0</v>
      </c>
      <c r="K477" s="30">
        <v>0</v>
      </c>
      <c r="L477" s="31">
        <v>0</v>
      </c>
      <c r="M477" s="31">
        <v>1.4</v>
      </c>
      <c r="N477" s="32">
        <v>0</v>
      </c>
      <c r="O477" s="33">
        <v>0</v>
      </c>
      <c r="P477" s="33">
        <v>0</v>
      </c>
      <c r="Q477" s="33">
        <v>0</v>
      </c>
      <c r="R477" s="34">
        <v>0</v>
      </c>
      <c r="S477" s="34">
        <v>0</v>
      </c>
      <c r="T477" s="25">
        <v>0</v>
      </c>
      <c r="U477" s="25">
        <v>0</v>
      </c>
      <c r="V477" s="32">
        <v>0</v>
      </c>
      <c r="W477" s="34">
        <v>0</v>
      </c>
      <c r="X477" s="34">
        <v>0</v>
      </c>
      <c r="Y477" s="25">
        <v>0</v>
      </c>
      <c r="Z477" s="25">
        <v>0</v>
      </c>
      <c r="AA477" s="30">
        <v>0</v>
      </c>
      <c r="AB477" s="34">
        <v>0</v>
      </c>
      <c r="AC477" s="30">
        <v>0</v>
      </c>
      <c r="AD477" s="30">
        <v>0</v>
      </c>
      <c r="AE477" s="25">
        <v>0</v>
      </c>
    </row>
    <row r="478" spans="1:34" ht="15" x14ac:dyDescent="0.2">
      <c r="A478" s="25">
        <v>464</v>
      </c>
      <c r="B478" s="24" t="s">
        <v>538</v>
      </c>
      <c r="C478" s="30">
        <v>72.063999999999993</v>
      </c>
      <c r="D478" s="31">
        <v>215.5</v>
      </c>
      <c r="E478" s="31">
        <v>319.60000000000002</v>
      </c>
      <c r="F478" s="31">
        <v>475</v>
      </c>
      <c r="G478" s="31">
        <v>57</v>
      </c>
      <c r="H478" s="31">
        <v>210</v>
      </c>
      <c r="I478" s="30">
        <v>0.31</v>
      </c>
      <c r="J478" s="30">
        <v>0.55000000000000004</v>
      </c>
      <c r="K478" s="30">
        <v>0.96299999999999997</v>
      </c>
      <c r="L478" s="31">
        <v>293</v>
      </c>
      <c r="M478" s="31">
        <v>0</v>
      </c>
      <c r="N478" s="32">
        <v>6.6429999999999998</v>
      </c>
      <c r="O478" s="33">
        <v>4.3920000000000001E-2</v>
      </c>
      <c r="P478" s="33">
        <v>-8.5019999999999992E-6</v>
      </c>
      <c r="Q478" s="33">
        <v>-5.5770000000000002E-8</v>
      </c>
      <c r="R478" s="34">
        <v>428.4</v>
      </c>
      <c r="S478" s="34">
        <v>224.83</v>
      </c>
      <c r="T478" s="25">
        <v>0</v>
      </c>
      <c r="U478" s="25">
        <v>0</v>
      </c>
      <c r="V478" s="32">
        <v>16.653099999999998</v>
      </c>
      <c r="W478" s="34">
        <v>2569.6799999999998</v>
      </c>
      <c r="X478" s="34">
        <v>-63.15</v>
      </c>
      <c r="Y478" s="25">
        <v>350</v>
      </c>
      <c r="Z478" s="25">
        <v>240</v>
      </c>
      <c r="AA478" s="30">
        <v>0</v>
      </c>
      <c r="AB478" s="34">
        <v>0</v>
      </c>
      <c r="AC478" s="30">
        <v>0</v>
      </c>
      <c r="AD478" s="30">
        <v>0</v>
      </c>
      <c r="AE478" s="25">
        <v>7680</v>
      </c>
    </row>
    <row r="479" spans="1:34" ht="15" x14ac:dyDescent="0.2">
      <c r="A479" s="25">
        <v>465</v>
      </c>
      <c r="B479" s="24" t="s">
        <v>539</v>
      </c>
      <c r="C479" s="30">
        <v>58.08</v>
      </c>
      <c r="D479" s="31">
        <v>151.5</v>
      </c>
      <c r="E479" s="31">
        <v>278</v>
      </c>
      <c r="F479" s="31">
        <v>436</v>
      </c>
      <c r="G479" s="31">
        <v>47</v>
      </c>
      <c r="H479" s="31">
        <v>205</v>
      </c>
      <c r="I479" s="30">
        <v>0.27</v>
      </c>
      <c r="J479" s="30">
        <v>0.34</v>
      </c>
      <c r="K479" s="30">
        <v>0.75</v>
      </c>
      <c r="L479" s="31">
        <v>293</v>
      </c>
      <c r="M479" s="31">
        <v>0</v>
      </c>
      <c r="N479" s="32">
        <v>3.7330000000000001</v>
      </c>
      <c r="O479" s="33">
        <v>5.5919999999999997E-2</v>
      </c>
      <c r="P479" s="33">
        <v>-2.3159999999999998E-5</v>
      </c>
      <c r="Q479" s="33">
        <v>2.5369999999999998E-9</v>
      </c>
      <c r="R479" s="34">
        <v>318.41000000000003</v>
      </c>
      <c r="S479" s="34">
        <v>180.98</v>
      </c>
      <c r="T479" s="25">
        <v>0</v>
      </c>
      <c r="U479" s="25">
        <v>0</v>
      </c>
      <c r="V479" s="32">
        <v>14.4602</v>
      </c>
      <c r="W479" s="34">
        <v>1950.22</v>
      </c>
      <c r="X479" s="34">
        <v>-25.15</v>
      </c>
      <c r="Y479" s="25">
        <v>315</v>
      </c>
      <c r="Z479" s="25">
        <v>190</v>
      </c>
      <c r="AA479" s="30">
        <v>0</v>
      </c>
      <c r="AB479" s="34">
        <v>0</v>
      </c>
      <c r="AC479" s="30">
        <v>0</v>
      </c>
      <c r="AD479" s="30">
        <v>0</v>
      </c>
      <c r="AE479" s="25">
        <v>4550</v>
      </c>
    </row>
    <row r="480" spans="1:34" ht="15" x14ac:dyDescent="0.2">
      <c r="A480" s="25">
        <v>466</v>
      </c>
      <c r="B480" s="24" t="s">
        <v>540</v>
      </c>
      <c r="C480" s="30">
        <v>52.076000000000001</v>
      </c>
      <c r="D480" s="31">
        <v>227.6</v>
      </c>
      <c r="E480" s="31">
        <v>278.10000000000002</v>
      </c>
      <c r="F480" s="31">
        <v>455</v>
      </c>
      <c r="G480" s="31">
        <v>49</v>
      </c>
      <c r="H480" s="31">
        <v>202</v>
      </c>
      <c r="I480" s="30">
        <v>0.26</v>
      </c>
      <c r="J480" s="30">
        <v>9.1999999999999998E-2</v>
      </c>
      <c r="K480" s="30">
        <v>0.71</v>
      </c>
      <c r="L480" s="31">
        <v>273</v>
      </c>
      <c r="M480" s="31">
        <v>0</v>
      </c>
      <c r="N480" s="32">
        <v>1.6140000000000001</v>
      </c>
      <c r="O480" s="33">
        <v>6.7849999999999994E-2</v>
      </c>
      <c r="P480" s="33">
        <v>-5.41E-5</v>
      </c>
      <c r="Q480" s="33">
        <v>1.782E-8</v>
      </c>
      <c r="R480" s="34">
        <v>0</v>
      </c>
      <c r="S480" s="34">
        <v>0</v>
      </c>
      <c r="T480" s="25">
        <v>72.8</v>
      </c>
      <c r="U480" s="25">
        <v>73.13</v>
      </c>
      <c r="V480" s="32">
        <v>16.010000000000002</v>
      </c>
      <c r="W480" s="34">
        <v>2203.5700000000002</v>
      </c>
      <c r="X480" s="34">
        <v>-43.15</v>
      </c>
      <c r="Y480" s="25">
        <v>305</v>
      </c>
      <c r="Z480" s="25">
        <v>200</v>
      </c>
      <c r="AA480" s="30">
        <v>0</v>
      </c>
      <c r="AB480" s="34">
        <v>0</v>
      </c>
      <c r="AC480" s="30">
        <v>0</v>
      </c>
      <c r="AD480" s="30">
        <v>0</v>
      </c>
      <c r="AE480" s="25">
        <v>5850</v>
      </c>
    </row>
    <row r="481" spans="1:31" ht="15" x14ac:dyDescent="0.2">
      <c r="A481" s="25">
        <v>467</v>
      </c>
      <c r="B481" s="24" t="s">
        <v>541</v>
      </c>
      <c r="C481" s="30">
        <v>18.015000000000001</v>
      </c>
      <c r="D481" s="31">
        <v>273.2</v>
      </c>
      <c r="E481" s="31">
        <v>373.2</v>
      </c>
      <c r="F481" s="31">
        <v>647.29999999999995</v>
      </c>
      <c r="G481" s="31">
        <v>217.6</v>
      </c>
      <c r="H481" s="31">
        <v>56</v>
      </c>
      <c r="I481" s="30">
        <v>0.22900000000000001</v>
      </c>
      <c r="J481" s="30">
        <v>0.34399999999999997</v>
      </c>
      <c r="K481" s="30">
        <v>0.998</v>
      </c>
      <c r="L481" s="31">
        <v>293</v>
      </c>
      <c r="M481" s="31">
        <v>1.8</v>
      </c>
      <c r="N481" s="32">
        <v>7.7009999999999996</v>
      </c>
      <c r="O481" s="33">
        <v>4.595E-4</v>
      </c>
      <c r="P481" s="33">
        <v>2.5210000000000001E-6</v>
      </c>
      <c r="Q481" s="33">
        <v>-8.5900000000000003E-10</v>
      </c>
      <c r="R481" s="34">
        <v>658.25</v>
      </c>
      <c r="S481" s="34">
        <v>283.16000000000003</v>
      </c>
      <c r="T481" s="25">
        <v>-57.8</v>
      </c>
      <c r="U481" s="25">
        <v>-54.64</v>
      </c>
      <c r="V481" s="32">
        <v>18.303599999999999</v>
      </c>
      <c r="W481" s="34">
        <v>3816.44</v>
      </c>
      <c r="X481" s="34">
        <v>-46.13</v>
      </c>
      <c r="Y481" s="25">
        <v>441</v>
      </c>
      <c r="Z481" s="25">
        <v>284</v>
      </c>
      <c r="AA481" s="30">
        <v>55.335999999999999</v>
      </c>
      <c r="AB481" s="34">
        <v>-6869.5</v>
      </c>
      <c r="AC481" s="30">
        <v>-5.1150000000000002</v>
      </c>
      <c r="AD481" s="30">
        <v>1.05</v>
      </c>
      <c r="AE481" s="25">
        <v>9717</v>
      </c>
    </row>
    <row r="482" spans="1:31" ht="15" x14ac:dyDescent="0.2">
      <c r="A482" s="25">
        <v>468</v>
      </c>
      <c r="B482" s="24" t="s">
        <v>542</v>
      </c>
      <c r="C482" s="30">
        <v>131.30000000000001</v>
      </c>
      <c r="D482" s="31">
        <v>161.30000000000001</v>
      </c>
      <c r="E482" s="31">
        <v>165</v>
      </c>
      <c r="F482" s="31">
        <v>289.7</v>
      </c>
      <c r="G482" s="31">
        <v>57.6</v>
      </c>
      <c r="H482" s="31">
        <v>118</v>
      </c>
      <c r="I482" s="30">
        <v>0.28599999999999998</v>
      </c>
      <c r="J482" s="30">
        <v>2E-3</v>
      </c>
      <c r="K482" s="30">
        <v>3.06</v>
      </c>
      <c r="L482" s="31">
        <v>165</v>
      </c>
      <c r="M482" s="31">
        <v>0</v>
      </c>
      <c r="N482" s="32">
        <v>0</v>
      </c>
      <c r="O482" s="33">
        <v>0</v>
      </c>
      <c r="P482" s="33">
        <v>0</v>
      </c>
      <c r="Q482" s="33">
        <v>0</v>
      </c>
      <c r="R482" s="34">
        <v>0</v>
      </c>
      <c r="S482" s="34">
        <v>0</v>
      </c>
      <c r="T482" s="25">
        <v>0</v>
      </c>
      <c r="U482" s="25">
        <v>0</v>
      </c>
      <c r="V482" s="32">
        <v>15.2958</v>
      </c>
      <c r="W482" s="34">
        <v>1303.92</v>
      </c>
      <c r="X482" s="34">
        <v>-14.5</v>
      </c>
      <c r="Y482" s="25">
        <v>178</v>
      </c>
      <c r="Z482" s="25">
        <v>158</v>
      </c>
      <c r="AA482" s="30">
        <v>31.428999999999998</v>
      </c>
      <c r="AB482" s="34">
        <v>-1951.76</v>
      </c>
      <c r="AC482" s="30">
        <v>-2.544</v>
      </c>
      <c r="AD482" s="30">
        <v>0.80400000000000005</v>
      </c>
      <c r="AE482" s="25">
        <v>3108</v>
      </c>
    </row>
    <row r="483" spans="1:31" x14ac:dyDescent="0.2">
      <c r="A483" s="25">
        <v>469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English</vt:lpstr>
      <vt:lpstr>Metric</vt:lpstr>
      <vt:lpstr>Dbk</vt:lpstr>
      <vt:lpstr>English!Print_Area</vt:lpstr>
      <vt:lpstr>Metric!Print_Area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Aarav</dc:creator>
  <cp:lastModifiedBy>Aarav</cp:lastModifiedBy>
  <cp:lastPrinted>2014-07-12T16:17:58Z</cp:lastPrinted>
  <dcterms:created xsi:type="dcterms:W3CDTF">2014-07-07T15:44:19Z</dcterms:created>
  <dcterms:modified xsi:type="dcterms:W3CDTF">2015-12-28T16:13:12Z</dcterms:modified>
</cp:coreProperties>
</file>