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750" windowWidth="20520" windowHeight="38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5" i="1" l="1"/>
  <c r="C24" i="1"/>
  <c r="D19" i="1"/>
  <c r="D18" i="1"/>
  <c r="C23" i="1"/>
  <c r="B37" i="1" l="1"/>
  <c r="B38" i="1" s="1"/>
  <c r="B33" i="1"/>
  <c r="B32" i="1"/>
  <c r="I30" i="1"/>
  <c r="C33" i="1" s="1"/>
  <c r="C34" i="1" s="1"/>
  <c r="C35" i="1" s="1"/>
  <c r="G8" i="1" l="1" a="1"/>
  <c r="G9" i="1" s="1"/>
  <c r="G10" i="1" l="1"/>
  <c r="I8" i="1"/>
  <c r="H10" i="1"/>
  <c r="I9" i="1"/>
  <c r="H8" i="1"/>
  <c r="I10" i="1"/>
  <c r="H9" i="1"/>
  <c r="G8" i="1"/>
  <c r="I31" i="1" s="1"/>
  <c r="C38" i="1" s="1"/>
  <c r="C39" i="1" s="1"/>
  <c r="C40" i="1" s="1"/>
  <c r="E10" i="1" l="1"/>
  <c r="E11" i="1"/>
  <c r="E13" i="1"/>
  <c r="E15" i="1"/>
  <c r="G25" i="1"/>
  <c r="E12" i="1"/>
  <c r="E14" i="1"/>
  <c r="D12" i="1"/>
  <c r="D10" i="1"/>
  <c r="G13" i="1"/>
  <c r="D14" i="1"/>
  <c r="D11" i="1"/>
  <c r="D15" i="1"/>
  <c r="D13" i="1"/>
</calcChain>
</file>

<file path=xl/sharedStrings.xml><?xml version="1.0" encoding="utf-8"?>
<sst xmlns="http://schemas.openxmlformats.org/spreadsheetml/2006/main" count="50" uniqueCount="38">
  <si>
    <t>Date</t>
  </si>
  <si>
    <t>By</t>
  </si>
  <si>
    <t>Centrifugal Pump Curves</t>
  </si>
  <si>
    <t>Flow</t>
  </si>
  <si>
    <t>Head</t>
  </si>
  <si>
    <t>m</t>
  </si>
  <si>
    <t>m³/h</t>
  </si>
  <si>
    <t>Manufacturer's Curve</t>
  </si>
  <si>
    <t>Using LINEST Function</t>
  </si>
  <si>
    <t>Fitted</t>
  </si>
  <si>
    <t>Curve</t>
  </si>
  <si>
    <t>Head Equation Curve</t>
  </si>
  <si>
    <t>Original Conditions</t>
  </si>
  <si>
    <t>Impellor Diameter</t>
  </si>
  <si>
    <t>mm</t>
  </si>
  <si>
    <t>Pump Speed</t>
  </si>
  <si>
    <t>rpm</t>
  </si>
  <si>
    <t>Modified Conditions</t>
  </si>
  <si>
    <t>Based on Affinity Laws</t>
  </si>
  <si>
    <r>
      <t>Head</t>
    </r>
    <r>
      <rPr>
        <vertAlign val="subscript"/>
        <sz val="11"/>
        <color theme="1"/>
        <rFont val="Calibri"/>
        <family val="2"/>
        <scheme val="minor"/>
      </rPr>
      <t xml:space="preserve"> Modified  </t>
    </r>
    <r>
      <rPr>
        <sz val="11"/>
        <color theme="1"/>
        <rFont val="Calibri"/>
        <family val="2"/>
        <scheme val="minor"/>
      </rPr>
      <t xml:space="preserve"> =</t>
    </r>
  </si>
  <si>
    <r>
      <t xml:space="preserve">Head </t>
    </r>
    <r>
      <rPr>
        <vertAlign val="subscript"/>
        <sz val="11"/>
        <color theme="1"/>
        <rFont val="Calibri"/>
        <family val="2"/>
        <scheme val="minor"/>
      </rPr>
      <t>Manufacturer</t>
    </r>
  </si>
  <si>
    <r>
      <t>Flow</t>
    </r>
    <r>
      <rPr>
        <vertAlign val="subscript"/>
        <sz val="11"/>
        <color theme="1"/>
        <rFont val="Calibri"/>
        <family val="2"/>
        <scheme val="minor"/>
      </rPr>
      <t xml:space="preserve"> Modified  </t>
    </r>
    <r>
      <rPr>
        <sz val="11"/>
        <color theme="1"/>
        <rFont val="Calibri"/>
        <family val="2"/>
        <scheme val="minor"/>
      </rPr>
      <t xml:space="preserve"> =</t>
    </r>
  </si>
  <si>
    <r>
      <t xml:space="preserve">Flow </t>
    </r>
    <r>
      <rPr>
        <vertAlign val="subscript"/>
        <sz val="11"/>
        <color theme="1"/>
        <rFont val="Calibri"/>
        <family val="2"/>
        <scheme val="minor"/>
      </rPr>
      <t>Manufacturer</t>
    </r>
  </si>
  <si>
    <t>New</t>
  </si>
  <si>
    <t>New Head Curve</t>
  </si>
  <si>
    <t>H(x)  =</t>
  </si>
  <si>
    <t>a</t>
  </si>
  <si>
    <t>b</t>
  </si>
  <si>
    <t>c</t>
  </si>
  <si>
    <t>ax^2 + bx + c</t>
  </si>
  <si>
    <t>m3/h</t>
  </si>
  <si>
    <r>
      <t xml:space="preserve">Head </t>
    </r>
    <r>
      <rPr>
        <vertAlign val="subscript"/>
        <sz val="11"/>
        <color theme="1"/>
        <rFont val="Calibri"/>
        <family val="2"/>
        <scheme val="minor"/>
      </rPr>
      <t>Mod</t>
    </r>
  </si>
  <si>
    <t>X</t>
  </si>
  <si>
    <t>Y</t>
  </si>
  <si>
    <t>CheGuide</t>
  </si>
  <si>
    <t>10-Dec-15</t>
  </si>
  <si>
    <t>CheGuide.com</t>
  </si>
  <si>
    <t>Chemical Engineer's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</si>
</sst>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14009]d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quotePrefix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" fontId="1" fillId="0" borderId="0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64" fontId="0" fillId="0" borderId="0" xfId="0" applyNumberFormat="1" applyProtection="1"/>
    <xf numFmtId="164" fontId="4" fillId="0" borderId="0" xfId="0" applyNumberFormat="1" applyFont="1" applyBorder="1" applyProtection="1"/>
    <xf numFmtId="165" fontId="4" fillId="2" borderId="0" xfId="0" applyNumberFormat="1" applyFont="1" applyFill="1" applyBorder="1" applyAlignment="1" applyProtection="1">
      <alignment horizontal="left"/>
      <protection locked="0"/>
    </xf>
    <xf numFmtId="165" fontId="4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Fill="1" applyBorder="1" applyAlignment="1">
      <alignment horizontal="center"/>
    </xf>
    <xf numFmtId="164" fontId="6" fillId="0" borderId="0" xfId="0" applyNumberFormat="1" applyFont="1" applyProtection="1"/>
    <xf numFmtId="164" fontId="4" fillId="2" borderId="0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 applyProtection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2" fontId="0" fillId="0" borderId="0" xfId="0" applyNumberFormat="1"/>
    <xf numFmtId="0" fontId="0" fillId="3" borderId="0" xfId="0" applyFill="1"/>
    <xf numFmtId="2" fontId="0" fillId="2" borderId="0" xfId="0" applyNumberFormat="1" applyFill="1"/>
    <xf numFmtId="0" fontId="8" fillId="0" borderId="0" xfId="0" applyFont="1"/>
    <xf numFmtId="0" fontId="0" fillId="0" borderId="0" xfId="0" applyFill="1" applyBorder="1" applyAlignment="1">
      <alignment horizontal="center"/>
    </xf>
    <xf numFmtId="164" fontId="2" fillId="0" borderId="0" xfId="0" applyNumberFormat="1" applyFont="1" applyAlignment="1" applyProtection="1">
      <alignment horizontal="center" vertical="center"/>
    </xf>
    <xf numFmtId="165" fontId="4" fillId="2" borderId="0" xfId="0" quotePrefix="1" applyNumberFormat="1" applyFont="1" applyFill="1" applyBorder="1" applyAlignment="1" applyProtection="1">
      <alignment horizontal="left"/>
      <protection locked="0"/>
    </xf>
    <xf numFmtId="164" fontId="3" fillId="0" borderId="0" xfId="1" applyNumberForma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Head vs Flow</a:t>
            </a:r>
          </a:p>
        </c:rich>
      </c:tx>
      <c:layout>
        <c:manualLayout>
          <c:xMode val="edge"/>
          <c:yMode val="edge"/>
          <c:x val="0.24693428307837542"/>
          <c:y val="3.9621687166168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72503879794315"/>
          <c:y val="0.16172859480704066"/>
          <c:w val="0.81905697755083062"/>
          <c:h val="0.64622683737584286"/>
        </c:manualLayout>
      </c:layout>
      <c:scatterChart>
        <c:scatterStyle val="smoothMarker"/>
        <c:varyColors val="0"/>
        <c:ser>
          <c:idx val="1"/>
          <c:order val="1"/>
          <c:tx>
            <c:strRef>
              <c:f>Sheet1!$D$7</c:f>
              <c:strCache>
                <c:ptCount val="1"/>
                <c:pt idx="0">
                  <c:v>Fitted</c:v>
                </c:pt>
              </c:strCache>
            </c:strRef>
          </c:tx>
          <c:marker>
            <c:symbol val="none"/>
          </c:marker>
          <c:xVal>
            <c:numRef>
              <c:f>Sheet1!$B$10:$B$15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</c:numCache>
            </c:numRef>
          </c:xVal>
          <c:yVal>
            <c:numRef>
              <c:f>Sheet1!$D$10:$D$15</c:f>
              <c:numCache>
                <c:formatCode>0.00</c:formatCode>
                <c:ptCount val="6"/>
                <c:pt idx="0">
                  <c:v>14.980357142857143</c:v>
                </c:pt>
                <c:pt idx="1">
                  <c:v>14.532499999999999</c:v>
                </c:pt>
                <c:pt idx="2">
                  <c:v>13.761428571428571</c:v>
                </c:pt>
                <c:pt idx="3">
                  <c:v>12.667142857142856</c:v>
                </c:pt>
                <c:pt idx="4">
                  <c:v>11.249642857142858</c:v>
                </c:pt>
                <c:pt idx="5">
                  <c:v>9.508928571428573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Sheet1!$E$7</c:f>
              <c:strCache>
                <c:ptCount val="1"/>
                <c:pt idx="0">
                  <c:v>New</c:v>
                </c:pt>
              </c:strCache>
            </c:strRef>
          </c:tx>
          <c:marker>
            <c:symbol val="none"/>
          </c:marker>
          <c:xVal>
            <c:numRef>
              <c:f>Sheet1!$B$10:$B$15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</c:numCache>
            </c:numRef>
          </c:xVal>
          <c:yVal>
            <c:numRef>
              <c:f>Sheet1!$E$10:$E$15</c:f>
              <c:numCache>
                <c:formatCode>0.00</c:formatCode>
                <c:ptCount val="6"/>
                <c:pt idx="0">
                  <c:v>21.337030288305794</c:v>
                </c:pt>
                <c:pt idx="1">
                  <c:v>20.957778587625523</c:v>
                </c:pt>
                <c:pt idx="2">
                  <c:v>20.255312601230965</c:v>
                </c:pt>
                <c:pt idx="3">
                  <c:v>19.229632329122122</c:v>
                </c:pt>
                <c:pt idx="4">
                  <c:v>17.880737771298993</c:v>
                </c:pt>
                <c:pt idx="5">
                  <c:v>16.20862892776158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052608"/>
        <c:axId val="144054528"/>
      </c:scatterChart>
      <c:scatterChart>
        <c:scatterStyle val="lineMarker"/>
        <c:varyColors val="0"/>
        <c:ser>
          <c:idx val="0"/>
          <c:order val="0"/>
          <c:tx>
            <c:strRef>
              <c:f>Sheet1!$C$7</c:f>
              <c:strCache>
                <c:ptCount val="1"/>
                <c:pt idx="0">
                  <c:v>Curve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Sheet1!$B$10:$B$15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</c:numCache>
            </c:numRef>
          </c:xVal>
          <c:yVal>
            <c:numRef>
              <c:f>Sheet1!$C$10:$C$15</c:f>
              <c:numCache>
                <c:formatCode>0.00</c:formatCode>
                <c:ptCount val="6"/>
                <c:pt idx="0">
                  <c:v>15</c:v>
                </c:pt>
                <c:pt idx="1">
                  <c:v>14.5</c:v>
                </c:pt>
                <c:pt idx="2">
                  <c:v>13.75</c:v>
                </c:pt>
                <c:pt idx="3">
                  <c:v>12.7</c:v>
                </c:pt>
                <c:pt idx="4">
                  <c:v>11.25</c:v>
                </c:pt>
                <c:pt idx="5">
                  <c:v>9.5</c:v>
                </c:pt>
              </c:numCache>
            </c:numRef>
          </c:yVal>
          <c:smooth val="0"/>
        </c:ser>
        <c:ser>
          <c:idx val="3"/>
          <c:order val="3"/>
          <c:spPr>
            <a:ln w="15875">
              <a:prstDash val="lgDashDot"/>
            </a:ln>
          </c:spPr>
          <c:marker>
            <c:symbol val="none"/>
          </c:marker>
          <c:xVal>
            <c:numRef>
              <c:f>Sheet1!$B$32:$B$35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Sheet1!$C$32:$C$35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13.254687499999999</c:v>
                </c:pt>
                <c:pt idx="2">
                  <c:v>13.254687499999999</c:v>
                </c:pt>
                <c:pt idx="3">
                  <c:v>13.254687499999999</c:v>
                </c:pt>
              </c:numCache>
            </c:numRef>
          </c:yVal>
          <c:smooth val="0"/>
        </c:ser>
        <c:ser>
          <c:idx val="4"/>
          <c:order val="4"/>
          <c:spPr>
            <a:ln w="15875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Sheet1!$B$37:$B$40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Sheet1!$C$37:$C$40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19.782874250890828</c:v>
                </c:pt>
                <c:pt idx="2">
                  <c:v>19.782874250890828</c:v>
                </c:pt>
                <c:pt idx="3">
                  <c:v>19.782874250890828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052608"/>
        <c:axId val="144054528"/>
      </c:scatterChart>
      <c:valAx>
        <c:axId val="1440526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US" sz="1100" b="0"/>
                  <a:t>Flow m3/h</a:t>
                </a:r>
              </a:p>
            </c:rich>
          </c:tx>
          <c:layout>
            <c:manualLayout>
              <c:xMode val="edge"/>
              <c:yMode val="edge"/>
              <c:x val="0.37638976377952749"/>
              <c:y val="0.886898148148148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4054528"/>
        <c:crosses val="autoZero"/>
        <c:crossBetween val="midCat"/>
      </c:valAx>
      <c:valAx>
        <c:axId val="144054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en-US" sz="1100" b="0"/>
                  <a:t>Head , m</a:t>
                </a:r>
              </a:p>
            </c:rich>
          </c:tx>
          <c:layout>
            <c:manualLayout>
              <c:xMode val="edge"/>
              <c:yMode val="edge"/>
              <c:x val="1.2790090611970513E-3"/>
              <c:y val="0.385916395301406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44052608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40041222367640011"/>
          <c:y val="7.7908610305175735E-2"/>
          <c:w val="0.5961020403784677"/>
          <c:h val="9.258148201078646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26</xdr:row>
      <xdr:rowOff>80961</xdr:rowOff>
    </xdr:from>
    <xdr:to>
      <xdr:col>6</xdr:col>
      <xdr:colOff>361950</xdr:colOff>
      <xdr:row>42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showGridLines="0" tabSelected="1" workbookViewId="0">
      <selection activeCell="B5" sqref="B5"/>
    </sheetView>
  </sheetViews>
  <sheetFormatPr defaultRowHeight="15" x14ac:dyDescent="0.25"/>
  <cols>
    <col min="1" max="1" width="4.140625" style="18" customWidth="1"/>
  </cols>
  <sheetData>
    <row r="1" spans="1:28" x14ac:dyDescent="0.25">
      <c r="A1" s="1"/>
      <c r="B1" s="2"/>
      <c r="C1" s="2"/>
      <c r="D1" s="2"/>
      <c r="E1" s="2"/>
      <c r="F1" s="2"/>
      <c r="G1" s="2"/>
      <c r="H1" s="3"/>
      <c r="K1" s="4"/>
      <c r="L1" s="5"/>
      <c r="M1" s="5"/>
      <c r="N1" s="26"/>
      <c r="O1" s="26"/>
      <c r="P1" s="26"/>
      <c r="Q1" s="26"/>
      <c r="R1" s="26"/>
      <c r="S1" s="26"/>
      <c r="T1" s="26"/>
      <c r="U1" s="26"/>
      <c r="V1" s="5"/>
      <c r="W1" s="5"/>
      <c r="X1" s="5"/>
      <c r="Y1" s="5"/>
      <c r="Z1" s="6"/>
      <c r="AA1" s="6"/>
      <c r="AB1" s="6"/>
    </row>
    <row r="2" spans="1:28" ht="18.75" x14ac:dyDescent="0.25">
      <c r="A2" s="7"/>
      <c r="B2" s="27" t="s">
        <v>2</v>
      </c>
      <c r="C2" s="27"/>
      <c r="D2" s="27"/>
      <c r="E2" s="27"/>
      <c r="F2" s="27"/>
      <c r="G2" s="27"/>
      <c r="H2" s="27"/>
      <c r="I2" s="27"/>
      <c r="J2" s="27"/>
      <c r="K2" s="4"/>
      <c r="L2" s="5"/>
      <c r="M2" s="5"/>
      <c r="N2" s="8"/>
      <c r="O2" s="8"/>
      <c r="P2" s="8"/>
      <c r="Q2" s="8"/>
      <c r="R2" s="8"/>
      <c r="S2" s="8"/>
      <c r="T2" s="8"/>
      <c r="U2" s="8"/>
      <c r="V2" s="5"/>
      <c r="W2" s="5"/>
      <c r="X2" s="5"/>
      <c r="Y2" s="5"/>
      <c r="Z2" s="6"/>
      <c r="AA2" s="6"/>
      <c r="AB2" s="6"/>
    </row>
    <row r="3" spans="1:28" ht="15" customHeight="1" x14ac:dyDescent="0.25">
      <c r="A3" s="19"/>
      <c r="B3" s="29" t="s">
        <v>36</v>
      </c>
      <c r="C3" s="9"/>
      <c r="D3" s="9"/>
      <c r="E3" s="9"/>
      <c r="H3" s="10" t="s">
        <v>0</v>
      </c>
      <c r="I3" s="28" t="s">
        <v>35</v>
      </c>
      <c r="J3" s="11"/>
      <c r="K3" s="12"/>
      <c r="L3" s="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4"/>
      <c r="Y3" s="5"/>
      <c r="Z3" s="6"/>
      <c r="AA3" s="6"/>
      <c r="AB3" s="6"/>
    </row>
    <row r="4" spans="1:28" ht="15" customHeight="1" x14ac:dyDescent="0.25">
      <c r="A4" s="19"/>
      <c r="B4" s="15" t="s">
        <v>37</v>
      </c>
      <c r="C4" s="9"/>
      <c r="D4" s="9"/>
      <c r="E4" s="9"/>
      <c r="H4" s="10" t="s">
        <v>1</v>
      </c>
      <c r="I4" s="16" t="s">
        <v>34</v>
      </c>
      <c r="J4" s="16"/>
      <c r="K4" s="17"/>
      <c r="L4" s="8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4"/>
      <c r="Y4" s="5"/>
      <c r="Z4" s="6"/>
      <c r="AA4" s="6"/>
      <c r="AB4" s="6"/>
    </row>
    <row r="5" spans="1:28" x14ac:dyDescent="0.25"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  <c r="AA5" s="6"/>
      <c r="AB5" s="6"/>
    </row>
    <row r="6" spans="1:28" x14ac:dyDescent="0.25">
      <c r="B6" s="25" t="s">
        <v>7</v>
      </c>
      <c r="G6" s="25" t="s">
        <v>8</v>
      </c>
    </row>
    <row r="7" spans="1:28" x14ac:dyDescent="0.25">
      <c r="B7" s="20" t="s">
        <v>3</v>
      </c>
      <c r="C7" s="20" t="s">
        <v>10</v>
      </c>
      <c r="D7" s="20" t="s">
        <v>9</v>
      </c>
      <c r="E7" s="20" t="s">
        <v>23</v>
      </c>
    </row>
    <row r="8" spans="1:28" x14ac:dyDescent="0.25">
      <c r="B8" s="20"/>
      <c r="C8" s="20" t="s">
        <v>4</v>
      </c>
      <c r="D8" s="20" t="s">
        <v>4</v>
      </c>
      <c r="E8" s="20" t="s">
        <v>4</v>
      </c>
      <c r="G8" s="23">
        <f t="array" ref="G8:I10">LINEST(C10:C15,B10:B15^{1,2},TRUE,TRUE)</f>
        <v>-4.0401785714285716E-2</v>
      </c>
      <c r="H8" s="23">
        <v>0.18008928571428584</v>
      </c>
      <c r="I8" s="23">
        <v>14.90642857142857</v>
      </c>
    </row>
    <row r="9" spans="1:28" x14ac:dyDescent="0.25">
      <c r="B9" s="20" t="s">
        <v>6</v>
      </c>
      <c r="C9" s="20" t="s">
        <v>5</v>
      </c>
      <c r="D9" s="20" t="s">
        <v>5</v>
      </c>
      <c r="E9" s="20" t="s">
        <v>5</v>
      </c>
      <c r="G9" s="23">
        <v>1.23476041838744E-3</v>
      </c>
      <c r="H9" s="23">
        <v>2.2516469312619195E-2</v>
      </c>
      <c r="I9" s="23">
        <v>9.2383406938427004E-2</v>
      </c>
    </row>
    <row r="10" spans="1:28" x14ac:dyDescent="0.25">
      <c r="B10" s="21">
        <v>4</v>
      </c>
      <c r="C10" s="24">
        <v>15</v>
      </c>
      <c r="D10" s="22">
        <f t="shared" ref="D10:D15" si="0">B10^2*$G$8+B10*$H$8+$I$8</f>
        <v>14.980357142857143</v>
      </c>
      <c r="E10" s="22">
        <f>$C$23*B10^2+$C$24*B10+$C$25</f>
        <v>21.337030288305794</v>
      </c>
      <c r="G10" s="23">
        <v>0.99987543421623981</v>
      </c>
      <c r="H10" s="23">
        <v>3.017804310611084E-2</v>
      </c>
      <c r="I10" s="23" t="e">
        <v>#N/A</v>
      </c>
    </row>
    <row r="11" spans="1:28" x14ac:dyDescent="0.25">
      <c r="B11" s="21">
        <v>6</v>
      </c>
      <c r="C11" s="24">
        <v>14.5</v>
      </c>
      <c r="D11" s="22">
        <f t="shared" si="0"/>
        <v>14.532499999999999</v>
      </c>
      <c r="E11" s="22">
        <f t="shared" ref="E11:E15" si="1">$C$23*B11^2+$C$24*B11+$C$25</f>
        <v>20.957778587625523</v>
      </c>
    </row>
    <row r="12" spans="1:28" x14ac:dyDescent="0.25">
      <c r="B12" s="21">
        <v>8</v>
      </c>
      <c r="C12" s="24">
        <v>13.75</v>
      </c>
      <c r="D12" s="22">
        <f t="shared" si="0"/>
        <v>13.761428571428571</v>
      </c>
      <c r="E12" s="22">
        <f t="shared" si="1"/>
        <v>20.255312601230965</v>
      </c>
      <c r="G12" s="25" t="s">
        <v>11</v>
      </c>
    </row>
    <row r="13" spans="1:28" x14ac:dyDescent="0.25">
      <c r="B13" s="21">
        <v>10</v>
      </c>
      <c r="C13" s="24">
        <v>12.7</v>
      </c>
      <c r="D13" s="22">
        <f t="shared" si="0"/>
        <v>12.667142857142856</v>
      </c>
      <c r="E13" s="22">
        <f t="shared" si="1"/>
        <v>19.229632329122122</v>
      </c>
      <c r="G13" t="str">
        <f>"Head (x) = ("&amp;FIXED(G8,3)&amp;")x^2 + ("&amp;FIXED(H8,3)&amp;")x + ("&amp;FIXED(I8,2)&amp;")"</f>
        <v>Head (x) = (-0.040)x^2 + (0.180)x + (14.91)</v>
      </c>
    </row>
    <row r="14" spans="1:28" x14ac:dyDescent="0.25">
      <c r="B14" s="21">
        <v>12</v>
      </c>
      <c r="C14" s="24">
        <v>11.25</v>
      </c>
      <c r="D14" s="22">
        <f t="shared" si="0"/>
        <v>11.249642857142858</v>
      </c>
      <c r="E14" s="22">
        <f t="shared" si="1"/>
        <v>17.880737771298993</v>
      </c>
    </row>
    <row r="15" spans="1:28" x14ac:dyDescent="0.25">
      <c r="B15" s="21">
        <v>14</v>
      </c>
      <c r="C15" s="24">
        <v>9.5</v>
      </c>
      <c r="D15" s="22">
        <f t="shared" si="0"/>
        <v>9.508928571428573</v>
      </c>
      <c r="E15" s="22">
        <f t="shared" si="1"/>
        <v>16.20862892776158</v>
      </c>
    </row>
    <row r="17" spans="2:10" x14ac:dyDescent="0.25">
      <c r="B17" s="25" t="s">
        <v>18</v>
      </c>
      <c r="G17" s="25" t="s">
        <v>12</v>
      </c>
    </row>
    <row r="18" spans="2:10" ht="18" x14ac:dyDescent="0.35">
      <c r="B18" t="s">
        <v>21</v>
      </c>
      <c r="D18" s="2">
        <f>(I22/I18)*(I23/I19)</f>
        <v>1.1904761904761905</v>
      </c>
      <c r="E18" t="s">
        <v>22</v>
      </c>
      <c r="G18" t="s">
        <v>13</v>
      </c>
      <c r="I18" s="21">
        <v>210</v>
      </c>
      <c r="J18" t="s">
        <v>14</v>
      </c>
    </row>
    <row r="19" spans="2:10" ht="18" x14ac:dyDescent="0.35">
      <c r="B19" t="s">
        <v>19</v>
      </c>
      <c r="D19" s="2">
        <f>(I22/I18)^2*(I23/I19)^2</f>
        <v>1.4172335600907029</v>
      </c>
      <c r="E19" t="s">
        <v>20</v>
      </c>
      <c r="G19" t="s">
        <v>15</v>
      </c>
      <c r="I19" s="21">
        <v>1450</v>
      </c>
      <c r="J19" t="s">
        <v>16</v>
      </c>
    </row>
    <row r="21" spans="2:10" x14ac:dyDescent="0.25">
      <c r="B21" s="25" t="s">
        <v>24</v>
      </c>
      <c r="G21" s="25" t="s">
        <v>17</v>
      </c>
    </row>
    <row r="22" spans="2:10" x14ac:dyDescent="0.25">
      <c r="B22" t="s">
        <v>25</v>
      </c>
      <c r="C22" t="s">
        <v>29</v>
      </c>
      <c r="G22" t="s">
        <v>13</v>
      </c>
      <c r="I22" s="21">
        <v>250</v>
      </c>
      <c r="J22" t="s">
        <v>14</v>
      </c>
    </row>
    <row r="23" spans="2:10" x14ac:dyDescent="0.25">
      <c r="B23" t="s">
        <v>26</v>
      </c>
      <c r="C23" s="2">
        <f>G8*D19/D18^2</f>
        <v>-4.0401785714285716E-2</v>
      </c>
      <c r="E23" s="2"/>
      <c r="G23" t="s">
        <v>15</v>
      </c>
      <c r="I23" s="21">
        <v>1450</v>
      </c>
      <c r="J23" t="s">
        <v>16</v>
      </c>
    </row>
    <row r="24" spans="2:10" x14ac:dyDescent="0.25">
      <c r="B24" t="s">
        <v>27</v>
      </c>
      <c r="C24" s="2">
        <f>H8*D19/D18</f>
        <v>0.21439200680272122</v>
      </c>
      <c r="E24" s="2"/>
    </row>
    <row r="25" spans="2:10" x14ac:dyDescent="0.25">
      <c r="B25" t="s">
        <v>28</v>
      </c>
      <c r="C25" s="22">
        <f>I8*D19</f>
        <v>21.125890832523481</v>
      </c>
      <c r="G25" t="str">
        <f>"Head' (x) = ("&amp;FIXED(C23,3)&amp;")x^2 + ("&amp;FIXED(C24,3)&amp;")x + ("&amp;FIXED(C25,2)&amp;")"</f>
        <v>Head' (x) = (-0.040)x^2 + (0.214)x + (21.13)</v>
      </c>
    </row>
    <row r="29" spans="2:10" x14ac:dyDescent="0.25">
      <c r="H29" t="s">
        <v>3</v>
      </c>
      <c r="I29" s="21">
        <v>9</v>
      </c>
      <c r="J29" t="s">
        <v>30</v>
      </c>
    </row>
    <row r="30" spans="2:10" x14ac:dyDescent="0.25">
      <c r="H30" t="s">
        <v>4</v>
      </c>
      <c r="I30" s="22">
        <f>G8*I29^2+H8*I29+I8</f>
        <v>13.254687499999999</v>
      </c>
      <c r="J30" t="s">
        <v>5</v>
      </c>
    </row>
    <row r="31" spans="2:10" ht="18" x14ac:dyDescent="0.35">
      <c r="B31" t="s">
        <v>32</v>
      </c>
      <c r="C31" t="s">
        <v>33</v>
      </c>
      <c r="H31" t="s">
        <v>31</v>
      </c>
      <c r="I31" s="22">
        <f>C23*I29^2+C24*I29+C25</f>
        <v>19.782874250890828</v>
      </c>
      <c r="J31" t="s">
        <v>5</v>
      </c>
    </row>
    <row r="32" spans="2:10" x14ac:dyDescent="0.25">
      <c r="B32">
        <f>I29</f>
        <v>9</v>
      </c>
      <c r="C32">
        <v>0</v>
      </c>
    </row>
    <row r="33" spans="2:3" x14ac:dyDescent="0.25">
      <c r="B33">
        <f>I29</f>
        <v>9</v>
      </c>
      <c r="C33" s="22">
        <f>I30</f>
        <v>13.254687499999999</v>
      </c>
    </row>
    <row r="34" spans="2:3" x14ac:dyDescent="0.25">
      <c r="B34">
        <v>0</v>
      </c>
      <c r="C34" s="22">
        <f>C33</f>
        <v>13.254687499999999</v>
      </c>
    </row>
    <row r="35" spans="2:3" x14ac:dyDescent="0.25">
      <c r="B35">
        <v>0</v>
      </c>
      <c r="C35" s="22">
        <f>C34</f>
        <v>13.254687499999999</v>
      </c>
    </row>
    <row r="37" spans="2:3" x14ac:dyDescent="0.25">
      <c r="B37">
        <f>B32</f>
        <v>9</v>
      </c>
      <c r="C37">
        <v>0</v>
      </c>
    </row>
    <row r="38" spans="2:3" x14ac:dyDescent="0.25">
      <c r="B38">
        <f>B37</f>
        <v>9</v>
      </c>
      <c r="C38" s="22">
        <f>I31</f>
        <v>19.782874250890828</v>
      </c>
    </row>
    <row r="39" spans="2:3" x14ac:dyDescent="0.25">
      <c r="B39">
        <v>0</v>
      </c>
      <c r="C39" s="22">
        <f>C38</f>
        <v>19.782874250890828</v>
      </c>
    </row>
    <row r="40" spans="2:3" x14ac:dyDescent="0.25">
      <c r="B40">
        <v>0</v>
      </c>
      <c r="C40" s="22">
        <f>C39</f>
        <v>19.782874250890828</v>
      </c>
    </row>
  </sheetData>
  <mergeCells count="3">
    <mergeCell ref="N1:Q1"/>
    <mergeCell ref="R1:U1"/>
    <mergeCell ref="B2:J2"/>
  </mergeCells>
  <hyperlinks>
    <hyperlink ref="B3" r:id="rId1"/>
  </hyperlinks>
  <pageMargins left="0.7" right="0.7" top="0.75" bottom="0.75" header="0.3" footer="0.3"/>
  <pageSetup paperSize="9"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2014-08-25T15:26:01Z</cp:lastPrinted>
  <dcterms:created xsi:type="dcterms:W3CDTF">2014-08-24T16:09:03Z</dcterms:created>
  <dcterms:modified xsi:type="dcterms:W3CDTF">2015-12-10T16:28:08Z</dcterms:modified>
</cp:coreProperties>
</file>