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8835"/>
  </bookViews>
  <sheets>
    <sheet name="English" sheetId="1" r:id="rId1"/>
    <sheet name="Metric" sheetId="2" r:id="rId2"/>
  </sheets>
  <definedNames>
    <definedName name="_xlnm.Print_Area" localSheetId="0">English!$A$1:$G$50</definedName>
    <definedName name="_xlnm.Print_Area" localSheetId="1">Metric!$A$1:$G$50</definedName>
  </definedNames>
  <calcPr calcId="145621"/>
</workbook>
</file>

<file path=xl/calcChain.xml><?xml version="1.0" encoding="utf-8"?>
<calcChain xmlns="http://schemas.openxmlformats.org/spreadsheetml/2006/main">
  <c r="C40" i="1" l="1"/>
  <c r="C19" i="2" l="1"/>
  <c r="C18" i="2"/>
  <c r="C30" i="2"/>
  <c r="C20" i="2" l="1"/>
  <c r="C21" i="2" l="1"/>
  <c r="C40" i="2" s="1"/>
  <c r="C36" i="2" l="1"/>
  <c r="C26" i="2"/>
  <c r="C63" i="2" s="1"/>
  <c r="C64" i="2" s="1"/>
  <c r="D63" i="2" s="1"/>
  <c r="D64" i="2" s="1"/>
  <c r="E63" i="2" s="1"/>
  <c r="E64" i="2" s="1"/>
  <c r="F63" i="2" s="1"/>
  <c r="F64" i="2" s="1"/>
  <c r="G63" i="2" s="1"/>
  <c r="G64" i="2" s="1"/>
  <c r="C67" i="2" s="1"/>
  <c r="C68" i="2" s="1"/>
  <c r="D67" i="2" s="1"/>
  <c r="D68" i="2" s="1"/>
  <c r="E67" i="2" s="1"/>
  <c r="E68" i="2" s="1"/>
  <c r="F67" i="2" s="1"/>
  <c r="F68" i="2" s="1"/>
  <c r="G67" i="2" s="1"/>
  <c r="G68" i="2" s="1"/>
  <c r="C71" i="2" s="1"/>
  <c r="C72" i="2" s="1"/>
  <c r="D71" i="2" s="1"/>
  <c r="D72" i="2" s="1"/>
  <c r="E71" i="2" s="1"/>
  <c r="E72" i="2" s="1"/>
  <c r="F71" i="2" s="1"/>
  <c r="F72" i="2" s="1"/>
  <c r="G71" i="2" s="1"/>
  <c r="G72" i="2" s="1"/>
  <c r="C75" i="2" s="1"/>
  <c r="C76" i="2" s="1"/>
  <c r="D75" i="2" s="1"/>
  <c r="D76" i="2" s="1"/>
  <c r="E75" i="2" s="1"/>
  <c r="E76" i="2" s="1"/>
  <c r="F75" i="2" s="1"/>
  <c r="F76" i="2" s="1"/>
  <c r="G75" i="2" s="1"/>
  <c r="G76" i="2" s="1"/>
  <c r="C33" i="2" s="1"/>
  <c r="C41" i="2" s="1"/>
  <c r="C47" i="2" s="1"/>
  <c r="C37" i="2"/>
  <c r="C30" i="1"/>
  <c r="C19" i="1"/>
  <c r="C18" i="1"/>
  <c r="C38" i="2" l="1"/>
  <c r="C20" i="1"/>
  <c r="C21" i="1" s="1"/>
  <c r="C36" i="1" l="1"/>
  <c r="C37" i="1"/>
  <c r="C38" i="1" s="1"/>
  <c r="C26" i="1"/>
  <c r="C63" i="1" s="1"/>
  <c r="C64" i="1" s="1"/>
  <c r="D63" i="1" s="1"/>
  <c r="D64" i="1" s="1"/>
  <c r="E63" i="1" s="1"/>
  <c r="E64" i="1" s="1"/>
  <c r="F63" i="1" s="1"/>
  <c r="F64" i="1" s="1"/>
  <c r="G63" i="1" s="1"/>
  <c r="G64" i="1" s="1"/>
  <c r="C67" i="1" l="1"/>
  <c r="C68" i="1" s="1"/>
  <c r="D67" i="1" s="1"/>
  <c r="D68" i="1" s="1"/>
  <c r="E67" i="1" s="1"/>
  <c r="E68" i="1" s="1"/>
  <c r="F67" i="1" s="1"/>
  <c r="F68" i="1" s="1"/>
  <c r="G67" i="1" s="1"/>
  <c r="G68" i="1" s="1"/>
  <c r="C71" i="1" s="1"/>
  <c r="C72" i="1" s="1"/>
  <c r="D71" i="1" s="1"/>
  <c r="D72" i="1" s="1"/>
  <c r="E71" i="1" s="1"/>
  <c r="E72" i="1" s="1"/>
  <c r="F71" i="1" s="1"/>
  <c r="F72" i="1" s="1"/>
  <c r="G71" i="1" s="1"/>
  <c r="G72" i="1" s="1"/>
  <c r="C75" i="1" s="1"/>
  <c r="C76" i="1" s="1"/>
  <c r="D75" i="1" s="1"/>
  <c r="D76" i="1" s="1"/>
  <c r="E75" i="1" s="1"/>
  <c r="E76" i="1" s="1"/>
  <c r="F75" i="1" s="1"/>
  <c r="F76" i="1" s="1"/>
  <c r="G75" i="1" s="1"/>
  <c r="G76" i="1" s="1"/>
  <c r="C33" i="1" s="1"/>
  <c r="C41" i="1" l="1"/>
  <c r="C47" i="1" s="1"/>
</calcChain>
</file>

<file path=xl/sharedStrings.xml><?xml version="1.0" encoding="utf-8"?>
<sst xmlns="http://schemas.openxmlformats.org/spreadsheetml/2006/main" count="116" uniqueCount="56">
  <si>
    <t>Pipe Data</t>
  </si>
  <si>
    <t>Pipe Inner Diameter</t>
  </si>
  <si>
    <t>inch</t>
  </si>
  <si>
    <t>Pipe Roughness</t>
  </si>
  <si>
    <t>Fluid Data</t>
  </si>
  <si>
    <t>Flowrate</t>
  </si>
  <si>
    <t>lb/h</t>
  </si>
  <si>
    <t>Viscosity</t>
  </si>
  <si>
    <t>cP</t>
  </si>
  <si>
    <t>Density</t>
  </si>
  <si>
    <t>Step 1 : Calculate Reynold's Number</t>
  </si>
  <si>
    <t>Pipe Cross Sectional Area</t>
  </si>
  <si>
    <t>Volumetric Flow</t>
  </si>
  <si>
    <t>Fluid Velocity</t>
  </si>
  <si>
    <t>ft/sec</t>
  </si>
  <si>
    <t>Reynold's Number</t>
  </si>
  <si>
    <t>Step 2 : Calculate Friction Factor</t>
  </si>
  <si>
    <t>For Laminar Flow</t>
  </si>
  <si>
    <t>Friction Factor, f</t>
  </si>
  <si>
    <t>For Turbulent Flow</t>
  </si>
  <si>
    <t>Pipe Roughness/ Pipe ID</t>
  </si>
  <si>
    <t>Iterations</t>
  </si>
  <si>
    <t>Friction factor Estimate</t>
  </si>
  <si>
    <t>Friction factor value</t>
  </si>
  <si>
    <t>Flow Regime</t>
  </si>
  <si>
    <t>Friction factor selected</t>
  </si>
  <si>
    <t>Step 3 : Calculate Pressure Drop</t>
  </si>
  <si>
    <t>Using Darcy-Weisbach equation</t>
  </si>
  <si>
    <t>Pipe Length</t>
  </si>
  <si>
    <t>ft</t>
  </si>
  <si>
    <t>Pressure Drop</t>
  </si>
  <si>
    <t>psi/ 100 ft</t>
  </si>
  <si>
    <t>User Input Cell</t>
  </si>
  <si>
    <t xml:space="preserve">Estimation using Colebrook </t>
  </si>
  <si>
    <t>Using Churchill Equation</t>
  </si>
  <si>
    <t>Using Colebrook Equation</t>
  </si>
  <si>
    <t>A</t>
  </si>
  <si>
    <t>B</t>
  </si>
  <si>
    <t>Friction Factor</t>
  </si>
  <si>
    <t>for Re &lt; 2100</t>
  </si>
  <si>
    <t>For Re &gt; 4000</t>
  </si>
  <si>
    <t>Iterative Calculation for Colebrook equation</t>
  </si>
  <si>
    <t>mm</t>
  </si>
  <si>
    <t>Kg/h</t>
  </si>
  <si>
    <t>m/s</t>
  </si>
  <si>
    <t>m</t>
  </si>
  <si>
    <t>bar/ 100 m</t>
  </si>
  <si>
    <t>Line Sizing Single Phase Fluid Flow</t>
  </si>
  <si>
    <t>lb/ft^3</t>
  </si>
  <si>
    <t>ft^2</t>
  </si>
  <si>
    <t>ft^3/h</t>
  </si>
  <si>
    <t>Kg/m^3</t>
  </si>
  <si>
    <t>m^2</t>
  </si>
  <si>
    <t>m^3/h</t>
  </si>
  <si>
    <t>Chemical Engineer's Guide</t>
  </si>
  <si>
    <t>CheGuide.com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</si>
</sst>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000"/>
    <numFmt numFmtId="165" formatCode="#,##0.0000"/>
    <numFmt numFmtId="166" formatCode="0.E+00"/>
    <numFmt numFmtId="167" formatCode="0.00.E+00"/>
    <numFmt numFmtId="168" formatCode="0.00000"/>
    <numFmt numFmtId="169" formatCode="0.0"/>
    <numFmt numFmtId="170" formatCode="0.000"/>
  </numFmts>
  <fonts count="13" x14ac:knownFonts="1">
    <font>
      <sz val="10"/>
      <color rgb="FF000000"/>
      <name val="Arial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color theme="7" tint="-0.499984740745262"/>
      <name val="Arial"/>
      <family val="2"/>
    </font>
    <font>
      <u/>
      <sz val="10"/>
      <color theme="10"/>
      <name val="Arial"/>
      <family val="2"/>
    </font>
    <font>
      <b/>
      <sz val="10"/>
      <color theme="7" tint="-0.249977111117893"/>
      <name val="Arial"/>
      <family val="2"/>
    </font>
    <font>
      <b/>
      <sz val="14"/>
      <color theme="3" tint="0.3999755851924192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i/>
      <sz val="10"/>
      <color theme="0" tint="-0.499984740745262"/>
      <name val="Arial"/>
      <family val="2"/>
    </font>
    <font>
      <b/>
      <i/>
      <sz val="10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theme="7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351C75"/>
      </bottom>
      <diagonal/>
    </border>
    <border>
      <left/>
      <right style="thin">
        <color rgb="FF351C75"/>
      </right>
      <top/>
      <bottom/>
      <diagonal/>
    </border>
    <border>
      <left/>
      <right/>
      <top/>
      <bottom style="thin">
        <color rgb="FF351C75"/>
      </bottom>
      <diagonal/>
    </border>
    <border>
      <left style="thin">
        <color rgb="FF351C75"/>
      </left>
      <right style="thin">
        <color rgb="FF351C75"/>
      </right>
      <top style="thin">
        <color rgb="FF351C75"/>
      </top>
      <bottom style="thin">
        <color rgb="FF351C75"/>
      </bottom>
      <diagonal/>
    </border>
    <border>
      <left/>
      <right/>
      <top style="thin">
        <color rgb="FF351C75"/>
      </top>
      <bottom style="thin">
        <color rgb="FF351C75"/>
      </bottom>
      <diagonal/>
    </border>
    <border>
      <left/>
      <right/>
      <top style="thin">
        <color rgb="FF351C75"/>
      </top>
      <bottom style="thin">
        <color rgb="FF351C75"/>
      </bottom>
      <diagonal/>
    </border>
    <border>
      <left style="thin">
        <color rgb="FF351C75"/>
      </left>
      <right style="thin">
        <color rgb="FF351C75"/>
      </right>
      <top style="thin">
        <color rgb="FF351C75"/>
      </top>
      <bottom style="thin">
        <color rgb="FF351C75"/>
      </bottom>
      <diagonal/>
    </border>
    <border>
      <left/>
      <right style="thin">
        <color rgb="FF351C75"/>
      </right>
      <top style="thin">
        <color rgb="FF351C75"/>
      </top>
      <bottom style="thin">
        <color rgb="FF351C75"/>
      </bottom>
      <diagonal/>
    </border>
    <border>
      <left style="thin">
        <color rgb="FF351C75"/>
      </left>
      <right/>
      <top/>
      <bottom/>
      <diagonal/>
    </border>
    <border>
      <left style="thin">
        <color rgb="FF351C75"/>
      </left>
      <right style="thin">
        <color rgb="FF351C75"/>
      </right>
      <top style="thin">
        <color rgb="FF351C75"/>
      </top>
      <bottom style="thin">
        <color rgb="FF351C75"/>
      </bottom>
      <diagonal/>
    </border>
    <border>
      <left/>
      <right/>
      <top style="thin">
        <color rgb="FF351C75"/>
      </top>
      <bottom/>
      <diagonal/>
    </border>
    <border>
      <left/>
      <right/>
      <top/>
      <bottom style="thin">
        <color rgb="FF351C7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 applyAlignment="1">
      <alignment wrapText="1"/>
    </xf>
    <xf numFmtId="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0" fillId="0" borderId="2" xfId="0" applyBorder="1" applyAlignment="1">
      <alignment wrapText="1"/>
    </xf>
    <xf numFmtId="164" fontId="0" fillId="3" borderId="4" xfId="0" applyNumberFormat="1" applyFill="1" applyBorder="1" applyAlignment="1">
      <alignment wrapText="1"/>
    </xf>
    <xf numFmtId="0" fontId="0" fillId="0" borderId="5" xfId="0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65" fontId="0" fillId="0" borderId="0" xfId="0" applyNumberFormat="1" applyAlignment="1">
      <alignment wrapText="1"/>
    </xf>
    <xf numFmtId="0" fontId="0" fillId="0" borderId="9" xfId="0" applyBorder="1" applyAlignment="1">
      <alignment wrapText="1"/>
    </xf>
    <xf numFmtId="3" fontId="0" fillId="4" borderId="10" xfId="0" applyNumberFormat="1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166" fontId="0" fillId="0" borderId="0" xfId="0" applyNumberFormat="1" applyAlignment="1">
      <alignment wrapText="1"/>
    </xf>
    <xf numFmtId="11" fontId="0" fillId="0" borderId="0" xfId="0" applyNumberFormat="1" applyAlignment="1">
      <alignment wrapText="1"/>
    </xf>
    <xf numFmtId="167" fontId="0" fillId="0" borderId="0" xfId="0" applyNumberFormat="1" applyAlignment="1">
      <alignment wrapText="1"/>
    </xf>
    <xf numFmtId="168" fontId="0" fillId="0" borderId="0" xfId="0" applyNumberForma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2" fontId="0" fillId="2" borderId="0" xfId="0" applyNumberFormat="1" applyFill="1" applyAlignment="1" applyProtection="1">
      <alignment wrapText="1"/>
      <protection locked="0"/>
    </xf>
    <xf numFmtId="169" fontId="0" fillId="2" borderId="0" xfId="0" applyNumberFormat="1" applyFill="1" applyAlignment="1" applyProtection="1">
      <alignment wrapText="1"/>
      <protection locked="0"/>
    </xf>
    <xf numFmtId="0" fontId="3" fillId="0" borderId="9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70" fontId="9" fillId="0" borderId="0" xfId="0" applyNumberFormat="1" applyFont="1" applyAlignment="1" applyProtection="1">
      <alignment vertical="center"/>
    </xf>
    <xf numFmtId="170" fontId="10" fillId="0" borderId="0" xfId="0" applyNumberFormat="1" applyFont="1" applyProtection="1"/>
    <xf numFmtId="0" fontId="11" fillId="0" borderId="0" xfId="0" applyFont="1" applyAlignment="1">
      <alignment wrapText="1"/>
    </xf>
    <xf numFmtId="0" fontId="12" fillId="0" borderId="0" xfId="0" applyFont="1" applyAlignment="1"/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wrapText="1"/>
    </xf>
    <xf numFmtId="0" fontId="11" fillId="0" borderId="0" xfId="0" applyFont="1" applyBorder="1" applyAlignment="1">
      <alignment wrapText="1"/>
    </xf>
    <xf numFmtId="0" fontId="4" fillId="5" borderId="7" xfId="0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0" fontId="5" fillId="5" borderId="8" xfId="0" applyFont="1" applyFill="1" applyBorder="1" applyAlignment="1">
      <alignment wrapText="1"/>
    </xf>
    <xf numFmtId="170" fontId="9" fillId="0" borderId="0" xfId="0" applyNumberFormat="1" applyFont="1" applyAlignment="1" applyProtection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70" fontId="7" fillId="0" borderId="0" xfId="1" applyNumberForma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eguid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8"/>
  <sheetViews>
    <sheetView showGridLines="0" tabSelected="1" zoomScaleNormal="100" workbookViewId="0"/>
  </sheetViews>
  <sheetFormatPr defaultColWidth="17.140625" defaultRowHeight="12.75" customHeight="1" x14ac:dyDescent="0.2"/>
  <cols>
    <col min="1" max="1" width="3.42578125" style="14" customWidth="1"/>
    <col min="2" max="2" width="27.140625" customWidth="1"/>
    <col min="3" max="3" width="11.28515625" customWidth="1"/>
    <col min="4" max="4" width="11" customWidth="1"/>
    <col min="5" max="5" width="12" customWidth="1"/>
    <col min="6" max="6" width="10.42578125" customWidth="1"/>
    <col min="7" max="7" width="10.5703125" customWidth="1"/>
  </cols>
  <sheetData>
    <row r="2" spans="1:8" s="15" customFormat="1" ht="19.5" customHeight="1" x14ac:dyDescent="0.2">
      <c r="A2" s="14"/>
      <c r="B2" s="42" t="s">
        <v>47</v>
      </c>
      <c r="C2" s="42"/>
      <c r="D2" s="42"/>
      <c r="E2" s="32"/>
      <c r="F2" s="32"/>
      <c r="G2" s="32"/>
      <c r="H2" s="32"/>
    </row>
    <row r="3" spans="1:8" s="17" customFormat="1" ht="12.75" customHeight="1" x14ac:dyDescent="0.2">
      <c r="A3" s="14"/>
      <c r="B3" s="45" t="s">
        <v>55</v>
      </c>
      <c r="C3" s="18"/>
    </row>
    <row r="4" spans="1:8" s="17" customFormat="1" ht="12.75" customHeight="1" x14ac:dyDescent="0.25">
      <c r="A4" s="14"/>
      <c r="B4" s="33" t="s">
        <v>54</v>
      </c>
      <c r="C4" s="18"/>
    </row>
    <row r="5" spans="1:8" s="31" customFormat="1" ht="12.75" customHeight="1" x14ac:dyDescent="0.25">
      <c r="A5" s="14"/>
      <c r="B5" s="33"/>
      <c r="C5" s="30"/>
    </row>
    <row r="6" spans="1:8" s="15" customFormat="1" ht="12.75" customHeight="1" x14ac:dyDescent="0.2">
      <c r="A6" s="14"/>
      <c r="B6" s="19" t="s">
        <v>32</v>
      </c>
      <c r="C6" s="13"/>
    </row>
    <row r="7" spans="1:8" ht="12.75" customHeight="1" x14ac:dyDescent="0.2">
      <c r="B7" s="6" t="s">
        <v>0</v>
      </c>
    </row>
    <row r="8" spans="1:8" ht="12.75" customHeight="1" x14ac:dyDescent="0.2">
      <c r="B8" t="s">
        <v>1</v>
      </c>
      <c r="C8" s="13">
        <v>2.75</v>
      </c>
      <c r="D8" t="s">
        <v>2</v>
      </c>
    </row>
    <row r="9" spans="1:8" ht="12.75" customHeight="1" x14ac:dyDescent="0.2">
      <c r="B9" t="s">
        <v>3</v>
      </c>
      <c r="C9" s="13">
        <v>1.8E-3</v>
      </c>
      <c r="D9" t="s">
        <v>2</v>
      </c>
    </row>
    <row r="11" spans="1:8" ht="12.75" customHeight="1" x14ac:dyDescent="0.2">
      <c r="B11" s="6" t="s">
        <v>4</v>
      </c>
    </row>
    <row r="12" spans="1:8" ht="12.75" customHeight="1" x14ac:dyDescent="0.2">
      <c r="B12" t="s">
        <v>5</v>
      </c>
      <c r="C12" s="13">
        <v>5000</v>
      </c>
      <c r="D12" t="s">
        <v>6</v>
      </c>
    </row>
    <row r="13" spans="1:8" ht="12.75" customHeight="1" x14ac:dyDescent="0.2">
      <c r="B13" t="s">
        <v>7</v>
      </c>
      <c r="C13" s="13">
        <v>1</v>
      </c>
      <c r="D13" t="s">
        <v>8</v>
      </c>
    </row>
    <row r="14" spans="1:8" ht="12.75" customHeight="1" x14ac:dyDescent="0.2">
      <c r="B14" t="s">
        <v>9</v>
      </c>
      <c r="C14" s="13">
        <v>62.4</v>
      </c>
      <c r="D14" s="30" t="s">
        <v>48</v>
      </c>
    </row>
    <row r="15" spans="1:8" ht="12.75" customHeight="1" x14ac:dyDescent="0.2">
      <c r="B15" s="12"/>
      <c r="C15" s="12"/>
      <c r="D15" s="12"/>
    </row>
    <row r="16" spans="1:8" ht="12.75" customHeight="1" x14ac:dyDescent="0.2">
      <c r="B16" s="39" t="s">
        <v>10</v>
      </c>
      <c r="C16" s="40"/>
      <c r="D16" s="41"/>
      <c r="E16" s="9"/>
    </row>
    <row r="17" spans="1:5" ht="12.75" customHeight="1" x14ac:dyDescent="0.2">
      <c r="B17" s="11"/>
      <c r="C17" s="11"/>
      <c r="D17" s="11"/>
    </row>
    <row r="18" spans="1:5" ht="12.75" customHeight="1" x14ac:dyDescent="0.2">
      <c r="B18" t="s">
        <v>11</v>
      </c>
      <c r="C18" s="8">
        <f>(PI()*((C8/12)^2))/4</f>
        <v>4.1247038963147235E-2</v>
      </c>
      <c r="D18" s="16" t="s">
        <v>49</v>
      </c>
    </row>
    <row r="19" spans="1:5" ht="12.75" customHeight="1" x14ac:dyDescent="0.2">
      <c r="B19" t="s">
        <v>12</v>
      </c>
      <c r="C19" s="8">
        <f>C12/C14</f>
        <v>80.128205128205124</v>
      </c>
      <c r="D19" s="30" t="s">
        <v>50</v>
      </c>
    </row>
    <row r="20" spans="1:5" ht="12.75" customHeight="1" x14ac:dyDescent="0.2">
      <c r="B20" t="s">
        <v>13</v>
      </c>
      <c r="C20" s="1">
        <f>(C19/C18)/3600</f>
        <v>0.53962260849127475</v>
      </c>
      <c r="D20" t="s">
        <v>14</v>
      </c>
    </row>
    <row r="21" spans="1:5" ht="12.75" customHeight="1" x14ac:dyDescent="0.2">
      <c r="B21" s="3" t="s">
        <v>15</v>
      </c>
      <c r="C21" s="10">
        <f>((((C8/12)*C20)*C14)/(C13/1488.1639))</f>
        <v>11483.570463801843</v>
      </c>
      <c r="D21" s="9"/>
    </row>
    <row r="22" spans="1:5" ht="12.75" customHeight="1" x14ac:dyDescent="0.2">
      <c r="B22" s="12"/>
      <c r="C22" s="5"/>
      <c r="D22" s="12"/>
    </row>
    <row r="23" spans="1:5" ht="12.75" customHeight="1" x14ac:dyDescent="0.2">
      <c r="B23" s="39" t="s">
        <v>16</v>
      </c>
      <c r="C23" s="40"/>
      <c r="D23" s="41"/>
      <c r="E23" s="9"/>
    </row>
    <row r="24" spans="1:5" ht="12.75" customHeight="1" x14ac:dyDescent="0.2">
      <c r="B24" s="11"/>
      <c r="C24" s="11"/>
      <c r="D24" s="11"/>
    </row>
    <row r="25" spans="1:5" ht="12.75" customHeight="1" x14ac:dyDescent="0.2">
      <c r="B25" s="7" t="s">
        <v>17</v>
      </c>
      <c r="C25" s="43" t="s">
        <v>39</v>
      </c>
      <c r="D25" s="44"/>
    </row>
    <row r="26" spans="1:5" ht="12.75" customHeight="1" x14ac:dyDescent="0.2">
      <c r="B26" t="s">
        <v>18</v>
      </c>
      <c r="C26" s="2">
        <f>64/C21</f>
        <v>5.5731795439178805E-3</v>
      </c>
    </row>
    <row r="28" spans="1:5" ht="12.75" customHeight="1" x14ac:dyDescent="0.2">
      <c r="B28" s="7" t="s">
        <v>19</v>
      </c>
      <c r="C28" s="43" t="s">
        <v>40</v>
      </c>
      <c r="D28" s="44"/>
    </row>
    <row r="29" spans="1:5" ht="12.75" customHeight="1" x14ac:dyDescent="0.2">
      <c r="B29" s="18"/>
    </row>
    <row r="30" spans="1:5" ht="12.75" customHeight="1" x14ac:dyDescent="0.2">
      <c r="B30" t="s">
        <v>20</v>
      </c>
      <c r="C30" s="2">
        <f>C9/C8</f>
        <v>6.5454545454545453E-4</v>
      </c>
    </row>
    <row r="31" spans="1:5" s="17" customFormat="1" ht="12.75" customHeight="1" x14ac:dyDescent="0.2">
      <c r="A31" s="14"/>
      <c r="C31" s="2"/>
    </row>
    <row r="32" spans="1:5" s="17" customFormat="1" ht="12.75" customHeight="1" x14ac:dyDescent="0.2">
      <c r="A32" s="14"/>
      <c r="B32" s="24" t="s">
        <v>35</v>
      </c>
      <c r="C32" s="2"/>
    </row>
    <row r="33" spans="1:5" x14ac:dyDescent="0.2">
      <c r="B33" t="s">
        <v>23</v>
      </c>
      <c r="C33" s="2">
        <f>G76</f>
        <v>3.0838527014769194E-2</v>
      </c>
    </row>
    <row r="34" spans="1:5" s="17" customFormat="1" x14ac:dyDescent="0.2">
      <c r="A34" s="14"/>
      <c r="C34" s="2"/>
    </row>
    <row r="35" spans="1:5" s="17" customFormat="1" x14ac:dyDescent="0.2">
      <c r="A35" s="14"/>
      <c r="B35" s="24" t="s">
        <v>34</v>
      </c>
      <c r="C35" s="2"/>
    </row>
    <row r="36" spans="1:5" s="17" customFormat="1" x14ac:dyDescent="0.2">
      <c r="A36" s="14"/>
      <c r="B36" s="19" t="s">
        <v>36</v>
      </c>
      <c r="C36" s="22">
        <f>(-2.457*LN((7/C21)^0.9+0.27*C30))^16</f>
        <v>1.9419738511871803E+19</v>
      </c>
    </row>
    <row r="37" spans="1:5" s="17" customFormat="1" x14ac:dyDescent="0.2">
      <c r="A37" s="14"/>
      <c r="B37" s="19" t="s">
        <v>37</v>
      </c>
      <c r="C37" s="21">
        <f>(37530/C21)^16</f>
        <v>169365908.87273407</v>
      </c>
    </row>
    <row r="38" spans="1:5" s="17" customFormat="1" x14ac:dyDescent="0.2">
      <c r="A38" s="14"/>
      <c r="B38" s="19" t="s">
        <v>38</v>
      </c>
      <c r="C38" s="23">
        <f>8*((8/C21)^12+(C36+C37)^(-1.5))^(1/12)</f>
        <v>3.1049854170987934E-2</v>
      </c>
    </row>
    <row r="40" spans="1:5" x14ac:dyDescent="0.2">
      <c r="B40" t="s">
        <v>24</v>
      </c>
      <c r="C40" s="29" t="str">
        <f>IF((C21&lt;2100),"Laminar",IF((C21&gt;4000),"Turbulent","Transient"))</f>
        <v>Turbulent</v>
      </c>
    </row>
    <row r="41" spans="1:5" x14ac:dyDescent="0.2">
      <c r="B41" s="3" t="s">
        <v>25</v>
      </c>
      <c r="C41" s="4">
        <f>IF((C21&lt;=2100),C26,IF(C21&lt;=4000,C38,C33))</f>
        <v>3.0838527014769194E-2</v>
      </c>
      <c r="D41" s="9"/>
    </row>
    <row r="42" spans="1:5" x14ac:dyDescent="0.2">
      <c r="B42" s="12"/>
      <c r="C42" s="5"/>
      <c r="D42" s="12"/>
    </row>
    <row r="43" spans="1:5" ht="12.75" customHeight="1" x14ac:dyDescent="0.2">
      <c r="B43" s="39" t="s">
        <v>26</v>
      </c>
      <c r="C43" s="40"/>
      <c r="D43" s="41"/>
      <c r="E43" s="9"/>
    </row>
    <row r="44" spans="1:5" x14ac:dyDescent="0.2">
      <c r="B44" s="11"/>
      <c r="C44" s="11"/>
      <c r="D44" s="11"/>
    </row>
    <row r="45" spans="1:5" x14ac:dyDescent="0.2">
      <c r="B45" s="25" t="s">
        <v>27</v>
      </c>
    </row>
    <row r="46" spans="1:5" x14ac:dyDescent="0.2">
      <c r="B46" t="s">
        <v>28</v>
      </c>
      <c r="C46" s="12">
        <v>100</v>
      </c>
      <c r="D46" t="s">
        <v>29</v>
      </c>
    </row>
    <row r="47" spans="1:5" x14ac:dyDescent="0.2">
      <c r="B47" s="3" t="s">
        <v>30</v>
      </c>
      <c r="C47" s="4">
        <f>((((C41*(C46/(C8/12)))*C14)*(C20^2))/2)/(144*32.2)</f>
        <v>2.6366876341588595E-2</v>
      </c>
      <c r="D47" s="9" t="s">
        <v>31</v>
      </c>
    </row>
    <row r="48" spans="1:5" x14ac:dyDescent="0.2">
      <c r="C48" s="11"/>
    </row>
    <row r="51" spans="1:8" s="31" customFormat="1" ht="12.75" customHeight="1" x14ac:dyDescent="0.2">
      <c r="A51" s="14"/>
    </row>
    <row r="52" spans="1:8" s="31" customFormat="1" ht="12.75" customHeight="1" x14ac:dyDescent="0.2">
      <c r="A52" s="14"/>
    </row>
    <row r="53" spans="1:8" s="31" customFormat="1" ht="12.75" customHeight="1" x14ac:dyDescent="0.2">
      <c r="A53" s="14"/>
    </row>
    <row r="54" spans="1:8" s="31" customFormat="1" ht="12.75" customHeight="1" x14ac:dyDescent="0.2">
      <c r="A54" s="14"/>
    </row>
    <row r="55" spans="1:8" s="31" customFormat="1" ht="12.75" customHeight="1" x14ac:dyDescent="0.2">
      <c r="A55" s="14"/>
    </row>
    <row r="56" spans="1:8" s="31" customFormat="1" ht="12.75" customHeight="1" x14ac:dyDescent="0.2">
      <c r="A56" s="14"/>
    </row>
    <row r="57" spans="1:8" s="31" customFormat="1" ht="12.75" customHeight="1" x14ac:dyDescent="0.2">
      <c r="A57" s="14"/>
    </row>
    <row r="58" spans="1:8" s="31" customFormat="1" ht="12.75" customHeight="1" x14ac:dyDescent="0.2">
      <c r="A58" s="14"/>
    </row>
    <row r="59" spans="1:8" s="17" customFormat="1" ht="12.75" customHeight="1" x14ac:dyDescent="0.2">
      <c r="A59" s="14"/>
      <c r="B59" s="34"/>
      <c r="C59" s="34"/>
      <c r="D59" s="34"/>
      <c r="E59" s="34"/>
      <c r="F59" s="34"/>
      <c r="G59" s="34"/>
      <c r="H59" s="34"/>
    </row>
    <row r="60" spans="1:8" s="17" customFormat="1" ht="12.75" customHeight="1" x14ac:dyDescent="0.2">
      <c r="A60" s="14"/>
      <c r="B60" s="35" t="s">
        <v>41</v>
      </c>
      <c r="C60" s="34"/>
      <c r="D60" s="34"/>
      <c r="E60" s="34"/>
      <c r="F60" s="34"/>
      <c r="G60" s="34"/>
      <c r="H60" s="34"/>
    </row>
    <row r="61" spans="1:8" ht="12.75" customHeight="1" x14ac:dyDescent="0.2">
      <c r="B61" s="34"/>
      <c r="C61" s="34"/>
      <c r="D61" s="34"/>
      <c r="E61" s="34"/>
      <c r="F61" s="34"/>
      <c r="G61" s="34"/>
      <c r="H61" s="34"/>
    </row>
    <row r="62" spans="1:8" ht="12.75" customHeight="1" x14ac:dyDescent="0.2">
      <c r="B62" s="34" t="s">
        <v>21</v>
      </c>
      <c r="C62" s="36">
        <v>1</v>
      </c>
      <c r="D62" s="34">
        <v>2</v>
      </c>
      <c r="E62" s="34">
        <v>3</v>
      </c>
      <c r="F62" s="34">
        <v>4</v>
      </c>
      <c r="G62" s="34">
        <v>5</v>
      </c>
      <c r="H62" s="34"/>
    </row>
    <row r="63" spans="1:8" ht="12.75" customHeight="1" x14ac:dyDescent="0.2">
      <c r="B63" s="34" t="s">
        <v>22</v>
      </c>
      <c r="C63" s="37">
        <f>C26</f>
        <v>5.5731795439178805E-3</v>
      </c>
      <c r="D63" s="37">
        <f>C64</f>
        <v>3.9745979963357311E-2</v>
      </c>
      <c r="E63" s="37">
        <f>D64</f>
        <v>2.9827554659162276E-2</v>
      </c>
      <c r="F63" s="37">
        <f>E64</f>
        <v>3.0976407894298671E-2</v>
      </c>
      <c r="G63" s="37">
        <f>F64</f>
        <v>3.0820164762611745E-2</v>
      </c>
      <c r="H63" s="34"/>
    </row>
    <row r="64" spans="1:8" ht="12.75" customHeight="1" x14ac:dyDescent="0.2">
      <c r="B64" s="34" t="s">
        <v>33</v>
      </c>
      <c r="C64" s="37">
        <f>1/((-2*LOG10(( ($C$30/3.7)+(2.51/($C$21*SQRT(C63))))))^2)</f>
        <v>3.9745979963357311E-2</v>
      </c>
      <c r="D64" s="37">
        <f>1/((-2*LOG10(( ($C$30/3.7)+(2.51/($C$21*SQRT(D63))))))^2)</f>
        <v>2.9827554659162276E-2</v>
      </c>
      <c r="E64" s="37">
        <f>1/((-2*LOG10(( ($C$30/3.7)+(2.51/($C$21*SQRT(E63))))))^2)</f>
        <v>3.0976407894298671E-2</v>
      </c>
      <c r="F64" s="37">
        <f>1/((-2*LOG10(( ($C$30/3.7)+(2.51/($C$21*SQRT(F63))))))^2)</f>
        <v>3.0820164762611745E-2</v>
      </c>
      <c r="G64" s="37">
        <f>1/((-2*LOG10(( ($C$30/3.7)+(2.51/($C$21*SQRT(G63))))))^2)</f>
        <v>3.0840980223600021E-2</v>
      </c>
      <c r="H64" s="34"/>
    </row>
    <row r="65" spans="2:8" ht="12.75" customHeight="1" x14ac:dyDescent="0.2">
      <c r="B65" s="34"/>
      <c r="C65" s="34"/>
      <c r="D65" s="34"/>
      <c r="E65" s="34"/>
      <c r="F65" s="34"/>
      <c r="G65" s="34"/>
      <c r="H65" s="34"/>
    </row>
    <row r="66" spans="2:8" ht="12.75" customHeight="1" x14ac:dyDescent="0.2">
      <c r="B66" s="34" t="s">
        <v>21</v>
      </c>
      <c r="C66" s="36">
        <v>6</v>
      </c>
      <c r="D66" s="34">
        <v>7</v>
      </c>
      <c r="E66" s="36">
        <v>8</v>
      </c>
      <c r="F66" s="34">
        <v>9</v>
      </c>
      <c r="G66" s="36">
        <v>10</v>
      </c>
      <c r="H66" s="34"/>
    </row>
    <row r="67" spans="2:8" ht="12.75" customHeight="1" x14ac:dyDescent="0.2">
      <c r="B67" s="34" t="s">
        <v>22</v>
      </c>
      <c r="C67" s="37">
        <f>G64</f>
        <v>3.0840980223600021E-2</v>
      </c>
      <c r="D67" s="37">
        <f>C68</f>
        <v>3.0838199404129619E-2</v>
      </c>
      <c r="E67" s="37">
        <f t="shared" ref="E67:G67" si="0">D68</f>
        <v>3.0838570767604014E-2</v>
      </c>
      <c r="F67" s="37">
        <f t="shared" si="0"/>
        <v>3.0838521171564572E-2</v>
      </c>
      <c r="G67" s="37">
        <f t="shared" si="0"/>
        <v>3.0838527795131777E-2</v>
      </c>
      <c r="H67" s="34"/>
    </row>
    <row r="68" spans="2:8" ht="12.75" customHeight="1" x14ac:dyDescent="0.2">
      <c r="B68" s="34" t="s">
        <v>33</v>
      </c>
      <c r="C68" s="37">
        <f>1/((-2*LOG10(( ($C$30/3.7)+(2.51/($C$21*SQRT(C67))))))^2)</f>
        <v>3.0838199404129619E-2</v>
      </c>
      <c r="D68" s="37">
        <f>1/((-2*LOG10(( ($C$30/3.7)+(2.51/($C$21*SQRT(D67))))))^2)</f>
        <v>3.0838570767604014E-2</v>
      </c>
      <c r="E68" s="37">
        <f t="shared" ref="E68:G68" si="1">1/((-2*LOG10(( ($C$30/3.7)+(2.51/($C$21*SQRT(E67))))))^2)</f>
        <v>3.0838521171564572E-2</v>
      </c>
      <c r="F68" s="37">
        <f t="shared" si="1"/>
        <v>3.0838527795131777E-2</v>
      </c>
      <c r="G68" s="37">
        <f t="shared" si="1"/>
        <v>3.0838526910551445E-2</v>
      </c>
      <c r="H68" s="34"/>
    </row>
    <row r="69" spans="2:8" ht="12.75" customHeight="1" x14ac:dyDescent="0.2">
      <c r="B69" s="34"/>
      <c r="C69" s="34"/>
      <c r="D69" s="34"/>
      <c r="E69" s="34"/>
      <c r="F69" s="34"/>
      <c r="G69" s="34"/>
      <c r="H69" s="34"/>
    </row>
    <row r="70" spans="2:8" ht="12.75" customHeight="1" x14ac:dyDescent="0.2">
      <c r="B70" s="34" t="s">
        <v>21</v>
      </c>
      <c r="C70" s="36">
        <v>11</v>
      </c>
      <c r="D70" s="34">
        <v>12</v>
      </c>
      <c r="E70" s="36">
        <v>13</v>
      </c>
      <c r="F70" s="34">
        <v>14</v>
      </c>
      <c r="G70" s="36">
        <v>15</v>
      </c>
      <c r="H70" s="34"/>
    </row>
    <row r="71" spans="2:8" ht="12.75" customHeight="1" x14ac:dyDescent="0.2">
      <c r="B71" s="34" t="s">
        <v>22</v>
      </c>
      <c r="C71" s="37">
        <f>G68</f>
        <v>3.0838526910551445E-2</v>
      </c>
      <c r="D71" s="37">
        <f>C72</f>
        <v>3.0838527028687522E-2</v>
      </c>
      <c r="E71" s="37">
        <f t="shared" ref="E71:G71" si="2">D72</f>
        <v>3.0838527012910399E-2</v>
      </c>
      <c r="F71" s="37">
        <f t="shared" si="2"/>
        <v>3.083852701501744E-2</v>
      </c>
      <c r="G71" s="37">
        <f t="shared" si="2"/>
        <v>3.0838527014736043E-2</v>
      </c>
      <c r="H71" s="34"/>
    </row>
    <row r="72" spans="2:8" ht="12.75" customHeight="1" x14ac:dyDescent="0.2">
      <c r="B72" s="34" t="s">
        <v>33</v>
      </c>
      <c r="C72" s="37">
        <f>1/((-2*LOG10(( ($C$30/3.7)+(2.51/($C$21*SQRT(C71))))))^2)</f>
        <v>3.0838527028687522E-2</v>
      </c>
      <c r="D72" s="37">
        <f>1/((-2*LOG10(( ($C$30/3.7)+(2.51/($C$21*SQRT(D71))))))^2)</f>
        <v>3.0838527012910399E-2</v>
      </c>
      <c r="E72" s="37">
        <f t="shared" ref="E72:G72" si="3">1/((-2*LOG10(( ($C$30/3.7)+(2.51/($C$21*SQRT(E71))))))^2)</f>
        <v>3.083852701501744E-2</v>
      </c>
      <c r="F72" s="37">
        <f t="shared" si="3"/>
        <v>3.0838527014736043E-2</v>
      </c>
      <c r="G72" s="37">
        <f t="shared" si="3"/>
        <v>3.0838527014773628E-2</v>
      </c>
      <c r="H72" s="34"/>
    </row>
    <row r="73" spans="2:8" ht="12.75" customHeight="1" x14ac:dyDescent="0.2">
      <c r="B73" s="34"/>
      <c r="C73" s="34"/>
      <c r="D73" s="34"/>
      <c r="E73" s="34"/>
      <c r="F73" s="34"/>
      <c r="G73" s="34"/>
      <c r="H73" s="34"/>
    </row>
    <row r="74" spans="2:8" ht="12.75" customHeight="1" x14ac:dyDescent="0.2">
      <c r="B74" s="34" t="s">
        <v>21</v>
      </c>
      <c r="C74" s="36">
        <v>16</v>
      </c>
      <c r="D74" s="34">
        <v>17</v>
      </c>
      <c r="E74" s="36">
        <v>18</v>
      </c>
      <c r="F74" s="34">
        <v>19</v>
      </c>
      <c r="G74" s="36">
        <v>20</v>
      </c>
      <c r="H74" s="34"/>
    </row>
    <row r="75" spans="2:8" ht="12.75" customHeight="1" x14ac:dyDescent="0.2">
      <c r="B75" s="34" t="s">
        <v>22</v>
      </c>
      <c r="C75" s="37">
        <f>G72</f>
        <v>3.0838527014773628E-2</v>
      </c>
      <c r="D75" s="37">
        <f>C76</f>
        <v>3.0838527014768607E-2</v>
      </c>
      <c r="E75" s="37">
        <f t="shared" ref="E75:G75" si="4">D76</f>
        <v>3.0838527014769274E-2</v>
      </c>
      <c r="F75" s="37">
        <f t="shared" si="4"/>
        <v>3.083852701476918E-2</v>
      </c>
      <c r="G75" s="37">
        <f t="shared" si="4"/>
        <v>3.0838527014769201E-2</v>
      </c>
      <c r="H75" s="34"/>
    </row>
    <row r="76" spans="2:8" ht="12.75" customHeight="1" x14ac:dyDescent="0.2">
      <c r="B76" s="34" t="s">
        <v>33</v>
      </c>
      <c r="C76" s="37">
        <f>1/((-2*LOG10(( ($C$30/3.7)+(2.51/($C$21*SQRT(C75))))))^2)</f>
        <v>3.0838527014768607E-2</v>
      </c>
      <c r="D76" s="37">
        <f>1/((-2*LOG10(( ($C$30/3.7)+(2.51/($C$21*SQRT(D75))))))^2)</f>
        <v>3.0838527014769274E-2</v>
      </c>
      <c r="E76" s="37">
        <f t="shared" ref="E76:G76" si="5">1/((-2*LOG10(( ($C$30/3.7)+(2.51/($C$21*SQRT(E75))))))^2)</f>
        <v>3.083852701476918E-2</v>
      </c>
      <c r="F76" s="37">
        <f t="shared" si="5"/>
        <v>3.0838527014769201E-2</v>
      </c>
      <c r="G76" s="37">
        <f t="shared" si="5"/>
        <v>3.0838527014769194E-2</v>
      </c>
      <c r="H76" s="34"/>
    </row>
    <row r="77" spans="2:8" ht="12.75" customHeight="1" x14ac:dyDescent="0.2">
      <c r="B77" s="34"/>
      <c r="C77" s="34"/>
      <c r="D77" s="34"/>
      <c r="E77" s="34"/>
      <c r="F77" s="34"/>
      <c r="G77" s="34"/>
      <c r="H77" s="34"/>
    </row>
    <row r="78" spans="2:8" ht="12.75" customHeight="1" x14ac:dyDescent="0.2">
      <c r="B78" s="34"/>
      <c r="C78" s="34"/>
      <c r="D78" s="34"/>
      <c r="E78" s="34"/>
      <c r="F78" s="34"/>
      <c r="G78" s="34"/>
      <c r="H78" s="34"/>
    </row>
  </sheetData>
  <sheetProtection selectLockedCells="1"/>
  <mergeCells count="6">
    <mergeCell ref="B43:D43"/>
    <mergeCell ref="B2:D2"/>
    <mergeCell ref="B16:D16"/>
    <mergeCell ref="B23:D23"/>
    <mergeCell ref="C25:D25"/>
    <mergeCell ref="C28:D28"/>
  </mergeCells>
  <hyperlinks>
    <hyperlink ref="B3" r:id="rId1"/>
  </hyperlinks>
  <pageMargins left="0.7" right="0.7" top="0.75" bottom="0.75" header="0.3" footer="0.3"/>
  <pageSetup paperSize="9"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showGridLines="0" zoomScaleNormal="100" workbookViewId="0">
      <selection activeCell="F6" sqref="F6"/>
    </sheetView>
  </sheetViews>
  <sheetFormatPr defaultColWidth="17.140625" defaultRowHeight="12.75" customHeight="1" x14ac:dyDescent="0.2"/>
  <cols>
    <col min="1" max="1" width="3.42578125" style="14" customWidth="1"/>
    <col min="2" max="2" width="27.140625" style="17" customWidth="1"/>
    <col min="3" max="3" width="11.28515625" style="17" customWidth="1"/>
    <col min="4" max="4" width="11" style="17" customWidth="1"/>
    <col min="5" max="5" width="12" style="17" customWidth="1"/>
    <col min="6" max="6" width="10.42578125" style="17" customWidth="1"/>
    <col min="7" max="7" width="10.5703125" style="17" customWidth="1"/>
    <col min="8" max="16384" width="17.140625" style="17"/>
  </cols>
  <sheetData>
    <row r="1" spans="1:8" s="31" customFormat="1" ht="12.75" customHeight="1" x14ac:dyDescent="0.2">
      <c r="A1" s="14"/>
    </row>
    <row r="2" spans="1:8" s="31" customFormat="1" ht="19.5" customHeight="1" x14ac:dyDescent="0.2">
      <c r="A2" s="14"/>
      <c r="B2" s="42" t="s">
        <v>47</v>
      </c>
      <c r="C2" s="42"/>
      <c r="D2" s="42"/>
      <c r="E2" s="32"/>
      <c r="F2" s="32"/>
      <c r="G2" s="32"/>
      <c r="H2" s="32"/>
    </row>
    <row r="3" spans="1:8" s="31" customFormat="1" ht="12.75" customHeight="1" x14ac:dyDescent="0.2">
      <c r="A3" s="14"/>
      <c r="B3" s="45" t="s">
        <v>55</v>
      </c>
      <c r="C3" s="30"/>
    </row>
    <row r="4" spans="1:8" s="31" customFormat="1" ht="12.75" customHeight="1" x14ac:dyDescent="0.25">
      <c r="A4" s="14"/>
      <c r="B4" s="33" t="s">
        <v>54</v>
      </c>
      <c r="C4" s="30"/>
    </row>
    <row r="5" spans="1:8" s="31" customFormat="1" ht="12.75" customHeight="1" x14ac:dyDescent="0.25">
      <c r="A5" s="14"/>
      <c r="B5" s="33"/>
      <c r="C5" s="30"/>
    </row>
    <row r="6" spans="1:8" ht="12.75" customHeight="1" x14ac:dyDescent="0.2">
      <c r="B6" s="19" t="s">
        <v>32</v>
      </c>
      <c r="C6" s="13"/>
    </row>
    <row r="7" spans="1:8" ht="12.75" customHeight="1" x14ac:dyDescent="0.2">
      <c r="B7" s="6" t="s">
        <v>0</v>
      </c>
    </row>
    <row r="8" spans="1:8" ht="12.75" customHeight="1" x14ac:dyDescent="0.2">
      <c r="B8" s="17" t="s">
        <v>1</v>
      </c>
      <c r="C8" s="13">
        <v>69.849999999999994</v>
      </c>
      <c r="D8" s="18" t="s">
        <v>42</v>
      </c>
    </row>
    <row r="9" spans="1:8" ht="12.75" customHeight="1" x14ac:dyDescent="0.2">
      <c r="B9" s="17" t="s">
        <v>3</v>
      </c>
      <c r="C9" s="13">
        <v>4.5719999999999997E-2</v>
      </c>
      <c r="D9" s="18" t="s">
        <v>42</v>
      </c>
    </row>
    <row r="11" spans="1:8" ht="12.75" customHeight="1" x14ac:dyDescent="0.2">
      <c r="B11" s="6" t="s">
        <v>4</v>
      </c>
    </row>
    <row r="12" spans="1:8" ht="12.75" customHeight="1" x14ac:dyDescent="0.2">
      <c r="B12" s="17" t="s">
        <v>5</v>
      </c>
      <c r="C12" s="27">
        <v>2267.9618724764955</v>
      </c>
      <c r="D12" s="18" t="s">
        <v>43</v>
      </c>
    </row>
    <row r="13" spans="1:8" ht="12.75" customHeight="1" x14ac:dyDescent="0.2">
      <c r="B13" s="17" t="s">
        <v>7</v>
      </c>
      <c r="C13" s="13">
        <v>1</v>
      </c>
      <c r="D13" s="17" t="s">
        <v>8</v>
      </c>
    </row>
    <row r="14" spans="1:8" ht="12.75" customHeight="1" x14ac:dyDescent="0.2">
      <c r="B14" s="17" t="s">
        <v>9</v>
      </c>
      <c r="C14" s="26">
        <v>999.55209120000006</v>
      </c>
      <c r="D14" s="18" t="s">
        <v>51</v>
      </c>
    </row>
    <row r="15" spans="1:8" ht="12.75" customHeight="1" x14ac:dyDescent="0.2">
      <c r="B15" s="12"/>
      <c r="C15" s="12"/>
      <c r="D15" s="12"/>
    </row>
    <row r="16" spans="1:8" ht="12.75" customHeight="1" x14ac:dyDescent="0.2">
      <c r="B16" s="39" t="s">
        <v>10</v>
      </c>
      <c r="C16" s="40"/>
      <c r="D16" s="41"/>
      <c r="E16" s="9"/>
    </row>
    <row r="17" spans="2:5" ht="12.75" customHeight="1" x14ac:dyDescent="0.2">
      <c r="B17" s="11"/>
      <c r="C17" s="11"/>
      <c r="D17" s="11"/>
    </row>
    <row r="18" spans="2:5" ht="12.75" customHeight="1" x14ac:dyDescent="0.2">
      <c r="B18" s="17" t="s">
        <v>11</v>
      </c>
      <c r="C18" s="8">
        <f>(PI()*((C8/1000)^2))/4</f>
        <v>3.8319753106748258E-3</v>
      </c>
      <c r="D18" s="16" t="s">
        <v>52</v>
      </c>
    </row>
    <row r="19" spans="2:5" ht="12.75" customHeight="1" x14ac:dyDescent="0.2">
      <c r="B19" s="17" t="s">
        <v>12</v>
      </c>
      <c r="C19" s="8">
        <f>C12/C14</f>
        <v>2.2689781677648453</v>
      </c>
      <c r="D19" s="18" t="s">
        <v>53</v>
      </c>
    </row>
    <row r="20" spans="2:5" ht="12.75" customHeight="1" x14ac:dyDescent="0.2">
      <c r="B20" s="17" t="s">
        <v>13</v>
      </c>
      <c r="C20" s="1">
        <f>(C19/C18)/3600</f>
        <v>0.16447697653798801</v>
      </c>
      <c r="D20" s="18" t="s">
        <v>44</v>
      </c>
    </row>
    <row r="21" spans="2:5" ht="12.75" customHeight="1" x14ac:dyDescent="0.2">
      <c r="B21" s="3" t="s">
        <v>15</v>
      </c>
      <c r="C21" s="10">
        <f>((((C8/1000)*C20)*C14)/(C13*0.001))</f>
        <v>11483.570913818028</v>
      </c>
      <c r="D21" s="9"/>
      <c r="E21" s="20"/>
    </row>
    <row r="22" spans="2:5" ht="12.75" customHeight="1" x14ac:dyDescent="0.2">
      <c r="B22" s="12"/>
      <c r="C22" s="5"/>
      <c r="D22" s="12"/>
    </row>
    <row r="23" spans="2:5" ht="12.75" customHeight="1" x14ac:dyDescent="0.2">
      <c r="B23" s="39" t="s">
        <v>16</v>
      </c>
      <c r="C23" s="40"/>
      <c r="D23" s="41"/>
      <c r="E23" s="9"/>
    </row>
    <row r="24" spans="2:5" ht="12.75" customHeight="1" x14ac:dyDescent="0.2">
      <c r="B24" s="11"/>
      <c r="C24" s="11"/>
      <c r="D24" s="11"/>
    </row>
    <row r="25" spans="2:5" ht="12.75" customHeight="1" x14ac:dyDescent="0.2">
      <c r="B25" s="7" t="s">
        <v>17</v>
      </c>
      <c r="C25" s="43" t="s">
        <v>39</v>
      </c>
      <c r="D25" s="44"/>
    </row>
    <row r="26" spans="2:5" ht="12.75" customHeight="1" x14ac:dyDescent="0.2">
      <c r="B26" s="17" t="s">
        <v>18</v>
      </c>
      <c r="C26" s="2">
        <f>64/C21</f>
        <v>5.5731793255170874E-3</v>
      </c>
    </row>
    <row r="28" spans="2:5" ht="12.75" customHeight="1" x14ac:dyDescent="0.2">
      <c r="B28" s="7" t="s">
        <v>19</v>
      </c>
      <c r="C28" s="43" t="s">
        <v>40</v>
      </c>
      <c r="D28" s="44"/>
    </row>
    <row r="29" spans="2:5" ht="12.75" customHeight="1" x14ac:dyDescent="0.2">
      <c r="B29" s="18"/>
    </row>
    <row r="30" spans="2:5" ht="12.75" customHeight="1" x14ac:dyDescent="0.2">
      <c r="B30" s="17" t="s">
        <v>20</v>
      </c>
      <c r="C30" s="2">
        <f>C9/C8</f>
        <v>6.5454545454545453E-4</v>
      </c>
    </row>
    <row r="31" spans="2:5" ht="12.75" customHeight="1" x14ac:dyDescent="0.2">
      <c r="C31" s="2"/>
    </row>
    <row r="32" spans="2:5" ht="12.75" customHeight="1" x14ac:dyDescent="0.2">
      <c r="B32" s="24" t="s">
        <v>35</v>
      </c>
      <c r="C32" s="2"/>
    </row>
    <row r="33" spans="2:5" x14ac:dyDescent="0.2">
      <c r="B33" s="17" t="s">
        <v>23</v>
      </c>
      <c r="C33" s="2">
        <f>G76</f>
        <v>3.0838526730009027E-2</v>
      </c>
    </row>
    <row r="34" spans="2:5" x14ac:dyDescent="0.2">
      <c r="C34" s="2"/>
    </row>
    <row r="35" spans="2:5" x14ac:dyDescent="0.2">
      <c r="B35" s="24" t="s">
        <v>34</v>
      </c>
      <c r="C35" s="2"/>
    </row>
    <row r="36" spans="2:5" x14ac:dyDescent="0.2">
      <c r="B36" s="19" t="s">
        <v>36</v>
      </c>
      <c r="C36" s="22">
        <f>(-2.457*LN((7/C21)^0.9+0.27*C30))^16</f>
        <v>1.9419739985523536E+19</v>
      </c>
    </row>
    <row r="37" spans="2:5" x14ac:dyDescent="0.2">
      <c r="B37" s="19" t="s">
        <v>37</v>
      </c>
      <c r="C37" s="21">
        <f>(37530/C21)^16</f>
        <v>169365802.6794554</v>
      </c>
    </row>
    <row r="38" spans="2:5" x14ac:dyDescent="0.2">
      <c r="B38" s="19" t="s">
        <v>38</v>
      </c>
      <c r="C38" s="23">
        <f>8*((8/C21)^12+(C36+C37)^(-1.5))^(1/12)</f>
        <v>3.1049853876463734E-2</v>
      </c>
    </row>
    <row r="40" spans="2:5" x14ac:dyDescent="0.2">
      <c r="B40" s="17" t="s">
        <v>24</v>
      </c>
      <c r="C40" s="29" t="str">
        <f>IF((C21&lt;2100),"Laminar",IF((C21&gt;4000),"Turbulent","Transient"))</f>
        <v>Turbulent</v>
      </c>
    </row>
    <row r="41" spans="2:5" x14ac:dyDescent="0.2">
      <c r="B41" s="3" t="s">
        <v>25</v>
      </c>
      <c r="C41" s="4">
        <f>IF((C21&lt;=2100),C26,IF(C21&lt;=4000,C38,C33))</f>
        <v>3.0838526730009027E-2</v>
      </c>
      <c r="D41" s="9"/>
    </row>
    <row r="42" spans="2:5" x14ac:dyDescent="0.2">
      <c r="B42" s="12"/>
      <c r="C42" s="5"/>
      <c r="D42" s="12"/>
    </row>
    <row r="43" spans="2:5" ht="12.75" customHeight="1" x14ac:dyDescent="0.2">
      <c r="B43" s="39" t="s">
        <v>26</v>
      </c>
      <c r="C43" s="40"/>
      <c r="D43" s="41"/>
      <c r="E43" s="9"/>
    </row>
    <row r="44" spans="2:5" x14ac:dyDescent="0.2">
      <c r="B44" s="11"/>
      <c r="C44" s="11"/>
      <c r="D44" s="11"/>
    </row>
    <row r="45" spans="2:5" x14ac:dyDescent="0.2">
      <c r="B45" s="25" t="s">
        <v>27</v>
      </c>
    </row>
    <row r="46" spans="2:5" x14ac:dyDescent="0.2">
      <c r="B46" s="17" t="s">
        <v>28</v>
      </c>
      <c r="C46" s="12">
        <v>100</v>
      </c>
      <c r="D46" s="18" t="s">
        <v>45</v>
      </c>
    </row>
    <row r="47" spans="2:5" x14ac:dyDescent="0.2">
      <c r="B47" s="3" t="s">
        <v>30</v>
      </c>
      <c r="C47" s="4">
        <f>((((C41*(C46/(C8/1000)))*C14)*(C20^2))/2)*0.00001</f>
        <v>5.9691552729614168E-3</v>
      </c>
      <c r="D47" s="28" t="s">
        <v>46</v>
      </c>
    </row>
    <row r="48" spans="2:5" x14ac:dyDescent="0.2">
      <c r="C48" s="11"/>
    </row>
    <row r="52" spans="1:8" s="31" customFormat="1" ht="12.75" customHeight="1" x14ac:dyDescent="0.2">
      <c r="A52" s="14"/>
    </row>
    <row r="53" spans="1:8" s="31" customFormat="1" ht="12.75" customHeight="1" x14ac:dyDescent="0.2">
      <c r="A53" s="14"/>
    </row>
    <row r="54" spans="1:8" s="31" customFormat="1" ht="12.75" customHeight="1" x14ac:dyDescent="0.2">
      <c r="A54" s="14"/>
    </row>
    <row r="55" spans="1:8" s="31" customFormat="1" ht="12.75" customHeight="1" x14ac:dyDescent="0.2">
      <c r="A55" s="14"/>
    </row>
    <row r="56" spans="1:8" s="31" customFormat="1" ht="12.75" customHeight="1" x14ac:dyDescent="0.2">
      <c r="A56" s="14"/>
    </row>
    <row r="57" spans="1:8" s="31" customFormat="1" ht="12.75" customHeight="1" x14ac:dyDescent="0.2">
      <c r="A57" s="14"/>
    </row>
    <row r="58" spans="1:8" s="31" customFormat="1" ht="12.75" customHeight="1" x14ac:dyDescent="0.2">
      <c r="A58" s="14"/>
    </row>
    <row r="59" spans="1:8" s="31" customFormat="1" ht="12.75" customHeight="1" x14ac:dyDescent="0.2">
      <c r="A59" s="38"/>
      <c r="B59" s="34"/>
      <c r="C59" s="34"/>
      <c r="D59" s="34"/>
      <c r="E59" s="34"/>
      <c r="F59" s="34"/>
      <c r="G59" s="34"/>
      <c r="H59" s="34"/>
    </row>
    <row r="60" spans="1:8" ht="12.75" customHeight="1" x14ac:dyDescent="0.2">
      <c r="A60" s="38"/>
      <c r="B60" s="35" t="s">
        <v>41</v>
      </c>
      <c r="C60" s="34"/>
      <c r="D60" s="34"/>
      <c r="E60" s="34"/>
      <c r="F60" s="34"/>
      <c r="G60" s="34"/>
      <c r="H60" s="34"/>
    </row>
    <row r="61" spans="1:8" ht="12.75" customHeight="1" x14ac:dyDescent="0.2">
      <c r="A61" s="38"/>
      <c r="B61" s="34"/>
      <c r="C61" s="34"/>
      <c r="D61" s="34"/>
      <c r="E61" s="34"/>
      <c r="F61" s="34"/>
      <c r="G61" s="34"/>
      <c r="H61" s="34"/>
    </row>
    <row r="62" spans="1:8" ht="12.75" customHeight="1" x14ac:dyDescent="0.2">
      <c r="A62" s="38"/>
      <c r="B62" s="34" t="s">
        <v>21</v>
      </c>
      <c r="C62" s="36">
        <v>1</v>
      </c>
      <c r="D62" s="34">
        <v>2</v>
      </c>
      <c r="E62" s="34">
        <v>3</v>
      </c>
      <c r="F62" s="34">
        <v>4</v>
      </c>
      <c r="G62" s="34">
        <v>5</v>
      </c>
      <c r="H62" s="34"/>
    </row>
    <row r="63" spans="1:8" ht="12.75" customHeight="1" x14ac:dyDescent="0.2">
      <c r="A63" s="38"/>
      <c r="B63" s="34" t="s">
        <v>22</v>
      </c>
      <c r="C63" s="37">
        <f>C26</f>
        <v>5.5731793255170874E-3</v>
      </c>
      <c r="D63" s="37">
        <f>C64</f>
        <v>3.9745979709010254E-2</v>
      </c>
      <c r="E63" s="37">
        <f>D64</f>
        <v>2.9827554381852757E-2</v>
      </c>
      <c r="F63" s="37">
        <f>E64</f>
        <v>3.0976407607298265E-2</v>
      </c>
      <c r="G63" s="37">
        <f>F64</f>
        <v>3.0820164478313334E-2</v>
      </c>
      <c r="H63" s="34"/>
    </row>
    <row r="64" spans="1:8" ht="12.75" customHeight="1" x14ac:dyDescent="0.2">
      <c r="A64" s="38"/>
      <c r="B64" s="34" t="s">
        <v>33</v>
      </c>
      <c r="C64" s="37">
        <f>1/((-2*LOG10(( ($C$30/3.7)+(2.51/($C$21*SQRT(C63))))))^2)</f>
        <v>3.9745979709010254E-2</v>
      </c>
      <c r="D64" s="37">
        <f>1/((-2*LOG10(( ($C$30/3.7)+(2.51/($C$21*SQRT(D63))))))^2)</f>
        <v>2.9827554381852757E-2</v>
      </c>
      <c r="E64" s="37">
        <f>1/((-2*LOG10(( ($C$30/3.7)+(2.51/($C$21*SQRT(E63))))))^2)</f>
        <v>3.0976407607298265E-2</v>
      </c>
      <c r="F64" s="37">
        <f>1/((-2*LOG10(( ($C$30/3.7)+(2.51/($C$21*SQRT(F63))))))^2)</f>
        <v>3.0820164478313334E-2</v>
      </c>
      <c r="G64" s="37">
        <f>1/((-2*LOG10(( ($C$30/3.7)+(2.51/($C$21*SQRT(G63))))))^2)</f>
        <v>3.0840979938756265E-2</v>
      </c>
      <c r="H64" s="34"/>
    </row>
    <row r="65" spans="1:8" ht="12.75" customHeight="1" x14ac:dyDescent="0.2">
      <c r="A65" s="38"/>
      <c r="B65" s="34"/>
      <c r="C65" s="34"/>
      <c r="D65" s="34"/>
      <c r="E65" s="34"/>
      <c r="F65" s="34"/>
      <c r="G65" s="34"/>
      <c r="H65" s="34"/>
    </row>
    <row r="66" spans="1:8" ht="12.75" customHeight="1" x14ac:dyDescent="0.2">
      <c r="A66" s="38"/>
      <c r="B66" s="34" t="s">
        <v>21</v>
      </c>
      <c r="C66" s="36">
        <v>6</v>
      </c>
      <c r="D66" s="34">
        <v>7</v>
      </c>
      <c r="E66" s="36">
        <v>8</v>
      </c>
      <c r="F66" s="34">
        <v>9</v>
      </c>
      <c r="G66" s="36">
        <v>10</v>
      </c>
      <c r="H66" s="34"/>
    </row>
    <row r="67" spans="1:8" ht="12.75" customHeight="1" x14ac:dyDescent="0.2">
      <c r="A67" s="38"/>
      <c r="B67" s="34" t="s">
        <v>22</v>
      </c>
      <c r="C67" s="37">
        <f>G64</f>
        <v>3.0840979938756265E-2</v>
      </c>
      <c r="D67" s="37">
        <f>C68</f>
        <v>3.0838199119383534E-2</v>
      </c>
      <c r="E67" s="37">
        <f t="shared" ref="E67:G67" si="0">D68</f>
        <v>3.0838570482841575E-2</v>
      </c>
      <c r="F67" s="37">
        <f t="shared" si="0"/>
        <v>3.0838520886804763E-2</v>
      </c>
      <c r="G67" s="37">
        <f t="shared" si="0"/>
        <v>3.0838527510371541E-2</v>
      </c>
      <c r="H67" s="34"/>
    </row>
    <row r="68" spans="1:8" ht="12.75" customHeight="1" x14ac:dyDescent="0.2">
      <c r="A68" s="38"/>
      <c r="B68" s="34" t="s">
        <v>33</v>
      </c>
      <c r="C68" s="37">
        <f>1/((-2*LOG10(( ($C$30/3.7)+(2.51/($C$21*SQRT(C67))))))^2)</f>
        <v>3.0838199119383534E-2</v>
      </c>
      <c r="D68" s="37">
        <f>1/((-2*LOG10(( ($C$30/3.7)+(2.51/($C$21*SQRT(D67))))))^2)</f>
        <v>3.0838570482841575E-2</v>
      </c>
      <c r="E68" s="37">
        <f t="shared" ref="E68:G68" si="1">1/((-2*LOG10(( ($C$30/3.7)+(2.51/($C$21*SQRT(E67))))))^2)</f>
        <v>3.0838520886804763E-2</v>
      </c>
      <c r="F68" s="37">
        <f t="shared" si="1"/>
        <v>3.0838527510371541E-2</v>
      </c>
      <c r="G68" s="37">
        <f t="shared" si="1"/>
        <v>3.0838526625791285E-2</v>
      </c>
      <c r="H68" s="34"/>
    </row>
    <row r="69" spans="1:8" ht="12.75" customHeight="1" x14ac:dyDescent="0.2">
      <c r="A69" s="38"/>
      <c r="B69" s="34"/>
      <c r="C69" s="34"/>
      <c r="D69" s="34"/>
      <c r="E69" s="34"/>
      <c r="F69" s="34"/>
      <c r="G69" s="34"/>
      <c r="H69" s="34"/>
    </row>
    <row r="70" spans="1:8" ht="12.75" customHeight="1" x14ac:dyDescent="0.2">
      <c r="A70" s="38"/>
      <c r="B70" s="34" t="s">
        <v>21</v>
      </c>
      <c r="C70" s="36">
        <v>11</v>
      </c>
      <c r="D70" s="34">
        <v>12</v>
      </c>
      <c r="E70" s="36">
        <v>13</v>
      </c>
      <c r="F70" s="34">
        <v>14</v>
      </c>
      <c r="G70" s="36">
        <v>15</v>
      </c>
      <c r="H70" s="34"/>
    </row>
    <row r="71" spans="1:8" ht="12.75" customHeight="1" x14ac:dyDescent="0.2">
      <c r="A71" s="38"/>
      <c r="B71" s="34" t="s">
        <v>22</v>
      </c>
      <c r="C71" s="37">
        <f>G68</f>
        <v>3.0838526625791285E-2</v>
      </c>
      <c r="D71" s="37">
        <f>C72</f>
        <v>3.0838526743927348E-2</v>
      </c>
      <c r="E71" s="37">
        <f t="shared" ref="E71:G71" si="2">D72</f>
        <v>3.0838526728150233E-2</v>
      </c>
      <c r="F71" s="37">
        <f t="shared" si="2"/>
        <v>3.0838526730257273E-2</v>
      </c>
      <c r="G71" s="37">
        <f t="shared" si="2"/>
        <v>3.0838526729975869E-2</v>
      </c>
      <c r="H71" s="34"/>
    </row>
    <row r="72" spans="1:8" ht="12.75" customHeight="1" x14ac:dyDescent="0.2">
      <c r="A72" s="38"/>
      <c r="B72" s="34" t="s">
        <v>33</v>
      </c>
      <c r="C72" s="37">
        <f>1/((-2*LOG10(( ($C$30/3.7)+(2.51/($C$21*SQRT(C71))))))^2)</f>
        <v>3.0838526743927348E-2</v>
      </c>
      <c r="D72" s="37">
        <f>1/((-2*LOG10(( ($C$30/3.7)+(2.51/($C$21*SQRT(D71))))))^2)</f>
        <v>3.0838526728150233E-2</v>
      </c>
      <c r="E72" s="37">
        <f t="shared" ref="E72:G72" si="3">1/((-2*LOG10(( ($C$30/3.7)+(2.51/($C$21*SQRT(E71))))))^2)</f>
        <v>3.0838526730257273E-2</v>
      </c>
      <c r="F72" s="37">
        <f t="shared" si="3"/>
        <v>3.0838526729975869E-2</v>
      </c>
      <c r="G72" s="37">
        <f t="shared" si="3"/>
        <v>3.0838526730013454E-2</v>
      </c>
      <c r="H72" s="34"/>
    </row>
    <row r="73" spans="1:8" ht="12.75" customHeight="1" x14ac:dyDescent="0.2">
      <c r="A73" s="38"/>
      <c r="B73" s="34"/>
      <c r="C73" s="34"/>
      <c r="D73" s="34"/>
      <c r="E73" s="34"/>
      <c r="F73" s="34"/>
      <c r="G73" s="34"/>
      <c r="H73" s="34"/>
    </row>
    <row r="74" spans="1:8" ht="12.75" customHeight="1" x14ac:dyDescent="0.2">
      <c r="A74" s="38"/>
      <c r="B74" s="34" t="s">
        <v>21</v>
      </c>
      <c r="C74" s="36">
        <v>16</v>
      </c>
      <c r="D74" s="34">
        <v>17</v>
      </c>
      <c r="E74" s="36">
        <v>18</v>
      </c>
      <c r="F74" s="34">
        <v>19</v>
      </c>
      <c r="G74" s="36">
        <v>20</v>
      </c>
      <c r="H74" s="34"/>
    </row>
    <row r="75" spans="1:8" ht="12.75" customHeight="1" x14ac:dyDescent="0.2">
      <c r="A75" s="38"/>
      <c r="B75" s="34" t="s">
        <v>22</v>
      </c>
      <c r="C75" s="37">
        <f>G72</f>
        <v>3.0838526730013454E-2</v>
      </c>
      <c r="D75" s="37">
        <f>C76</f>
        <v>3.0838526730008434E-2</v>
      </c>
      <c r="E75" s="37">
        <f t="shared" ref="E75:G75" si="4">D76</f>
        <v>3.0838526730009107E-2</v>
      </c>
      <c r="F75" s="37">
        <f t="shared" si="4"/>
        <v>3.083852673000902E-2</v>
      </c>
      <c r="G75" s="37">
        <f t="shared" si="4"/>
        <v>3.0838526730009027E-2</v>
      </c>
      <c r="H75" s="34"/>
    </row>
    <row r="76" spans="1:8" ht="12.75" customHeight="1" x14ac:dyDescent="0.2">
      <c r="A76" s="38"/>
      <c r="B76" s="34" t="s">
        <v>33</v>
      </c>
      <c r="C76" s="37">
        <f>1/((-2*LOG10(( ($C$30/3.7)+(2.51/($C$21*SQRT(C75))))))^2)</f>
        <v>3.0838526730008434E-2</v>
      </c>
      <c r="D76" s="37">
        <f>1/((-2*LOG10(( ($C$30/3.7)+(2.51/($C$21*SQRT(D75))))))^2)</f>
        <v>3.0838526730009107E-2</v>
      </c>
      <c r="E76" s="37">
        <f t="shared" ref="E76:G76" si="5">1/((-2*LOG10(( ($C$30/3.7)+(2.51/($C$21*SQRT(E75))))))^2)</f>
        <v>3.083852673000902E-2</v>
      </c>
      <c r="F76" s="37">
        <f t="shared" si="5"/>
        <v>3.0838526730009027E-2</v>
      </c>
      <c r="G76" s="37">
        <f t="shared" si="5"/>
        <v>3.0838526730009027E-2</v>
      </c>
      <c r="H76" s="34"/>
    </row>
    <row r="77" spans="1:8" ht="12.75" customHeight="1" x14ac:dyDescent="0.2">
      <c r="A77" s="38"/>
      <c r="B77" s="34"/>
      <c r="C77" s="34"/>
      <c r="D77" s="34"/>
      <c r="E77" s="34"/>
      <c r="F77" s="34"/>
      <c r="G77" s="34"/>
      <c r="H77" s="34"/>
    </row>
    <row r="78" spans="1:8" ht="12.75" customHeight="1" x14ac:dyDescent="0.2">
      <c r="A78" s="38"/>
      <c r="B78" s="34"/>
      <c r="C78" s="34"/>
      <c r="D78" s="34"/>
      <c r="E78" s="34"/>
      <c r="F78" s="34"/>
      <c r="G78" s="34"/>
      <c r="H78" s="34"/>
    </row>
  </sheetData>
  <mergeCells count="6">
    <mergeCell ref="B43:D43"/>
    <mergeCell ref="B2:D2"/>
    <mergeCell ref="B16:D16"/>
    <mergeCell ref="B23:D23"/>
    <mergeCell ref="C25:D25"/>
    <mergeCell ref="C28:D28"/>
  </mergeCells>
  <hyperlinks>
    <hyperlink ref="B3" r:id="rId1"/>
  </hyperlinks>
  <pageMargins left="0.7" right="0.7" top="0.75" bottom="0.75" header="0.3" footer="0.3"/>
  <pageSetup paperSize="9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English</vt:lpstr>
      <vt:lpstr>Metric</vt:lpstr>
      <vt:lpstr>English!Print_Area</vt:lpstr>
      <vt:lpstr>Metric!Print_Area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Checalc</dc:creator>
  <cp:lastModifiedBy>Aarav</cp:lastModifiedBy>
  <cp:lastPrinted>2014-06-07T14:29:14Z</cp:lastPrinted>
  <dcterms:created xsi:type="dcterms:W3CDTF">2013-07-13T15:08:40Z</dcterms:created>
  <dcterms:modified xsi:type="dcterms:W3CDTF">2015-08-09T13:31:43Z</dcterms:modified>
</cp:coreProperties>
</file>