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0245" windowHeight="8115"/>
  </bookViews>
  <sheets>
    <sheet name="Shortcut Distillation" sheetId="1" r:id="rId1"/>
    <sheet name="Dbk" sheetId="4" r:id="rId2"/>
  </sheets>
  <externalReferences>
    <externalReference r:id="rId3"/>
  </externalReferences>
  <definedNames>
    <definedName name="df">[1]English!#REF!</definedName>
    <definedName name="Fluid_Loc1">[1]English!#REF!</definedName>
    <definedName name="_xlnm.Print_Area" localSheetId="0">'Shortcut Distillation'!$A$1:$K$50</definedName>
  </definedNames>
  <calcPr calcId="145621"/>
</workbook>
</file>

<file path=xl/calcChain.xml><?xml version="1.0" encoding="utf-8"?>
<calcChain xmlns="http://schemas.openxmlformats.org/spreadsheetml/2006/main">
  <c r="G277" i="1" l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276" i="1"/>
  <c r="F37" i="1" l="1"/>
  <c r="P186" i="1"/>
  <c r="Q186" i="1"/>
  <c r="P187" i="1"/>
  <c r="Q187" i="1"/>
  <c r="P188" i="1"/>
  <c r="Q188" i="1"/>
  <c r="P189" i="1"/>
  <c r="Q189" i="1"/>
  <c r="P190" i="1"/>
  <c r="Q190" i="1"/>
  <c r="P129" i="1"/>
  <c r="Q129" i="1"/>
  <c r="P130" i="1"/>
  <c r="Q130" i="1"/>
  <c r="P131" i="1"/>
  <c r="Q131" i="1"/>
  <c r="P132" i="1"/>
  <c r="Q132" i="1"/>
  <c r="P133" i="1"/>
  <c r="Q133" i="1"/>
  <c r="Q68" i="1"/>
  <c r="P71" i="1"/>
  <c r="P72" i="1"/>
  <c r="Q72" i="1"/>
  <c r="P73" i="1"/>
  <c r="Q73" i="1"/>
  <c r="P74" i="1"/>
  <c r="Q74" i="1"/>
  <c r="P75" i="1"/>
  <c r="Q75" i="1"/>
  <c r="P76" i="1"/>
  <c r="Q76" i="1"/>
  <c r="Q67" i="1"/>
  <c r="E36" i="1"/>
  <c r="W233" i="1" l="1"/>
  <c r="B39" i="1" l="1"/>
  <c r="B40" i="1"/>
  <c r="B41" i="1"/>
  <c r="B42" i="1"/>
  <c r="B43" i="1"/>
  <c r="B44" i="1"/>
  <c r="B45" i="1"/>
  <c r="B46" i="1"/>
  <c r="B47" i="1"/>
  <c r="B38" i="1"/>
  <c r="AK182" i="1"/>
  <c r="AK183" i="1"/>
  <c r="AK185" i="1"/>
  <c r="AK186" i="1"/>
  <c r="AK187" i="1"/>
  <c r="AK188" i="1"/>
  <c r="AK189" i="1"/>
  <c r="AK190" i="1"/>
  <c r="AK181" i="1"/>
  <c r="AJ182" i="1"/>
  <c r="AJ184" i="1"/>
  <c r="AJ185" i="1"/>
  <c r="AJ186" i="1"/>
  <c r="AJ187" i="1"/>
  <c r="AJ188" i="1"/>
  <c r="AJ189" i="1"/>
  <c r="AJ190" i="1"/>
  <c r="AJ181" i="1"/>
  <c r="AI182" i="1"/>
  <c r="AI184" i="1"/>
  <c r="AI185" i="1"/>
  <c r="AI186" i="1"/>
  <c r="AI187" i="1"/>
  <c r="AI188" i="1"/>
  <c r="AI189" i="1"/>
  <c r="AI190" i="1"/>
  <c r="AI181" i="1"/>
  <c r="AH182" i="1"/>
  <c r="AH183" i="1"/>
  <c r="AH185" i="1"/>
  <c r="AH186" i="1"/>
  <c r="AH187" i="1"/>
  <c r="AH188" i="1"/>
  <c r="AH189" i="1"/>
  <c r="AH190" i="1"/>
  <c r="AH181" i="1"/>
  <c r="BC255" i="1"/>
  <c r="BF255" i="1" s="1"/>
  <c r="BI255" i="1" s="1"/>
  <c r="BL255" i="1" s="1"/>
  <c r="BO255" i="1" s="1"/>
  <c r="BR255" i="1" s="1"/>
  <c r="BU255" i="1" s="1"/>
  <c r="BX255" i="1" s="1"/>
  <c r="CA255" i="1" s="1"/>
  <c r="CD255" i="1" s="1"/>
  <c r="CG255" i="1" s="1"/>
  <c r="CJ255" i="1" s="1"/>
  <c r="CM255" i="1" s="1"/>
  <c r="CP255" i="1" s="1"/>
  <c r="CS255" i="1" s="1"/>
  <c r="CV255" i="1" s="1"/>
  <c r="CY255" i="1" s="1"/>
  <c r="DB255" i="1" s="1"/>
  <c r="DE255" i="1" s="1"/>
  <c r="DH255" i="1" s="1"/>
  <c r="DK255" i="1" s="1"/>
  <c r="DN255" i="1" s="1"/>
  <c r="DQ255" i="1" s="1"/>
  <c r="DT255" i="1" s="1"/>
  <c r="DW255" i="1" s="1"/>
  <c r="DZ255" i="1" s="1"/>
  <c r="EC255" i="1" s="1"/>
  <c r="EF255" i="1" s="1"/>
  <c r="EI255" i="1" s="1"/>
  <c r="EL255" i="1" s="1"/>
  <c r="EO255" i="1" s="1"/>
  <c r="ER255" i="1" s="1"/>
  <c r="EU255" i="1" s="1"/>
  <c r="EX255" i="1" s="1"/>
  <c r="FA255" i="1" s="1"/>
  <c r="FD255" i="1" s="1"/>
  <c r="FG255" i="1" s="1"/>
  <c r="FJ255" i="1" s="1"/>
  <c r="AZ255" i="1"/>
  <c r="AK255" i="1"/>
  <c r="AN255" i="1" s="1"/>
  <c r="AQ255" i="1" s="1"/>
  <c r="AT255" i="1" s="1"/>
  <c r="AW255" i="1" s="1"/>
  <c r="V255" i="1"/>
  <c r="Y255" i="1" s="1"/>
  <c r="AB255" i="1" s="1"/>
  <c r="AE255" i="1" s="1"/>
  <c r="AH255" i="1" s="1"/>
  <c r="AF181" i="1" l="1"/>
  <c r="AE181" i="1"/>
  <c r="AD181" i="1"/>
  <c r="AC181" i="1"/>
  <c r="AF182" i="1"/>
  <c r="AF183" i="1"/>
  <c r="AF185" i="1"/>
  <c r="AF186" i="1"/>
  <c r="AF187" i="1"/>
  <c r="AF188" i="1"/>
  <c r="AF189" i="1"/>
  <c r="AF190" i="1"/>
  <c r="AE182" i="1"/>
  <c r="AE183" i="1"/>
  <c r="AE185" i="1"/>
  <c r="AE186" i="1"/>
  <c r="AE187" i="1"/>
  <c r="AE188" i="1"/>
  <c r="AE189" i="1"/>
  <c r="AE190" i="1"/>
  <c r="AD182" i="1"/>
  <c r="AD184" i="1"/>
  <c r="AD185" i="1"/>
  <c r="AD186" i="1"/>
  <c r="AD187" i="1"/>
  <c r="AD188" i="1"/>
  <c r="AD189" i="1"/>
  <c r="AD190" i="1"/>
  <c r="AC182" i="1"/>
  <c r="AC184" i="1"/>
  <c r="AC185" i="1"/>
  <c r="AC186" i="1"/>
  <c r="AC187" i="1"/>
  <c r="AC188" i="1"/>
  <c r="AC189" i="1"/>
  <c r="AC190" i="1"/>
  <c r="N233" i="1" l="1"/>
  <c r="AA182" i="1" l="1"/>
  <c r="AA184" i="1"/>
  <c r="AA185" i="1"/>
  <c r="AA186" i="1"/>
  <c r="AA187" i="1"/>
  <c r="AA188" i="1"/>
  <c r="AA189" i="1"/>
  <c r="AA190" i="1"/>
  <c r="AA181" i="1"/>
  <c r="Z182" i="1"/>
  <c r="Z183" i="1"/>
  <c r="Z191" i="1" s="1"/>
  <c r="Z184" i="1"/>
  <c r="Z185" i="1"/>
  <c r="Z186" i="1"/>
  <c r="Z187" i="1"/>
  <c r="Z188" i="1"/>
  <c r="Z189" i="1"/>
  <c r="Z190" i="1"/>
  <c r="Z181" i="1"/>
  <c r="Y182" i="1"/>
  <c r="Y183" i="1"/>
  <c r="Y184" i="1"/>
  <c r="Y191" i="1" s="1"/>
  <c r="Y185" i="1"/>
  <c r="Y186" i="1"/>
  <c r="Y187" i="1"/>
  <c r="Y188" i="1"/>
  <c r="Y189" i="1"/>
  <c r="Y190" i="1"/>
  <c r="Y181" i="1"/>
  <c r="U182" i="1"/>
  <c r="U183" i="1"/>
  <c r="U185" i="1"/>
  <c r="U186" i="1"/>
  <c r="U187" i="1"/>
  <c r="U188" i="1"/>
  <c r="U189" i="1"/>
  <c r="U190" i="1"/>
  <c r="U181" i="1"/>
  <c r="T182" i="1"/>
  <c r="T183" i="1"/>
  <c r="T185" i="1"/>
  <c r="T186" i="1"/>
  <c r="T187" i="1"/>
  <c r="T188" i="1"/>
  <c r="T189" i="1"/>
  <c r="T190" i="1"/>
  <c r="T181" i="1"/>
  <c r="T124" i="1"/>
  <c r="AA125" i="1" l="1"/>
  <c r="AA127" i="1"/>
  <c r="AA128" i="1"/>
  <c r="AA129" i="1"/>
  <c r="AA130" i="1"/>
  <c r="AA131" i="1"/>
  <c r="AA132" i="1"/>
  <c r="AA133" i="1"/>
  <c r="AA124" i="1"/>
  <c r="Z125" i="1"/>
  <c r="Z126" i="1"/>
  <c r="Z127" i="1"/>
  <c r="Z128" i="1"/>
  <c r="Z129" i="1"/>
  <c r="Z130" i="1"/>
  <c r="Z131" i="1"/>
  <c r="Z132" i="1"/>
  <c r="Z133" i="1"/>
  <c r="Z124" i="1"/>
  <c r="Y125" i="1"/>
  <c r="Y126" i="1"/>
  <c r="Y127" i="1"/>
  <c r="Y128" i="1"/>
  <c r="Y129" i="1"/>
  <c r="Y130" i="1"/>
  <c r="Y131" i="1"/>
  <c r="Y132" i="1"/>
  <c r="Y133" i="1"/>
  <c r="Y124" i="1"/>
  <c r="U125" i="1"/>
  <c r="U126" i="1"/>
  <c r="U128" i="1"/>
  <c r="U129" i="1"/>
  <c r="U130" i="1"/>
  <c r="U131" i="1"/>
  <c r="U132" i="1"/>
  <c r="U133" i="1"/>
  <c r="U124" i="1"/>
  <c r="T125" i="1"/>
  <c r="T126" i="1"/>
  <c r="T128" i="1"/>
  <c r="T129" i="1"/>
  <c r="T130" i="1"/>
  <c r="T131" i="1"/>
  <c r="T132" i="1"/>
  <c r="T133" i="1"/>
  <c r="AA68" i="1"/>
  <c r="AA70" i="1"/>
  <c r="AA71" i="1"/>
  <c r="AA72" i="1"/>
  <c r="AA73" i="1"/>
  <c r="AA74" i="1"/>
  <c r="AA75" i="1"/>
  <c r="AA76" i="1"/>
  <c r="AA67" i="1"/>
  <c r="Z68" i="1"/>
  <c r="Z69" i="1"/>
  <c r="Z70" i="1"/>
  <c r="Z71" i="1"/>
  <c r="Z72" i="1"/>
  <c r="Z73" i="1"/>
  <c r="Z74" i="1"/>
  <c r="Z75" i="1"/>
  <c r="Z76" i="1"/>
  <c r="Z67" i="1"/>
  <c r="Y68" i="1"/>
  <c r="Y69" i="1"/>
  <c r="Y70" i="1"/>
  <c r="Y71" i="1"/>
  <c r="Y72" i="1"/>
  <c r="Y73" i="1"/>
  <c r="Y74" i="1"/>
  <c r="Y75" i="1"/>
  <c r="Y76" i="1"/>
  <c r="Y67" i="1"/>
  <c r="Z134" i="1" l="1"/>
  <c r="Q172" i="1" s="1"/>
  <c r="N176" i="1" s="1"/>
  <c r="Y134" i="1"/>
  <c r="Q173" i="1" s="1"/>
  <c r="Y77" i="1"/>
  <c r="Q116" i="1" s="1"/>
  <c r="Z77" i="1"/>
  <c r="Q115" i="1" s="1"/>
  <c r="N119" i="1" s="1"/>
  <c r="U68" i="1" l="1"/>
  <c r="U69" i="1"/>
  <c r="U71" i="1"/>
  <c r="U72" i="1"/>
  <c r="U73" i="1"/>
  <c r="U74" i="1"/>
  <c r="U75" i="1"/>
  <c r="U76" i="1"/>
  <c r="U67" i="1"/>
  <c r="T68" i="1"/>
  <c r="T69" i="1"/>
  <c r="T71" i="1"/>
  <c r="T72" i="1"/>
  <c r="T73" i="1"/>
  <c r="T74" i="1"/>
  <c r="T75" i="1"/>
  <c r="T76" i="1"/>
  <c r="T67" i="1"/>
  <c r="X10" i="1"/>
  <c r="X11" i="1"/>
  <c r="X12" i="1"/>
  <c r="X13" i="1"/>
  <c r="X14" i="1"/>
  <c r="X15" i="1"/>
  <c r="X16" i="1"/>
  <c r="X17" i="1"/>
  <c r="X18" i="1"/>
  <c r="X9" i="1"/>
  <c r="N264" i="1" l="1"/>
  <c r="O264" i="1"/>
  <c r="O187" i="1"/>
  <c r="N187" i="1"/>
  <c r="N267" i="1"/>
  <c r="O267" i="1"/>
  <c r="N190" i="1"/>
  <c r="O190" i="1"/>
  <c r="N263" i="1"/>
  <c r="O263" i="1"/>
  <c r="N186" i="1"/>
  <c r="O186" i="1"/>
  <c r="O266" i="1"/>
  <c r="N266" i="1"/>
  <c r="O189" i="1"/>
  <c r="N189" i="1"/>
  <c r="O265" i="1"/>
  <c r="N265" i="1"/>
  <c r="O188" i="1"/>
  <c r="N188" i="1"/>
  <c r="N133" i="1"/>
  <c r="O133" i="1"/>
  <c r="N129" i="1"/>
  <c r="O129" i="1"/>
  <c r="N130" i="1"/>
  <c r="O130" i="1"/>
  <c r="O131" i="1"/>
  <c r="N131" i="1"/>
  <c r="O132" i="1"/>
  <c r="N132" i="1"/>
  <c r="R267" i="1" l="1"/>
  <c r="R264" i="1"/>
  <c r="R265" i="1"/>
  <c r="R266" i="1"/>
  <c r="R263" i="1"/>
  <c r="W11" i="1"/>
  <c r="W18" i="1"/>
  <c r="W17" i="1"/>
  <c r="W16" i="1"/>
  <c r="W15" i="1"/>
  <c r="W14" i="1"/>
  <c r="W13" i="1"/>
  <c r="W12" i="1"/>
  <c r="W10" i="1"/>
  <c r="W9" i="1"/>
  <c r="V10" i="1"/>
  <c r="V11" i="1"/>
  <c r="V12" i="1"/>
  <c r="V13" i="1"/>
  <c r="V14" i="1"/>
  <c r="V15" i="1"/>
  <c r="V16" i="1"/>
  <c r="V17" i="1"/>
  <c r="V18" i="1"/>
  <c r="V9" i="1"/>
  <c r="K10" i="1"/>
  <c r="K11" i="1"/>
  <c r="K12" i="1"/>
  <c r="K13" i="1"/>
  <c r="K14" i="1"/>
  <c r="K15" i="1"/>
  <c r="K16" i="1"/>
  <c r="K17" i="1"/>
  <c r="K18" i="1"/>
  <c r="K9" i="1"/>
  <c r="T29" i="1"/>
  <c r="W19" i="1" l="1"/>
  <c r="R27" i="1" s="1"/>
  <c r="T30" i="1"/>
  <c r="T31" i="1"/>
  <c r="R33" i="1" l="1"/>
  <c r="S79" i="1"/>
  <c r="S95" i="1"/>
  <c r="P25" i="1"/>
  <c r="R25" i="1" s="1"/>
  <c r="P24" i="1"/>
  <c r="L10" i="1"/>
  <c r="L11" i="1"/>
  <c r="L12" i="1"/>
  <c r="L13" i="1"/>
  <c r="L14" i="1"/>
  <c r="L15" i="1"/>
  <c r="L16" i="1"/>
  <c r="L17" i="1"/>
  <c r="L18" i="1"/>
  <c r="L9" i="1"/>
  <c r="R23" i="1"/>
  <c r="R22" i="1"/>
  <c r="N10" i="1"/>
  <c r="O10" i="1"/>
  <c r="P10" i="1"/>
  <c r="Q10" i="1"/>
  <c r="R10" i="1"/>
  <c r="N11" i="1"/>
  <c r="O11" i="1"/>
  <c r="P11" i="1"/>
  <c r="Q11" i="1"/>
  <c r="R11" i="1"/>
  <c r="N12" i="1"/>
  <c r="O12" i="1"/>
  <c r="P12" i="1"/>
  <c r="Q12" i="1"/>
  <c r="R12" i="1"/>
  <c r="N13" i="1"/>
  <c r="O13" i="1"/>
  <c r="P13" i="1"/>
  <c r="Q13" i="1"/>
  <c r="R13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N17" i="1"/>
  <c r="O17" i="1"/>
  <c r="P17" i="1"/>
  <c r="Q17" i="1"/>
  <c r="R17" i="1"/>
  <c r="N18" i="1"/>
  <c r="O18" i="1"/>
  <c r="P18" i="1"/>
  <c r="Q18" i="1"/>
  <c r="R18" i="1"/>
  <c r="Q9" i="1"/>
  <c r="R9" i="1"/>
  <c r="P9" i="1"/>
  <c r="O9" i="1"/>
  <c r="N9" i="1"/>
  <c r="P68" i="1" l="1"/>
  <c r="Q71" i="1"/>
  <c r="P67" i="1"/>
  <c r="P70" i="1"/>
  <c r="P127" i="1" s="1"/>
  <c r="Q70" i="1"/>
  <c r="P69" i="1"/>
  <c r="P126" i="1" s="1"/>
  <c r="P183" i="1" s="1"/>
  <c r="Q183" i="1" s="1"/>
  <c r="Q69" i="1"/>
  <c r="S136" i="1"/>
  <c r="R24" i="1"/>
  <c r="T10" i="1"/>
  <c r="T11" i="1"/>
  <c r="H11" i="1" s="1"/>
  <c r="T17" i="1"/>
  <c r="H17" i="1" s="1"/>
  <c r="R34" i="1"/>
  <c r="R41" i="1"/>
  <c r="T16" i="1"/>
  <c r="H16" i="1" s="1"/>
  <c r="R37" i="1"/>
  <c r="T9" i="1"/>
  <c r="H9" i="1" s="1"/>
  <c r="R40" i="1"/>
  <c r="R36" i="1"/>
  <c r="T13" i="1"/>
  <c r="H13" i="1" s="1"/>
  <c r="T18" i="1"/>
  <c r="H18" i="1" s="1"/>
  <c r="T14" i="1"/>
  <c r="H14" i="1" s="1"/>
  <c r="R35" i="1"/>
  <c r="T12" i="1"/>
  <c r="U12" i="1" s="1"/>
  <c r="R42" i="1"/>
  <c r="R39" i="1"/>
  <c r="U18" i="1"/>
  <c r="U17" i="1"/>
  <c r="R38" i="1"/>
  <c r="P26" i="1"/>
  <c r="R26" i="1" s="1"/>
  <c r="H10" i="1"/>
  <c r="U11" i="1"/>
  <c r="T15" i="1"/>
  <c r="U15" i="1" s="1"/>
  <c r="U14" i="1"/>
  <c r="Q19" i="1"/>
  <c r="S15" i="1" s="1"/>
  <c r="Q126" i="1" l="1"/>
  <c r="Q127" i="1"/>
  <c r="P184" i="1"/>
  <c r="Q184" i="1" s="1"/>
  <c r="S152" i="1"/>
  <c r="S193" i="1"/>
  <c r="S209" i="1" s="1"/>
  <c r="H12" i="1"/>
  <c r="P77" i="1"/>
  <c r="R67" i="1" s="1"/>
  <c r="Q77" i="1"/>
  <c r="S69" i="1" s="1"/>
  <c r="O84" i="1" s="1"/>
  <c r="U13" i="1"/>
  <c r="U10" i="1"/>
  <c r="U16" i="1"/>
  <c r="I15" i="1"/>
  <c r="O39" i="1"/>
  <c r="Q39" i="1"/>
  <c r="H15" i="1"/>
  <c r="S10" i="1"/>
  <c r="N259" i="1" s="1"/>
  <c r="S18" i="1"/>
  <c r="I18" i="1" s="1"/>
  <c r="S14" i="1"/>
  <c r="S11" i="1"/>
  <c r="S9" i="1"/>
  <c r="S12" i="1"/>
  <c r="S16" i="1"/>
  <c r="S13" i="1"/>
  <c r="N262" i="1" s="1"/>
  <c r="S17" i="1"/>
  <c r="I17" i="1" s="1"/>
  <c r="N258" i="1" l="1"/>
  <c r="Q33" i="1"/>
  <c r="O33" i="1"/>
  <c r="R68" i="1"/>
  <c r="O99" i="1" s="1"/>
  <c r="S70" i="1"/>
  <c r="O85" i="1" s="1"/>
  <c r="N261" i="1"/>
  <c r="AH184" i="1"/>
  <c r="AH191" i="1" s="1"/>
  <c r="N260" i="1"/>
  <c r="AI183" i="1"/>
  <c r="AI191" i="1" s="1"/>
  <c r="S67" i="1"/>
  <c r="O82" i="1" s="1"/>
  <c r="S71" i="1"/>
  <c r="O86" i="1" s="1"/>
  <c r="U19" i="1"/>
  <c r="B19" i="1" s="1"/>
  <c r="R70" i="1"/>
  <c r="O101" i="1" s="1"/>
  <c r="R69" i="1"/>
  <c r="O100" i="1" s="1"/>
  <c r="O98" i="1"/>
  <c r="S73" i="1"/>
  <c r="O88" i="1" s="1"/>
  <c r="S75" i="1"/>
  <c r="O90" i="1" s="1"/>
  <c r="S74" i="1"/>
  <c r="O89" i="1" s="1"/>
  <c r="S72" i="1"/>
  <c r="O87" i="1" s="1"/>
  <c r="S76" i="1"/>
  <c r="O91" i="1" s="1"/>
  <c r="S68" i="1"/>
  <c r="O83" i="1" s="1"/>
  <c r="R71" i="1"/>
  <c r="O102" i="1" s="1"/>
  <c r="R73" i="1"/>
  <c r="O104" i="1" s="1"/>
  <c r="R76" i="1"/>
  <c r="O107" i="1" s="1"/>
  <c r="R72" i="1"/>
  <c r="O103" i="1" s="1"/>
  <c r="R74" i="1"/>
  <c r="O105" i="1" s="1"/>
  <c r="R75" i="1"/>
  <c r="O106" i="1" s="1"/>
  <c r="I9" i="1"/>
  <c r="I13" i="1"/>
  <c r="O37" i="1"/>
  <c r="Q37" i="1"/>
  <c r="I12" i="1"/>
  <c r="O36" i="1"/>
  <c r="Q36" i="1"/>
  <c r="Q42" i="1"/>
  <c r="O42" i="1"/>
  <c r="I10" i="1"/>
  <c r="O34" i="1"/>
  <c r="Q34" i="1"/>
  <c r="O41" i="1"/>
  <c r="Q41" i="1"/>
  <c r="I11" i="1"/>
  <c r="Q35" i="1"/>
  <c r="O35" i="1"/>
  <c r="I16" i="1"/>
  <c r="O40" i="1"/>
  <c r="Q40" i="1"/>
  <c r="I14" i="1"/>
  <c r="Q38" i="1"/>
  <c r="O38" i="1"/>
  <c r="W276" i="1" l="1"/>
  <c r="S77" i="1"/>
  <c r="O108" i="1"/>
  <c r="P104" i="1" s="1"/>
  <c r="Q104" i="1" s="1"/>
  <c r="R77" i="1"/>
  <c r="Q43" i="1"/>
  <c r="P32" i="1" s="1"/>
  <c r="O43" i="1"/>
  <c r="N32" i="1" s="1"/>
  <c r="T32" i="1" s="1"/>
  <c r="O47" i="1" s="1"/>
  <c r="P47" i="1" s="1"/>
  <c r="P99" i="1" l="1"/>
  <c r="Q99" i="1" s="1"/>
  <c r="P98" i="1"/>
  <c r="P100" i="1"/>
  <c r="Q100" i="1" s="1"/>
  <c r="P102" i="1"/>
  <c r="Q102" i="1" s="1"/>
  <c r="P107" i="1"/>
  <c r="Q107" i="1" s="1"/>
  <c r="P101" i="1"/>
  <c r="Q101" i="1" s="1"/>
  <c r="P105" i="1"/>
  <c r="Q105" i="1" s="1"/>
  <c r="P106" i="1"/>
  <c r="Q106" i="1" s="1"/>
  <c r="P103" i="1"/>
  <c r="Q103" i="1" s="1"/>
  <c r="N41" i="1"/>
  <c r="N33" i="1"/>
  <c r="N42" i="1"/>
  <c r="N35" i="1"/>
  <c r="N36" i="1"/>
  <c r="N38" i="1"/>
  <c r="P35" i="1"/>
  <c r="P33" i="1"/>
  <c r="P31" i="1"/>
  <c r="J22" i="1" s="1"/>
  <c r="P37" i="1"/>
  <c r="P41" i="1"/>
  <c r="P38" i="1"/>
  <c r="P42" i="1"/>
  <c r="P39" i="1"/>
  <c r="P36" i="1"/>
  <c r="P40" i="1"/>
  <c r="P34" i="1"/>
  <c r="N37" i="1"/>
  <c r="N39" i="1"/>
  <c r="N34" i="1"/>
  <c r="N40" i="1"/>
  <c r="T33" i="1" l="1"/>
  <c r="P229" i="1"/>
  <c r="Q98" i="1"/>
  <c r="Q108" i="1" s="1"/>
  <c r="P108" i="1"/>
  <c r="N31" i="1"/>
  <c r="J21" i="1" s="1"/>
  <c r="O51" i="1"/>
  <c r="P51" i="1" s="1"/>
  <c r="Q109" i="1" l="1"/>
  <c r="R101" i="1" s="1"/>
  <c r="S101" i="1" s="1"/>
  <c r="O53" i="1"/>
  <c r="P53" i="1" s="1"/>
  <c r="R105" i="1"/>
  <c r="S105" i="1" s="1"/>
  <c r="R107" i="1"/>
  <c r="S107" i="1" s="1"/>
  <c r="O52" i="1"/>
  <c r="P52" i="1" s="1"/>
  <c r="O54" i="1"/>
  <c r="P54" i="1" s="1"/>
  <c r="O49" i="1"/>
  <c r="P49" i="1" s="1"/>
  <c r="O55" i="1"/>
  <c r="O48" i="1"/>
  <c r="P48" i="1" s="1"/>
  <c r="O56" i="1"/>
  <c r="O50" i="1"/>
  <c r="P50" i="1" s="1"/>
  <c r="U36" i="1"/>
  <c r="R102" i="1" l="1"/>
  <c r="S102" i="1" s="1"/>
  <c r="R106" i="1"/>
  <c r="S106" i="1" s="1"/>
  <c r="R100" i="1"/>
  <c r="S100" i="1" s="1"/>
  <c r="R104" i="1"/>
  <c r="S104" i="1" s="1"/>
  <c r="R103" i="1"/>
  <c r="S103" i="1" s="1"/>
  <c r="P109" i="1"/>
  <c r="R99" i="1"/>
  <c r="S99" i="1" s="1"/>
  <c r="R98" i="1"/>
  <c r="S98" i="1" s="1"/>
  <c r="S108" i="1" s="1"/>
  <c r="P56" i="1"/>
  <c r="P55" i="1"/>
  <c r="P57" i="1" s="1"/>
  <c r="O57" i="1"/>
  <c r="P58" i="1" l="1"/>
  <c r="R108" i="1"/>
  <c r="S109" i="1" s="1"/>
  <c r="Q50" i="1" l="1"/>
  <c r="R50" i="1" s="1"/>
  <c r="Q47" i="1"/>
  <c r="T104" i="1"/>
  <c r="U104" i="1" s="1"/>
  <c r="T103" i="1"/>
  <c r="U103" i="1" s="1"/>
  <c r="T102" i="1"/>
  <c r="U102" i="1" s="1"/>
  <c r="T101" i="1"/>
  <c r="U101" i="1" s="1"/>
  <c r="R109" i="1"/>
  <c r="T107" i="1"/>
  <c r="U107" i="1" s="1"/>
  <c r="T98" i="1"/>
  <c r="U98" i="1" s="1"/>
  <c r="T99" i="1"/>
  <c r="U99" i="1" s="1"/>
  <c r="T100" i="1"/>
  <c r="U100" i="1" s="1"/>
  <c r="T106" i="1"/>
  <c r="U106" i="1" s="1"/>
  <c r="T105" i="1"/>
  <c r="U105" i="1" s="1"/>
  <c r="R47" i="1"/>
  <c r="Q52" i="1"/>
  <c r="R52" i="1" s="1"/>
  <c r="Q48" i="1"/>
  <c r="R48" i="1" s="1"/>
  <c r="Q56" i="1"/>
  <c r="R56" i="1" s="1"/>
  <c r="Q51" i="1"/>
  <c r="R51" i="1" s="1"/>
  <c r="Q49" i="1"/>
  <c r="R49" i="1" s="1"/>
  <c r="Q53" i="1"/>
  <c r="Q54" i="1"/>
  <c r="Q55" i="1"/>
  <c r="U108" i="1" l="1"/>
  <c r="T108" i="1"/>
  <c r="U109" i="1" s="1"/>
  <c r="V99" i="1" s="1"/>
  <c r="W99" i="1" s="1"/>
  <c r="Q57" i="1"/>
  <c r="R55" i="1"/>
  <c r="R54" i="1"/>
  <c r="R53" i="1"/>
  <c r="V107" i="1" l="1"/>
  <c r="W107" i="1" s="1"/>
  <c r="V103" i="1"/>
  <c r="W103" i="1" s="1"/>
  <c r="V102" i="1"/>
  <c r="W102" i="1" s="1"/>
  <c r="T109" i="1"/>
  <c r="V101" i="1"/>
  <c r="W101" i="1" s="1"/>
  <c r="V105" i="1"/>
  <c r="W105" i="1" s="1"/>
  <c r="V100" i="1"/>
  <c r="W100" i="1" s="1"/>
  <c r="V106" i="1"/>
  <c r="W106" i="1" s="1"/>
  <c r="V104" i="1"/>
  <c r="W104" i="1" s="1"/>
  <c r="V98" i="1"/>
  <c r="W98" i="1" s="1"/>
  <c r="R57" i="1"/>
  <c r="R58" i="1" s="1"/>
  <c r="S52" i="1" s="1"/>
  <c r="T52" i="1" s="1"/>
  <c r="W108" i="1" l="1"/>
  <c r="V108" i="1"/>
  <c r="S51" i="1"/>
  <c r="T51" i="1" s="1"/>
  <c r="S48" i="1"/>
  <c r="T48" i="1" s="1"/>
  <c r="S55" i="1"/>
  <c r="T55" i="1" s="1"/>
  <c r="S50" i="1"/>
  <c r="T50" i="1" s="1"/>
  <c r="S56" i="1"/>
  <c r="T56" i="1" s="1"/>
  <c r="S49" i="1"/>
  <c r="T49" i="1" s="1"/>
  <c r="S53" i="1"/>
  <c r="T53" i="1" s="1"/>
  <c r="Q58" i="1"/>
  <c r="S54" i="1"/>
  <c r="T54" i="1" s="1"/>
  <c r="S47" i="1"/>
  <c r="T47" i="1" s="1"/>
  <c r="W109" i="1" l="1"/>
  <c r="X103" i="1" s="1"/>
  <c r="Y103" i="1" s="1"/>
  <c r="V109" i="1"/>
  <c r="T57" i="1"/>
  <c r="S57" i="1"/>
  <c r="O92" i="1"/>
  <c r="P82" i="1" s="1"/>
  <c r="X102" i="1" l="1"/>
  <c r="Y102" i="1" s="1"/>
  <c r="X98" i="1"/>
  <c r="Y98" i="1" s="1"/>
  <c r="X99" i="1"/>
  <c r="Y99" i="1" s="1"/>
  <c r="X107" i="1"/>
  <c r="Y107" i="1" s="1"/>
  <c r="X101" i="1"/>
  <c r="Y101" i="1" s="1"/>
  <c r="X106" i="1"/>
  <c r="Y106" i="1" s="1"/>
  <c r="X105" i="1"/>
  <c r="Y105" i="1" s="1"/>
  <c r="X104" i="1"/>
  <c r="Y104" i="1" s="1"/>
  <c r="X100" i="1"/>
  <c r="Y100" i="1" s="1"/>
  <c r="Y108" i="1"/>
  <c r="T58" i="1"/>
  <c r="U52" i="1" s="1"/>
  <c r="V52" i="1" s="1"/>
  <c r="P85" i="1"/>
  <c r="Q85" i="1" s="1"/>
  <c r="P84" i="1"/>
  <c r="Q84" i="1" s="1"/>
  <c r="P88" i="1"/>
  <c r="Q88" i="1" s="1"/>
  <c r="P89" i="1"/>
  <c r="Q89" i="1" s="1"/>
  <c r="P86" i="1"/>
  <c r="Q86" i="1" s="1"/>
  <c r="P87" i="1"/>
  <c r="Q87" i="1" s="1"/>
  <c r="P90" i="1"/>
  <c r="Q90" i="1" s="1"/>
  <c r="P83" i="1"/>
  <c r="Q83" i="1" s="1"/>
  <c r="P91" i="1"/>
  <c r="Q91" i="1" s="1"/>
  <c r="X108" i="1" l="1"/>
  <c r="Y109" i="1" s="1"/>
  <c r="U48" i="1"/>
  <c r="V48" i="1" s="1"/>
  <c r="U55" i="1"/>
  <c r="V55" i="1" s="1"/>
  <c r="U50" i="1"/>
  <c r="V50" i="1" s="1"/>
  <c r="U56" i="1"/>
  <c r="V56" i="1" s="1"/>
  <c r="U53" i="1"/>
  <c r="V53" i="1" s="1"/>
  <c r="U47" i="1"/>
  <c r="U51" i="1"/>
  <c r="V51" i="1" s="1"/>
  <c r="S58" i="1"/>
  <c r="U49" i="1"/>
  <c r="V49" i="1" s="1"/>
  <c r="U54" i="1"/>
  <c r="V54" i="1" s="1"/>
  <c r="Q82" i="1"/>
  <c r="Q92" i="1" s="1"/>
  <c r="P92" i="1"/>
  <c r="Z106" i="1" l="1"/>
  <c r="AA106" i="1" s="1"/>
  <c r="Z107" i="1"/>
  <c r="AA107" i="1" s="1"/>
  <c r="Z100" i="1"/>
  <c r="AA100" i="1" s="1"/>
  <c r="Z98" i="1"/>
  <c r="AA98" i="1" s="1"/>
  <c r="Z101" i="1"/>
  <c r="AA101" i="1" s="1"/>
  <c r="Z105" i="1"/>
  <c r="AA105" i="1" s="1"/>
  <c r="Z104" i="1"/>
  <c r="AA104" i="1" s="1"/>
  <c r="X109" i="1"/>
  <c r="Z102" i="1"/>
  <c r="AA102" i="1" s="1"/>
  <c r="Z99" i="1"/>
  <c r="AA99" i="1" s="1"/>
  <c r="Z103" i="1"/>
  <c r="AA103" i="1" s="1"/>
  <c r="AA108" i="1" s="1"/>
  <c r="V47" i="1"/>
  <c r="V57" i="1" s="1"/>
  <c r="U57" i="1"/>
  <c r="Q93" i="1"/>
  <c r="P93" i="1" s="1"/>
  <c r="Z108" i="1" l="1"/>
  <c r="AA109" i="1" s="1"/>
  <c r="AB103" i="1" s="1"/>
  <c r="AC103" i="1" s="1"/>
  <c r="AB99" i="1"/>
  <c r="AC99" i="1" s="1"/>
  <c r="AB106" i="1"/>
  <c r="AC106" i="1" s="1"/>
  <c r="V58" i="1"/>
  <c r="W50" i="1" s="1"/>
  <c r="X50" i="1" s="1"/>
  <c r="R83" i="1"/>
  <c r="S83" i="1" s="1"/>
  <c r="R91" i="1"/>
  <c r="S91" i="1" s="1"/>
  <c r="R88" i="1"/>
  <c r="S88" i="1" s="1"/>
  <c r="R82" i="1"/>
  <c r="S82" i="1" s="1"/>
  <c r="R86" i="1"/>
  <c r="S86" i="1" s="1"/>
  <c r="R85" i="1"/>
  <c r="S85" i="1" s="1"/>
  <c r="R87" i="1"/>
  <c r="S87" i="1" s="1"/>
  <c r="R84" i="1"/>
  <c r="S84" i="1" s="1"/>
  <c r="R90" i="1"/>
  <c r="S90" i="1" s="1"/>
  <c r="R89" i="1"/>
  <c r="S89" i="1" s="1"/>
  <c r="AB105" i="1" l="1"/>
  <c r="AC105" i="1" s="1"/>
  <c r="AB101" i="1"/>
  <c r="AC101" i="1" s="1"/>
  <c r="AB104" i="1"/>
  <c r="AC104" i="1" s="1"/>
  <c r="AB107" i="1"/>
  <c r="AC107" i="1" s="1"/>
  <c r="AB100" i="1"/>
  <c r="AC100" i="1" s="1"/>
  <c r="AB98" i="1"/>
  <c r="AC98" i="1" s="1"/>
  <c r="Z109" i="1"/>
  <c r="AB102" i="1"/>
  <c r="AC102" i="1" s="1"/>
  <c r="AC108" i="1" s="1"/>
  <c r="W52" i="1"/>
  <c r="X52" i="1" s="1"/>
  <c r="U58" i="1"/>
  <c r="W51" i="1"/>
  <c r="X51" i="1" s="1"/>
  <c r="W49" i="1"/>
  <c r="X49" i="1" s="1"/>
  <c r="W56" i="1"/>
  <c r="X56" i="1" s="1"/>
  <c r="W54" i="1"/>
  <c r="X54" i="1" s="1"/>
  <c r="W55" i="1"/>
  <c r="X55" i="1" s="1"/>
  <c r="W47" i="1"/>
  <c r="X47" i="1" s="1"/>
  <c r="W53" i="1"/>
  <c r="X53" i="1" s="1"/>
  <c r="W48" i="1"/>
  <c r="X48" i="1" s="1"/>
  <c r="S92" i="1"/>
  <c r="R92" i="1"/>
  <c r="AB108" i="1" l="1"/>
  <c r="AC109" i="1" s="1"/>
  <c r="S93" i="1"/>
  <c r="T89" i="1" s="1"/>
  <c r="U89" i="1" s="1"/>
  <c r="W57" i="1"/>
  <c r="X57" i="1"/>
  <c r="R93" i="1"/>
  <c r="T90" i="1"/>
  <c r="U90" i="1" s="1"/>
  <c r="T83" i="1"/>
  <c r="U83" i="1" s="1"/>
  <c r="T88" i="1"/>
  <c r="U88" i="1" s="1"/>
  <c r="T86" i="1"/>
  <c r="U86" i="1" s="1"/>
  <c r="T87" i="1"/>
  <c r="U87" i="1" s="1"/>
  <c r="T91" i="1"/>
  <c r="U91" i="1" s="1"/>
  <c r="AD99" i="1" l="1"/>
  <c r="AE99" i="1" s="1"/>
  <c r="AD98" i="1"/>
  <c r="AE98" i="1" s="1"/>
  <c r="AB109" i="1"/>
  <c r="AD100" i="1"/>
  <c r="AE100" i="1" s="1"/>
  <c r="AD103" i="1"/>
  <c r="AE103" i="1" s="1"/>
  <c r="AD102" i="1"/>
  <c r="AE102" i="1" s="1"/>
  <c r="AD101" i="1"/>
  <c r="AE101" i="1" s="1"/>
  <c r="AD104" i="1"/>
  <c r="AE104" i="1" s="1"/>
  <c r="T85" i="1"/>
  <c r="U85" i="1" s="1"/>
  <c r="T82" i="1"/>
  <c r="U82" i="1" s="1"/>
  <c r="T84" i="1"/>
  <c r="U84" i="1" s="1"/>
  <c r="AD105" i="1"/>
  <c r="AE105" i="1" s="1"/>
  <c r="X58" i="1"/>
  <c r="Y56" i="1" s="1"/>
  <c r="Z56" i="1" s="1"/>
  <c r="AD107" i="1"/>
  <c r="AE107" i="1" s="1"/>
  <c r="AD106" i="1"/>
  <c r="AE106" i="1" s="1"/>
  <c r="Y50" i="1" l="1"/>
  <c r="Z50" i="1" s="1"/>
  <c r="U92" i="1"/>
  <c r="W58" i="1"/>
  <c r="T92" i="1"/>
  <c r="U93" i="1" s="1"/>
  <c r="V83" i="1" s="1"/>
  <c r="W83" i="1" s="1"/>
  <c r="AE108" i="1"/>
  <c r="Y47" i="1"/>
  <c r="Z47" i="1" s="1"/>
  <c r="Y51" i="1"/>
  <c r="Z51" i="1" s="1"/>
  <c r="Y48" i="1"/>
  <c r="Z48" i="1" s="1"/>
  <c r="Y54" i="1"/>
  <c r="Z54" i="1" s="1"/>
  <c r="Y49" i="1"/>
  <c r="Z49" i="1" s="1"/>
  <c r="Y53" i="1"/>
  <c r="Z53" i="1" s="1"/>
  <c r="Y55" i="1"/>
  <c r="Z55" i="1" s="1"/>
  <c r="Y52" i="1"/>
  <c r="Z52" i="1" s="1"/>
  <c r="AD108" i="1"/>
  <c r="AE109" i="1" s="1"/>
  <c r="AF102" i="1" s="1"/>
  <c r="AG102" i="1" s="1"/>
  <c r="V87" i="1" l="1"/>
  <c r="W87" i="1" s="1"/>
  <c r="AF100" i="1"/>
  <c r="AG100" i="1" s="1"/>
  <c r="AF101" i="1"/>
  <c r="AG101" i="1" s="1"/>
  <c r="V88" i="1"/>
  <c r="W88" i="1" s="1"/>
  <c r="AF98" i="1"/>
  <c r="V84" i="1"/>
  <c r="W84" i="1" s="1"/>
  <c r="V89" i="1"/>
  <c r="W89" i="1" s="1"/>
  <c r="V91" i="1"/>
  <c r="W91" i="1" s="1"/>
  <c r="T93" i="1"/>
  <c r="V85" i="1"/>
  <c r="W85" i="1" s="1"/>
  <c r="V90" i="1"/>
  <c r="W90" i="1" s="1"/>
  <c r="AF104" i="1"/>
  <c r="AG104" i="1" s="1"/>
  <c r="AF106" i="1"/>
  <c r="AG106" i="1" s="1"/>
  <c r="V82" i="1"/>
  <c r="W82" i="1" s="1"/>
  <c r="V86" i="1"/>
  <c r="W86" i="1" s="1"/>
  <c r="AF107" i="1"/>
  <c r="AG107" i="1" s="1"/>
  <c r="AF103" i="1"/>
  <c r="AG103" i="1" s="1"/>
  <c r="AF105" i="1"/>
  <c r="AG105" i="1" s="1"/>
  <c r="AD109" i="1"/>
  <c r="AF99" i="1"/>
  <c r="AG99" i="1" s="1"/>
  <c r="Y57" i="1"/>
  <c r="Z57" i="1"/>
  <c r="AG98" i="1"/>
  <c r="AG108" i="1" l="1"/>
  <c r="W92" i="1"/>
  <c r="V92" i="1"/>
  <c r="W93" i="1" s="1"/>
  <c r="Z58" i="1"/>
  <c r="AA53" i="1" s="1"/>
  <c r="AB53" i="1" s="1"/>
  <c r="AF108" i="1"/>
  <c r="AG109" i="1" s="1"/>
  <c r="AH98" i="1" s="1"/>
  <c r="AA49" i="1" l="1"/>
  <c r="AB49" i="1" s="1"/>
  <c r="AA47" i="1"/>
  <c r="AA52" i="1"/>
  <c r="AB52" i="1" s="1"/>
  <c r="AA56" i="1"/>
  <c r="AB56" i="1" s="1"/>
  <c r="AA54" i="1"/>
  <c r="AB54" i="1" s="1"/>
  <c r="AA55" i="1"/>
  <c r="AB55" i="1" s="1"/>
  <c r="AA51" i="1"/>
  <c r="AB51" i="1" s="1"/>
  <c r="AA50" i="1"/>
  <c r="AB50" i="1" s="1"/>
  <c r="AA48" i="1"/>
  <c r="AB48" i="1" s="1"/>
  <c r="Y58" i="1"/>
  <c r="AB47" i="1"/>
  <c r="AF109" i="1"/>
  <c r="AH101" i="1"/>
  <c r="AI101" i="1" s="1"/>
  <c r="AH105" i="1"/>
  <c r="AI105" i="1" s="1"/>
  <c r="AH104" i="1"/>
  <c r="AI104" i="1" s="1"/>
  <c r="AH103" i="1"/>
  <c r="AI103" i="1" s="1"/>
  <c r="AH102" i="1"/>
  <c r="AI102" i="1" s="1"/>
  <c r="AH106" i="1"/>
  <c r="AI106" i="1" s="1"/>
  <c r="AH99" i="1"/>
  <c r="AI99" i="1" s="1"/>
  <c r="AH107" i="1"/>
  <c r="AI107" i="1" s="1"/>
  <c r="AH100" i="1"/>
  <c r="AI100" i="1" s="1"/>
  <c r="AI98" i="1"/>
  <c r="X91" i="1"/>
  <c r="Y91" i="1" s="1"/>
  <c r="X86" i="1"/>
  <c r="Y86" i="1" s="1"/>
  <c r="X89" i="1"/>
  <c r="Y89" i="1" s="1"/>
  <c r="X84" i="1"/>
  <c r="Y84" i="1" s="1"/>
  <c r="X83" i="1"/>
  <c r="Y83" i="1" s="1"/>
  <c r="X87" i="1"/>
  <c r="Y87" i="1" s="1"/>
  <c r="X82" i="1"/>
  <c r="Y82" i="1" s="1"/>
  <c r="X85" i="1"/>
  <c r="Y85" i="1" s="1"/>
  <c r="X90" i="1"/>
  <c r="Y90" i="1" s="1"/>
  <c r="X88" i="1"/>
  <c r="Y88" i="1" s="1"/>
  <c r="V93" i="1"/>
  <c r="AA57" i="1" l="1"/>
  <c r="AB57" i="1"/>
  <c r="AH108" i="1"/>
  <c r="AI108" i="1"/>
  <c r="X92" i="1"/>
  <c r="Y92" i="1"/>
  <c r="AB58" i="1" l="1"/>
  <c r="AC50" i="1" s="1"/>
  <c r="AD50" i="1" s="1"/>
  <c r="AC51" i="1"/>
  <c r="AD51" i="1" s="1"/>
  <c r="AC55" i="1"/>
  <c r="AD55" i="1" s="1"/>
  <c r="AI109" i="1"/>
  <c r="AJ102" i="1" s="1"/>
  <c r="AK102" i="1" s="1"/>
  <c r="Y93" i="1"/>
  <c r="AC52" i="1" l="1"/>
  <c r="AD52" i="1" s="1"/>
  <c r="AC54" i="1"/>
  <c r="AD54" i="1" s="1"/>
  <c r="AC53" i="1"/>
  <c r="AD53" i="1" s="1"/>
  <c r="AC49" i="1"/>
  <c r="AD49" i="1" s="1"/>
  <c r="AC47" i="1"/>
  <c r="AD47" i="1" s="1"/>
  <c r="AA58" i="1"/>
  <c r="AC56" i="1"/>
  <c r="AD56" i="1" s="1"/>
  <c r="AC48" i="1"/>
  <c r="AD48" i="1" s="1"/>
  <c r="AJ105" i="1"/>
  <c r="AK105" i="1" s="1"/>
  <c r="AD57" i="1"/>
  <c r="AJ104" i="1"/>
  <c r="AK104" i="1" s="1"/>
  <c r="AH109" i="1"/>
  <c r="AJ103" i="1"/>
  <c r="AK103" i="1" s="1"/>
  <c r="AJ100" i="1"/>
  <c r="AK100" i="1" s="1"/>
  <c r="AJ106" i="1"/>
  <c r="AK106" i="1" s="1"/>
  <c r="AJ98" i="1"/>
  <c r="AK98" i="1" s="1"/>
  <c r="AJ107" i="1"/>
  <c r="AK107" i="1" s="1"/>
  <c r="AJ99" i="1"/>
  <c r="AK99" i="1" s="1"/>
  <c r="AJ101" i="1"/>
  <c r="AK101" i="1" s="1"/>
  <c r="AC57" i="1"/>
  <c r="Z90" i="1"/>
  <c r="AA90" i="1" s="1"/>
  <c r="Z87" i="1"/>
  <c r="AA87" i="1" s="1"/>
  <c r="Z82" i="1"/>
  <c r="AA82" i="1" s="1"/>
  <c r="Z89" i="1"/>
  <c r="AA89" i="1" s="1"/>
  <c r="Z84" i="1"/>
  <c r="AA84" i="1" s="1"/>
  <c r="Z88" i="1"/>
  <c r="AA88" i="1" s="1"/>
  <c r="Z91" i="1"/>
  <c r="AA91" i="1" s="1"/>
  <c r="Z86" i="1"/>
  <c r="AA86" i="1" s="1"/>
  <c r="Z85" i="1"/>
  <c r="AA85" i="1" s="1"/>
  <c r="Z83" i="1"/>
  <c r="AA83" i="1" s="1"/>
  <c r="X93" i="1"/>
  <c r="AD58" i="1" l="1"/>
  <c r="AE47" i="1" s="1"/>
  <c r="AF47" i="1" s="1"/>
  <c r="AJ108" i="1"/>
  <c r="AE51" i="1"/>
  <c r="AF51" i="1" s="1"/>
  <c r="AK108" i="1"/>
  <c r="AK109" i="1" s="1"/>
  <c r="AL101" i="1" s="1"/>
  <c r="AM101" i="1" s="1"/>
  <c r="AE56" i="1"/>
  <c r="AF56" i="1" s="1"/>
  <c r="AE49" i="1"/>
  <c r="AF49" i="1" s="1"/>
  <c r="Z92" i="1"/>
  <c r="AA92" i="1"/>
  <c r="AE55" i="1" l="1"/>
  <c r="AF55" i="1" s="1"/>
  <c r="AE50" i="1"/>
  <c r="AF50" i="1" s="1"/>
  <c r="AC58" i="1"/>
  <c r="AE48" i="1"/>
  <c r="AF48" i="1" s="1"/>
  <c r="AE53" i="1"/>
  <c r="AF53" i="1" s="1"/>
  <c r="AE52" i="1"/>
  <c r="AF52" i="1" s="1"/>
  <c r="AE54" i="1"/>
  <c r="AF54" i="1" s="1"/>
  <c r="AF57" i="1" s="1"/>
  <c r="AL105" i="1"/>
  <c r="AM105" i="1" s="1"/>
  <c r="AL103" i="1"/>
  <c r="AM103" i="1" s="1"/>
  <c r="AE57" i="1"/>
  <c r="AJ109" i="1"/>
  <c r="AL106" i="1"/>
  <c r="AM106" i="1" s="1"/>
  <c r="AL104" i="1"/>
  <c r="AM104" i="1" s="1"/>
  <c r="AL102" i="1"/>
  <c r="AM102" i="1" s="1"/>
  <c r="AL99" i="1"/>
  <c r="AM99" i="1" s="1"/>
  <c r="AL107" i="1"/>
  <c r="AM107" i="1" s="1"/>
  <c r="AL100" i="1"/>
  <c r="AM100" i="1" s="1"/>
  <c r="AL98" i="1"/>
  <c r="AM98" i="1" s="1"/>
  <c r="AA93" i="1"/>
  <c r="AF58" i="1" l="1"/>
  <c r="AG48" i="1" s="1"/>
  <c r="AH48" i="1" s="1"/>
  <c r="AG49" i="1"/>
  <c r="AH49" i="1" s="1"/>
  <c r="AG52" i="1"/>
  <c r="AH52" i="1" s="1"/>
  <c r="AG51" i="1"/>
  <c r="AH51" i="1" s="1"/>
  <c r="AE58" i="1"/>
  <c r="AG54" i="1"/>
  <c r="AH54" i="1" s="1"/>
  <c r="AG56" i="1"/>
  <c r="AH56" i="1" s="1"/>
  <c r="AG50" i="1"/>
  <c r="AH50" i="1" s="1"/>
  <c r="AG55" i="1"/>
  <c r="AH55" i="1" s="1"/>
  <c r="AG53" i="1"/>
  <c r="AH53" i="1" s="1"/>
  <c r="AG47" i="1"/>
  <c r="AH47" i="1" s="1"/>
  <c r="AM108" i="1"/>
  <c r="AL108" i="1"/>
  <c r="AB87" i="1"/>
  <c r="AC87" i="1" s="1"/>
  <c r="AB88" i="1"/>
  <c r="AC88" i="1" s="1"/>
  <c r="AB85" i="1"/>
  <c r="AC85" i="1" s="1"/>
  <c r="AB90" i="1"/>
  <c r="AC90" i="1" s="1"/>
  <c r="AB82" i="1"/>
  <c r="AC82" i="1" s="1"/>
  <c r="AB83" i="1"/>
  <c r="AC83" i="1" s="1"/>
  <c r="AB91" i="1"/>
  <c r="AC91" i="1" s="1"/>
  <c r="AB86" i="1"/>
  <c r="AC86" i="1" s="1"/>
  <c r="AB89" i="1"/>
  <c r="AC89" i="1" s="1"/>
  <c r="AB84" i="1"/>
  <c r="AC84" i="1" s="1"/>
  <c r="Z93" i="1"/>
  <c r="AM109" i="1" l="1"/>
  <c r="AN106" i="1" s="1"/>
  <c r="AO106" i="1" s="1"/>
  <c r="AH57" i="1"/>
  <c r="AN103" i="1"/>
  <c r="AO103" i="1" s="1"/>
  <c r="AN105" i="1"/>
  <c r="AO105" i="1" s="1"/>
  <c r="AN107" i="1"/>
  <c r="AO107" i="1" s="1"/>
  <c r="AN104" i="1"/>
  <c r="AO104" i="1" s="1"/>
  <c r="AN101" i="1"/>
  <c r="AO101" i="1" s="1"/>
  <c r="AL109" i="1"/>
  <c r="AN98" i="1"/>
  <c r="AN102" i="1"/>
  <c r="AO102" i="1" s="1"/>
  <c r="AG57" i="1"/>
  <c r="AN99" i="1"/>
  <c r="AO99" i="1" s="1"/>
  <c r="AC92" i="1"/>
  <c r="AO98" i="1"/>
  <c r="AB92" i="1"/>
  <c r="AN100" i="1" l="1"/>
  <c r="AO100" i="1" s="1"/>
  <c r="AO108" i="1" s="1"/>
  <c r="AH58" i="1"/>
  <c r="AI49" i="1" s="1"/>
  <c r="AJ49" i="1" s="1"/>
  <c r="AI56" i="1"/>
  <c r="AJ56" i="1" s="1"/>
  <c r="AI47" i="1"/>
  <c r="AI52" i="1"/>
  <c r="AJ52" i="1" s="1"/>
  <c r="AI51" i="1"/>
  <c r="AJ51" i="1" s="1"/>
  <c r="AI53" i="1"/>
  <c r="AJ53" i="1" s="1"/>
  <c r="AI50" i="1"/>
  <c r="AJ50" i="1" s="1"/>
  <c r="AI55" i="1"/>
  <c r="AJ55" i="1" s="1"/>
  <c r="AC93" i="1"/>
  <c r="AD86" i="1" s="1"/>
  <c r="AE86" i="1" s="1"/>
  <c r="AN108" i="1" l="1"/>
  <c r="AI48" i="1"/>
  <c r="AJ48" i="1" s="1"/>
  <c r="AI54" i="1"/>
  <c r="AJ54" i="1" s="1"/>
  <c r="AD88" i="1"/>
  <c r="AE88" i="1" s="1"/>
  <c r="AO109" i="1"/>
  <c r="AP98" i="1" s="1"/>
  <c r="AQ98" i="1" s="1"/>
  <c r="AG58" i="1"/>
  <c r="AD89" i="1"/>
  <c r="AE89" i="1" s="1"/>
  <c r="AD85" i="1"/>
  <c r="AE85" i="1" s="1"/>
  <c r="AP103" i="1"/>
  <c r="AQ103" i="1" s="1"/>
  <c r="AP107" i="1"/>
  <c r="AQ107" i="1" s="1"/>
  <c r="AP104" i="1"/>
  <c r="AQ104" i="1" s="1"/>
  <c r="AP101" i="1"/>
  <c r="AQ101" i="1" s="1"/>
  <c r="AP102" i="1"/>
  <c r="AQ102" i="1" s="1"/>
  <c r="AP100" i="1"/>
  <c r="AQ100" i="1" s="1"/>
  <c r="AD90" i="1"/>
  <c r="AE90" i="1" s="1"/>
  <c r="AJ47" i="1"/>
  <c r="AJ57" i="1" s="1"/>
  <c r="AI57" i="1"/>
  <c r="AD82" i="1"/>
  <c r="AE82" i="1" s="1"/>
  <c r="AD83" i="1"/>
  <c r="AE83" i="1" s="1"/>
  <c r="AD87" i="1"/>
  <c r="AE87" i="1" s="1"/>
  <c r="AD91" i="1"/>
  <c r="AE91" i="1" s="1"/>
  <c r="AB93" i="1"/>
  <c r="AD84" i="1"/>
  <c r="AE84" i="1" s="1"/>
  <c r="AP99" i="1" l="1"/>
  <c r="AQ99" i="1" s="1"/>
  <c r="AN109" i="1"/>
  <c r="AP105" i="1"/>
  <c r="AQ105" i="1" s="1"/>
  <c r="AP106" i="1"/>
  <c r="AQ106" i="1" s="1"/>
  <c r="AQ108" i="1" s="1"/>
  <c r="AJ58" i="1"/>
  <c r="AI58" i="1" s="1"/>
  <c r="AE92" i="1"/>
  <c r="AD92" i="1"/>
  <c r="AP108" i="1" l="1"/>
  <c r="AQ109" i="1" s="1"/>
  <c r="AK53" i="1"/>
  <c r="AL53" i="1" s="1"/>
  <c r="AK48" i="1"/>
  <c r="AL48" i="1" s="1"/>
  <c r="AK49" i="1"/>
  <c r="AL49" i="1" s="1"/>
  <c r="AK56" i="1"/>
  <c r="AL56" i="1" s="1"/>
  <c r="AK55" i="1"/>
  <c r="AL55" i="1" s="1"/>
  <c r="AK47" i="1"/>
  <c r="AK54" i="1"/>
  <c r="AL54" i="1" s="1"/>
  <c r="AK50" i="1"/>
  <c r="AL50" i="1" s="1"/>
  <c r="AK52" i="1"/>
  <c r="AL52" i="1" s="1"/>
  <c r="AK51" i="1"/>
  <c r="AL51" i="1" s="1"/>
  <c r="AE93" i="1"/>
  <c r="AF84" i="1" s="1"/>
  <c r="AG84" i="1" s="1"/>
  <c r="AD93" i="1" l="1"/>
  <c r="AF85" i="1"/>
  <c r="AG85" i="1" s="1"/>
  <c r="AR99" i="1"/>
  <c r="AS99" i="1" s="1"/>
  <c r="AR104" i="1"/>
  <c r="AS104" i="1" s="1"/>
  <c r="AR106" i="1"/>
  <c r="AS106" i="1" s="1"/>
  <c r="AR101" i="1"/>
  <c r="AS101" i="1" s="1"/>
  <c r="AR98" i="1"/>
  <c r="AS98" i="1" s="1"/>
  <c r="AS108" i="1" s="1"/>
  <c r="AR100" i="1"/>
  <c r="AS100" i="1" s="1"/>
  <c r="AR105" i="1"/>
  <c r="AS105" i="1" s="1"/>
  <c r="AP109" i="1"/>
  <c r="AR102" i="1"/>
  <c r="AS102" i="1" s="1"/>
  <c r="AR103" i="1"/>
  <c r="AS103" i="1" s="1"/>
  <c r="AR107" i="1"/>
  <c r="AS107" i="1" s="1"/>
  <c r="AF87" i="1"/>
  <c r="AG87" i="1" s="1"/>
  <c r="AF89" i="1"/>
  <c r="AG89" i="1" s="1"/>
  <c r="AF91" i="1"/>
  <c r="AG91" i="1" s="1"/>
  <c r="AF83" i="1"/>
  <c r="AG83" i="1" s="1"/>
  <c r="AF86" i="1"/>
  <c r="AG86" i="1" s="1"/>
  <c r="AF82" i="1"/>
  <c r="AG82" i="1" s="1"/>
  <c r="AF88" i="1"/>
  <c r="AG88" i="1" s="1"/>
  <c r="AF90" i="1"/>
  <c r="AG90" i="1" s="1"/>
  <c r="AL47" i="1"/>
  <c r="AL57" i="1" s="1"/>
  <c r="AK57" i="1"/>
  <c r="AR108" i="1" l="1"/>
  <c r="AG92" i="1"/>
  <c r="AF92" i="1"/>
  <c r="AG93" i="1" s="1"/>
  <c r="AL58" i="1"/>
  <c r="AM47" i="1" s="1"/>
  <c r="AN47" i="1" s="1"/>
  <c r="AS109" i="1"/>
  <c r="AT104" i="1" s="1"/>
  <c r="AU104" i="1" s="1"/>
  <c r="AM50" i="1" l="1"/>
  <c r="AN50" i="1" s="1"/>
  <c r="AM53" i="1"/>
  <c r="AN53" i="1" s="1"/>
  <c r="AM54" i="1"/>
  <c r="AN54" i="1" s="1"/>
  <c r="AM48" i="1"/>
  <c r="AN48" i="1" s="1"/>
  <c r="AM51" i="1"/>
  <c r="AN51" i="1" s="1"/>
  <c r="AK58" i="1"/>
  <c r="AM55" i="1"/>
  <c r="AN55" i="1" s="1"/>
  <c r="AM49" i="1"/>
  <c r="AN49" i="1" s="1"/>
  <c r="AM56" i="1"/>
  <c r="AN56" i="1" s="1"/>
  <c r="AM52" i="1"/>
  <c r="AN52" i="1" s="1"/>
  <c r="AR109" i="1"/>
  <c r="AT100" i="1"/>
  <c r="AU100" i="1" s="1"/>
  <c r="AT98" i="1"/>
  <c r="AT106" i="1"/>
  <c r="AU106" i="1" s="1"/>
  <c r="AT105" i="1"/>
  <c r="AU105" i="1" s="1"/>
  <c r="AT101" i="1"/>
  <c r="AU101" i="1" s="1"/>
  <c r="AT103" i="1"/>
  <c r="AU103" i="1" s="1"/>
  <c r="AT102" i="1"/>
  <c r="AU102" i="1" s="1"/>
  <c r="AT107" i="1"/>
  <c r="AU107" i="1" s="1"/>
  <c r="AT99" i="1"/>
  <c r="AU99" i="1" s="1"/>
  <c r="AU98" i="1"/>
  <c r="AH90" i="1"/>
  <c r="AI90" i="1" s="1"/>
  <c r="AH88" i="1"/>
  <c r="AI88" i="1" s="1"/>
  <c r="AH85" i="1"/>
  <c r="AI85" i="1" s="1"/>
  <c r="AH87" i="1"/>
  <c r="AI87" i="1" s="1"/>
  <c r="AH82" i="1"/>
  <c r="AI82" i="1" s="1"/>
  <c r="AH83" i="1"/>
  <c r="AI83" i="1" s="1"/>
  <c r="AH91" i="1"/>
  <c r="AI91" i="1" s="1"/>
  <c r="AH86" i="1"/>
  <c r="AI86" i="1" s="1"/>
  <c r="AH89" i="1"/>
  <c r="AI89" i="1" s="1"/>
  <c r="AH84" i="1"/>
  <c r="AI84" i="1" s="1"/>
  <c r="AF93" i="1"/>
  <c r="AN57" i="1" l="1"/>
  <c r="AM57" i="1"/>
  <c r="AN58" i="1" s="1"/>
  <c r="AO51" i="1" s="1"/>
  <c r="AP51" i="1" s="1"/>
  <c r="AT108" i="1"/>
  <c r="AU108" i="1"/>
  <c r="AH92" i="1"/>
  <c r="AI92" i="1"/>
  <c r="AO48" i="1" l="1"/>
  <c r="AP48" i="1" s="1"/>
  <c r="AO49" i="1"/>
  <c r="AP49" i="1" s="1"/>
  <c r="AU109" i="1"/>
  <c r="AV106" i="1" s="1"/>
  <c r="AW106" i="1" s="1"/>
  <c r="AO54" i="1"/>
  <c r="AP54" i="1" s="1"/>
  <c r="AO52" i="1"/>
  <c r="AP52" i="1" s="1"/>
  <c r="AO55" i="1"/>
  <c r="AP55" i="1" s="1"/>
  <c r="AO50" i="1"/>
  <c r="AP50" i="1" s="1"/>
  <c r="AM58" i="1"/>
  <c r="AO56" i="1"/>
  <c r="AP56" i="1" s="1"/>
  <c r="AO47" i="1"/>
  <c r="AO53" i="1"/>
  <c r="AP53" i="1" s="1"/>
  <c r="AV100" i="1"/>
  <c r="AW100" i="1" s="1"/>
  <c r="AI93" i="1"/>
  <c r="AV105" i="1" l="1"/>
  <c r="AW105" i="1" s="1"/>
  <c r="AV104" i="1"/>
  <c r="AW104" i="1" s="1"/>
  <c r="AV103" i="1"/>
  <c r="AW103" i="1" s="1"/>
  <c r="AV102" i="1"/>
  <c r="AW102" i="1" s="1"/>
  <c r="AT109" i="1"/>
  <c r="AV101" i="1"/>
  <c r="AW101" i="1" s="1"/>
  <c r="AV107" i="1"/>
  <c r="AW107" i="1" s="1"/>
  <c r="AV98" i="1"/>
  <c r="AW98" i="1" s="1"/>
  <c r="AV99" i="1"/>
  <c r="AW99" i="1" s="1"/>
  <c r="AO57" i="1"/>
  <c r="AP47" i="1"/>
  <c r="AP57" i="1" s="1"/>
  <c r="AJ88" i="1"/>
  <c r="AK88" i="1" s="1"/>
  <c r="AJ85" i="1"/>
  <c r="AK85" i="1" s="1"/>
  <c r="AJ90" i="1"/>
  <c r="AK90" i="1" s="1"/>
  <c r="AJ91" i="1"/>
  <c r="AK91" i="1" s="1"/>
  <c r="AJ87" i="1"/>
  <c r="AK87" i="1" s="1"/>
  <c r="AJ84" i="1"/>
  <c r="AK84" i="1" s="1"/>
  <c r="AJ83" i="1"/>
  <c r="AK83" i="1" s="1"/>
  <c r="AJ89" i="1"/>
  <c r="AK89" i="1" s="1"/>
  <c r="AJ82" i="1"/>
  <c r="AK82" i="1" s="1"/>
  <c r="AJ86" i="1"/>
  <c r="AK86" i="1" s="1"/>
  <c r="AH93" i="1"/>
  <c r="AV108" i="1" l="1"/>
  <c r="AW108" i="1"/>
  <c r="AP58" i="1"/>
  <c r="AQ51" i="1" s="1"/>
  <c r="AR51" i="1" s="1"/>
  <c r="AW109" i="1"/>
  <c r="AX98" i="1" s="1"/>
  <c r="AY98" i="1" s="1"/>
  <c r="AJ92" i="1"/>
  <c r="AK92" i="1"/>
  <c r="AO58" i="1" l="1"/>
  <c r="AQ56" i="1"/>
  <c r="AR56" i="1" s="1"/>
  <c r="AQ49" i="1"/>
  <c r="AR49" i="1" s="1"/>
  <c r="AQ54" i="1"/>
  <c r="AR54" i="1" s="1"/>
  <c r="AQ55" i="1"/>
  <c r="AR55" i="1" s="1"/>
  <c r="AQ52" i="1"/>
  <c r="AR52" i="1" s="1"/>
  <c r="AQ53" i="1"/>
  <c r="AR53" i="1" s="1"/>
  <c r="AQ47" i="1"/>
  <c r="AR47" i="1" s="1"/>
  <c r="AR57" i="1" s="1"/>
  <c r="AQ50" i="1"/>
  <c r="AR50" i="1" s="1"/>
  <c r="AQ48" i="1"/>
  <c r="AR48" i="1" s="1"/>
  <c r="AX102" i="1"/>
  <c r="AY102" i="1" s="1"/>
  <c r="AX103" i="1"/>
  <c r="AY103" i="1" s="1"/>
  <c r="AX101" i="1"/>
  <c r="AY101" i="1" s="1"/>
  <c r="AX106" i="1"/>
  <c r="AY106" i="1" s="1"/>
  <c r="AX99" i="1"/>
  <c r="AY99" i="1" s="1"/>
  <c r="AX105" i="1"/>
  <c r="AY105" i="1" s="1"/>
  <c r="AV109" i="1"/>
  <c r="AX107" i="1"/>
  <c r="AY107" i="1" s="1"/>
  <c r="AX104" i="1"/>
  <c r="AY104" i="1" s="1"/>
  <c r="AX100" i="1"/>
  <c r="AY100" i="1" s="1"/>
  <c r="AK93" i="1"/>
  <c r="AQ57" i="1" l="1"/>
  <c r="AY108" i="1"/>
  <c r="AX108" i="1"/>
  <c r="AR58" i="1"/>
  <c r="AL91" i="1"/>
  <c r="AM91" i="1" s="1"/>
  <c r="AL86" i="1"/>
  <c r="AM86" i="1" s="1"/>
  <c r="AL83" i="1"/>
  <c r="AM83" i="1" s="1"/>
  <c r="AL88" i="1"/>
  <c r="AM88" i="1" s="1"/>
  <c r="AL87" i="1"/>
  <c r="AM87" i="1" s="1"/>
  <c r="AL84" i="1"/>
  <c r="AM84" i="1" s="1"/>
  <c r="AL89" i="1"/>
  <c r="AM89" i="1" s="1"/>
  <c r="AL82" i="1"/>
  <c r="AM82" i="1" s="1"/>
  <c r="AL85" i="1"/>
  <c r="AM85" i="1" s="1"/>
  <c r="AL90" i="1"/>
  <c r="AM90" i="1" s="1"/>
  <c r="AJ93" i="1"/>
  <c r="AY109" i="1" l="1"/>
  <c r="AZ107" i="1" s="1"/>
  <c r="BA107" i="1" s="1"/>
  <c r="AZ105" i="1"/>
  <c r="BA105" i="1" s="1"/>
  <c r="AZ102" i="1"/>
  <c r="BA102" i="1" s="1"/>
  <c r="AS53" i="1"/>
  <c r="AT53" i="1" s="1"/>
  <c r="AS48" i="1"/>
  <c r="AT48" i="1" s="1"/>
  <c r="AS50" i="1"/>
  <c r="AT50" i="1" s="1"/>
  <c r="AS51" i="1"/>
  <c r="AT51" i="1" s="1"/>
  <c r="AS49" i="1"/>
  <c r="AT49" i="1" s="1"/>
  <c r="AS52" i="1"/>
  <c r="AT52" i="1" s="1"/>
  <c r="AS54" i="1"/>
  <c r="AT54" i="1" s="1"/>
  <c r="AS56" i="1"/>
  <c r="AT56" i="1" s="1"/>
  <c r="AS55" i="1"/>
  <c r="AT55" i="1" s="1"/>
  <c r="AS47" i="1"/>
  <c r="AQ58" i="1"/>
  <c r="AL92" i="1"/>
  <c r="AM92" i="1"/>
  <c r="AX109" i="1" l="1"/>
  <c r="AZ100" i="1"/>
  <c r="BA100" i="1" s="1"/>
  <c r="AZ104" i="1"/>
  <c r="BA104" i="1" s="1"/>
  <c r="AZ98" i="1"/>
  <c r="BA98" i="1" s="1"/>
  <c r="AZ106" i="1"/>
  <c r="BA106" i="1" s="1"/>
  <c r="AZ103" i="1"/>
  <c r="BA103" i="1" s="1"/>
  <c r="AZ99" i="1"/>
  <c r="BA99" i="1" s="1"/>
  <c r="AZ101" i="1"/>
  <c r="BA101" i="1" s="1"/>
  <c r="AT47" i="1"/>
  <c r="AT57" i="1" s="1"/>
  <c r="AS57" i="1"/>
  <c r="AM93" i="1"/>
  <c r="BA108" i="1" l="1"/>
  <c r="AZ108" i="1"/>
  <c r="BA109" i="1"/>
  <c r="BB99" i="1" s="1"/>
  <c r="BC99" i="1" s="1"/>
  <c r="BB103" i="1"/>
  <c r="BC103" i="1" s="1"/>
  <c r="AT58" i="1"/>
  <c r="AN89" i="1"/>
  <c r="AO89" i="1" s="1"/>
  <c r="AN84" i="1"/>
  <c r="AO84" i="1" s="1"/>
  <c r="AN91" i="1"/>
  <c r="AO91" i="1" s="1"/>
  <c r="AN85" i="1"/>
  <c r="AO85" i="1" s="1"/>
  <c r="AN82" i="1"/>
  <c r="AO82" i="1" s="1"/>
  <c r="AN88" i="1"/>
  <c r="AO88" i="1" s="1"/>
  <c r="AN86" i="1"/>
  <c r="AO86" i="1" s="1"/>
  <c r="AN83" i="1"/>
  <c r="AO83" i="1" s="1"/>
  <c r="AN90" i="1"/>
  <c r="AO90" i="1" s="1"/>
  <c r="AN87" i="1"/>
  <c r="AO87" i="1" s="1"/>
  <c r="AL93" i="1"/>
  <c r="BB104" i="1" l="1"/>
  <c r="BC104" i="1" s="1"/>
  <c r="BB100" i="1"/>
  <c r="BC100" i="1" s="1"/>
  <c r="BB106" i="1"/>
  <c r="BC106" i="1" s="1"/>
  <c r="BB98" i="1"/>
  <c r="AZ109" i="1"/>
  <c r="BB107" i="1"/>
  <c r="BC107" i="1" s="1"/>
  <c r="BB101" i="1"/>
  <c r="BC101" i="1" s="1"/>
  <c r="BB105" i="1"/>
  <c r="BC105" i="1" s="1"/>
  <c r="BB102" i="1"/>
  <c r="BC102" i="1" s="1"/>
  <c r="BC98" i="1"/>
  <c r="AU50" i="1"/>
  <c r="AV50" i="1" s="1"/>
  <c r="AU49" i="1"/>
  <c r="AV49" i="1" s="1"/>
  <c r="AU53" i="1"/>
  <c r="AV53" i="1" s="1"/>
  <c r="AU47" i="1"/>
  <c r="AU52" i="1"/>
  <c r="AV52" i="1" s="1"/>
  <c r="AU56" i="1"/>
  <c r="AV56" i="1" s="1"/>
  <c r="AU51" i="1"/>
  <c r="AV51" i="1" s="1"/>
  <c r="AU54" i="1"/>
  <c r="AV54" i="1" s="1"/>
  <c r="AU55" i="1"/>
  <c r="AV55" i="1" s="1"/>
  <c r="AU48" i="1"/>
  <c r="AV48" i="1" s="1"/>
  <c r="AS58" i="1"/>
  <c r="AN92" i="1"/>
  <c r="AO92" i="1"/>
  <c r="BC108" i="1" l="1"/>
  <c r="BB108" i="1"/>
  <c r="BC109" i="1"/>
  <c r="AV47" i="1"/>
  <c r="AV57" i="1" s="1"/>
  <c r="AU57" i="1"/>
  <c r="AO93" i="1"/>
  <c r="BD98" i="1" l="1"/>
  <c r="BD105" i="1"/>
  <c r="BE105" i="1" s="1"/>
  <c r="BD102" i="1"/>
  <c r="BE102" i="1" s="1"/>
  <c r="BD104" i="1"/>
  <c r="BE104" i="1" s="1"/>
  <c r="BD100" i="1"/>
  <c r="BE100" i="1" s="1"/>
  <c r="BD107" i="1"/>
  <c r="BE107" i="1" s="1"/>
  <c r="BD99" i="1"/>
  <c r="BE99" i="1" s="1"/>
  <c r="BD101" i="1"/>
  <c r="BE101" i="1" s="1"/>
  <c r="BD103" i="1"/>
  <c r="BE103" i="1" s="1"/>
  <c r="BD106" i="1"/>
  <c r="BE106" i="1" s="1"/>
  <c r="BB109" i="1"/>
  <c r="AV58" i="1"/>
  <c r="AP90" i="1"/>
  <c r="AQ90" i="1" s="1"/>
  <c r="AP87" i="1"/>
  <c r="AQ87" i="1" s="1"/>
  <c r="AP82" i="1"/>
  <c r="AQ82" i="1" s="1"/>
  <c r="AP89" i="1"/>
  <c r="AQ89" i="1" s="1"/>
  <c r="AP86" i="1"/>
  <c r="AQ86" i="1" s="1"/>
  <c r="AP85" i="1"/>
  <c r="AQ85" i="1" s="1"/>
  <c r="AP83" i="1"/>
  <c r="AQ83" i="1" s="1"/>
  <c r="AP88" i="1"/>
  <c r="AQ88" i="1" s="1"/>
  <c r="AP91" i="1"/>
  <c r="AQ91" i="1" s="1"/>
  <c r="AP84" i="1"/>
  <c r="AQ84" i="1" s="1"/>
  <c r="AN93" i="1"/>
  <c r="BE98" i="1" l="1"/>
  <c r="BE108" i="1" s="1"/>
  <c r="BD108" i="1"/>
  <c r="AU58" i="1"/>
  <c r="AW54" i="1"/>
  <c r="AX54" i="1" s="1"/>
  <c r="AW52" i="1"/>
  <c r="AX52" i="1" s="1"/>
  <c r="AW56" i="1"/>
  <c r="AX56" i="1" s="1"/>
  <c r="AW50" i="1"/>
  <c r="AX50" i="1" s="1"/>
  <c r="AW47" i="1"/>
  <c r="AW49" i="1"/>
  <c r="AX49" i="1" s="1"/>
  <c r="AW51" i="1"/>
  <c r="AX51" i="1" s="1"/>
  <c r="AW48" i="1"/>
  <c r="AX48" i="1" s="1"/>
  <c r="AW55" i="1"/>
  <c r="AX55" i="1" s="1"/>
  <c r="AW53" i="1"/>
  <c r="AX53" i="1" s="1"/>
  <c r="AP92" i="1"/>
  <c r="AQ92" i="1"/>
  <c r="BE109" i="1" l="1"/>
  <c r="AX47" i="1"/>
  <c r="AX57" i="1" s="1"/>
  <c r="AW57" i="1"/>
  <c r="AQ93" i="1"/>
  <c r="AX58" i="1" l="1"/>
  <c r="AY48" i="1" s="1"/>
  <c r="AZ48" i="1" s="1"/>
  <c r="BF103" i="1"/>
  <c r="BG103" i="1" s="1"/>
  <c r="BF106" i="1"/>
  <c r="BG106" i="1" s="1"/>
  <c r="BF99" i="1"/>
  <c r="BG99" i="1" s="1"/>
  <c r="BF104" i="1"/>
  <c r="BG104" i="1" s="1"/>
  <c r="BD109" i="1"/>
  <c r="BF98" i="1"/>
  <c r="BF101" i="1"/>
  <c r="BG101" i="1" s="1"/>
  <c r="BF102" i="1"/>
  <c r="BG102" i="1" s="1"/>
  <c r="BF100" i="1"/>
  <c r="BG100" i="1" s="1"/>
  <c r="BF105" i="1"/>
  <c r="BG105" i="1" s="1"/>
  <c r="BF107" i="1"/>
  <c r="BG107" i="1" s="1"/>
  <c r="AY52" i="1"/>
  <c r="AZ52" i="1" s="1"/>
  <c r="AY50" i="1"/>
  <c r="AZ50" i="1" s="1"/>
  <c r="AY53" i="1"/>
  <c r="AZ53" i="1" s="1"/>
  <c r="AY47" i="1"/>
  <c r="AY49" i="1"/>
  <c r="AZ49" i="1" s="1"/>
  <c r="AR88" i="1"/>
  <c r="AS88" i="1" s="1"/>
  <c r="AR85" i="1"/>
  <c r="AS85" i="1" s="1"/>
  <c r="AR90" i="1"/>
  <c r="AS90" i="1" s="1"/>
  <c r="AR83" i="1"/>
  <c r="AS83" i="1" s="1"/>
  <c r="AR89" i="1"/>
  <c r="AS89" i="1" s="1"/>
  <c r="AR86" i="1"/>
  <c r="AS86" i="1" s="1"/>
  <c r="AR82" i="1"/>
  <c r="AS82" i="1" s="1"/>
  <c r="AR87" i="1"/>
  <c r="AS87" i="1" s="1"/>
  <c r="AR91" i="1"/>
  <c r="AS91" i="1" s="1"/>
  <c r="AR84" i="1"/>
  <c r="AS84" i="1" s="1"/>
  <c r="AP93" i="1"/>
  <c r="AY56" i="1" l="1"/>
  <c r="AZ56" i="1" s="1"/>
  <c r="AY55" i="1"/>
  <c r="AZ55" i="1" s="1"/>
  <c r="AY54" i="1"/>
  <c r="AZ54" i="1" s="1"/>
  <c r="AW58" i="1"/>
  <c r="AY51" i="1"/>
  <c r="AZ51" i="1" s="1"/>
  <c r="BG98" i="1"/>
  <c r="BG108" i="1" s="1"/>
  <c r="BF108" i="1"/>
  <c r="AZ47" i="1"/>
  <c r="AR92" i="1"/>
  <c r="AS92" i="1"/>
  <c r="AY57" i="1" l="1"/>
  <c r="AZ57" i="1"/>
  <c r="BG109" i="1"/>
  <c r="AS93" i="1"/>
  <c r="AZ58" i="1" l="1"/>
  <c r="BA49" i="1" s="1"/>
  <c r="BB49" i="1" s="1"/>
  <c r="BH101" i="1"/>
  <c r="BI101" i="1" s="1"/>
  <c r="BH104" i="1"/>
  <c r="BI104" i="1" s="1"/>
  <c r="BH100" i="1"/>
  <c r="BI100" i="1" s="1"/>
  <c r="BH98" i="1"/>
  <c r="BF109" i="1"/>
  <c r="BH99" i="1"/>
  <c r="BI99" i="1" s="1"/>
  <c r="BH107" i="1"/>
  <c r="BI107" i="1" s="1"/>
  <c r="BH103" i="1"/>
  <c r="BI103" i="1" s="1"/>
  <c r="BH106" i="1"/>
  <c r="BI106" i="1" s="1"/>
  <c r="BH105" i="1"/>
  <c r="BI105" i="1" s="1"/>
  <c r="BH102" i="1"/>
  <c r="BI102" i="1" s="1"/>
  <c r="BA48" i="1"/>
  <c r="BB48" i="1" s="1"/>
  <c r="BA53" i="1"/>
  <c r="BB53" i="1" s="1"/>
  <c r="BA55" i="1"/>
  <c r="BB55" i="1" s="1"/>
  <c r="BA47" i="1"/>
  <c r="BA50" i="1"/>
  <c r="BB50" i="1" s="1"/>
  <c r="AY58" i="1"/>
  <c r="AT91" i="1"/>
  <c r="AU91" i="1" s="1"/>
  <c r="AT86" i="1"/>
  <c r="AU86" i="1" s="1"/>
  <c r="AT83" i="1"/>
  <c r="AU83" i="1" s="1"/>
  <c r="AT89" i="1"/>
  <c r="AU89" i="1" s="1"/>
  <c r="AT87" i="1"/>
  <c r="AU87" i="1" s="1"/>
  <c r="AT84" i="1"/>
  <c r="AU84" i="1" s="1"/>
  <c r="AT90" i="1"/>
  <c r="AU90" i="1" s="1"/>
  <c r="AT85" i="1"/>
  <c r="AU85" i="1" s="1"/>
  <c r="AT82" i="1"/>
  <c r="AU82" i="1" s="1"/>
  <c r="AT88" i="1"/>
  <c r="AU88" i="1" s="1"/>
  <c r="AR93" i="1"/>
  <c r="BA54" i="1" l="1"/>
  <c r="BB54" i="1" s="1"/>
  <c r="BA56" i="1"/>
  <c r="BB56" i="1" s="1"/>
  <c r="BA52" i="1"/>
  <c r="BB52" i="1" s="1"/>
  <c r="BA51" i="1"/>
  <c r="BB51" i="1" s="1"/>
  <c r="BH108" i="1"/>
  <c r="BI98" i="1"/>
  <c r="BI108" i="1" s="1"/>
  <c r="BB47" i="1"/>
  <c r="AT92" i="1"/>
  <c r="AU92" i="1"/>
  <c r="BA57" i="1" l="1"/>
  <c r="BB57" i="1"/>
  <c r="BB58" i="1" s="1"/>
  <c r="BI109" i="1"/>
  <c r="AU93" i="1"/>
  <c r="BJ101" i="1" l="1"/>
  <c r="BK101" i="1" s="1"/>
  <c r="BJ107" i="1"/>
  <c r="BK107" i="1" s="1"/>
  <c r="BJ105" i="1"/>
  <c r="BK105" i="1" s="1"/>
  <c r="BJ104" i="1"/>
  <c r="BK104" i="1" s="1"/>
  <c r="BJ103" i="1"/>
  <c r="BK103" i="1" s="1"/>
  <c r="BJ106" i="1"/>
  <c r="BK106" i="1" s="1"/>
  <c r="BJ100" i="1"/>
  <c r="BK100" i="1" s="1"/>
  <c r="BJ98" i="1"/>
  <c r="BJ102" i="1"/>
  <c r="BK102" i="1" s="1"/>
  <c r="BJ99" i="1"/>
  <c r="BK99" i="1" s="1"/>
  <c r="BH109" i="1"/>
  <c r="BC51" i="1"/>
  <c r="BD51" i="1" s="1"/>
  <c r="BC48" i="1"/>
  <c r="BD48" i="1" s="1"/>
  <c r="BC55" i="1"/>
  <c r="BD55" i="1" s="1"/>
  <c r="BC54" i="1"/>
  <c r="BD54" i="1" s="1"/>
  <c r="BC47" i="1"/>
  <c r="BC53" i="1"/>
  <c r="BD53" i="1" s="1"/>
  <c r="BC49" i="1"/>
  <c r="BD49" i="1" s="1"/>
  <c r="BC56" i="1"/>
  <c r="BD56" i="1" s="1"/>
  <c r="BC50" i="1"/>
  <c r="BD50" i="1" s="1"/>
  <c r="BC52" i="1"/>
  <c r="BD52" i="1" s="1"/>
  <c r="BA58" i="1"/>
  <c r="AV89" i="1"/>
  <c r="AW89" i="1" s="1"/>
  <c r="AV84" i="1"/>
  <c r="AW84" i="1" s="1"/>
  <c r="AV87" i="1"/>
  <c r="AW87" i="1" s="1"/>
  <c r="AV86" i="1"/>
  <c r="AW86" i="1" s="1"/>
  <c r="AV85" i="1"/>
  <c r="AW85" i="1" s="1"/>
  <c r="AV82" i="1"/>
  <c r="AW82" i="1" s="1"/>
  <c r="AV91" i="1"/>
  <c r="AW91" i="1" s="1"/>
  <c r="AV88" i="1"/>
  <c r="AW88" i="1" s="1"/>
  <c r="AV83" i="1"/>
  <c r="AW83" i="1" s="1"/>
  <c r="AV90" i="1"/>
  <c r="AW90" i="1" s="1"/>
  <c r="AT93" i="1"/>
  <c r="BK98" i="1" l="1"/>
  <c r="BK108" i="1" s="1"/>
  <c r="BJ108" i="1"/>
  <c r="BD47" i="1"/>
  <c r="BD57" i="1" s="1"/>
  <c r="BC57" i="1"/>
  <c r="AV92" i="1"/>
  <c r="AW92" i="1"/>
  <c r="BK109" i="1" l="1"/>
  <c r="BD58" i="1"/>
  <c r="AW93" i="1"/>
  <c r="BL105" i="1" l="1"/>
  <c r="BM105" i="1" s="1"/>
  <c r="BL101" i="1"/>
  <c r="BM101" i="1" s="1"/>
  <c r="BL102" i="1"/>
  <c r="BM102" i="1" s="1"/>
  <c r="BL99" i="1"/>
  <c r="BM99" i="1" s="1"/>
  <c r="BL106" i="1"/>
  <c r="BM106" i="1" s="1"/>
  <c r="BL107" i="1"/>
  <c r="BM107" i="1" s="1"/>
  <c r="BL103" i="1"/>
  <c r="BM103" i="1" s="1"/>
  <c r="BL100" i="1"/>
  <c r="BM100" i="1" s="1"/>
  <c r="BL98" i="1"/>
  <c r="BL104" i="1"/>
  <c r="BM104" i="1" s="1"/>
  <c r="BJ109" i="1"/>
  <c r="BE53" i="1"/>
  <c r="BF53" i="1" s="1"/>
  <c r="BE55" i="1"/>
  <c r="BF55" i="1" s="1"/>
  <c r="BE50" i="1"/>
  <c r="BF50" i="1" s="1"/>
  <c r="BE48" i="1"/>
  <c r="BF48" i="1" s="1"/>
  <c r="BE49" i="1"/>
  <c r="BF49" i="1" s="1"/>
  <c r="BE47" i="1"/>
  <c r="BE54" i="1"/>
  <c r="BF54" i="1" s="1"/>
  <c r="BE51" i="1"/>
  <c r="BF51" i="1" s="1"/>
  <c r="BE56" i="1"/>
  <c r="BF56" i="1" s="1"/>
  <c r="BE52" i="1"/>
  <c r="BF52" i="1" s="1"/>
  <c r="BC58" i="1"/>
  <c r="AX90" i="1"/>
  <c r="AY90" i="1" s="1"/>
  <c r="AX87" i="1"/>
  <c r="AY87" i="1" s="1"/>
  <c r="AX82" i="1"/>
  <c r="AY82" i="1" s="1"/>
  <c r="AX88" i="1"/>
  <c r="AY88" i="1" s="1"/>
  <c r="AX83" i="1"/>
  <c r="AY83" i="1" s="1"/>
  <c r="AX89" i="1"/>
  <c r="AY89" i="1" s="1"/>
  <c r="AX86" i="1"/>
  <c r="AY86" i="1" s="1"/>
  <c r="AX85" i="1"/>
  <c r="AY85" i="1" s="1"/>
  <c r="AX91" i="1"/>
  <c r="AY91" i="1" s="1"/>
  <c r="AX84" i="1"/>
  <c r="AY84" i="1" s="1"/>
  <c r="AV93" i="1"/>
  <c r="BM98" i="1" l="1"/>
  <c r="BM108" i="1" s="1"/>
  <c r="BL108" i="1"/>
  <c r="BF47" i="1"/>
  <c r="BF57" i="1" s="1"/>
  <c r="BE57" i="1"/>
  <c r="AX92" i="1"/>
  <c r="AY92" i="1"/>
  <c r="BM109" i="1" l="1"/>
  <c r="BF58" i="1"/>
  <c r="AY93" i="1"/>
  <c r="BN105" i="1" l="1"/>
  <c r="BO105" i="1" s="1"/>
  <c r="BN104" i="1"/>
  <c r="BO104" i="1" s="1"/>
  <c r="BN98" i="1"/>
  <c r="BN101" i="1"/>
  <c r="BO101" i="1" s="1"/>
  <c r="BN103" i="1"/>
  <c r="BO103" i="1" s="1"/>
  <c r="BN100" i="1"/>
  <c r="BO100" i="1" s="1"/>
  <c r="BN99" i="1"/>
  <c r="BO99" i="1" s="1"/>
  <c r="BN107" i="1"/>
  <c r="BO107" i="1" s="1"/>
  <c r="BN102" i="1"/>
  <c r="BO102" i="1" s="1"/>
  <c r="BN106" i="1"/>
  <c r="BO106" i="1" s="1"/>
  <c r="BL109" i="1"/>
  <c r="BG47" i="1"/>
  <c r="BG51" i="1"/>
  <c r="BH51" i="1" s="1"/>
  <c r="BG50" i="1"/>
  <c r="BH50" i="1" s="1"/>
  <c r="BG55" i="1"/>
  <c r="BH55" i="1" s="1"/>
  <c r="BG54" i="1"/>
  <c r="BH54" i="1" s="1"/>
  <c r="BG52" i="1"/>
  <c r="BH52" i="1" s="1"/>
  <c r="BG53" i="1"/>
  <c r="BH53" i="1" s="1"/>
  <c r="BG48" i="1"/>
  <c r="BH48" i="1" s="1"/>
  <c r="BG56" i="1"/>
  <c r="BH56" i="1" s="1"/>
  <c r="BG49" i="1"/>
  <c r="BH49" i="1" s="1"/>
  <c r="BE58" i="1"/>
  <c r="AZ88" i="1"/>
  <c r="BA88" i="1" s="1"/>
  <c r="AZ85" i="1"/>
  <c r="BA85" i="1" s="1"/>
  <c r="AZ91" i="1"/>
  <c r="BA91" i="1" s="1"/>
  <c r="AZ87" i="1"/>
  <c r="BA87" i="1" s="1"/>
  <c r="AZ84" i="1"/>
  <c r="BA84" i="1" s="1"/>
  <c r="AZ90" i="1"/>
  <c r="BA90" i="1" s="1"/>
  <c r="AZ83" i="1"/>
  <c r="BA83" i="1" s="1"/>
  <c r="AZ89" i="1"/>
  <c r="BA89" i="1" s="1"/>
  <c r="AZ86" i="1"/>
  <c r="BA86" i="1" s="1"/>
  <c r="AZ82" i="1"/>
  <c r="BA82" i="1" s="1"/>
  <c r="AX93" i="1"/>
  <c r="BO98" i="1" l="1"/>
  <c r="BO108" i="1" s="1"/>
  <c r="BN108" i="1"/>
  <c r="BH47" i="1"/>
  <c r="BH57" i="1" s="1"/>
  <c r="BG57" i="1"/>
  <c r="AZ92" i="1"/>
  <c r="BA92" i="1"/>
  <c r="BO109" i="1" l="1"/>
  <c r="BH58" i="1"/>
  <c r="BA93" i="1"/>
  <c r="BP107" i="1" l="1"/>
  <c r="BQ107" i="1" s="1"/>
  <c r="BP105" i="1"/>
  <c r="BQ105" i="1" s="1"/>
  <c r="BP102" i="1"/>
  <c r="BQ102" i="1" s="1"/>
  <c r="BP100" i="1"/>
  <c r="BQ100" i="1" s="1"/>
  <c r="BP101" i="1"/>
  <c r="BQ101" i="1" s="1"/>
  <c r="BP98" i="1"/>
  <c r="BP103" i="1"/>
  <c r="BQ103" i="1" s="1"/>
  <c r="BP104" i="1"/>
  <c r="BQ104" i="1" s="1"/>
  <c r="BP99" i="1"/>
  <c r="BQ99" i="1" s="1"/>
  <c r="BP106" i="1"/>
  <c r="BQ106" i="1" s="1"/>
  <c r="BN109" i="1"/>
  <c r="BI56" i="1"/>
  <c r="BJ56" i="1" s="1"/>
  <c r="BI51" i="1"/>
  <c r="BJ51" i="1" s="1"/>
  <c r="BI52" i="1"/>
  <c r="BJ52" i="1" s="1"/>
  <c r="BI47" i="1"/>
  <c r="BI50" i="1"/>
  <c r="BJ50" i="1" s="1"/>
  <c r="BI48" i="1"/>
  <c r="BJ48" i="1" s="1"/>
  <c r="BI54" i="1"/>
  <c r="BJ54" i="1" s="1"/>
  <c r="BI53" i="1"/>
  <c r="BJ53" i="1" s="1"/>
  <c r="BI55" i="1"/>
  <c r="BJ55" i="1" s="1"/>
  <c r="BI49" i="1"/>
  <c r="BJ49" i="1" s="1"/>
  <c r="BG58" i="1"/>
  <c r="BB91" i="1"/>
  <c r="BC91" i="1" s="1"/>
  <c r="BB86" i="1"/>
  <c r="BC86" i="1" s="1"/>
  <c r="BB83" i="1"/>
  <c r="BC83" i="1" s="1"/>
  <c r="BB85" i="1"/>
  <c r="BC85" i="1" s="1"/>
  <c r="BB88" i="1"/>
  <c r="BC88" i="1" s="1"/>
  <c r="BB87" i="1"/>
  <c r="BC87" i="1" s="1"/>
  <c r="BB84" i="1"/>
  <c r="BC84" i="1" s="1"/>
  <c r="BB90" i="1"/>
  <c r="BC90" i="1" s="1"/>
  <c r="BB89" i="1"/>
  <c r="BC89" i="1" s="1"/>
  <c r="BB82" i="1"/>
  <c r="BC82" i="1" s="1"/>
  <c r="AZ93" i="1"/>
  <c r="BQ98" i="1" l="1"/>
  <c r="BQ108" i="1" s="1"/>
  <c r="BP108" i="1"/>
  <c r="BJ47" i="1"/>
  <c r="BJ57" i="1" s="1"/>
  <c r="BI57" i="1"/>
  <c r="BC92" i="1"/>
  <c r="BB92" i="1"/>
  <c r="BQ109" i="1" l="1"/>
  <c r="BJ58" i="1"/>
  <c r="BC93" i="1"/>
  <c r="BD84" i="1" s="1"/>
  <c r="BE84" i="1" s="1"/>
  <c r="BD89" i="1" l="1"/>
  <c r="BE89" i="1" s="1"/>
  <c r="BD83" i="1"/>
  <c r="BE83" i="1" s="1"/>
  <c r="BD87" i="1"/>
  <c r="BE87" i="1" s="1"/>
  <c r="BD82" i="1"/>
  <c r="BE82" i="1" s="1"/>
  <c r="BD85" i="1"/>
  <c r="BE85" i="1" s="1"/>
  <c r="BD88" i="1"/>
  <c r="BE88" i="1" s="1"/>
  <c r="BD90" i="1"/>
  <c r="BE90" i="1" s="1"/>
  <c r="BB93" i="1"/>
  <c r="BD86" i="1"/>
  <c r="BE86" i="1" s="1"/>
  <c r="BD91" i="1"/>
  <c r="BE91" i="1" s="1"/>
  <c r="BR107" i="1"/>
  <c r="BS107" i="1" s="1"/>
  <c r="BR99" i="1"/>
  <c r="BS99" i="1" s="1"/>
  <c r="BR98" i="1"/>
  <c r="BR102" i="1"/>
  <c r="BS102" i="1" s="1"/>
  <c r="BR104" i="1"/>
  <c r="BS104" i="1" s="1"/>
  <c r="BR100" i="1"/>
  <c r="BS100" i="1" s="1"/>
  <c r="BR105" i="1"/>
  <c r="BS105" i="1" s="1"/>
  <c r="BR103" i="1"/>
  <c r="BS103" i="1" s="1"/>
  <c r="BR101" i="1"/>
  <c r="BS101" i="1" s="1"/>
  <c r="BR106" i="1"/>
  <c r="BS106" i="1" s="1"/>
  <c r="BP109" i="1"/>
  <c r="BK48" i="1"/>
  <c r="BL48" i="1" s="1"/>
  <c r="BK53" i="1"/>
  <c r="BL53" i="1" s="1"/>
  <c r="BK49" i="1"/>
  <c r="BL49" i="1" s="1"/>
  <c r="BK51" i="1"/>
  <c r="BL51" i="1" s="1"/>
  <c r="BK50" i="1"/>
  <c r="BL50" i="1" s="1"/>
  <c r="BK54" i="1"/>
  <c r="BL54" i="1" s="1"/>
  <c r="BK56" i="1"/>
  <c r="BL56" i="1" s="1"/>
  <c r="BK55" i="1"/>
  <c r="BL55" i="1" s="1"/>
  <c r="BK47" i="1"/>
  <c r="BK52" i="1"/>
  <c r="BL52" i="1" s="1"/>
  <c r="BI58" i="1"/>
  <c r="BE92" i="1" l="1"/>
  <c r="BD92" i="1"/>
  <c r="BS98" i="1"/>
  <c r="BS108" i="1" s="1"/>
  <c r="BR108" i="1"/>
  <c r="BL47" i="1"/>
  <c r="BL57" i="1" s="1"/>
  <c r="BK57" i="1"/>
  <c r="BE93" i="1" l="1"/>
  <c r="BS109" i="1"/>
  <c r="BT98" i="1" s="1"/>
  <c r="BT99" i="1"/>
  <c r="BU99" i="1" s="1"/>
  <c r="BT103" i="1"/>
  <c r="BU103" i="1" s="1"/>
  <c r="BT106" i="1"/>
  <c r="BU106" i="1" s="1"/>
  <c r="BT107" i="1"/>
  <c r="BU107" i="1" s="1"/>
  <c r="BT102" i="1"/>
  <c r="BU102" i="1" s="1"/>
  <c r="BT104" i="1"/>
  <c r="BU104" i="1" s="1"/>
  <c r="BT101" i="1"/>
  <c r="BU101" i="1" s="1"/>
  <c r="BT105" i="1"/>
  <c r="BU105" i="1" s="1"/>
  <c r="BT100" i="1"/>
  <c r="BU100" i="1" s="1"/>
  <c r="BR109" i="1"/>
  <c r="BL58" i="1"/>
  <c r="BF90" i="1"/>
  <c r="BG90" i="1" s="1"/>
  <c r="BF86" i="1"/>
  <c r="BG86" i="1" s="1"/>
  <c r="BF82" i="1"/>
  <c r="BG82" i="1" s="1"/>
  <c r="BF88" i="1"/>
  <c r="BG88" i="1" s="1"/>
  <c r="BF83" i="1"/>
  <c r="BG83" i="1" s="1"/>
  <c r="BF87" i="1"/>
  <c r="BG87" i="1" s="1"/>
  <c r="BF91" i="1"/>
  <c r="BG91" i="1" s="1"/>
  <c r="BF85" i="1"/>
  <c r="BG85" i="1" s="1"/>
  <c r="BF89" i="1"/>
  <c r="BG89" i="1" s="1"/>
  <c r="BF84" i="1"/>
  <c r="BG84" i="1" s="1"/>
  <c r="BD93" i="1"/>
  <c r="BU98" i="1" l="1"/>
  <c r="BU108" i="1" s="1"/>
  <c r="BT108" i="1"/>
  <c r="BM53" i="1"/>
  <c r="BN53" i="1" s="1"/>
  <c r="BM54" i="1"/>
  <c r="BN54" i="1" s="1"/>
  <c r="BM48" i="1"/>
  <c r="BN48" i="1" s="1"/>
  <c r="BM51" i="1"/>
  <c r="BN51" i="1" s="1"/>
  <c r="BM55" i="1"/>
  <c r="BN55" i="1" s="1"/>
  <c r="BM50" i="1"/>
  <c r="BN50" i="1" s="1"/>
  <c r="BM52" i="1"/>
  <c r="BN52" i="1" s="1"/>
  <c r="BM47" i="1"/>
  <c r="BM56" i="1"/>
  <c r="BN56" i="1" s="1"/>
  <c r="BM49" i="1"/>
  <c r="BN49" i="1" s="1"/>
  <c r="BK58" i="1"/>
  <c r="BF92" i="1"/>
  <c r="BG92" i="1"/>
  <c r="BU109" i="1" l="1"/>
  <c r="BV103" i="1" s="1"/>
  <c r="BW103" i="1" s="1"/>
  <c r="BV107" i="1"/>
  <c r="BW107" i="1" s="1"/>
  <c r="BV99" i="1"/>
  <c r="BW99" i="1" s="1"/>
  <c r="BM57" i="1"/>
  <c r="BN47" i="1"/>
  <c r="BN57" i="1" s="1"/>
  <c r="BG93" i="1"/>
  <c r="BV98" i="1" l="1"/>
  <c r="BV106" i="1"/>
  <c r="BW106" i="1" s="1"/>
  <c r="BV102" i="1"/>
  <c r="BW102" i="1" s="1"/>
  <c r="BV104" i="1"/>
  <c r="BW104" i="1" s="1"/>
  <c r="BV105" i="1"/>
  <c r="BW105" i="1" s="1"/>
  <c r="BT109" i="1"/>
  <c r="BV101" i="1"/>
  <c r="BW101" i="1" s="1"/>
  <c r="BV100" i="1"/>
  <c r="BW100" i="1" s="1"/>
  <c r="BW98" i="1"/>
  <c r="BN58" i="1"/>
  <c r="BH91" i="1"/>
  <c r="BI91" i="1" s="1"/>
  <c r="BH86" i="1"/>
  <c r="BI86" i="1" s="1"/>
  <c r="BH83" i="1"/>
  <c r="BI83" i="1" s="1"/>
  <c r="BH84" i="1"/>
  <c r="BI84" i="1" s="1"/>
  <c r="BH90" i="1"/>
  <c r="BI90" i="1" s="1"/>
  <c r="BH89" i="1"/>
  <c r="BI89" i="1" s="1"/>
  <c r="BH85" i="1"/>
  <c r="BI85" i="1" s="1"/>
  <c r="BH82" i="1"/>
  <c r="BI82" i="1" s="1"/>
  <c r="BH88" i="1"/>
  <c r="BI88" i="1" s="1"/>
  <c r="BH87" i="1"/>
  <c r="BI87" i="1" s="1"/>
  <c r="BF93" i="1"/>
  <c r="BW108" i="1" l="1"/>
  <c r="BV108" i="1"/>
  <c r="BO47" i="1"/>
  <c r="BO55" i="1"/>
  <c r="BP55" i="1" s="1"/>
  <c r="BO50" i="1"/>
  <c r="BP50" i="1" s="1"/>
  <c r="BO54" i="1"/>
  <c r="BP54" i="1" s="1"/>
  <c r="BO53" i="1"/>
  <c r="BP53" i="1" s="1"/>
  <c r="BO51" i="1"/>
  <c r="BP51" i="1" s="1"/>
  <c r="BO56" i="1"/>
  <c r="BP56" i="1" s="1"/>
  <c r="BO48" i="1"/>
  <c r="BP48" i="1" s="1"/>
  <c r="BO49" i="1"/>
  <c r="BP49" i="1" s="1"/>
  <c r="BO52" i="1"/>
  <c r="BP52" i="1" s="1"/>
  <c r="BM58" i="1"/>
  <c r="BH92" i="1"/>
  <c r="BI92" i="1"/>
  <c r="BW109" i="1" l="1"/>
  <c r="BX107" i="1" s="1"/>
  <c r="BY107" i="1" s="1"/>
  <c r="BX101" i="1"/>
  <c r="BY101" i="1" s="1"/>
  <c r="BX98" i="1"/>
  <c r="BY98" i="1" s="1"/>
  <c r="BP47" i="1"/>
  <c r="BP57" i="1" s="1"/>
  <c r="BO57" i="1"/>
  <c r="BI93" i="1"/>
  <c r="BX105" i="1" l="1"/>
  <c r="BY105" i="1" s="1"/>
  <c r="BX106" i="1"/>
  <c r="BY106" i="1" s="1"/>
  <c r="BX102" i="1"/>
  <c r="BY102" i="1" s="1"/>
  <c r="BX99" i="1"/>
  <c r="BY99" i="1" s="1"/>
  <c r="BX103" i="1"/>
  <c r="BY103" i="1" s="1"/>
  <c r="BV109" i="1"/>
  <c r="BX104" i="1"/>
  <c r="BY104" i="1" s="1"/>
  <c r="BX100" i="1"/>
  <c r="BY100" i="1" s="1"/>
  <c r="BP58" i="1"/>
  <c r="BJ89" i="1"/>
  <c r="BK89" i="1" s="1"/>
  <c r="BJ84" i="1"/>
  <c r="BK84" i="1" s="1"/>
  <c r="BJ87" i="1"/>
  <c r="BK87" i="1" s="1"/>
  <c r="BJ83" i="1"/>
  <c r="BK83" i="1" s="1"/>
  <c r="BJ90" i="1"/>
  <c r="BK90" i="1" s="1"/>
  <c r="BJ86" i="1"/>
  <c r="BK86" i="1" s="1"/>
  <c r="BJ85" i="1"/>
  <c r="BK85" i="1" s="1"/>
  <c r="BJ82" i="1"/>
  <c r="BK82" i="1" s="1"/>
  <c r="BJ91" i="1"/>
  <c r="BK91" i="1" s="1"/>
  <c r="BJ88" i="1"/>
  <c r="BK88" i="1" s="1"/>
  <c r="BH93" i="1"/>
  <c r="BY108" i="1" l="1"/>
  <c r="BX108" i="1"/>
  <c r="BQ50" i="1"/>
  <c r="BR50" i="1" s="1"/>
  <c r="BQ56" i="1"/>
  <c r="BR56" i="1" s="1"/>
  <c r="BQ53" i="1"/>
  <c r="BR53" i="1" s="1"/>
  <c r="BQ55" i="1"/>
  <c r="BR55" i="1" s="1"/>
  <c r="BQ47" i="1"/>
  <c r="BQ52" i="1"/>
  <c r="BR52" i="1" s="1"/>
  <c r="BQ49" i="1"/>
  <c r="BR49" i="1" s="1"/>
  <c r="BQ48" i="1"/>
  <c r="BR48" i="1" s="1"/>
  <c r="BQ54" i="1"/>
  <c r="BR54" i="1" s="1"/>
  <c r="BQ51" i="1"/>
  <c r="BR51" i="1" s="1"/>
  <c r="BO58" i="1"/>
  <c r="BJ92" i="1"/>
  <c r="BK92" i="1"/>
  <c r="BY109" i="1" l="1"/>
  <c r="BZ103" i="1" s="1"/>
  <c r="CA103" i="1" s="1"/>
  <c r="BZ104" i="1"/>
  <c r="CA104" i="1" s="1"/>
  <c r="BZ100" i="1"/>
  <c r="CA100" i="1" s="1"/>
  <c r="BZ105" i="1"/>
  <c r="CA105" i="1" s="1"/>
  <c r="BZ101" i="1"/>
  <c r="CA101" i="1" s="1"/>
  <c r="BZ102" i="1"/>
  <c r="CA102" i="1" s="1"/>
  <c r="BZ107" i="1"/>
  <c r="CA107" i="1" s="1"/>
  <c r="BX109" i="1"/>
  <c r="BZ98" i="1"/>
  <c r="CA98" i="1" s="1"/>
  <c r="BZ99" i="1"/>
  <c r="CA99" i="1" s="1"/>
  <c r="BZ106" i="1"/>
  <c r="CA106" i="1" s="1"/>
  <c r="BR47" i="1"/>
  <c r="BR57" i="1" s="1"/>
  <c r="BQ57" i="1"/>
  <c r="BK93" i="1"/>
  <c r="CA108" i="1" l="1"/>
  <c r="BZ108" i="1"/>
  <c r="CA109" i="1" s="1"/>
  <c r="BR58" i="1"/>
  <c r="BL90" i="1"/>
  <c r="BM90" i="1" s="1"/>
  <c r="BL87" i="1"/>
  <c r="BM87" i="1" s="1"/>
  <c r="BL82" i="1"/>
  <c r="BM82" i="1" s="1"/>
  <c r="BL85" i="1"/>
  <c r="BM85" i="1" s="1"/>
  <c r="BL91" i="1"/>
  <c r="BM91" i="1" s="1"/>
  <c r="BL88" i="1"/>
  <c r="BM88" i="1" s="1"/>
  <c r="BL84" i="1"/>
  <c r="BM84" i="1" s="1"/>
  <c r="BL83" i="1"/>
  <c r="BM83" i="1" s="1"/>
  <c r="BL89" i="1"/>
  <c r="BM89" i="1" s="1"/>
  <c r="BL86" i="1"/>
  <c r="BM86" i="1" s="1"/>
  <c r="BJ93" i="1"/>
  <c r="CB105" i="1" l="1"/>
  <c r="CC105" i="1" s="1"/>
  <c r="CB103" i="1"/>
  <c r="CC103" i="1" s="1"/>
  <c r="CB104" i="1"/>
  <c r="CC104" i="1" s="1"/>
  <c r="CB106" i="1"/>
  <c r="CC106" i="1" s="1"/>
  <c r="CB99" i="1"/>
  <c r="CC99" i="1" s="1"/>
  <c r="BZ109" i="1"/>
  <c r="CB100" i="1"/>
  <c r="CC100" i="1" s="1"/>
  <c r="CB102" i="1"/>
  <c r="CC102" i="1" s="1"/>
  <c r="CB101" i="1"/>
  <c r="CC101" i="1" s="1"/>
  <c r="CB107" i="1"/>
  <c r="CC107" i="1" s="1"/>
  <c r="CB98" i="1"/>
  <c r="CB108" i="1" s="1"/>
  <c r="BS51" i="1"/>
  <c r="BT51" i="1" s="1"/>
  <c r="BS48" i="1"/>
  <c r="BT48" i="1" s="1"/>
  <c r="BS55" i="1"/>
  <c r="BT55" i="1" s="1"/>
  <c r="BS50" i="1"/>
  <c r="BT50" i="1" s="1"/>
  <c r="BS53" i="1"/>
  <c r="BT53" i="1" s="1"/>
  <c r="BS52" i="1"/>
  <c r="BT52" i="1" s="1"/>
  <c r="BS54" i="1"/>
  <c r="BT54" i="1" s="1"/>
  <c r="BS56" i="1"/>
  <c r="BT56" i="1" s="1"/>
  <c r="BS49" i="1"/>
  <c r="BT49" i="1" s="1"/>
  <c r="BS47" i="1"/>
  <c r="BQ58" i="1"/>
  <c r="BL92" i="1"/>
  <c r="BM92" i="1"/>
  <c r="CC98" i="1" l="1"/>
  <c r="CC108" i="1" s="1"/>
  <c r="CC109" i="1" s="1"/>
  <c r="BT47" i="1"/>
  <c r="BT57" i="1" s="1"/>
  <c r="BS57" i="1"/>
  <c r="BM93" i="1"/>
  <c r="CD106" i="1" l="1"/>
  <c r="CE106" i="1" s="1"/>
  <c r="CB109" i="1"/>
  <c r="CD98" i="1"/>
  <c r="CD100" i="1"/>
  <c r="CE100" i="1" s="1"/>
  <c r="CD102" i="1"/>
  <c r="CE102" i="1" s="1"/>
  <c r="CD101" i="1"/>
  <c r="CE101" i="1" s="1"/>
  <c r="CD99" i="1"/>
  <c r="CE99" i="1" s="1"/>
  <c r="CD105" i="1"/>
  <c r="CE105" i="1" s="1"/>
  <c r="CD104" i="1"/>
  <c r="CE104" i="1" s="1"/>
  <c r="CD103" i="1"/>
  <c r="CE103" i="1" s="1"/>
  <c r="CD107" i="1"/>
  <c r="CE107" i="1" s="1"/>
  <c r="CE98" i="1"/>
  <c r="BT58" i="1"/>
  <c r="BN88" i="1"/>
  <c r="BO88" i="1" s="1"/>
  <c r="BN85" i="1"/>
  <c r="BO85" i="1" s="1"/>
  <c r="BN89" i="1"/>
  <c r="BO89" i="1" s="1"/>
  <c r="BN91" i="1"/>
  <c r="BO91" i="1" s="1"/>
  <c r="BN87" i="1"/>
  <c r="BO87" i="1" s="1"/>
  <c r="BN84" i="1"/>
  <c r="BO84" i="1" s="1"/>
  <c r="BN90" i="1"/>
  <c r="BO90" i="1" s="1"/>
  <c r="BN83" i="1"/>
  <c r="BO83" i="1" s="1"/>
  <c r="BN86" i="1"/>
  <c r="BO86" i="1" s="1"/>
  <c r="BN82" i="1"/>
  <c r="BO82" i="1" s="1"/>
  <c r="BL93" i="1"/>
  <c r="CD108" i="1" l="1"/>
  <c r="CE108" i="1"/>
  <c r="BU47" i="1"/>
  <c r="BU52" i="1"/>
  <c r="BV52" i="1" s="1"/>
  <c r="BU48" i="1"/>
  <c r="BV48" i="1" s="1"/>
  <c r="BU56" i="1"/>
  <c r="BV56" i="1" s="1"/>
  <c r="BU51" i="1"/>
  <c r="BV51" i="1" s="1"/>
  <c r="BU50" i="1"/>
  <c r="BV50" i="1" s="1"/>
  <c r="BU53" i="1"/>
  <c r="BV53" i="1" s="1"/>
  <c r="BU55" i="1"/>
  <c r="BV55" i="1" s="1"/>
  <c r="BU54" i="1"/>
  <c r="BV54" i="1" s="1"/>
  <c r="BU49" i="1"/>
  <c r="BV49" i="1" s="1"/>
  <c r="BS58" i="1"/>
  <c r="BN92" i="1"/>
  <c r="BO92" i="1"/>
  <c r="CE109" i="1" l="1"/>
  <c r="CF98" i="1"/>
  <c r="CF102" i="1"/>
  <c r="CG102" i="1" s="1"/>
  <c r="CD109" i="1"/>
  <c r="CF100" i="1"/>
  <c r="CG100" i="1" s="1"/>
  <c r="CF103" i="1"/>
  <c r="CG103" i="1" s="1"/>
  <c r="CF107" i="1"/>
  <c r="CG107" i="1" s="1"/>
  <c r="CF104" i="1"/>
  <c r="CG104" i="1" s="1"/>
  <c r="CF105" i="1"/>
  <c r="CG105" i="1" s="1"/>
  <c r="CF99" i="1"/>
  <c r="CG99" i="1" s="1"/>
  <c r="CF101" i="1"/>
  <c r="CG101" i="1" s="1"/>
  <c r="CF106" i="1"/>
  <c r="CG106" i="1" s="1"/>
  <c r="CG98" i="1"/>
  <c r="BV47" i="1"/>
  <c r="BV57" i="1" s="1"/>
  <c r="BU57" i="1"/>
  <c r="BO93" i="1"/>
  <c r="CG108" i="1" l="1"/>
  <c r="CF108" i="1"/>
  <c r="BV58" i="1"/>
  <c r="BP91" i="1"/>
  <c r="BQ91" i="1" s="1"/>
  <c r="BP86" i="1"/>
  <c r="BQ86" i="1" s="1"/>
  <c r="BP83" i="1"/>
  <c r="BQ83" i="1" s="1"/>
  <c r="BP89" i="1"/>
  <c r="BQ89" i="1" s="1"/>
  <c r="BP85" i="1"/>
  <c r="BQ85" i="1" s="1"/>
  <c r="BP82" i="1"/>
  <c r="BQ82" i="1" s="1"/>
  <c r="BP88" i="1"/>
  <c r="BQ88" i="1" s="1"/>
  <c r="BP87" i="1"/>
  <c r="BQ87" i="1" s="1"/>
  <c r="BP84" i="1"/>
  <c r="BQ84" i="1" s="1"/>
  <c r="BP90" i="1"/>
  <c r="BQ90" i="1" s="1"/>
  <c r="BN93" i="1"/>
  <c r="CG109" i="1" l="1"/>
  <c r="CH99" i="1" s="1"/>
  <c r="CI99" i="1" s="1"/>
  <c r="CH101" i="1"/>
  <c r="CI101" i="1" s="1"/>
  <c r="CH104" i="1"/>
  <c r="CI104" i="1" s="1"/>
  <c r="CH102" i="1"/>
  <c r="CI102" i="1" s="1"/>
  <c r="CH105" i="1"/>
  <c r="CI105" i="1" s="1"/>
  <c r="CH98" i="1"/>
  <c r="CH100" i="1"/>
  <c r="CI100" i="1" s="1"/>
  <c r="CF109" i="1"/>
  <c r="BW47" i="1"/>
  <c r="BW48" i="1"/>
  <c r="BX48" i="1" s="1"/>
  <c r="BW52" i="1"/>
  <c r="BX52" i="1" s="1"/>
  <c r="BW53" i="1"/>
  <c r="BX53" i="1" s="1"/>
  <c r="BW54" i="1"/>
  <c r="BX54" i="1" s="1"/>
  <c r="BW51" i="1"/>
  <c r="BX51" i="1" s="1"/>
  <c r="BW55" i="1"/>
  <c r="BX55" i="1" s="1"/>
  <c r="BW49" i="1"/>
  <c r="BX49" i="1" s="1"/>
  <c r="BW56" i="1"/>
  <c r="BX56" i="1" s="1"/>
  <c r="BW50" i="1"/>
  <c r="BX50" i="1" s="1"/>
  <c r="BU58" i="1"/>
  <c r="BP92" i="1"/>
  <c r="BQ92" i="1"/>
  <c r="CH103" i="1" l="1"/>
  <c r="CI103" i="1" s="1"/>
  <c r="CH106" i="1"/>
  <c r="CI106" i="1" s="1"/>
  <c r="CH107" i="1"/>
  <c r="CI107" i="1" s="1"/>
  <c r="CI98" i="1"/>
  <c r="BW57" i="1"/>
  <c r="BX47" i="1"/>
  <c r="BX57" i="1" s="1"/>
  <c r="BQ93" i="1"/>
  <c r="CH108" i="1" l="1"/>
  <c r="CI108" i="1"/>
  <c r="CI109" i="1"/>
  <c r="BX58" i="1"/>
  <c r="BR89" i="1"/>
  <c r="BS89" i="1" s="1"/>
  <c r="BR84" i="1"/>
  <c r="BS84" i="1" s="1"/>
  <c r="BR83" i="1"/>
  <c r="BS83" i="1" s="1"/>
  <c r="BR90" i="1"/>
  <c r="BS90" i="1" s="1"/>
  <c r="BR86" i="1"/>
  <c r="BS86" i="1" s="1"/>
  <c r="BR85" i="1"/>
  <c r="BS85" i="1" s="1"/>
  <c r="BR82" i="1"/>
  <c r="BS82" i="1" s="1"/>
  <c r="BR91" i="1"/>
  <c r="BS91" i="1" s="1"/>
  <c r="BR88" i="1"/>
  <c r="BS88" i="1" s="1"/>
  <c r="BR87" i="1"/>
  <c r="BS87" i="1" s="1"/>
  <c r="BP93" i="1"/>
  <c r="CJ103" i="1" l="1"/>
  <c r="CK103" i="1" s="1"/>
  <c r="CJ107" i="1"/>
  <c r="CK107" i="1" s="1"/>
  <c r="CJ101" i="1"/>
  <c r="CK101" i="1" s="1"/>
  <c r="CJ105" i="1"/>
  <c r="CK105" i="1" s="1"/>
  <c r="CJ104" i="1"/>
  <c r="CK104" i="1" s="1"/>
  <c r="CJ100" i="1"/>
  <c r="CK100" i="1" s="1"/>
  <c r="CJ106" i="1"/>
  <c r="CK106" i="1" s="1"/>
  <c r="CJ99" i="1"/>
  <c r="CK99" i="1" s="1"/>
  <c r="CJ98" i="1"/>
  <c r="CJ102" i="1"/>
  <c r="CK102" i="1" s="1"/>
  <c r="CH109" i="1"/>
  <c r="BY48" i="1"/>
  <c r="BZ48" i="1" s="1"/>
  <c r="BY51" i="1"/>
  <c r="BZ51" i="1" s="1"/>
  <c r="BY52" i="1"/>
  <c r="BZ52" i="1" s="1"/>
  <c r="BY56" i="1"/>
  <c r="BZ56" i="1" s="1"/>
  <c r="BY47" i="1"/>
  <c r="BY55" i="1"/>
  <c r="BZ55" i="1" s="1"/>
  <c r="BY54" i="1"/>
  <c r="BZ54" i="1" s="1"/>
  <c r="BY50" i="1"/>
  <c r="BZ50" i="1" s="1"/>
  <c r="BY49" i="1"/>
  <c r="BZ49" i="1" s="1"/>
  <c r="BY53" i="1"/>
  <c r="BZ53" i="1" s="1"/>
  <c r="BW58" i="1"/>
  <c r="BR92" i="1"/>
  <c r="BS92" i="1"/>
  <c r="CK98" i="1" l="1"/>
  <c r="CK108" i="1" s="1"/>
  <c r="CJ108" i="1"/>
  <c r="BZ47" i="1"/>
  <c r="BZ57" i="1" s="1"/>
  <c r="BY57" i="1"/>
  <c r="BS93" i="1"/>
  <c r="CK109" i="1" l="1"/>
  <c r="CL107" i="1" s="1"/>
  <c r="CM107" i="1" s="1"/>
  <c r="BZ58" i="1"/>
  <c r="BT90" i="1"/>
  <c r="BU90" i="1" s="1"/>
  <c r="BT87" i="1"/>
  <c r="BU87" i="1" s="1"/>
  <c r="BT82" i="1"/>
  <c r="BU82" i="1" s="1"/>
  <c r="BT91" i="1"/>
  <c r="BU91" i="1" s="1"/>
  <c r="BT83" i="1"/>
  <c r="BU83" i="1" s="1"/>
  <c r="BT89" i="1"/>
  <c r="BU89" i="1" s="1"/>
  <c r="BT86" i="1"/>
  <c r="BU86" i="1" s="1"/>
  <c r="BT85" i="1"/>
  <c r="BU85" i="1" s="1"/>
  <c r="BT88" i="1"/>
  <c r="BU88" i="1" s="1"/>
  <c r="BT84" i="1"/>
  <c r="BU84" i="1" s="1"/>
  <c r="BR93" i="1"/>
  <c r="CL100" i="1" l="1"/>
  <c r="CM100" i="1" s="1"/>
  <c r="CL101" i="1"/>
  <c r="CM101" i="1" s="1"/>
  <c r="CL103" i="1"/>
  <c r="CM103" i="1" s="1"/>
  <c r="CJ109" i="1"/>
  <c r="CL102" i="1"/>
  <c r="CM102" i="1" s="1"/>
  <c r="CL99" i="1"/>
  <c r="CM99" i="1" s="1"/>
  <c r="CL106" i="1"/>
  <c r="CM106" i="1" s="1"/>
  <c r="CL105" i="1"/>
  <c r="CM105" i="1" s="1"/>
  <c r="CL98" i="1"/>
  <c r="CM98" i="1" s="1"/>
  <c r="CL104" i="1"/>
  <c r="CM104" i="1" s="1"/>
  <c r="CA47" i="1"/>
  <c r="CA55" i="1"/>
  <c r="CB55" i="1" s="1"/>
  <c r="CA54" i="1"/>
  <c r="CB54" i="1" s="1"/>
  <c r="CA56" i="1"/>
  <c r="CB56" i="1" s="1"/>
  <c r="CA51" i="1"/>
  <c r="CB51" i="1" s="1"/>
  <c r="CA49" i="1"/>
  <c r="CB49" i="1" s="1"/>
  <c r="CA50" i="1"/>
  <c r="CB50" i="1" s="1"/>
  <c r="CA48" i="1"/>
  <c r="CB48" i="1" s="1"/>
  <c r="CA53" i="1"/>
  <c r="CB53" i="1" s="1"/>
  <c r="CA52" i="1"/>
  <c r="CB52" i="1" s="1"/>
  <c r="BY58" i="1"/>
  <c r="BT92" i="1"/>
  <c r="BU92" i="1"/>
  <c r="CM108" i="1" l="1"/>
  <c r="CL108" i="1"/>
  <c r="CM109" i="1" s="1"/>
  <c r="CN101" i="1" s="1"/>
  <c r="CO101" i="1" s="1"/>
  <c r="CB47" i="1"/>
  <c r="CB57" i="1" s="1"/>
  <c r="CA57" i="1"/>
  <c r="BU93" i="1"/>
  <c r="CN107" i="1" l="1"/>
  <c r="CO107" i="1" s="1"/>
  <c r="CL109" i="1"/>
  <c r="CN100" i="1"/>
  <c r="CO100" i="1" s="1"/>
  <c r="CN102" i="1"/>
  <c r="CO102" i="1" s="1"/>
  <c r="CN103" i="1"/>
  <c r="CO103" i="1" s="1"/>
  <c r="CN98" i="1"/>
  <c r="CO98" i="1" s="1"/>
  <c r="CN99" i="1"/>
  <c r="CO99" i="1" s="1"/>
  <c r="CN105" i="1"/>
  <c r="CO105" i="1" s="1"/>
  <c r="CN106" i="1"/>
  <c r="CO106" i="1" s="1"/>
  <c r="CN104" i="1"/>
  <c r="CO104" i="1" s="1"/>
  <c r="CB58" i="1"/>
  <c r="BV88" i="1"/>
  <c r="BW88" i="1" s="1"/>
  <c r="BV85" i="1"/>
  <c r="BW85" i="1" s="1"/>
  <c r="BV91" i="1"/>
  <c r="BW91" i="1" s="1"/>
  <c r="BV87" i="1"/>
  <c r="BW87" i="1" s="1"/>
  <c r="BV84" i="1"/>
  <c r="BW84" i="1" s="1"/>
  <c r="BV90" i="1"/>
  <c r="BW90" i="1" s="1"/>
  <c r="BV83" i="1"/>
  <c r="BW83" i="1" s="1"/>
  <c r="BV89" i="1"/>
  <c r="BW89" i="1" s="1"/>
  <c r="BV86" i="1"/>
  <c r="BW86" i="1" s="1"/>
  <c r="BV82" i="1"/>
  <c r="BW82" i="1" s="1"/>
  <c r="BT93" i="1"/>
  <c r="CO108" i="1" l="1"/>
  <c r="CN108" i="1"/>
  <c r="CO109" i="1" s="1"/>
  <c r="CP103" i="1" s="1"/>
  <c r="CQ103" i="1" s="1"/>
  <c r="CC50" i="1"/>
  <c r="CD50" i="1" s="1"/>
  <c r="CC54" i="1"/>
  <c r="CD54" i="1" s="1"/>
  <c r="CC47" i="1"/>
  <c r="CC51" i="1"/>
  <c r="CD51" i="1" s="1"/>
  <c r="CC53" i="1"/>
  <c r="CD53" i="1" s="1"/>
  <c r="CC56" i="1"/>
  <c r="CD56" i="1" s="1"/>
  <c r="CC55" i="1"/>
  <c r="CD55" i="1" s="1"/>
  <c r="CC48" i="1"/>
  <c r="CD48" i="1" s="1"/>
  <c r="CC52" i="1"/>
  <c r="CD52" i="1" s="1"/>
  <c r="CC49" i="1"/>
  <c r="CD49" i="1" s="1"/>
  <c r="CA58" i="1"/>
  <c r="BV92" i="1"/>
  <c r="BW92" i="1"/>
  <c r="CP101" i="1" l="1"/>
  <c r="CQ101" i="1" s="1"/>
  <c r="CP106" i="1"/>
  <c r="CQ106" i="1" s="1"/>
  <c r="CN109" i="1"/>
  <c r="CP99" i="1"/>
  <c r="CQ99" i="1" s="1"/>
  <c r="CP107" i="1"/>
  <c r="CQ107" i="1" s="1"/>
  <c r="CP98" i="1"/>
  <c r="CQ98" i="1" s="1"/>
  <c r="CP102" i="1"/>
  <c r="CQ102" i="1" s="1"/>
  <c r="CP105" i="1"/>
  <c r="CQ105" i="1" s="1"/>
  <c r="CP104" i="1"/>
  <c r="CQ104" i="1" s="1"/>
  <c r="CP100" i="1"/>
  <c r="CQ100" i="1" s="1"/>
  <c r="CD47" i="1"/>
  <c r="CD57" i="1" s="1"/>
  <c r="CC57" i="1"/>
  <c r="BW93" i="1"/>
  <c r="CP108" i="1" l="1"/>
  <c r="CQ108" i="1"/>
  <c r="CQ109" i="1" s="1"/>
  <c r="CD58" i="1"/>
  <c r="BX88" i="1"/>
  <c r="BY88" i="1" s="1"/>
  <c r="BX84" i="1"/>
  <c r="BY84" i="1" s="1"/>
  <c r="BX87" i="1"/>
  <c r="BY87" i="1" s="1"/>
  <c r="BX91" i="1"/>
  <c r="BY91" i="1" s="1"/>
  <c r="BX86" i="1"/>
  <c r="BY86" i="1" s="1"/>
  <c r="BX90" i="1"/>
  <c r="BY90" i="1" s="1"/>
  <c r="BX85" i="1"/>
  <c r="BY85" i="1" s="1"/>
  <c r="BX89" i="1"/>
  <c r="BY89" i="1" s="1"/>
  <c r="BX83" i="1"/>
  <c r="BY83" i="1" s="1"/>
  <c r="BX82" i="1"/>
  <c r="BY82" i="1" s="1"/>
  <c r="BV93" i="1"/>
  <c r="CR106" i="1" l="1"/>
  <c r="CS106" i="1" s="1"/>
  <c r="CR103" i="1"/>
  <c r="CS103" i="1" s="1"/>
  <c r="CR99" i="1"/>
  <c r="CS99" i="1" s="1"/>
  <c r="CR98" i="1"/>
  <c r="CP109" i="1"/>
  <c r="CR104" i="1"/>
  <c r="CS104" i="1" s="1"/>
  <c r="CR107" i="1"/>
  <c r="CS107" i="1" s="1"/>
  <c r="CR105" i="1"/>
  <c r="CS105" i="1" s="1"/>
  <c r="CR100" i="1"/>
  <c r="CS100" i="1" s="1"/>
  <c r="CR101" i="1"/>
  <c r="CS101" i="1" s="1"/>
  <c r="CR102" i="1"/>
  <c r="CS102" i="1" s="1"/>
  <c r="CS98" i="1"/>
  <c r="CE53" i="1"/>
  <c r="CF53" i="1" s="1"/>
  <c r="CE55" i="1"/>
  <c r="CF55" i="1" s="1"/>
  <c r="CE52" i="1"/>
  <c r="CF52" i="1" s="1"/>
  <c r="CE49" i="1"/>
  <c r="CF49" i="1" s="1"/>
  <c r="CE48" i="1"/>
  <c r="CF48" i="1" s="1"/>
  <c r="CE51" i="1"/>
  <c r="CF51" i="1" s="1"/>
  <c r="CE47" i="1"/>
  <c r="CE54" i="1"/>
  <c r="CF54" i="1" s="1"/>
  <c r="CE50" i="1"/>
  <c r="CF50" i="1" s="1"/>
  <c r="CE56" i="1"/>
  <c r="CF56" i="1" s="1"/>
  <c r="CC58" i="1"/>
  <c r="BX92" i="1"/>
  <c r="BY92" i="1"/>
  <c r="CS108" i="1" l="1"/>
  <c r="CR108" i="1"/>
  <c r="CE57" i="1"/>
  <c r="CF47" i="1"/>
  <c r="CF57" i="1" s="1"/>
  <c r="BY93" i="1"/>
  <c r="CS109" i="1" l="1"/>
  <c r="CT98" i="1" s="1"/>
  <c r="CU98" i="1" s="1"/>
  <c r="CT100" i="1"/>
  <c r="CU100" i="1" s="1"/>
  <c r="CT106" i="1"/>
  <c r="CU106" i="1" s="1"/>
  <c r="CT102" i="1"/>
  <c r="CU102" i="1" s="1"/>
  <c r="CT105" i="1"/>
  <c r="CU105" i="1" s="1"/>
  <c r="CT103" i="1"/>
  <c r="CU103" i="1" s="1"/>
  <c r="CT104" i="1"/>
  <c r="CU104" i="1" s="1"/>
  <c r="CT101" i="1"/>
  <c r="CU101" i="1" s="1"/>
  <c r="CT107" i="1"/>
  <c r="CU107" i="1" s="1"/>
  <c r="CF58" i="1"/>
  <c r="CG54" i="1" s="1"/>
  <c r="CH54" i="1" s="1"/>
  <c r="BZ90" i="1"/>
  <c r="CA90" i="1" s="1"/>
  <c r="BZ86" i="1"/>
  <c r="CA86" i="1" s="1"/>
  <c r="BZ82" i="1"/>
  <c r="CA82" i="1" s="1"/>
  <c r="BZ87" i="1"/>
  <c r="CA87" i="1" s="1"/>
  <c r="BZ91" i="1"/>
  <c r="CA91" i="1" s="1"/>
  <c r="BZ85" i="1"/>
  <c r="CA85" i="1" s="1"/>
  <c r="BZ89" i="1"/>
  <c r="CA89" i="1" s="1"/>
  <c r="BZ84" i="1"/>
  <c r="CA84" i="1" s="1"/>
  <c r="BZ88" i="1"/>
  <c r="CA88" i="1" s="1"/>
  <c r="BZ83" i="1"/>
  <c r="CA83" i="1" s="1"/>
  <c r="BX93" i="1"/>
  <c r="CR109" i="1" l="1"/>
  <c r="CT99" i="1"/>
  <c r="CU99" i="1" s="1"/>
  <c r="CU108" i="1" s="1"/>
  <c r="CG47" i="1"/>
  <c r="CG53" i="1"/>
  <c r="CH53" i="1" s="1"/>
  <c r="CG48" i="1"/>
  <c r="CH48" i="1" s="1"/>
  <c r="CG50" i="1"/>
  <c r="CH50" i="1" s="1"/>
  <c r="CG49" i="1"/>
  <c r="CH49" i="1" s="1"/>
  <c r="CE58" i="1"/>
  <c r="CG51" i="1"/>
  <c r="CH51" i="1" s="1"/>
  <c r="CG55" i="1"/>
  <c r="CH55" i="1" s="1"/>
  <c r="CG56" i="1"/>
  <c r="CH56" i="1" s="1"/>
  <c r="CG52" i="1"/>
  <c r="CH52" i="1" s="1"/>
  <c r="CH47" i="1"/>
  <c r="BZ92" i="1"/>
  <c r="CA92" i="1"/>
  <c r="CT108" i="1" l="1"/>
  <c r="CU109" i="1" s="1"/>
  <c r="CG57" i="1"/>
  <c r="CH57" i="1"/>
  <c r="CA93" i="1"/>
  <c r="CV105" i="1" l="1"/>
  <c r="CW105" i="1" s="1"/>
  <c r="CV107" i="1"/>
  <c r="CW107" i="1" s="1"/>
  <c r="CV106" i="1"/>
  <c r="CW106" i="1" s="1"/>
  <c r="CT109" i="1"/>
  <c r="CV103" i="1"/>
  <c r="CW103" i="1" s="1"/>
  <c r="CV99" i="1"/>
  <c r="CW99" i="1" s="1"/>
  <c r="CV101" i="1"/>
  <c r="CW101" i="1" s="1"/>
  <c r="CV100" i="1"/>
  <c r="CW100" i="1" s="1"/>
  <c r="CV102" i="1"/>
  <c r="CW102" i="1" s="1"/>
  <c r="CV98" i="1"/>
  <c r="CW98" i="1" s="1"/>
  <c r="CV104" i="1"/>
  <c r="CW104" i="1" s="1"/>
  <c r="CH58" i="1"/>
  <c r="CI51" i="1" s="1"/>
  <c r="CJ51" i="1" s="1"/>
  <c r="CB88" i="1"/>
  <c r="CC88" i="1" s="1"/>
  <c r="CB84" i="1"/>
  <c r="CC84" i="1" s="1"/>
  <c r="CB83" i="1"/>
  <c r="CC83" i="1" s="1"/>
  <c r="CB87" i="1"/>
  <c r="CC87" i="1" s="1"/>
  <c r="CB82" i="1"/>
  <c r="CC82" i="1" s="1"/>
  <c r="CB91" i="1"/>
  <c r="CC91" i="1" s="1"/>
  <c r="CB86" i="1"/>
  <c r="CC86" i="1" s="1"/>
  <c r="CB90" i="1"/>
  <c r="CC90" i="1" s="1"/>
  <c r="CB85" i="1"/>
  <c r="CC85" i="1" s="1"/>
  <c r="CB89" i="1"/>
  <c r="CC89" i="1" s="1"/>
  <c r="BZ93" i="1"/>
  <c r="CV108" i="1" l="1"/>
  <c r="CW108" i="1"/>
  <c r="CW109" i="1" s="1"/>
  <c r="CI49" i="1"/>
  <c r="CJ49" i="1" s="1"/>
  <c r="CG58" i="1"/>
  <c r="CI56" i="1"/>
  <c r="CJ56" i="1" s="1"/>
  <c r="CI48" i="1"/>
  <c r="CJ48" i="1" s="1"/>
  <c r="CI53" i="1"/>
  <c r="CJ53" i="1" s="1"/>
  <c r="CI55" i="1"/>
  <c r="CJ55" i="1" s="1"/>
  <c r="CI47" i="1"/>
  <c r="CI52" i="1"/>
  <c r="CJ52" i="1" s="1"/>
  <c r="CI50" i="1"/>
  <c r="CJ50" i="1" s="1"/>
  <c r="CI54" i="1"/>
  <c r="CJ54" i="1" s="1"/>
  <c r="CB92" i="1"/>
  <c r="CC92" i="1"/>
  <c r="CX104" i="1" l="1"/>
  <c r="CY104" i="1" s="1"/>
  <c r="CX106" i="1"/>
  <c r="CY106" i="1" s="1"/>
  <c r="CX107" i="1"/>
  <c r="CY107" i="1" s="1"/>
  <c r="CX99" i="1"/>
  <c r="CY99" i="1" s="1"/>
  <c r="CX101" i="1"/>
  <c r="CY101" i="1" s="1"/>
  <c r="CX102" i="1"/>
  <c r="CY102" i="1" s="1"/>
  <c r="CX100" i="1"/>
  <c r="CY100" i="1" s="1"/>
  <c r="CX103" i="1"/>
  <c r="CY103" i="1" s="1"/>
  <c r="CI57" i="1"/>
  <c r="CJ47" i="1"/>
  <c r="CJ57" i="1" s="1"/>
  <c r="CX98" i="1"/>
  <c r="CY98" i="1" s="1"/>
  <c r="CV109" i="1"/>
  <c r="CX105" i="1"/>
  <c r="CY105" i="1" s="1"/>
  <c r="CC93" i="1"/>
  <c r="CJ58" i="1" l="1"/>
  <c r="CK47" i="1" s="1"/>
  <c r="CX108" i="1"/>
  <c r="CY108" i="1"/>
  <c r="CY109" i="1" s="1"/>
  <c r="CZ98" i="1" s="1"/>
  <c r="DA98" i="1" s="1"/>
  <c r="CK50" i="1"/>
  <c r="CL50" i="1" s="1"/>
  <c r="CK56" i="1"/>
  <c r="CL56" i="1" s="1"/>
  <c r="CK55" i="1"/>
  <c r="CL55" i="1" s="1"/>
  <c r="CI58" i="1"/>
  <c r="CK49" i="1"/>
  <c r="CL49" i="1" s="1"/>
  <c r="CK52" i="1"/>
  <c r="CL52" i="1" s="1"/>
  <c r="CK54" i="1"/>
  <c r="CL54" i="1" s="1"/>
  <c r="CK53" i="1"/>
  <c r="CL53" i="1" s="1"/>
  <c r="CK48" i="1"/>
  <c r="CL48" i="1" s="1"/>
  <c r="CK51" i="1"/>
  <c r="CL51" i="1" s="1"/>
  <c r="CL47" i="1"/>
  <c r="CD90" i="1"/>
  <c r="CE90" i="1" s="1"/>
  <c r="CD87" i="1"/>
  <c r="CE87" i="1" s="1"/>
  <c r="CD82" i="1"/>
  <c r="CE82" i="1" s="1"/>
  <c r="CD89" i="1"/>
  <c r="CE89" i="1" s="1"/>
  <c r="CD86" i="1"/>
  <c r="CE86" i="1" s="1"/>
  <c r="CD85" i="1"/>
  <c r="CE85" i="1" s="1"/>
  <c r="CD91" i="1"/>
  <c r="CE91" i="1" s="1"/>
  <c r="CD88" i="1"/>
  <c r="CE88" i="1" s="1"/>
  <c r="CD84" i="1"/>
  <c r="CE84" i="1" s="1"/>
  <c r="CD83" i="1"/>
  <c r="CE83" i="1" s="1"/>
  <c r="CB93" i="1"/>
  <c r="CZ106" i="1" l="1"/>
  <c r="DA106" i="1" s="1"/>
  <c r="CZ102" i="1"/>
  <c r="DA102" i="1" s="1"/>
  <c r="CZ105" i="1"/>
  <c r="DA105" i="1" s="1"/>
  <c r="CZ103" i="1"/>
  <c r="DA103" i="1" s="1"/>
  <c r="CZ107" i="1"/>
  <c r="DA107" i="1" s="1"/>
  <c r="CZ100" i="1"/>
  <c r="DA100" i="1" s="1"/>
  <c r="CZ104" i="1"/>
  <c r="DA104" i="1" s="1"/>
  <c r="CX109" i="1"/>
  <c r="CZ99" i="1"/>
  <c r="DA99" i="1" s="1"/>
  <c r="CZ101" i="1"/>
  <c r="DA101" i="1" s="1"/>
  <c r="CL57" i="1"/>
  <c r="CK57" i="1"/>
  <c r="CD92" i="1"/>
  <c r="CE92" i="1"/>
  <c r="DA108" i="1" l="1"/>
  <c r="CL58" i="1"/>
  <c r="CM54" i="1" s="1"/>
  <c r="CN54" i="1" s="1"/>
  <c r="CZ108" i="1"/>
  <c r="CM56" i="1"/>
  <c r="CN56" i="1" s="1"/>
  <c r="CE93" i="1"/>
  <c r="CM52" i="1" l="1"/>
  <c r="CN52" i="1" s="1"/>
  <c r="CM48" i="1"/>
  <c r="CN48" i="1" s="1"/>
  <c r="CM49" i="1"/>
  <c r="CN49" i="1" s="1"/>
  <c r="CK58" i="1"/>
  <c r="CM47" i="1"/>
  <c r="CN47" i="1" s="1"/>
  <c r="CM51" i="1"/>
  <c r="CN51" i="1" s="1"/>
  <c r="CM53" i="1"/>
  <c r="CN53" i="1" s="1"/>
  <c r="CM55" i="1"/>
  <c r="CN55" i="1" s="1"/>
  <c r="DA109" i="1"/>
  <c r="DB104" i="1" s="1"/>
  <c r="DC104" i="1" s="1"/>
  <c r="CM50" i="1"/>
  <c r="CN50" i="1" s="1"/>
  <c r="CF88" i="1"/>
  <c r="CG88" i="1" s="1"/>
  <c r="CF85" i="1"/>
  <c r="CG85" i="1" s="1"/>
  <c r="CF87" i="1"/>
  <c r="CG87" i="1" s="1"/>
  <c r="CF90" i="1"/>
  <c r="CG90" i="1" s="1"/>
  <c r="CF83" i="1"/>
  <c r="CG83" i="1" s="1"/>
  <c r="CF89" i="1"/>
  <c r="CG89" i="1" s="1"/>
  <c r="CF86" i="1"/>
  <c r="CG86" i="1" s="1"/>
  <c r="CF82" i="1"/>
  <c r="CG82" i="1" s="1"/>
  <c r="CF91" i="1"/>
  <c r="CG91" i="1" s="1"/>
  <c r="CF84" i="1"/>
  <c r="CG84" i="1" s="1"/>
  <c r="CD93" i="1"/>
  <c r="CN57" i="1" l="1"/>
  <c r="CM57" i="1"/>
  <c r="CN58" i="1" s="1"/>
  <c r="CO47" i="1" s="1"/>
  <c r="DB102" i="1"/>
  <c r="DC102" i="1" s="1"/>
  <c r="DB105" i="1"/>
  <c r="DC105" i="1" s="1"/>
  <c r="DB107" i="1"/>
  <c r="DC107" i="1" s="1"/>
  <c r="DB100" i="1"/>
  <c r="DC100" i="1" s="1"/>
  <c r="DB98" i="1"/>
  <c r="DC98" i="1" s="1"/>
  <c r="CZ109" i="1"/>
  <c r="DB106" i="1"/>
  <c r="DC106" i="1" s="1"/>
  <c r="DB101" i="1"/>
  <c r="DC101" i="1" s="1"/>
  <c r="DB103" i="1"/>
  <c r="DC103" i="1" s="1"/>
  <c r="DB99" i="1"/>
  <c r="DC99" i="1" s="1"/>
  <c r="CF92" i="1"/>
  <c r="CG92" i="1"/>
  <c r="CM58" i="1" l="1"/>
  <c r="DC108" i="1"/>
  <c r="DB108" i="1"/>
  <c r="DC109" i="1" s="1"/>
  <c r="DD100" i="1" s="1"/>
  <c r="DE100" i="1" s="1"/>
  <c r="CO52" i="1"/>
  <c r="CP52" i="1" s="1"/>
  <c r="CO55" i="1"/>
  <c r="CP55" i="1" s="1"/>
  <c r="CO51" i="1"/>
  <c r="CP51" i="1" s="1"/>
  <c r="CO54" i="1"/>
  <c r="CP54" i="1" s="1"/>
  <c r="CO48" i="1"/>
  <c r="CP48" i="1" s="1"/>
  <c r="CO53" i="1"/>
  <c r="CP53" i="1" s="1"/>
  <c r="CO56" i="1"/>
  <c r="CP56" i="1" s="1"/>
  <c r="CO49" i="1"/>
  <c r="CP49" i="1" s="1"/>
  <c r="CO50" i="1"/>
  <c r="CP50" i="1" s="1"/>
  <c r="CP47" i="1"/>
  <c r="CG93" i="1"/>
  <c r="DD98" i="1" l="1"/>
  <c r="DD104" i="1"/>
  <c r="DE104" i="1" s="1"/>
  <c r="DD103" i="1"/>
  <c r="DE103" i="1" s="1"/>
  <c r="DB109" i="1"/>
  <c r="DD99" i="1"/>
  <c r="DE99" i="1" s="1"/>
  <c r="DD101" i="1"/>
  <c r="DE101" i="1" s="1"/>
  <c r="DD105" i="1"/>
  <c r="DE105" i="1" s="1"/>
  <c r="DD107" i="1"/>
  <c r="DE107" i="1" s="1"/>
  <c r="DD106" i="1"/>
  <c r="DE106" i="1" s="1"/>
  <c r="DD102" i="1"/>
  <c r="DE102" i="1" s="1"/>
  <c r="CO57" i="1"/>
  <c r="CP57" i="1"/>
  <c r="DE98" i="1"/>
  <c r="CH91" i="1"/>
  <c r="CI91" i="1" s="1"/>
  <c r="CH86" i="1"/>
  <c r="CI86" i="1" s="1"/>
  <c r="CH83" i="1"/>
  <c r="CI83" i="1" s="1"/>
  <c r="CH87" i="1"/>
  <c r="CI87" i="1" s="1"/>
  <c r="CH84" i="1"/>
  <c r="CI84" i="1" s="1"/>
  <c r="CH90" i="1"/>
  <c r="CI90" i="1" s="1"/>
  <c r="CH89" i="1"/>
  <c r="CI89" i="1" s="1"/>
  <c r="CH85" i="1"/>
  <c r="CI85" i="1" s="1"/>
  <c r="CH82" i="1"/>
  <c r="CI82" i="1" s="1"/>
  <c r="CH88" i="1"/>
  <c r="CI88" i="1" s="1"/>
  <c r="CF93" i="1"/>
  <c r="DE108" i="1" l="1"/>
  <c r="DD108" i="1"/>
  <c r="CP58" i="1"/>
  <c r="CQ51" i="1" s="1"/>
  <c r="CR51" i="1" s="1"/>
  <c r="CH92" i="1"/>
  <c r="CI92" i="1"/>
  <c r="DE109" i="1" l="1"/>
  <c r="CO58" i="1"/>
  <c r="CQ49" i="1"/>
  <c r="CR49" i="1" s="1"/>
  <c r="CQ54" i="1"/>
  <c r="CR54" i="1" s="1"/>
  <c r="CQ55" i="1"/>
  <c r="CR55" i="1" s="1"/>
  <c r="CQ52" i="1"/>
  <c r="CR52" i="1" s="1"/>
  <c r="CQ48" i="1"/>
  <c r="CR48" i="1" s="1"/>
  <c r="CQ56" i="1"/>
  <c r="CR56" i="1" s="1"/>
  <c r="CQ50" i="1"/>
  <c r="CR50" i="1" s="1"/>
  <c r="CQ53" i="1"/>
  <c r="CR53" i="1" s="1"/>
  <c r="CQ47" i="1"/>
  <c r="DF100" i="1"/>
  <c r="DG100" i="1" s="1"/>
  <c r="DF101" i="1"/>
  <c r="DG101" i="1" s="1"/>
  <c r="DF104" i="1"/>
  <c r="DG104" i="1" s="1"/>
  <c r="DF99" i="1"/>
  <c r="DG99" i="1" s="1"/>
  <c r="DF103" i="1"/>
  <c r="DG103" i="1" s="1"/>
  <c r="DF107" i="1"/>
  <c r="DG107" i="1" s="1"/>
  <c r="DF102" i="1"/>
  <c r="DG102" i="1" s="1"/>
  <c r="DF106" i="1"/>
  <c r="DG106" i="1" s="1"/>
  <c r="DF98" i="1"/>
  <c r="DF105" i="1"/>
  <c r="DG105" i="1" s="1"/>
  <c r="DD109" i="1"/>
  <c r="CR47" i="1"/>
  <c r="CI93" i="1"/>
  <c r="CR57" i="1" l="1"/>
  <c r="CQ57" i="1"/>
  <c r="CR58" i="1" s="1"/>
  <c r="CS55" i="1" s="1"/>
  <c r="CT55" i="1" s="1"/>
  <c r="DG98" i="1"/>
  <c r="DG108" i="1" s="1"/>
  <c r="DF108" i="1"/>
  <c r="CJ89" i="1"/>
  <c r="CK89" i="1" s="1"/>
  <c r="CJ84" i="1"/>
  <c r="CK84" i="1" s="1"/>
  <c r="CJ82" i="1"/>
  <c r="CK82" i="1" s="1"/>
  <c r="CJ91" i="1"/>
  <c r="CK91" i="1" s="1"/>
  <c r="CJ88" i="1"/>
  <c r="CK88" i="1" s="1"/>
  <c r="CJ87" i="1"/>
  <c r="CK87" i="1" s="1"/>
  <c r="CJ83" i="1"/>
  <c r="CK83" i="1" s="1"/>
  <c r="CJ90" i="1"/>
  <c r="CK90" i="1" s="1"/>
  <c r="CJ86" i="1"/>
  <c r="CK86" i="1" s="1"/>
  <c r="CJ85" i="1"/>
  <c r="CK85" i="1" s="1"/>
  <c r="CH93" i="1"/>
  <c r="DG109" i="1" l="1"/>
  <c r="DH105" i="1" s="1"/>
  <c r="DI105" i="1" s="1"/>
  <c r="CS54" i="1"/>
  <c r="CT54" i="1" s="1"/>
  <c r="CS49" i="1"/>
  <c r="CT49" i="1" s="1"/>
  <c r="CS50" i="1"/>
  <c r="CT50" i="1" s="1"/>
  <c r="CS51" i="1"/>
  <c r="CT51" i="1" s="1"/>
  <c r="CS52" i="1"/>
  <c r="CT52" i="1" s="1"/>
  <c r="CS47" i="1"/>
  <c r="CT47" i="1" s="1"/>
  <c r="CS56" i="1"/>
  <c r="CT56" i="1" s="1"/>
  <c r="CS48" i="1"/>
  <c r="CT48" i="1" s="1"/>
  <c r="CQ58" i="1"/>
  <c r="CS53" i="1"/>
  <c r="CT53" i="1" s="1"/>
  <c r="DH104" i="1"/>
  <c r="DI104" i="1" s="1"/>
  <c r="DH103" i="1"/>
  <c r="DI103" i="1" s="1"/>
  <c r="DH101" i="1"/>
  <c r="DI101" i="1" s="1"/>
  <c r="CJ92" i="1"/>
  <c r="CK92" i="1"/>
  <c r="DH102" i="1" l="1"/>
  <c r="DI102" i="1" s="1"/>
  <c r="DH107" i="1"/>
  <c r="DI107" i="1" s="1"/>
  <c r="DH100" i="1"/>
  <c r="DI100" i="1" s="1"/>
  <c r="DH98" i="1"/>
  <c r="DI98" i="1" s="1"/>
  <c r="DH99" i="1"/>
  <c r="DI99" i="1" s="1"/>
  <c r="DF109" i="1"/>
  <c r="DH106" i="1"/>
  <c r="DI106" i="1" s="1"/>
  <c r="CS57" i="1"/>
  <c r="CT57" i="1"/>
  <c r="CK93" i="1"/>
  <c r="DI108" i="1" l="1"/>
  <c r="DH108" i="1"/>
  <c r="DI109" i="1" s="1"/>
  <c r="DJ98" i="1" s="1"/>
  <c r="CT58" i="1"/>
  <c r="CU47" i="1" s="1"/>
  <c r="CV47" i="1" s="1"/>
  <c r="CU51" i="1"/>
  <c r="CV51" i="1" s="1"/>
  <c r="CU52" i="1"/>
  <c r="CV52" i="1" s="1"/>
  <c r="CL90" i="1"/>
  <c r="CM90" i="1" s="1"/>
  <c r="CL87" i="1"/>
  <c r="CM87" i="1" s="1"/>
  <c r="CL82" i="1"/>
  <c r="CM82" i="1" s="1"/>
  <c r="CL86" i="1"/>
  <c r="CM86" i="1" s="1"/>
  <c r="CL85" i="1"/>
  <c r="CM85" i="1" s="1"/>
  <c r="CL91" i="1"/>
  <c r="CM91" i="1" s="1"/>
  <c r="CL88" i="1"/>
  <c r="CM88" i="1" s="1"/>
  <c r="CL84" i="1"/>
  <c r="CM84" i="1" s="1"/>
  <c r="CL83" i="1"/>
  <c r="CM83" i="1" s="1"/>
  <c r="CL89" i="1"/>
  <c r="CM89" i="1" s="1"/>
  <c r="CJ93" i="1"/>
  <c r="CU54" i="1" l="1"/>
  <c r="CV54" i="1" s="1"/>
  <c r="CU55" i="1"/>
  <c r="CV55" i="1" s="1"/>
  <c r="CU53" i="1"/>
  <c r="CV53" i="1" s="1"/>
  <c r="CU48" i="1"/>
  <c r="CV48" i="1" s="1"/>
  <c r="CU49" i="1"/>
  <c r="CV49" i="1" s="1"/>
  <c r="CS58" i="1"/>
  <c r="CU50" i="1"/>
  <c r="CV50" i="1" s="1"/>
  <c r="CU56" i="1"/>
  <c r="CV56" i="1" s="1"/>
  <c r="DJ101" i="1"/>
  <c r="DK101" i="1" s="1"/>
  <c r="DJ103" i="1"/>
  <c r="DK103" i="1" s="1"/>
  <c r="DJ107" i="1"/>
  <c r="DK107" i="1" s="1"/>
  <c r="DJ100" i="1"/>
  <c r="DK100" i="1" s="1"/>
  <c r="DJ104" i="1"/>
  <c r="DK104" i="1" s="1"/>
  <c r="DJ99" i="1"/>
  <c r="DK99" i="1" s="1"/>
  <c r="DJ105" i="1"/>
  <c r="DK105" i="1" s="1"/>
  <c r="DH109" i="1"/>
  <c r="DJ102" i="1"/>
  <c r="DK102" i="1" s="1"/>
  <c r="DJ106" i="1"/>
  <c r="DK106" i="1" s="1"/>
  <c r="CV57" i="1"/>
  <c r="DK98" i="1"/>
  <c r="CL92" i="1"/>
  <c r="CM92" i="1"/>
  <c r="CU57" i="1" l="1"/>
  <c r="DJ108" i="1"/>
  <c r="CV58" i="1"/>
  <c r="CW54" i="1" s="1"/>
  <c r="CX54" i="1" s="1"/>
  <c r="DK108" i="1"/>
  <c r="DK109" i="1" s="1"/>
  <c r="CM93" i="1"/>
  <c r="CW47" i="1" l="1"/>
  <c r="CU58" i="1"/>
  <c r="CW50" i="1"/>
  <c r="CX50" i="1" s="1"/>
  <c r="CW48" i="1"/>
  <c r="CX48" i="1" s="1"/>
  <c r="CW55" i="1"/>
  <c r="CX55" i="1" s="1"/>
  <c r="CW53" i="1"/>
  <c r="CX53" i="1" s="1"/>
  <c r="CW56" i="1"/>
  <c r="CX56" i="1" s="1"/>
  <c r="CW51" i="1"/>
  <c r="CX51" i="1" s="1"/>
  <c r="CW49" i="1"/>
  <c r="CX49" i="1" s="1"/>
  <c r="CW52" i="1"/>
  <c r="CX52" i="1" s="1"/>
  <c r="CX47" i="1"/>
  <c r="DL103" i="1"/>
  <c r="DM103" i="1" s="1"/>
  <c r="DL99" i="1"/>
  <c r="DM99" i="1" s="1"/>
  <c r="DJ109" i="1"/>
  <c r="DL98" i="1"/>
  <c r="DL102" i="1"/>
  <c r="DM102" i="1" s="1"/>
  <c r="DL101" i="1"/>
  <c r="DM101" i="1" s="1"/>
  <c r="DL106" i="1"/>
  <c r="DM106" i="1" s="1"/>
  <c r="DL104" i="1"/>
  <c r="DM104" i="1" s="1"/>
  <c r="DL107" i="1"/>
  <c r="DM107" i="1" s="1"/>
  <c r="DL100" i="1"/>
  <c r="DM100" i="1" s="1"/>
  <c r="DL105" i="1"/>
  <c r="DM105" i="1" s="1"/>
  <c r="CN88" i="1"/>
  <c r="CO88" i="1" s="1"/>
  <c r="CN85" i="1"/>
  <c r="CO85" i="1" s="1"/>
  <c r="CN89" i="1"/>
  <c r="CO89" i="1" s="1"/>
  <c r="CN86" i="1"/>
  <c r="CO86" i="1" s="1"/>
  <c r="CN82" i="1"/>
  <c r="CO82" i="1" s="1"/>
  <c r="CN91" i="1"/>
  <c r="CO91" i="1" s="1"/>
  <c r="CN87" i="1"/>
  <c r="CO87" i="1" s="1"/>
  <c r="CN84" i="1"/>
  <c r="CO84" i="1" s="1"/>
  <c r="CN90" i="1"/>
  <c r="CO90" i="1" s="1"/>
  <c r="CN83" i="1"/>
  <c r="CO83" i="1" s="1"/>
  <c r="CL93" i="1"/>
  <c r="CX57" i="1" l="1"/>
  <c r="CW57" i="1"/>
  <c r="CX58" i="1" s="1"/>
  <c r="DM98" i="1"/>
  <c r="DM108" i="1" s="1"/>
  <c r="DL108" i="1"/>
  <c r="CN92" i="1"/>
  <c r="CO92" i="1"/>
  <c r="CY49" i="1" l="1"/>
  <c r="CZ49" i="1" s="1"/>
  <c r="CY54" i="1"/>
  <c r="CZ54" i="1" s="1"/>
  <c r="CY56" i="1"/>
  <c r="CZ56" i="1" s="1"/>
  <c r="CY55" i="1"/>
  <c r="CZ55" i="1" s="1"/>
  <c r="CY53" i="1"/>
  <c r="CZ53" i="1" s="1"/>
  <c r="CY48" i="1"/>
  <c r="CZ48" i="1" s="1"/>
  <c r="CY52" i="1"/>
  <c r="CZ52" i="1" s="1"/>
  <c r="CY50" i="1"/>
  <c r="CZ50" i="1" s="1"/>
  <c r="CW58" i="1"/>
  <c r="CY51" i="1"/>
  <c r="CZ51" i="1" s="1"/>
  <c r="CY47" i="1"/>
  <c r="DM109" i="1"/>
  <c r="CO93" i="1"/>
  <c r="CY57" i="1" l="1"/>
  <c r="CZ47" i="1"/>
  <c r="CZ57" i="1" s="1"/>
  <c r="CZ58" i="1" s="1"/>
  <c r="DN105" i="1"/>
  <c r="DO105" i="1" s="1"/>
  <c r="DL109" i="1"/>
  <c r="DN107" i="1"/>
  <c r="DO107" i="1" s="1"/>
  <c r="DN100" i="1"/>
  <c r="DO100" i="1" s="1"/>
  <c r="DN99" i="1"/>
  <c r="DO99" i="1" s="1"/>
  <c r="DN101" i="1"/>
  <c r="DO101" i="1" s="1"/>
  <c r="DN104" i="1"/>
  <c r="DO104" i="1" s="1"/>
  <c r="DN106" i="1"/>
  <c r="DO106" i="1" s="1"/>
  <c r="DN103" i="1"/>
  <c r="DO103" i="1" s="1"/>
  <c r="DN102" i="1"/>
  <c r="DO102" i="1" s="1"/>
  <c r="DN98" i="1"/>
  <c r="CP89" i="1"/>
  <c r="CQ89" i="1" s="1"/>
  <c r="CP86" i="1"/>
  <c r="CQ86" i="1" s="1"/>
  <c r="CP83" i="1"/>
  <c r="CQ83" i="1" s="1"/>
  <c r="CP87" i="1"/>
  <c r="CQ87" i="1" s="1"/>
  <c r="CP90" i="1"/>
  <c r="CQ90" i="1" s="1"/>
  <c r="CP85" i="1"/>
  <c r="CQ85" i="1" s="1"/>
  <c r="CP82" i="1"/>
  <c r="CQ82" i="1" s="1"/>
  <c r="CP88" i="1"/>
  <c r="CQ88" i="1" s="1"/>
  <c r="CP91" i="1"/>
  <c r="CQ91" i="1" s="1"/>
  <c r="CP84" i="1"/>
  <c r="CQ84" i="1" s="1"/>
  <c r="CN93" i="1"/>
  <c r="DA48" i="1" l="1"/>
  <c r="DB48" i="1" s="1"/>
  <c r="DA54" i="1"/>
  <c r="DB54" i="1" s="1"/>
  <c r="DA47" i="1"/>
  <c r="DB47" i="1" s="1"/>
  <c r="DA51" i="1"/>
  <c r="DB51" i="1" s="1"/>
  <c r="DA53" i="1"/>
  <c r="DB53" i="1" s="1"/>
  <c r="DA56" i="1"/>
  <c r="DB56" i="1" s="1"/>
  <c r="DA55" i="1"/>
  <c r="DB55" i="1" s="1"/>
  <c r="DA49" i="1"/>
  <c r="DB49" i="1" s="1"/>
  <c r="DA52" i="1"/>
  <c r="DB52" i="1" s="1"/>
  <c r="DA50" i="1"/>
  <c r="DB50" i="1" s="1"/>
  <c r="CY58" i="1"/>
  <c r="DO98" i="1"/>
  <c r="DO108" i="1" s="1"/>
  <c r="DN108" i="1"/>
  <c r="CP92" i="1"/>
  <c r="CQ92" i="1"/>
  <c r="DA57" i="1" l="1"/>
  <c r="DB57" i="1"/>
  <c r="DB58" i="1" s="1"/>
  <c r="DC51" i="1" s="1"/>
  <c r="DD51" i="1" s="1"/>
  <c r="DO109" i="1"/>
  <c r="DP103" i="1" s="1"/>
  <c r="DQ103" i="1" s="1"/>
  <c r="DP99" i="1"/>
  <c r="DQ99" i="1" s="1"/>
  <c r="CQ93" i="1"/>
  <c r="DN109" i="1" l="1"/>
  <c r="DP98" i="1"/>
  <c r="DP105" i="1"/>
  <c r="DQ105" i="1" s="1"/>
  <c r="DP106" i="1"/>
  <c r="DQ106" i="1" s="1"/>
  <c r="DP102" i="1"/>
  <c r="DQ102" i="1" s="1"/>
  <c r="DP107" i="1"/>
  <c r="DQ107" i="1" s="1"/>
  <c r="DP104" i="1"/>
  <c r="DQ104" i="1" s="1"/>
  <c r="DP101" i="1"/>
  <c r="DQ101" i="1" s="1"/>
  <c r="DP100" i="1"/>
  <c r="DQ100" i="1" s="1"/>
  <c r="DC54" i="1"/>
  <c r="DD54" i="1" s="1"/>
  <c r="DC50" i="1"/>
  <c r="DD50" i="1" s="1"/>
  <c r="DC47" i="1"/>
  <c r="DD47" i="1" s="1"/>
  <c r="DC49" i="1"/>
  <c r="DD49" i="1" s="1"/>
  <c r="DC48" i="1"/>
  <c r="DD48" i="1" s="1"/>
  <c r="DQ98" i="1"/>
  <c r="DC56" i="1"/>
  <c r="DD56" i="1" s="1"/>
  <c r="DC52" i="1"/>
  <c r="DD52" i="1" s="1"/>
  <c r="DA58" i="1"/>
  <c r="DC55" i="1"/>
  <c r="DD55" i="1" s="1"/>
  <c r="DC53" i="1"/>
  <c r="DD53" i="1" s="1"/>
  <c r="CR90" i="1"/>
  <c r="CS90" i="1" s="1"/>
  <c r="CR87" i="1"/>
  <c r="CS87" i="1" s="1"/>
  <c r="CR82" i="1"/>
  <c r="CS82" i="1" s="1"/>
  <c r="CR89" i="1"/>
  <c r="CS89" i="1" s="1"/>
  <c r="CR86" i="1"/>
  <c r="CS86" i="1" s="1"/>
  <c r="CR85" i="1"/>
  <c r="CS85" i="1" s="1"/>
  <c r="CR84" i="1"/>
  <c r="CS84" i="1" s="1"/>
  <c r="CR88" i="1"/>
  <c r="CS88" i="1" s="1"/>
  <c r="CR83" i="1"/>
  <c r="CS83" i="1" s="1"/>
  <c r="CR91" i="1"/>
  <c r="CS91" i="1" s="1"/>
  <c r="CP93" i="1"/>
  <c r="DP108" i="1" l="1"/>
  <c r="DQ108" i="1"/>
  <c r="DQ109" i="1" s="1"/>
  <c r="DC57" i="1"/>
  <c r="DD57" i="1"/>
  <c r="CR92" i="1"/>
  <c r="CS92" i="1"/>
  <c r="DD58" i="1" l="1"/>
  <c r="DE50" i="1" s="1"/>
  <c r="DF50" i="1" s="1"/>
  <c r="DE47" i="1"/>
  <c r="DF47" i="1" s="1"/>
  <c r="DE54" i="1"/>
  <c r="DF54" i="1" s="1"/>
  <c r="DE51" i="1"/>
  <c r="DF51" i="1" s="1"/>
  <c r="DR107" i="1"/>
  <c r="DS107" i="1" s="1"/>
  <c r="DR102" i="1"/>
  <c r="DS102" i="1" s="1"/>
  <c r="DR105" i="1"/>
  <c r="DS105" i="1" s="1"/>
  <c r="DR98" i="1"/>
  <c r="DR106" i="1"/>
  <c r="DS106" i="1" s="1"/>
  <c r="DR100" i="1"/>
  <c r="DS100" i="1" s="1"/>
  <c r="DR99" i="1"/>
  <c r="DS99" i="1" s="1"/>
  <c r="DR101" i="1"/>
  <c r="DS101" i="1" s="1"/>
  <c r="DR103" i="1"/>
  <c r="DS103" i="1" s="1"/>
  <c r="DR104" i="1"/>
  <c r="DS104" i="1" s="1"/>
  <c r="DP109" i="1"/>
  <c r="DE49" i="1"/>
  <c r="DF49" i="1" s="1"/>
  <c r="DE56" i="1"/>
  <c r="DF56" i="1" s="1"/>
  <c r="DE55" i="1"/>
  <c r="DF55" i="1" s="1"/>
  <c r="DE53" i="1"/>
  <c r="DF53" i="1" s="1"/>
  <c r="CS93" i="1"/>
  <c r="DE52" i="1" l="1"/>
  <c r="DF52" i="1" s="1"/>
  <c r="DC58" i="1"/>
  <c r="DE48" i="1"/>
  <c r="DF48" i="1" s="1"/>
  <c r="DF57" i="1" s="1"/>
  <c r="DS98" i="1"/>
  <c r="DS108" i="1" s="1"/>
  <c r="DR108" i="1"/>
  <c r="CT88" i="1"/>
  <c r="CU88" i="1" s="1"/>
  <c r="CT85" i="1"/>
  <c r="CU85" i="1" s="1"/>
  <c r="CT90" i="1"/>
  <c r="CU90" i="1" s="1"/>
  <c r="CT83" i="1"/>
  <c r="CU83" i="1" s="1"/>
  <c r="CT91" i="1"/>
  <c r="CU91" i="1" s="1"/>
  <c r="CT89" i="1"/>
  <c r="CU89" i="1" s="1"/>
  <c r="CT84" i="1"/>
  <c r="CU84" i="1" s="1"/>
  <c r="CT87" i="1"/>
  <c r="CU87" i="1" s="1"/>
  <c r="CT82" i="1"/>
  <c r="CU82" i="1" s="1"/>
  <c r="CT86" i="1"/>
  <c r="CU86" i="1" s="1"/>
  <c r="CR93" i="1"/>
  <c r="DE57" i="1" l="1"/>
  <c r="DF58" i="1"/>
  <c r="DG56" i="1" s="1"/>
  <c r="DH56" i="1" s="1"/>
  <c r="DS109" i="1"/>
  <c r="DT107" i="1" s="1"/>
  <c r="DU107" i="1" s="1"/>
  <c r="CT92" i="1"/>
  <c r="CU92" i="1"/>
  <c r="DT106" i="1" l="1"/>
  <c r="DU106" i="1" s="1"/>
  <c r="DG47" i="1"/>
  <c r="DE58" i="1"/>
  <c r="DG53" i="1"/>
  <c r="DH53" i="1" s="1"/>
  <c r="DG54" i="1"/>
  <c r="DH54" i="1" s="1"/>
  <c r="DG55" i="1"/>
  <c r="DH55" i="1" s="1"/>
  <c r="DG51" i="1"/>
  <c r="DH51" i="1" s="1"/>
  <c r="DG49" i="1"/>
  <c r="DH49" i="1" s="1"/>
  <c r="DG50" i="1"/>
  <c r="DH50" i="1" s="1"/>
  <c r="DG52" i="1"/>
  <c r="DH52" i="1" s="1"/>
  <c r="DG48" i="1"/>
  <c r="DH48" i="1" s="1"/>
  <c r="DT104" i="1"/>
  <c r="DU104" i="1" s="1"/>
  <c r="DT101" i="1"/>
  <c r="DU101" i="1" s="1"/>
  <c r="DT102" i="1"/>
  <c r="DU102" i="1" s="1"/>
  <c r="DT98" i="1"/>
  <c r="DU98" i="1" s="1"/>
  <c r="DT100" i="1"/>
  <c r="DU100" i="1" s="1"/>
  <c r="DT99" i="1"/>
  <c r="DU99" i="1" s="1"/>
  <c r="DR109" i="1"/>
  <c r="DT105" i="1"/>
  <c r="DU105" i="1" s="1"/>
  <c r="DT103" i="1"/>
  <c r="DU103" i="1" s="1"/>
  <c r="DG57" i="1"/>
  <c r="DH47" i="1"/>
  <c r="CU93" i="1"/>
  <c r="DH57" i="1" l="1"/>
  <c r="DH58" i="1"/>
  <c r="DI56" i="1" s="1"/>
  <c r="DJ56" i="1" s="1"/>
  <c r="DT108" i="1"/>
  <c r="DU108" i="1"/>
  <c r="DI47" i="1"/>
  <c r="DI55" i="1"/>
  <c r="DJ55" i="1" s="1"/>
  <c r="DI48" i="1"/>
  <c r="DJ48" i="1" s="1"/>
  <c r="CV91" i="1"/>
  <c r="CW91" i="1" s="1"/>
  <c r="CV86" i="1"/>
  <c r="CW86" i="1" s="1"/>
  <c r="CV83" i="1"/>
  <c r="CW83" i="1" s="1"/>
  <c r="CV87" i="1"/>
  <c r="CW87" i="1" s="1"/>
  <c r="CV84" i="1"/>
  <c r="CW84" i="1" s="1"/>
  <c r="CV89" i="1"/>
  <c r="CW89" i="1" s="1"/>
  <c r="CV88" i="1"/>
  <c r="CW88" i="1" s="1"/>
  <c r="CV82" i="1"/>
  <c r="CW82" i="1" s="1"/>
  <c r="CV90" i="1"/>
  <c r="CW90" i="1" s="1"/>
  <c r="CV85" i="1"/>
  <c r="CW85" i="1" s="1"/>
  <c r="CT93" i="1"/>
  <c r="DG58" i="1" l="1"/>
  <c r="DI50" i="1"/>
  <c r="DJ50" i="1" s="1"/>
  <c r="DI51" i="1"/>
  <c r="DJ51" i="1" s="1"/>
  <c r="DI54" i="1"/>
  <c r="DJ54" i="1" s="1"/>
  <c r="DI52" i="1"/>
  <c r="DJ52" i="1" s="1"/>
  <c r="DI53" i="1"/>
  <c r="DJ53" i="1" s="1"/>
  <c r="DI49" i="1"/>
  <c r="DJ49" i="1" s="1"/>
  <c r="DU109" i="1"/>
  <c r="DV103" i="1" s="1"/>
  <c r="DW103" i="1" s="1"/>
  <c r="DV99" i="1"/>
  <c r="DW99" i="1" s="1"/>
  <c r="DV104" i="1"/>
  <c r="DW104" i="1" s="1"/>
  <c r="DJ47" i="1"/>
  <c r="DJ57" i="1" s="1"/>
  <c r="CV92" i="1"/>
  <c r="CW92" i="1"/>
  <c r="DV105" i="1" l="1"/>
  <c r="DW105" i="1" s="1"/>
  <c r="DV98" i="1"/>
  <c r="DW98" i="1" s="1"/>
  <c r="DV106" i="1"/>
  <c r="DW106" i="1" s="1"/>
  <c r="DV100" i="1"/>
  <c r="DW100" i="1" s="1"/>
  <c r="DV102" i="1"/>
  <c r="DW102" i="1" s="1"/>
  <c r="DV107" i="1"/>
  <c r="DW107" i="1" s="1"/>
  <c r="DI57" i="1"/>
  <c r="DJ58" i="1" s="1"/>
  <c r="DT109" i="1"/>
  <c r="DV101" i="1"/>
  <c r="DW101" i="1" s="1"/>
  <c r="DW108" i="1" s="1"/>
  <c r="CW93" i="1"/>
  <c r="DV108" i="1" l="1"/>
  <c r="DW109" i="1" s="1"/>
  <c r="DX101" i="1" s="1"/>
  <c r="DY101" i="1" s="1"/>
  <c r="DX100" i="1"/>
  <c r="DY100" i="1" s="1"/>
  <c r="DX103" i="1"/>
  <c r="DY103" i="1" s="1"/>
  <c r="DX99" i="1"/>
  <c r="DY99" i="1" s="1"/>
  <c r="DX106" i="1"/>
  <c r="DY106" i="1" s="1"/>
  <c r="DX107" i="1"/>
  <c r="DY107" i="1" s="1"/>
  <c r="DX102" i="1"/>
  <c r="DY102" i="1" s="1"/>
  <c r="DX104" i="1"/>
  <c r="DY104" i="1" s="1"/>
  <c r="DV109" i="1"/>
  <c r="DK56" i="1"/>
  <c r="DL56" i="1" s="1"/>
  <c r="DK55" i="1"/>
  <c r="DL55" i="1" s="1"/>
  <c r="DK51" i="1"/>
  <c r="DL51" i="1" s="1"/>
  <c r="DK49" i="1"/>
  <c r="DL49" i="1" s="1"/>
  <c r="DK48" i="1"/>
  <c r="DL48" i="1" s="1"/>
  <c r="DK52" i="1"/>
  <c r="DL52" i="1" s="1"/>
  <c r="DK47" i="1"/>
  <c r="DK54" i="1"/>
  <c r="DL54" i="1" s="1"/>
  <c r="DK53" i="1"/>
  <c r="DL53" i="1" s="1"/>
  <c r="DK50" i="1"/>
  <c r="DL50" i="1" s="1"/>
  <c r="DI58" i="1"/>
  <c r="CX89" i="1"/>
  <c r="CY89" i="1" s="1"/>
  <c r="CX84" i="1"/>
  <c r="CY84" i="1" s="1"/>
  <c r="CX91" i="1"/>
  <c r="CY91" i="1" s="1"/>
  <c r="CX88" i="1"/>
  <c r="CY88" i="1" s="1"/>
  <c r="CX90" i="1"/>
  <c r="CY90" i="1" s="1"/>
  <c r="CX83" i="1"/>
  <c r="CY83" i="1" s="1"/>
  <c r="CX87" i="1"/>
  <c r="CY87" i="1" s="1"/>
  <c r="CX86" i="1"/>
  <c r="CY86" i="1" s="1"/>
  <c r="CX82" i="1"/>
  <c r="CY82" i="1" s="1"/>
  <c r="CX85" i="1"/>
  <c r="CY85" i="1" s="1"/>
  <c r="CV93" i="1"/>
  <c r="DX105" i="1" l="1"/>
  <c r="DY105" i="1" s="1"/>
  <c r="DX98" i="1"/>
  <c r="DY98" i="1"/>
  <c r="DY108" i="1" s="1"/>
  <c r="DX108" i="1"/>
  <c r="DK57" i="1"/>
  <c r="DL47" i="1"/>
  <c r="DL57" i="1" s="1"/>
  <c r="CX92" i="1"/>
  <c r="CY92" i="1"/>
  <c r="DY109" i="1" l="1"/>
  <c r="DZ98" i="1" s="1"/>
  <c r="DZ101" i="1"/>
  <c r="EA101" i="1" s="1"/>
  <c r="DZ99" i="1"/>
  <c r="EA99" i="1" s="1"/>
  <c r="DL58" i="1"/>
  <c r="CY93" i="1"/>
  <c r="DZ105" i="1" l="1"/>
  <c r="EA105" i="1" s="1"/>
  <c r="DX109" i="1"/>
  <c r="DZ107" i="1"/>
  <c r="EA107" i="1" s="1"/>
  <c r="DZ104" i="1"/>
  <c r="EA104" i="1" s="1"/>
  <c r="DZ106" i="1"/>
  <c r="EA106" i="1" s="1"/>
  <c r="DZ100" i="1"/>
  <c r="EA100" i="1" s="1"/>
  <c r="DZ102" i="1"/>
  <c r="EA102" i="1" s="1"/>
  <c r="DZ103" i="1"/>
  <c r="EA103" i="1" s="1"/>
  <c r="EA98" i="1"/>
  <c r="DM52" i="1"/>
  <c r="DN52" i="1" s="1"/>
  <c r="DM47" i="1"/>
  <c r="DM49" i="1"/>
  <c r="DN49" i="1" s="1"/>
  <c r="DM50" i="1"/>
  <c r="DN50" i="1" s="1"/>
  <c r="DM55" i="1"/>
  <c r="DN55" i="1" s="1"/>
  <c r="DM54" i="1"/>
  <c r="DN54" i="1" s="1"/>
  <c r="DM51" i="1"/>
  <c r="DN51" i="1" s="1"/>
  <c r="DM53" i="1"/>
  <c r="DN53" i="1" s="1"/>
  <c r="DM48" i="1"/>
  <c r="DN48" i="1" s="1"/>
  <c r="DM56" i="1"/>
  <c r="DN56" i="1" s="1"/>
  <c r="DK58" i="1"/>
  <c r="CZ90" i="1"/>
  <c r="DA90" i="1" s="1"/>
  <c r="CZ87" i="1"/>
  <c r="DA87" i="1" s="1"/>
  <c r="CZ82" i="1"/>
  <c r="DA82" i="1" s="1"/>
  <c r="CZ85" i="1"/>
  <c r="DA85" i="1" s="1"/>
  <c r="CZ88" i="1"/>
  <c r="DA88" i="1" s="1"/>
  <c r="CZ83" i="1"/>
  <c r="DA83" i="1" s="1"/>
  <c r="CZ91" i="1"/>
  <c r="DA91" i="1" s="1"/>
  <c r="CZ86" i="1"/>
  <c r="DA86" i="1" s="1"/>
  <c r="CZ89" i="1"/>
  <c r="DA89" i="1" s="1"/>
  <c r="CZ84" i="1"/>
  <c r="DA84" i="1" s="1"/>
  <c r="CX93" i="1"/>
  <c r="EA108" i="1" l="1"/>
  <c r="DZ108" i="1"/>
  <c r="EA109" i="1" s="1"/>
  <c r="DM57" i="1"/>
  <c r="DN47" i="1"/>
  <c r="DN57" i="1" s="1"/>
  <c r="CZ92" i="1"/>
  <c r="DA92" i="1"/>
  <c r="EB99" i="1" l="1"/>
  <c r="EC99" i="1" s="1"/>
  <c r="EB106" i="1"/>
  <c r="EC106" i="1" s="1"/>
  <c r="EB101" i="1"/>
  <c r="EC101" i="1" s="1"/>
  <c r="EB105" i="1"/>
  <c r="EC105" i="1" s="1"/>
  <c r="EB98" i="1"/>
  <c r="EB104" i="1"/>
  <c r="EC104" i="1" s="1"/>
  <c r="EB107" i="1"/>
  <c r="EC107" i="1" s="1"/>
  <c r="EB103" i="1"/>
  <c r="EC103" i="1" s="1"/>
  <c r="EB102" i="1"/>
  <c r="EC102" i="1" s="1"/>
  <c r="EB100" i="1"/>
  <c r="EC100" i="1" s="1"/>
  <c r="DZ109" i="1"/>
  <c r="DN58" i="1"/>
  <c r="DA93" i="1"/>
  <c r="EC98" i="1" l="1"/>
  <c r="EC108" i="1" s="1"/>
  <c r="EB108" i="1"/>
  <c r="DO53" i="1"/>
  <c r="DP53" i="1" s="1"/>
  <c r="DO51" i="1"/>
  <c r="DP51" i="1" s="1"/>
  <c r="DO48" i="1"/>
  <c r="DP48" i="1" s="1"/>
  <c r="DO52" i="1"/>
  <c r="DP52" i="1" s="1"/>
  <c r="DO56" i="1"/>
  <c r="DP56" i="1" s="1"/>
  <c r="DO50" i="1"/>
  <c r="DP50" i="1" s="1"/>
  <c r="DO49" i="1"/>
  <c r="DP49" i="1" s="1"/>
  <c r="DO47" i="1"/>
  <c r="DO54" i="1"/>
  <c r="DP54" i="1" s="1"/>
  <c r="DO55" i="1"/>
  <c r="DP55" i="1" s="1"/>
  <c r="DM58" i="1"/>
  <c r="DB88" i="1"/>
  <c r="DC88" i="1" s="1"/>
  <c r="DB85" i="1"/>
  <c r="DC85" i="1" s="1"/>
  <c r="DB89" i="1"/>
  <c r="DC89" i="1" s="1"/>
  <c r="DB86" i="1"/>
  <c r="DC86" i="1" s="1"/>
  <c r="DB82" i="1"/>
  <c r="DC82" i="1" s="1"/>
  <c r="DB87" i="1"/>
  <c r="DC87" i="1" s="1"/>
  <c r="DB83" i="1"/>
  <c r="DC83" i="1" s="1"/>
  <c r="DB91" i="1"/>
  <c r="DC91" i="1" s="1"/>
  <c r="DB90" i="1"/>
  <c r="DC90" i="1" s="1"/>
  <c r="DB84" i="1"/>
  <c r="DC84" i="1" s="1"/>
  <c r="CZ93" i="1"/>
  <c r="EC109" i="1" l="1"/>
  <c r="DP47" i="1"/>
  <c r="DP57" i="1" s="1"/>
  <c r="DO57" i="1"/>
  <c r="DB92" i="1"/>
  <c r="DC92" i="1"/>
  <c r="ED107" i="1" l="1"/>
  <c r="EE107" i="1" s="1"/>
  <c r="ED99" i="1"/>
  <c r="EE99" i="1" s="1"/>
  <c r="ED103" i="1"/>
  <c r="EE103" i="1" s="1"/>
  <c r="ED102" i="1"/>
  <c r="EE102" i="1" s="1"/>
  <c r="ED100" i="1"/>
  <c r="EE100" i="1" s="1"/>
  <c r="ED101" i="1"/>
  <c r="EE101" i="1" s="1"/>
  <c r="ED98" i="1"/>
  <c r="ED106" i="1"/>
  <c r="EE106" i="1" s="1"/>
  <c r="ED104" i="1"/>
  <c r="EE104" i="1" s="1"/>
  <c r="ED105" i="1"/>
  <c r="EE105" i="1" s="1"/>
  <c r="EB109" i="1"/>
  <c r="DP58" i="1"/>
  <c r="DC93" i="1"/>
  <c r="EE98" i="1" l="1"/>
  <c r="EE108" i="1" s="1"/>
  <c r="ED108" i="1"/>
  <c r="DQ50" i="1"/>
  <c r="DR50" i="1" s="1"/>
  <c r="DQ51" i="1"/>
  <c r="DR51" i="1" s="1"/>
  <c r="DQ55" i="1"/>
  <c r="DR55" i="1" s="1"/>
  <c r="DQ54" i="1"/>
  <c r="DR54" i="1" s="1"/>
  <c r="DQ49" i="1"/>
  <c r="DR49" i="1" s="1"/>
  <c r="DQ47" i="1"/>
  <c r="DQ48" i="1"/>
  <c r="DR48" i="1" s="1"/>
  <c r="DQ56" i="1"/>
  <c r="DR56" i="1" s="1"/>
  <c r="DQ52" i="1"/>
  <c r="DR52" i="1" s="1"/>
  <c r="DQ53" i="1"/>
  <c r="DR53" i="1" s="1"/>
  <c r="DO58" i="1"/>
  <c r="DD88" i="1"/>
  <c r="DE88" i="1" s="1"/>
  <c r="DD85" i="1"/>
  <c r="DE85" i="1" s="1"/>
  <c r="DD90" i="1"/>
  <c r="DE90" i="1" s="1"/>
  <c r="DD83" i="1"/>
  <c r="DE83" i="1" s="1"/>
  <c r="DD87" i="1"/>
  <c r="DE87" i="1" s="1"/>
  <c r="DD82" i="1"/>
  <c r="DE82" i="1" s="1"/>
  <c r="DD86" i="1"/>
  <c r="DE86" i="1" s="1"/>
  <c r="DD91" i="1"/>
  <c r="DE91" i="1" s="1"/>
  <c r="DD89" i="1"/>
  <c r="DE89" i="1" s="1"/>
  <c r="DD84" i="1"/>
  <c r="DE84" i="1" s="1"/>
  <c r="DB93" i="1"/>
  <c r="EE109" i="1" l="1"/>
  <c r="EF106" i="1" s="1"/>
  <c r="EG106" i="1" s="1"/>
  <c r="EF98" i="1"/>
  <c r="EF100" i="1"/>
  <c r="EG100" i="1" s="1"/>
  <c r="EF101" i="1"/>
  <c r="EG101" i="1" s="1"/>
  <c r="EF105" i="1"/>
  <c r="EG105" i="1" s="1"/>
  <c r="DR47" i="1"/>
  <c r="DR57" i="1" s="1"/>
  <c r="DQ57" i="1"/>
  <c r="DD92" i="1"/>
  <c r="DE92" i="1"/>
  <c r="EF103" i="1" l="1"/>
  <c r="EG103" i="1" s="1"/>
  <c r="ED109" i="1"/>
  <c r="EF102" i="1"/>
  <c r="EG102" i="1" s="1"/>
  <c r="EF99" i="1"/>
  <c r="EG99" i="1" s="1"/>
  <c r="EF104" i="1"/>
  <c r="EG104" i="1" s="1"/>
  <c r="EF107" i="1"/>
  <c r="EG107" i="1" s="1"/>
  <c r="EG98" i="1"/>
  <c r="DR58" i="1"/>
  <c r="DE93" i="1"/>
  <c r="EG108" i="1" l="1"/>
  <c r="EF108" i="1"/>
  <c r="EG109" i="1" s="1"/>
  <c r="DS54" i="1"/>
  <c r="DT54" i="1" s="1"/>
  <c r="DS52" i="1"/>
  <c r="DT52" i="1" s="1"/>
  <c r="DS49" i="1"/>
  <c r="DT49" i="1" s="1"/>
  <c r="DS47" i="1"/>
  <c r="DS48" i="1"/>
  <c r="DT48" i="1" s="1"/>
  <c r="DS55" i="1"/>
  <c r="DT55" i="1" s="1"/>
  <c r="DS53" i="1"/>
  <c r="DT53" i="1" s="1"/>
  <c r="DS51" i="1"/>
  <c r="DT51" i="1" s="1"/>
  <c r="DS50" i="1"/>
  <c r="DT50" i="1" s="1"/>
  <c r="DS56" i="1"/>
  <c r="DT56" i="1" s="1"/>
  <c r="DQ58" i="1"/>
  <c r="DF91" i="1"/>
  <c r="DG91" i="1" s="1"/>
  <c r="DF86" i="1"/>
  <c r="DG86" i="1" s="1"/>
  <c r="DF83" i="1"/>
  <c r="DG83" i="1" s="1"/>
  <c r="DF87" i="1"/>
  <c r="DG87" i="1" s="1"/>
  <c r="DF84" i="1"/>
  <c r="DG84" i="1" s="1"/>
  <c r="DF82" i="1"/>
  <c r="DG82" i="1" s="1"/>
  <c r="DF85" i="1"/>
  <c r="DG85" i="1" s="1"/>
  <c r="DF90" i="1"/>
  <c r="DG90" i="1" s="1"/>
  <c r="DF89" i="1"/>
  <c r="DG89" i="1" s="1"/>
  <c r="DF88" i="1"/>
  <c r="DG88" i="1" s="1"/>
  <c r="DD93" i="1"/>
  <c r="EH102" i="1" l="1"/>
  <c r="EI102" i="1" s="1"/>
  <c r="EH105" i="1"/>
  <c r="EI105" i="1" s="1"/>
  <c r="EH106" i="1"/>
  <c r="EI106" i="1" s="1"/>
  <c r="EH101" i="1"/>
  <c r="EI101" i="1" s="1"/>
  <c r="EH99" i="1"/>
  <c r="EI99" i="1" s="1"/>
  <c r="EH100" i="1"/>
  <c r="EI100" i="1" s="1"/>
  <c r="EH104" i="1"/>
  <c r="EI104" i="1" s="1"/>
  <c r="EH98" i="1"/>
  <c r="EH107" i="1"/>
  <c r="EI107" i="1" s="1"/>
  <c r="EH103" i="1"/>
  <c r="EI103" i="1" s="1"/>
  <c r="EF109" i="1"/>
  <c r="DS57" i="1"/>
  <c r="DT47" i="1"/>
  <c r="DT57" i="1" s="1"/>
  <c r="DF92" i="1"/>
  <c r="DG92" i="1"/>
  <c r="EH108" i="1" l="1"/>
  <c r="EI98" i="1"/>
  <c r="EI108" i="1" s="1"/>
  <c r="DT58" i="1"/>
  <c r="DU49" i="1" s="1"/>
  <c r="DV49" i="1" s="1"/>
  <c r="DG93" i="1"/>
  <c r="DU56" i="1" l="1"/>
  <c r="DV56" i="1" s="1"/>
  <c r="DS58" i="1"/>
  <c r="DU52" i="1"/>
  <c r="DV52" i="1" s="1"/>
  <c r="DU54" i="1"/>
  <c r="DV54" i="1" s="1"/>
  <c r="DU50" i="1"/>
  <c r="DV50" i="1" s="1"/>
  <c r="DU48" i="1"/>
  <c r="DV48" i="1" s="1"/>
  <c r="DU53" i="1"/>
  <c r="DV53" i="1" s="1"/>
  <c r="DU55" i="1"/>
  <c r="DV55" i="1" s="1"/>
  <c r="DU47" i="1"/>
  <c r="DV47" i="1" s="1"/>
  <c r="DU51" i="1"/>
  <c r="DV51" i="1" s="1"/>
  <c r="EI109" i="1"/>
  <c r="DH89" i="1"/>
  <c r="DI89" i="1" s="1"/>
  <c r="DH84" i="1"/>
  <c r="DI84" i="1" s="1"/>
  <c r="DH91" i="1"/>
  <c r="DI91" i="1" s="1"/>
  <c r="DH88" i="1"/>
  <c r="DI88" i="1" s="1"/>
  <c r="DH86" i="1"/>
  <c r="DI86" i="1" s="1"/>
  <c r="DH82" i="1"/>
  <c r="DI82" i="1" s="1"/>
  <c r="DH87" i="1"/>
  <c r="DI87" i="1" s="1"/>
  <c r="DH85" i="1"/>
  <c r="DI85" i="1" s="1"/>
  <c r="DH90" i="1"/>
  <c r="DI90" i="1" s="1"/>
  <c r="DH83" i="1"/>
  <c r="DI83" i="1" s="1"/>
  <c r="DF93" i="1"/>
  <c r="DV57" i="1" l="1"/>
  <c r="EJ105" i="1"/>
  <c r="EK105" i="1" s="1"/>
  <c r="EJ106" i="1"/>
  <c r="EK106" i="1" s="1"/>
  <c r="EJ100" i="1"/>
  <c r="EK100" i="1" s="1"/>
  <c r="EJ101" i="1"/>
  <c r="EK101" i="1" s="1"/>
  <c r="EJ98" i="1"/>
  <c r="EJ99" i="1"/>
  <c r="EK99" i="1" s="1"/>
  <c r="EJ104" i="1"/>
  <c r="EK104" i="1" s="1"/>
  <c r="EJ102" i="1"/>
  <c r="EK102" i="1" s="1"/>
  <c r="EJ103" i="1"/>
  <c r="EK103" i="1" s="1"/>
  <c r="EJ107" i="1"/>
  <c r="EK107" i="1" s="1"/>
  <c r="EH109" i="1"/>
  <c r="DU57" i="1"/>
  <c r="DV58" i="1" s="1"/>
  <c r="DH92" i="1"/>
  <c r="DI92" i="1"/>
  <c r="EK98" i="1" l="1"/>
  <c r="EK108" i="1" s="1"/>
  <c r="EJ108" i="1"/>
  <c r="DW52" i="1"/>
  <c r="DX52" i="1" s="1"/>
  <c r="DW47" i="1"/>
  <c r="DW53" i="1"/>
  <c r="DX53" i="1" s="1"/>
  <c r="DW54" i="1"/>
  <c r="DX54" i="1" s="1"/>
  <c r="DW51" i="1"/>
  <c r="DX51" i="1" s="1"/>
  <c r="DW49" i="1"/>
  <c r="DX49" i="1" s="1"/>
  <c r="DW48" i="1"/>
  <c r="DX48" i="1" s="1"/>
  <c r="DW56" i="1"/>
  <c r="DX56" i="1" s="1"/>
  <c r="DW50" i="1"/>
  <c r="DX50" i="1" s="1"/>
  <c r="DW55" i="1"/>
  <c r="DX55" i="1" s="1"/>
  <c r="DU58" i="1"/>
  <c r="DI93" i="1"/>
  <c r="EK109" i="1" l="1"/>
  <c r="EL105" i="1" s="1"/>
  <c r="EM105" i="1" s="1"/>
  <c r="EJ109" i="1"/>
  <c r="DX47" i="1"/>
  <c r="DX57" i="1" s="1"/>
  <c r="DW57" i="1"/>
  <c r="DJ90" i="1"/>
  <c r="DK90" i="1" s="1"/>
  <c r="DJ86" i="1"/>
  <c r="DK86" i="1" s="1"/>
  <c r="DJ82" i="1"/>
  <c r="DK82" i="1" s="1"/>
  <c r="DJ87" i="1"/>
  <c r="DK87" i="1" s="1"/>
  <c r="DJ88" i="1"/>
  <c r="DK88" i="1" s="1"/>
  <c r="DJ85" i="1"/>
  <c r="DK85" i="1" s="1"/>
  <c r="DJ84" i="1"/>
  <c r="DK84" i="1" s="1"/>
  <c r="DJ91" i="1"/>
  <c r="DK91" i="1" s="1"/>
  <c r="DJ83" i="1"/>
  <c r="DK83" i="1" s="1"/>
  <c r="DJ89" i="1"/>
  <c r="DK89" i="1" s="1"/>
  <c r="DH93" i="1"/>
  <c r="EL104" i="1" l="1"/>
  <c r="EM104" i="1" s="1"/>
  <c r="EL101" i="1"/>
  <c r="EM101" i="1" s="1"/>
  <c r="EL102" i="1"/>
  <c r="EM102" i="1" s="1"/>
  <c r="EL103" i="1"/>
  <c r="EM103" i="1" s="1"/>
  <c r="EL100" i="1"/>
  <c r="EM100" i="1" s="1"/>
  <c r="EL98" i="1"/>
  <c r="EM98" i="1" s="1"/>
  <c r="EL99" i="1"/>
  <c r="EM99" i="1" s="1"/>
  <c r="EL106" i="1"/>
  <c r="EM106" i="1" s="1"/>
  <c r="EL107" i="1"/>
  <c r="EM107" i="1" s="1"/>
  <c r="DX58" i="1"/>
  <c r="DY51" i="1" s="1"/>
  <c r="DZ51" i="1" s="1"/>
  <c r="DJ92" i="1"/>
  <c r="DK92" i="1"/>
  <c r="EL108" i="1" l="1"/>
  <c r="EM108" i="1"/>
  <c r="EM109" i="1" s="1"/>
  <c r="EN99" i="1" s="1"/>
  <c r="EO99" i="1" s="1"/>
  <c r="DY55" i="1"/>
  <c r="DZ55" i="1" s="1"/>
  <c r="DY56" i="1"/>
  <c r="DZ56" i="1" s="1"/>
  <c r="DY48" i="1"/>
  <c r="DZ48" i="1" s="1"/>
  <c r="DY47" i="1"/>
  <c r="DZ47" i="1" s="1"/>
  <c r="DY50" i="1"/>
  <c r="DZ50" i="1" s="1"/>
  <c r="DY52" i="1"/>
  <c r="DZ52" i="1" s="1"/>
  <c r="DW58" i="1"/>
  <c r="DY54" i="1"/>
  <c r="DZ54" i="1" s="1"/>
  <c r="DY49" i="1"/>
  <c r="DZ49" i="1" s="1"/>
  <c r="DY53" i="1"/>
  <c r="DZ53" i="1" s="1"/>
  <c r="DK93" i="1"/>
  <c r="EN100" i="1" l="1"/>
  <c r="EO100" i="1" s="1"/>
  <c r="EN98" i="1"/>
  <c r="EN107" i="1"/>
  <c r="EO107" i="1" s="1"/>
  <c r="EL109" i="1"/>
  <c r="EN104" i="1"/>
  <c r="EO104" i="1" s="1"/>
  <c r="EN105" i="1"/>
  <c r="EO105" i="1" s="1"/>
  <c r="EN102" i="1"/>
  <c r="EO102" i="1" s="1"/>
  <c r="EN103" i="1"/>
  <c r="EO103" i="1" s="1"/>
  <c r="EN106" i="1"/>
  <c r="EO106" i="1" s="1"/>
  <c r="EN101" i="1"/>
  <c r="EO101" i="1" s="1"/>
  <c r="DZ57" i="1"/>
  <c r="DY57" i="1"/>
  <c r="EO98" i="1"/>
  <c r="DL91" i="1"/>
  <c r="DM91" i="1" s="1"/>
  <c r="DL86" i="1"/>
  <c r="DM86" i="1" s="1"/>
  <c r="DL83" i="1"/>
  <c r="DM83" i="1" s="1"/>
  <c r="DL89" i="1"/>
  <c r="DM89" i="1" s="1"/>
  <c r="DL85" i="1"/>
  <c r="DM85" i="1" s="1"/>
  <c r="DL82" i="1"/>
  <c r="DM82" i="1" s="1"/>
  <c r="DL88" i="1"/>
  <c r="DM88" i="1" s="1"/>
  <c r="DL84" i="1"/>
  <c r="DM84" i="1" s="1"/>
  <c r="DL90" i="1"/>
  <c r="DM90" i="1" s="1"/>
  <c r="DL87" i="1"/>
  <c r="DM87" i="1" s="1"/>
  <c r="DJ93" i="1"/>
  <c r="EN108" i="1" l="1"/>
  <c r="EO108" i="1"/>
  <c r="DZ58" i="1"/>
  <c r="EA53" i="1" s="1"/>
  <c r="EB53" i="1" s="1"/>
  <c r="DL92" i="1"/>
  <c r="DM92" i="1"/>
  <c r="EO109" i="1" l="1"/>
  <c r="EP107" i="1" s="1"/>
  <c r="EQ107" i="1" s="1"/>
  <c r="EA56" i="1"/>
  <c r="EB56" i="1" s="1"/>
  <c r="EA51" i="1"/>
  <c r="EB51" i="1" s="1"/>
  <c r="EA52" i="1"/>
  <c r="EB52" i="1" s="1"/>
  <c r="DY58" i="1"/>
  <c r="EA49" i="1"/>
  <c r="EB49" i="1" s="1"/>
  <c r="EA54" i="1"/>
  <c r="EB54" i="1" s="1"/>
  <c r="EA47" i="1"/>
  <c r="EB47" i="1" s="1"/>
  <c r="EA55" i="1"/>
  <c r="EB55" i="1" s="1"/>
  <c r="EA48" i="1"/>
  <c r="EB48" i="1" s="1"/>
  <c r="EA50" i="1"/>
  <c r="EB50" i="1" s="1"/>
  <c r="EP101" i="1"/>
  <c r="EQ101" i="1" s="1"/>
  <c r="EP104" i="1"/>
  <c r="EQ104" i="1" s="1"/>
  <c r="EP102" i="1"/>
  <c r="EQ102" i="1" s="1"/>
  <c r="EP99" i="1"/>
  <c r="EQ99" i="1" s="1"/>
  <c r="EN109" i="1"/>
  <c r="EP106" i="1"/>
  <c r="EQ106" i="1" s="1"/>
  <c r="EP105" i="1"/>
  <c r="EQ105" i="1" s="1"/>
  <c r="EP103" i="1"/>
  <c r="EQ103" i="1" s="1"/>
  <c r="EP100" i="1"/>
  <c r="EQ100" i="1" s="1"/>
  <c r="EP98" i="1"/>
  <c r="DM93" i="1"/>
  <c r="EA57" i="1" l="1"/>
  <c r="EB57" i="1"/>
  <c r="EP108" i="1"/>
  <c r="EQ98" i="1"/>
  <c r="EQ108" i="1" s="1"/>
  <c r="EQ109" i="1" s="1"/>
  <c r="DN89" i="1"/>
  <c r="DO89" i="1" s="1"/>
  <c r="DN84" i="1"/>
  <c r="DO84" i="1" s="1"/>
  <c r="DN90" i="1"/>
  <c r="DO90" i="1" s="1"/>
  <c r="DN86" i="1"/>
  <c r="DO86" i="1" s="1"/>
  <c r="DN88" i="1"/>
  <c r="DO88" i="1" s="1"/>
  <c r="DN83" i="1"/>
  <c r="DO83" i="1" s="1"/>
  <c r="DN87" i="1"/>
  <c r="DO87" i="1" s="1"/>
  <c r="DN91" i="1"/>
  <c r="DO91" i="1" s="1"/>
  <c r="DN85" i="1"/>
  <c r="DO85" i="1" s="1"/>
  <c r="DN82" i="1"/>
  <c r="DO82" i="1" s="1"/>
  <c r="DL93" i="1"/>
  <c r="EB58" i="1" l="1"/>
  <c r="EC54" i="1" s="1"/>
  <c r="ED54" i="1" s="1"/>
  <c r="EC55" i="1"/>
  <c r="ED55" i="1" s="1"/>
  <c r="ER100" i="1"/>
  <c r="ES100" i="1" s="1"/>
  <c r="ER105" i="1"/>
  <c r="ES105" i="1" s="1"/>
  <c r="ER106" i="1"/>
  <c r="ES106" i="1" s="1"/>
  <c r="ER101" i="1"/>
  <c r="ES101" i="1" s="1"/>
  <c r="ER102" i="1"/>
  <c r="ES102" i="1" s="1"/>
  <c r="ER99" i="1"/>
  <c r="ES99" i="1" s="1"/>
  <c r="ER98" i="1"/>
  <c r="ER103" i="1"/>
  <c r="ES103" i="1" s="1"/>
  <c r="ER104" i="1"/>
  <c r="ES104" i="1" s="1"/>
  <c r="ER107" i="1"/>
  <c r="ES107" i="1" s="1"/>
  <c r="EP109" i="1"/>
  <c r="DN92" i="1"/>
  <c r="DO92" i="1"/>
  <c r="EC51" i="1" l="1"/>
  <c r="ED51" i="1" s="1"/>
  <c r="EA58" i="1"/>
  <c r="EC49" i="1"/>
  <c r="ED49" i="1" s="1"/>
  <c r="EC53" i="1"/>
  <c r="ED53" i="1" s="1"/>
  <c r="EC56" i="1"/>
  <c r="ED56" i="1" s="1"/>
  <c r="EC48" i="1"/>
  <c r="ED48" i="1" s="1"/>
  <c r="EC47" i="1"/>
  <c r="ED47" i="1" s="1"/>
  <c r="EC52" i="1"/>
  <c r="ED52" i="1" s="1"/>
  <c r="EC50" i="1"/>
  <c r="ED50" i="1" s="1"/>
  <c r="ES98" i="1"/>
  <c r="ES108" i="1" s="1"/>
  <c r="ER108" i="1"/>
  <c r="DO93" i="1"/>
  <c r="ED57" i="1" l="1"/>
  <c r="EC57" i="1"/>
  <c r="ES109" i="1"/>
  <c r="ET106" i="1" s="1"/>
  <c r="EU106" i="1" s="1"/>
  <c r="DP90" i="1"/>
  <c r="DQ90" i="1" s="1"/>
  <c r="DP87" i="1"/>
  <c r="DQ87" i="1" s="1"/>
  <c r="DP82" i="1"/>
  <c r="DQ82" i="1" s="1"/>
  <c r="DP83" i="1"/>
  <c r="DQ83" i="1" s="1"/>
  <c r="DP91" i="1"/>
  <c r="DQ91" i="1" s="1"/>
  <c r="DP86" i="1"/>
  <c r="DQ86" i="1" s="1"/>
  <c r="DP89" i="1"/>
  <c r="DQ89" i="1" s="1"/>
  <c r="DP85" i="1"/>
  <c r="DQ85" i="1" s="1"/>
  <c r="DP84" i="1"/>
  <c r="DQ84" i="1" s="1"/>
  <c r="DP88" i="1"/>
  <c r="DQ88" i="1" s="1"/>
  <c r="DN93" i="1"/>
  <c r="ED58" i="1" l="1"/>
  <c r="EE54" i="1" s="1"/>
  <c r="EF54" i="1" s="1"/>
  <c r="EE56" i="1"/>
  <c r="EF56" i="1" s="1"/>
  <c r="EE50" i="1"/>
  <c r="EF50" i="1" s="1"/>
  <c r="EE49" i="1"/>
  <c r="EF49" i="1" s="1"/>
  <c r="ET104" i="1"/>
  <c r="EU104" i="1" s="1"/>
  <c r="ET105" i="1"/>
  <c r="EU105" i="1" s="1"/>
  <c r="EE51" i="1"/>
  <c r="EF51" i="1" s="1"/>
  <c r="EE55" i="1"/>
  <c r="EF55" i="1" s="1"/>
  <c r="ET98" i="1"/>
  <c r="EU98" i="1" s="1"/>
  <c r="ET101" i="1"/>
  <c r="EU101" i="1" s="1"/>
  <c r="ET100" i="1"/>
  <c r="EU100" i="1" s="1"/>
  <c r="ET103" i="1"/>
  <c r="EU103" i="1" s="1"/>
  <c r="ER109" i="1"/>
  <c r="ET99" i="1"/>
  <c r="EU99" i="1" s="1"/>
  <c r="ET102" i="1"/>
  <c r="EU102" i="1" s="1"/>
  <c r="ET107" i="1"/>
  <c r="EU107" i="1" s="1"/>
  <c r="DP92" i="1"/>
  <c r="DQ92" i="1"/>
  <c r="EE47" i="1" l="1"/>
  <c r="EF47" i="1" s="1"/>
  <c r="EE52" i="1"/>
  <c r="EF52" i="1" s="1"/>
  <c r="EE53" i="1"/>
  <c r="EF53" i="1" s="1"/>
  <c r="EC58" i="1"/>
  <c r="EE48" i="1"/>
  <c r="EF48" i="1" s="1"/>
  <c r="ET108" i="1"/>
  <c r="EU108" i="1"/>
  <c r="DQ93" i="1"/>
  <c r="EF57" i="1" l="1"/>
  <c r="EE57" i="1"/>
  <c r="EF58" i="1" s="1"/>
  <c r="EG47" i="1" s="1"/>
  <c r="EH47" i="1" s="1"/>
  <c r="EU109" i="1"/>
  <c r="EV103" i="1" s="1"/>
  <c r="EW103" i="1" s="1"/>
  <c r="DR88" i="1"/>
  <c r="DS88" i="1" s="1"/>
  <c r="DR85" i="1"/>
  <c r="DS85" i="1" s="1"/>
  <c r="DR91" i="1"/>
  <c r="DS91" i="1" s="1"/>
  <c r="DR87" i="1"/>
  <c r="DS87" i="1" s="1"/>
  <c r="DR84" i="1"/>
  <c r="DS84" i="1" s="1"/>
  <c r="DR90" i="1"/>
  <c r="DS90" i="1" s="1"/>
  <c r="DR86" i="1"/>
  <c r="DS86" i="1" s="1"/>
  <c r="DR89" i="1"/>
  <c r="DS89" i="1" s="1"/>
  <c r="DR83" i="1"/>
  <c r="DS83" i="1" s="1"/>
  <c r="DR82" i="1"/>
  <c r="DS82" i="1" s="1"/>
  <c r="DP93" i="1"/>
  <c r="EV105" i="1" l="1"/>
  <c r="EW105" i="1" s="1"/>
  <c r="EG50" i="1"/>
  <c r="EH50" i="1" s="1"/>
  <c r="EG53" i="1"/>
  <c r="EH53" i="1" s="1"/>
  <c r="EG51" i="1"/>
  <c r="EH51" i="1" s="1"/>
  <c r="EE58" i="1"/>
  <c r="EV107" i="1"/>
  <c r="EW107" i="1" s="1"/>
  <c r="EG48" i="1"/>
  <c r="EH48" i="1" s="1"/>
  <c r="EV102" i="1"/>
  <c r="EW102" i="1" s="1"/>
  <c r="EV104" i="1"/>
  <c r="EW104" i="1" s="1"/>
  <c r="EV106" i="1"/>
  <c r="EW106" i="1" s="1"/>
  <c r="EV99" i="1"/>
  <c r="EW99" i="1" s="1"/>
  <c r="ET109" i="1"/>
  <c r="EV101" i="1"/>
  <c r="EW101" i="1" s="1"/>
  <c r="EV100" i="1"/>
  <c r="EW100" i="1" s="1"/>
  <c r="EV98" i="1"/>
  <c r="EG54" i="1"/>
  <c r="EH54" i="1" s="1"/>
  <c r="EG52" i="1"/>
  <c r="EH52" i="1" s="1"/>
  <c r="EG49" i="1"/>
  <c r="EH49" i="1" s="1"/>
  <c r="EG56" i="1"/>
  <c r="EH56" i="1" s="1"/>
  <c r="EG55" i="1"/>
  <c r="EH55" i="1" s="1"/>
  <c r="DR92" i="1"/>
  <c r="DS92" i="1"/>
  <c r="EV108" i="1" l="1"/>
  <c r="EW98" i="1"/>
  <c r="EW108" i="1" s="1"/>
  <c r="EW109" i="1" s="1"/>
  <c r="EV109" i="1" s="1"/>
  <c r="EG57" i="1"/>
  <c r="EH57" i="1"/>
  <c r="DS93" i="1"/>
  <c r="EH58" i="1" l="1"/>
  <c r="EI52" i="1"/>
  <c r="EJ52" i="1" s="1"/>
  <c r="EI54" i="1"/>
  <c r="EJ54" i="1" s="1"/>
  <c r="EI51" i="1"/>
  <c r="EJ51" i="1" s="1"/>
  <c r="EI48" i="1"/>
  <c r="EJ48" i="1" s="1"/>
  <c r="EI53" i="1"/>
  <c r="EJ53" i="1" s="1"/>
  <c r="EI47" i="1"/>
  <c r="EJ47" i="1" s="1"/>
  <c r="EG58" i="1"/>
  <c r="EI50" i="1"/>
  <c r="EJ50" i="1" s="1"/>
  <c r="EI55" i="1"/>
  <c r="EJ55" i="1" s="1"/>
  <c r="EI56" i="1"/>
  <c r="EJ56" i="1" s="1"/>
  <c r="EI49" i="1"/>
  <c r="EJ49" i="1" s="1"/>
  <c r="N97" i="1"/>
  <c r="N98" i="1" s="1"/>
  <c r="DT88" i="1"/>
  <c r="DU88" i="1" s="1"/>
  <c r="DT84" i="1"/>
  <c r="DU84" i="1" s="1"/>
  <c r="DT91" i="1"/>
  <c r="DU91" i="1" s="1"/>
  <c r="DT86" i="1"/>
  <c r="DU86" i="1" s="1"/>
  <c r="DT87" i="1"/>
  <c r="DU87" i="1" s="1"/>
  <c r="DT85" i="1"/>
  <c r="DU85" i="1" s="1"/>
  <c r="DT90" i="1"/>
  <c r="DU90" i="1" s="1"/>
  <c r="DT83" i="1"/>
  <c r="DU83" i="1" s="1"/>
  <c r="DT89" i="1"/>
  <c r="DU89" i="1" s="1"/>
  <c r="DT82" i="1"/>
  <c r="DU82" i="1" s="1"/>
  <c r="DR93" i="1"/>
  <c r="N105" i="1" l="1"/>
  <c r="N102" i="1"/>
  <c r="N103" i="1"/>
  <c r="N109" i="1"/>
  <c r="N108" i="1" s="1"/>
  <c r="M96" i="1" s="1"/>
  <c r="N99" i="1"/>
  <c r="EI57" i="1"/>
  <c r="EJ57" i="1"/>
  <c r="EJ58" i="1" s="1"/>
  <c r="N100" i="1"/>
  <c r="N107" i="1"/>
  <c r="N104" i="1"/>
  <c r="N101" i="1"/>
  <c r="S111" i="1"/>
  <c r="N65" i="1" s="1"/>
  <c r="T70" i="1" s="1"/>
  <c r="T77" i="1" s="1"/>
  <c r="V70" i="1" s="1"/>
  <c r="N106" i="1"/>
  <c r="DT92" i="1"/>
  <c r="DU92" i="1"/>
  <c r="N96" i="1" l="1"/>
  <c r="Q111" i="1" s="1"/>
  <c r="EK47" i="1"/>
  <c r="EK52" i="1"/>
  <c r="EL52" i="1" s="1"/>
  <c r="EK56" i="1"/>
  <c r="EL56" i="1" s="1"/>
  <c r="EK49" i="1"/>
  <c r="EL49" i="1" s="1"/>
  <c r="EK54" i="1"/>
  <c r="EL54" i="1" s="1"/>
  <c r="EK50" i="1"/>
  <c r="EL50" i="1" s="1"/>
  <c r="EI58" i="1"/>
  <c r="EK55" i="1"/>
  <c r="EL55" i="1" s="1"/>
  <c r="EK51" i="1"/>
  <c r="EL51" i="1" s="1"/>
  <c r="EK53" i="1"/>
  <c r="EL53" i="1" s="1"/>
  <c r="EK48" i="1"/>
  <c r="EL48" i="1" s="1"/>
  <c r="V69" i="1"/>
  <c r="V73" i="1"/>
  <c r="V71" i="1"/>
  <c r="V74" i="1"/>
  <c r="V68" i="1"/>
  <c r="V67" i="1"/>
  <c r="V76" i="1"/>
  <c r="V75" i="1"/>
  <c r="V72" i="1"/>
  <c r="EL47" i="1"/>
  <c r="DU93" i="1"/>
  <c r="EK57" i="1" l="1"/>
  <c r="EL57" i="1"/>
  <c r="EL58" i="1" s="1"/>
  <c r="DV90" i="1"/>
  <c r="DW90" i="1" s="1"/>
  <c r="DV87" i="1"/>
  <c r="DW87" i="1" s="1"/>
  <c r="DV82" i="1"/>
  <c r="DW82" i="1" s="1"/>
  <c r="DV85" i="1"/>
  <c r="DW85" i="1" s="1"/>
  <c r="DV88" i="1"/>
  <c r="DW88" i="1" s="1"/>
  <c r="DV83" i="1"/>
  <c r="DW83" i="1" s="1"/>
  <c r="DV91" i="1"/>
  <c r="DW91" i="1" s="1"/>
  <c r="DV86" i="1"/>
  <c r="DW86" i="1" s="1"/>
  <c r="DV89" i="1"/>
  <c r="DW89" i="1" s="1"/>
  <c r="DV84" i="1"/>
  <c r="DW84" i="1" s="1"/>
  <c r="DT93" i="1"/>
  <c r="EM53" i="1" l="1"/>
  <c r="EN53" i="1" s="1"/>
  <c r="EM52" i="1"/>
  <c r="EN52" i="1" s="1"/>
  <c r="EM51" i="1"/>
  <c r="EN51" i="1" s="1"/>
  <c r="EM54" i="1"/>
  <c r="EN54" i="1" s="1"/>
  <c r="EM50" i="1"/>
  <c r="EN50" i="1" s="1"/>
  <c r="EM56" i="1"/>
  <c r="EN56" i="1" s="1"/>
  <c r="EM48" i="1"/>
  <c r="EN48" i="1" s="1"/>
  <c r="EM49" i="1"/>
  <c r="EN49" i="1" s="1"/>
  <c r="EM47" i="1"/>
  <c r="EM55" i="1"/>
  <c r="EN55" i="1" s="1"/>
  <c r="EK58" i="1"/>
  <c r="DV92" i="1"/>
  <c r="DW92" i="1"/>
  <c r="EN47" i="1" l="1"/>
  <c r="EN57" i="1" s="1"/>
  <c r="EM57" i="1"/>
  <c r="DW93" i="1"/>
  <c r="EN58" i="1" l="1"/>
  <c r="DX88" i="1"/>
  <c r="DY88" i="1" s="1"/>
  <c r="DX85" i="1"/>
  <c r="DY85" i="1" s="1"/>
  <c r="DX89" i="1"/>
  <c r="DY89" i="1" s="1"/>
  <c r="DX86" i="1"/>
  <c r="DY86" i="1" s="1"/>
  <c r="DX82" i="1"/>
  <c r="DY82" i="1" s="1"/>
  <c r="DX87" i="1"/>
  <c r="DY87" i="1" s="1"/>
  <c r="DX83" i="1"/>
  <c r="DY83" i="1" s="1"/>
  <c r="DX91" i="1"/>
  <c r="DY91" i="1" s="1"/>
  <c r="DX90" i="1"/>
  <c r="DY90" i="1" s="1"/>
  <c r="DX84" i="1"/>
  <c r="DY84" i="1" s="1"/>
  <c r="DV93" i="1"/>
  <c r="EO49" i="1" l="1"/>
  <c r="EP49" i="1" s="1"/>
  <c r="EO51" i="1"/>
  <c r="EP51" i="1" s="1"/>
  <c r="EO50" i="1"/>
  <c r="EP50" i="1" s="1"/>
  <c r="EO52" i="1"/>
  <c r="EP52" i="1" s="1"/>
  <c r="EO55" i="1"/>
  <c r="EP55" i="1" s="1"/>
  <c r="EO54" i="1"/>
  <c r="EP54" i="1" s="1"/>
  <c r="EO53" i="1"/>
  <c r="EP53" i="1" s="1"/>
  <c r="EO48" i="1"/>
  <c r="EP48" i="1" s="1"/>
  <c r="EO56" i="1"/>
  <c r="EP56" i="1" s="1"/>
  <c r="EO47" i="1"/>
  <c r="EM58" i="1"/>
  <c r="DX92" i="1"/>
  <c r="DY92" i="1"/>
  <c r="EO57" i="1" l="1"/>
  <c r="EP47" i="1"/>
  <c r="EP57" i="1" s="1"/>
  <c r="DY93" i="1"/>
  <c r="EP58" i="1" l="1"/>
  <c r="EQ50" i="1" s="1"/>
  <c r="ER50" i="1" s="1"/>
  <c r="DZ88" i="1"/>
  <c r="EA88" i="1" s="1"/>
  <c r="DZ84" i="1"/>
  <c r="EA84" i="1" s="1"/>
  <c r="DZ89" i="1"/>
  <c r="EA89" i="1" s="1"/>
  <c r="DZ83" i="1"/>
  <c r="EA83" i="1" s="1"/>
  <c r="DZ90" i="1"/>
  <c r="EA90" i="1" s="1"/>
  <c r="DZ82" i="1"/>
  <c r="EA82" i="1" s="1"/>
  <c r="DZ87" i="1"/>
  <c r="EA87" i="1" s="1"/>
  <c r="DZ86" i="1"/>
  <c r="EA86" i="1" s="1"/>
  <c r="DZ91" i="1"/>
  <c r="EA91" i="1" s="1"/>
  <c r="DZ85" i="1"/>
  <c r="EA85" i="1" s="1"/>
  <c r="DX93" i="1"/>
  <c r="EQ52" i="1" l="1"/>
  <c r="ER52" i="1" s="1"/>
  <c r="EQ55" i="1"/>
  <c r="ER55" i="1" s="1"/>
  <c r="EQ56" i="1"/>
  <c r="ER56" i="1" s="1"/>
  <c r="EQ47" i="1"/>
  <c r="ER47" i="1" s="1"/>
  <c r="EQ51" i="1"/>
  <c r="ER51" i="1" s="1"/>
  <c r="EQ54" i="1"/>
  <c r="ER54" i="1" s="1"/>
  <c r="EO58" i="1"/>
  <c r="EQ48" i="1"/>
  <c r="ER48" i="1" s="1"/>
  <c r="EQ53" i="1"/>
  <c r="ER53" i="1" s="1"/>
  <c r="EQ49" i="1"/>
  <c r="ER49" i="1" s="1"/>
  <c r="DZ92" i="1"/>
  <c r="EA92" i="1"/>
  <c r="ER57" i="1" l="1"/>
  <c r="EQ57" i="1"/>
  <c r="EA93" i="1"/>
  <c r="ER58" i="1" l="1"/>
  <c r="ES50" i="1" s="1"/>
  <c r="ET50" i="1" s="1"/>
  <c r="EB90" i="1"/>
  <c r="EC90" i="1" s="1"/>
  <c r="EB87" i="1"/>
  <c r="EC87" i="1" s="1"/>
  <c r="EB82" i="1"/>
  <c r="EC82" i="1" s="1"/>
  <c r="EB83" i="1"/>
  <c r="EC83" i="1" s="1"/>
  <c r="EB89" i="1"/>
  <c r="EC89" i="1" s="1"/>
  <c r="EB85" i="1"/>
  <c r="EC85" i="1" s="1"/>
  <c r="EB84" i="1"/>
  <c r="EC84" i="1" s="1"/>
  <c r="EB88" i="1"/>
  <c r="EC88" i="1" s="1"/>
  <c r="EB91" i="1"/>
  <c r="EC91" i="1" s="1"/>
  <c r="EB86" i="1"/>
  <c r="EC86" i="1" s="1"/>
  <c r="DZ93" i="1"/>
  <c r="ES53" i="1" l="1"/>
  <c r="ET53" i="1" s="1"/>
  <c r="ES48" i="1"/>
  <c r="ET48" i="1" s="1"/>
  <c r="EQ58" i="1"/>
  <c r="ES56" i="1"/>
  <c r="ET56" i="1" s="1"/>
  <c r="ES54" i="1"/>
  <c r="ET54" i="1" s="1"/>
  <c r="ES49" i="1"/>
  <c r="ET49" i="1" s="1"/>
  <c r="ES47" i="1"/>
  <c r="ET47" i="1" s="1"/>
  <c r="ES55" i="1"/>
  <c r="ET55" i="1" s="1"/>
  <c r="ES52" i="1"/>
  <c r="ET52" i="1" s="1"/>
  <c r="ES51" i="1"/>
  <c r="ET51" i="1" s="1"/>
  <c r="EB92" i="1"/>
  <c r="EC92" i="1"/>
  <c r="ET57" i="1" l="1"/>
  <c r="ES57" i="1"/>
  <c r="EC93" i="1"/>
  <c r="ET58" i="1" l="1"/>
  <c r="EU56" i="1"/>
  <c r="EV56" i="1" s="1"/>
  <c r="EU53" i="1"/>
  <c r="EV53" i="1" s="1"/>
  <c r="EU55" i="1"/>
  <c r="EV55" i="1" s="1"/>
  <c r="ES58" i="1"/>
  <c r="EU51" i="1"/>
  <c r="EV51" i="1" s="1"/>
  <c r="EU48" i="1"/>
  <c r="EV48" i="1" s="1"/>
  <c r="EU54" i="1"/>
  <c r="EV54" i="1" s="1"/>
  <c r="EU50" i="1"/>
  <c r="EV50" i="1" s="1"/>
  <c r="EU47" i="1"/>
  <c r="EV47" i="1" s="1"/>
  <c r="EU52" i="1"/>
  <c r="EV52" i="1" s="1"/>
  <c r="EU49" i="1"/>
  <c r="EV49" i="1" s="1"/>
  <c r="ED88" i="1"/>
  <c r="EE88" i="1" s="1"/>
  <c r="ED85" i="1"/>
  <c r="EE85" i="1" s="1"/>
  <c r="ED91" i="1"/>
  <c r="EE91" i="1" s="1"/>
  <c r="ED87" i="1"/>
  <c r="EE87" i="1" s="1"/>
  <c r="ED84" i="1"/>
  <c r="EE84" i="1" s="1"/>
  <c r="ED89" i="1"/>
  <c r="EE89" i="1" s="1"/>
  <c r="ED83" i="1"/>
  <c r="EE83" i="1" s="1"/>
  <c r="ED82" i="1"/>
  <c r="EE82" i="1" s="1"/>
  <c r="ED90" i="1"/>
  <c r="EE90" i="1" s="1"/>
  <c r="ED86" i="1"/>
  <c r="EE86" i="1" s="1"/>
  <c r="EB93" i="1"/>
  <c r="EU57" i="1" l="1"/>
  <c r="EV57" i="1"/>
  <c r="EV58" i="1" s="1"/>
  <c r="ED92" i="1"/>
  <c r="EE92" i="1"/>
  <c r="EW52" i="1" l="1"/>
  <c r="EX52" i="1" s="1"/>
  <c r="EW49" i="1"/>
  <c r="EX49" i="1" s="1"/>
  <c r="EW53" i="1"/>
  <c r="EX53" i="1" s="1"/>
  <c r="EW51" i="1"/>
  <c r="EX51" i="1" s="1"/>
  <c r="EW50" i="1"/>
  <c r="EX50" i="1" s="1"/>
  <c r="EW56" i="1"/>
  <c r="EX56" i="1" s="1"/>
  <c r="EW47" i="1"/>
  <c r="EW48" i="1"/>
  <c r="EX48" i="1" s="1"/>
  <c r="EW55" i="1"/>
  <c r="EX55" i="1" s="1"/>
  <c r="EW54" i="1"/>
  <c r="EX54" i="1" s="1"/>
  <c r="EU58" i="1"/>
  <c r="EE93" i="1"/>
  <c r="EX47" i="1" l="1"/>
  <c r="EX57" i="1" s="1"/>
  <c r="EW57" i="1"/>
  <c r="EF88" i="1"/>
  <c r="EG88" i="1" s="1"/>
  <c r="EF84" i="1"/>
  <c r="EG84" i="1" s="1"/>
  <c r="EF91" i="1"/>
  <c r="EG91" i="1" s="1"/>
  <c r="EF86" i="1"/>
  <c r="EG86" i="1" s="1"/>
  <c r="EF85" i="1"/>
  <c r="EG85" i="1" s="1"/>
  <c r="EF90" i="1"/>
  <c r="EG90" i="1" s="1"/>
  <c r="EF83" i="1"/>
  <c r="EG83" i="1" s="1"/>
  <c r="EF89" i="1"/>
  <c r="EG89" i="1" s="1"/>
  <c r="EF82" i="1"/>
  <c r="EG82" i="1" s="1"/>
  <c r="EF87" i="1"/>
  <c r="EG87" i="1" s="1"/>
  <c r="ED93" i="1"/>
  <c r="EX58" i="1" l="1"/>
  <c r="N45" i="1" s="1"/>
  <c r="EF92" i="1"/>
  <c r="EG92" i="1"/>
  <c r="M47" i="1" l="1"/>
  <c r="N47" i="1" s="1"/>
  <c r="U37" i="1"/>
  <c r="V37" i="1" s="1"/>
  <c r="S229" i="1"/>
  <c r="N234" i="1" s="1"/>
  <c r="S230" i="1"/>
  <c r="O234" i="1" s="1"/>
  <c r="EW58" i="1"/>
  <c r="M56" i="1"/>
  <c r="M52" i="1"/>
  <c r="N59" i="1"/>
  <c r="N58" i="1" s="1"/>
  <c r="M45" i="1" s="1"/>
  <c r="M54" i="1"/>
  <c r="M49" i="1"/>
  <c r="M55" i="1"/>
  <c r="M50" i="1"/>
  <c r="M48" i="1"/>
  <c r="M53" i="1"/>
  <c r="M51" i="1"/>
  <c r="EG93" i="1"/>
  <c r="O253" i="1" l="1"/>
  <c r="B24" i="1"/>
  <c r="B25" i="1" s="1"/>
  <c r="E23" i="1"/>
  <c r="N49" i="1"/>
  <c r="N238" i="1" s="1"/>
  <c r="S238" i="1" s="1"/>
  <c r="O238" i="1"/>
  <c r="T238" i="1" s="1"/>
  <c r="N56" i="1"/>
  <c r="N245" i="1" s="1"/>
  <c r="S245" i="1" s="1"/>
  <c r="O245" i="1"/>
  <c r="T245" i="1" s="1"/>
  <c r="N48" i="1"/>
  <c r="N237" i="1" s="1"/>
  <c r="S237" i="1" s="1"/>
  <c r="O237" i="1"/>
  <c r="T237" i="1" s="1"/>
  <c r="N236" i="1"/>
  <c r="S236" i="1" s="1"/>
  <c r="O236" i="1"/>
  <c r="T236" i="1" s="1"/>
  <c r="N54" i="1"/>
  <c r="N243" i="1" s="1"/>
  <c r="S243" i="1" s="1"/>
  <c r="O243" i="1"/>
  <c r="T243" i="1" s="1"/>
  <c r="N51" i="1"/>
  <c r="N240" i="1" s="1"/>
  <c r="S240" i="1" s="1"/>
  <c r="O240" i="1"/>
  <c r="T240" i="1" s="1"/>
  <c r="N50" i="1"/>
  <c r="N239" i="1" s="1"/>
  <c r="S239" i="1" s="1"/>
  <c r="O239" i="1"/>
  <c r="T239" i="1" s="1"/>
  <c r="N53" i="1"/>
  <c r="N242" i="1" s="1"/>
  <c r="S242" i="1" s="1"/>
  <c r="O242" i="1"/>
  <c r="T242" i="1" s="1"/>
  <c r="N55" i="1"/>
  <c r="N244" i="1" s="1"/>
  <c r="S244" i="1" s="1"/>
  <c r="O244" i="1"/>
  <c r="T244" i="1" s="1"/>
  <c r="N52" i="1"/>
  <c r="N241" i="1" s="1"/>
  <c r="S241" i="1" s="1"/>
  <c r="O241" i="1"/>
  <c r="T241" i="1" s="1"/>
  <c r="EH90" i="1"/>
  <c r="EI90" i="1" s="1"/>
  <c r="EH87" i="1"/>
  <c r="EI87" i="1" s="1"/>
  <c r="EH82" i="1"/>
  <c r="EI82" i="1" s="1"/>
  <c r="EH85" i="1"/>
  <c r="EI85" i="1" s="1"/>
  <c r="EH91" i="1"/>
  <c r="EI91" i="1" s="1"/>
  <c r="EH86" i="1"/>
  <c r="EI86" i="1" s="1"/>
  <c r="EH89" i="1"/>
  <c r="EI89" i="1" s="1"/>
  <c r="EH84" i="1"/>
  <c r="EI84" i="1" s="1"/>
  <c r="EH88" i="1"/>
  <c r="EI88" i="1" s="1"/>
  <c r="EH83" i="1"/>
  <c r="EI83" i="1" s="1"/>
  <c r="EF93" i="1"/>
  <c r="T246" i="1" l="1"/>
  <c r="X241" i="1" s="1"/>
  <c r="S246" i="1"/>
  <c r="W236" i="1" s="1"/>
  <c r="EH92" i="1"/>
  <c r="EI92" i="1"/>
  <c r="W244" i="1" l="1"/>
  <c r="X238" i="1"/>
  <c r="X239" i="1"/>
  <c r="W238" i="1"/>
  <c r="X244" i="1"/>
  <c r="W240" i="1"/>
  <c r="X236" i="1"/>
  <c r="W237" i="1"/>
  <c r="W242" i="1"/>
  <c r="X240" i="1"/>
  <c r="W243" i="1"/>
  <c r="X237" i="1"/>
  <c r="W245" i="1"/>
  <c r="W241" i="1"/>
  <c r="X242" i="1"/>
  <c r="W239" i="1"/>
  <c r="X243" i="1"/>
  <c r="X245" i="1"/>
  <c r="EI93" i="1"/>
  <c r="W246" i="1" l="1"/>
  <c r="X246" i="1"/>
  <c r="EJ88" i="1"/>
  <c r="EK88" i="1" s="1"/>
  <c r="EJ85" i="1"/>
  <c r="EK85" i="1" s="1"/>
  <c r="EJ89" i="1"/>
  <c r="EK89" i="1" s="1"/>
  <c r="EJ86" i="1"/>
  <c r="EK86" i="1" s="1"/>
  <c r="EJ82" i="1"/>
  <c r="EK82" i="1" s="1"/>
  <c r="EJ91" i="1"/>
  <c r="EK91" i="1" s="1"/>
  <c r="EJ90" i="1"/>
  <c r="EK90" i="1" s="1"/>
  <c r="EJ84" i="1"/>
  <c r="EK84" i="1" s="1"/>
  <c r="EJ87" i="1"/>
  <c r="EK87" i="1" s="1"/>
  <c r="EJ83" i="1"/>
  <c r="EK83" i="1" s="1"/>
  <c r="EH93" i="1"/>
  <c r="EJ92" i="1" l="1"/>
  <c r="EK92" i="1"/>
  <c r="EK93" i="1" l="1"/>
  <c r="EL86" i="1" l="1"/>
  <c r="EM86" i="1" s="1"/>
  <c r="EL83" i="1"/>
  <c r="EM83" i="1" s="1"/>
  <c r="EL90" i="1"/>
  <c r="EM90" i="1" s="1"/>
  <c r="EL85" i="1"/>
  <c r="EM85" i="1" s="1"/>
  <c r="EL89" i="1"/>
  <c r="EM89" i="1" s="1"/>
  <c r="EL88" i="1"/>
  <c r="EM88" i="1" s="1"/>
  <c r="EL84" i="1"/>
  <c r="EM84" i="1" s="1"/>
  <c r="EL91" i="1"/>
  <c r="EM91" i="1" s="1"/>
  <c r="EL87" i="1"/>
  <c r="EM87" i="1" s="1"/>
  <c r="EL82" i="1"/>
  <c r="EM82" i="1" s="1"/>
  <c r="EJ93" i="1"/>
  <c r="EL92" i="1" l="1"/>
  <c r="EM92" i="1"/>
  <c r="EM93" i="1" l="1"/>
  <c r="EN91" i="1" l="1"/>
  <c r="EO91" i="1" s="1"/>
  <c r="EN86" i="1"/>
  <c r="EO86" i="1" s="1"/>
  <c r="EN83" i="1"/>
  <c r="EO83" i="1" s="1"/>
  <c r="EN90" i="1"/>
  <c r="EO90" i="1" s="1"/>
  <c r="EN89" i="1"/>
  <c r="EO89" i="1" s="1"/>
  <c r="EN88" i="1"/>
  <c r="EO88" i="1" s="1"/>
  <c r="EN84" i="1"/>
  <c r="EO84" i="1" s="1"/>
  <c r="EN87" i="1"/>
  <c r="EO87" i="1" s="1"/>
  <c r="EN82" i="1"/>
  <c r="EO82" i="1" s="1"/>
  <c r="EN85" i="1"/>
  <c r="EO85" i="1" s="1"/>
  <c r="EL93" i="1"/>
  <c r="EN92" i="1" l="1"/>
  <c r="EO92" i="1"/>
  <c r="EO93" i="1" l="1"/>
  <c r="EP91" i="1" l="1"/>
  <c r="EQ91" i="1" s="1"/>
  <c r="EP89" i="1"/>
  <c r="EQ89" i="1" s="1"/>
  <c r="EP84" i="1"/>
  <c r="EQ84" i="1" s="1"/>
  <c r="EP90" i="1"/>
  <c r="EQ90" i="1" s="1"/>
  <c r="EP87" i="1"/>
  <c r="EQ87" i="1" s="1"/>
  <c r="EP83" i="1"/>
  <c r="EQ83" i="1" s="1"/>
  <c r="EP88" i="1"/>
  <c r="EQ88" i="1" s="1"/>
  <c r="EP86" i="1"/>
  <c r="EQ86" i="1" s="1"/>
  <c r="EP82" i="1"/>
  <c r="EQ82" i="1" s="1"/>
  <c r="EP85" i="1"/>
  <c r="EQ85" i="1" s="1"/>
  <c r="EN93" i="1"/>
  <c r="EP92" i="1" l="1"/>
  <c r="EQ92" i="1"/>
  <c r="EQ93" i="1" l="1"/>
  <c r="ER90" i="1" l="1"/>
  <c r="ES90" i="1" s="1"/>
  <c r="ER88" i="1"/>
  <c r="ES88" i="1" s="1"/>
  <c r="ER91" i="1"/>
  <c r="ES91" i="1" s="1"/>
  <c r="ER89" i="1"/>
  <c r="ES89" i="1" s="1"/>
  <c r="ER84" i="1"/>
  <c r="ES84" i="1" s="1"/>
  <c r="ER87" i="1"/>
  <c r="ES87" i="1" s="1"/>
  <c r="ER83" i="1"/>
  <c r="ES83" i="1" s="1"/>
  <c r="ER86" i="1"/>
  <c r="ES86" i="1" s="1"/>
  <c r="ER82" i="1"/>
  <c r="ES82" i="1" s="1"/>
  <c r="ER85" i="1"/>
  <c r="ES85" i="1" s="1"/>
  <c r="EP93" i="1"/>
  <c r="ER92" i="1" l="1"/>
  <c r="ES92" i="1"/>
  <c r="ES93" i="1" l="1"/>
  <c r="ET90" i="1" l="1"/>
  <c r="EU90" i="1" s="1"/>
  <c r="ET88" i="1"/>
  <c r="EU88" i="1" s="1"/>
  <c r="ET85" i="1"/>
  <c r="EU85" i="1" s="1"/>
  <c r="ET91" i="1"/>
  <c r="EU91" i="1" s="1"/>
  <c r="ET89" i="1"/>
  <c r="EU89" i="1" s="1"/>
  <c r="ET84" i="1"/>
  <c r="EU84" i="1" s="1"/>
  <c r="ET87" i="1"/>
  <c r="EU87" i="1" s="1"/>
  <c r="ET82" i="1"/>
  <c r="EU82" i="1" s="1"/>
  <c r="ET83" i="1"/>
  <c r="EU83" i="1" s="1"/>
  <c r="ET86" i="1"/>
  <c r="EU86" i="1" s="1"/>
  <c r="ER93" i="1"/>
  <c r="ET92" i="1" l="1"/>
  <c r="EU92" i="1"/>
  <c r="EU93" i="1" l="1"/>
  <c r="EV90" i="1" l="1"/>
  <c r="EW90" i="1" s="1"/>
  <c r="EV88" i="1"/>
  <c r="EW88" i="1" s="1"/>
  <c r="EV85" i="1"/>
  <c r="EW85" i="1" s="1"/>
  <c r="EV91" i="1"/>
  <c r="EW91" i="1" s="1"/>
  <c r="EV89" i="1"/>
  <c r="EW89" i="1" s="1"/>
  <c r="EV84" i="1"/>
  <c r="EW84" i="1" s="1"/>
  <c r="EV87" i="1"/>
  <c r="EW87" i="1" s="1"/>
  <c r="EV82" i="1"/>
  <c r="EW82" i="1" s="1"/>
  <c r="EV86" i="1"/>
  <c r="EW86" i="1" s="1"/>
  <c r="EV83" i="1"/>
  <c r="EW83" i="1" s="1"/>
  <c r="ET93" i="1"/>
  <c r="EV92" i="1" l="1"/>
  <c r="EW92" i="1"/>
  <c r="EW93" i="1" l="1"/>
  <c r="N81" i="1" s="1"/>
  <c r="S112" i="1" s="1"/>
  <c r="N66" i="1" s="1"/>
  <c r="U70" i="1" l="1"/>
  <c r="U77" i="1" s="1"/>
  <c r="W76" i="1" s="1"/>
  <c r="X76" i="1" s="1"/>
  <c r="EV93" i="1"/>
  <c r="W70" i="1" l="1"/>
  <c r="X70" i="1" s="1"/>
  <c r="W69" i="1"/>
  <c r="X69" i="1" s="1"/>
  <c r="AA69" i="1" s="1"/>
  <c r="AA77" i="1" s="1"/>
  <c r="W73" i="1"/>
  <c r="X73" i="1" s="1"/>
  <c r="W67" i="1"/>
  <c r="X67" i="1" s="1"/>
  <c r="W75" i="1"/>
  <c r="X75" i="1" s="1"/>
  <c r="W68" i="1"/>
  <c r="X68" i="1" s="1"/>
  <c r="W71" i="1"/>
  <c r="X71" i="1" s="1"/>
  <c r="W74" i="1"/>
  <c r="X74" i="1" s="1"/>
  <c r="W72" i="1"/>
  <c r="X72" i="1" s="1"/>
  <c r="N86" i="1"/>
  <c r="N90" i="1"/>
  <c r="N84" i="1"/>
  <c r="N88" i="1"/>
  <c r="N82" i="1"/>
  <c r="N87" i="1"/>
  <c r="N91" i="1"/>
  <c r="N83" i="1"/>
  <c r="N93" i="1"/>
  <c r="N85" i="1"/>
  <c r="N89" i="1"/>
  <c r="Q117" i="1" l="1"/>
  <c r="N120" i="1" s="1"/>
  <c r="N92" i="1"/>
  <c r="M80" i="1" s="1"/>
  <c r="N80" i="1"/>
  <c r="Q112" i="1" s="1"/>
  <c r="N126" i="1" l="1"/>
  <c r="O126" i="1" s="1"/>
  <c r="N124" i="1"/>
  <c r="N128" i="1"/>
  <c r="P128" i="1" s="1"/>
  <c r="Q128" i="1" s="1"/>
  <c r="N127" i="1"/>
  <c r="O127" i="1" s="1"/>
  <c r="N125" i="1"/>
  <c r="P125" i="1" s="1"/>
  <c r="Q125" i="1" s="1"/>
  <c r="O124" i="1" l="1"/>
  <c r="P124" i="1"/>
  <c r="Q124" i="1" s="1"/>
  <c r="O128" i="1"/>
  <c r="O125" i="1"/>
  <c r="P134" i="1" l="1"/>
  <c r="R125" i="1" s="1"/>
  <c r="Q134" i="1"/>
  <c r="S128" i="1" s="1"/>
  <c r="O143" i="1" s="1"/>
  <c r="S131" i="1" l="1"/>
  <c r="O146" i="1" s="1"/>
  <c r="S124" i="1"/>
  <c r="O139" i="1" s="1"/>
  <c r="S127" i="1"/>
  <c r="O142" i="1" s="1"/>
  <c r="S132" i="1"/>
  <c r="O147" i="1" s="1"/>
  <c r="S126" i="1"/>
  <c r="O141" i="1" s="1"/>
  <c r="S133" i="1"/>
  <c r="O148" i="1" s="1"/>
  <c r="S129" i="1"/>
  <c r="O144" i="1" s="1"/>
  <c r="S125" i="1"/>
  <c r="O140" i="1" s="1"/>
  <c r="O149" i="1" s="1"/>
  <c r="S130" i="1"/>
  <c r="O145" i="1" s="1"/>
  <c r="S189" i="1"/>
  <c r="S188" i="1"/>
  <c r="S190" i="1"/>
  <c r="S186" i="1"/>
  <c r="S187" i="1"/>
  <c r="S183" i="1"/>
  <c r="S184" i="1"/>
  <c r="Q239" i="1" s="1"/>
  <c r="O156" i="1"/>
  <c r="R190" i="1"/>
  <c r="R186" i="1"/>
  <c r="R188" i="1"/>
  <c r="R189" i="1"/>
  <c r="R187" i="1"/>
  <c r="R183" i="1"/>
  <c r="P238" i="1" s="1"/>
  <c r="R184" i="1"/>
  <c r="R124" i="1"/>
  <c r="R129" i="1"/>
  <c r="R127" i="1"/>
  <c r="R128" i="1"/>
  <c r="R126" i="1"/>
  <c r="R130" i="1"/>
  <c r="R132" i="1"/>
  <c r="R133" i="1"/>
  <c r="R131" i="1"/>
  <c r="P264" i="1" l="1"/>
  <c r="P242" i="1"/>
  <c r="P267" i="1"/>
  <c r="P245" i="1"/>
  <c r="O202" i="1"/>
  <c r="Q242" i="1"/>
  <c r="O204" i="1"/>
  <c r="Q244" i="1"/>
  <c r="O201" i="1"/>
  <c r="Q241" i="1"/>
  <c r="P266" i="1"/>
  <c r="P244" i="1"/>
  <c r="AK184" i="1"/>
  <c r="AK191" i="1" s="1"/>
  <c r="P239" i="1"/>
  <c r="P265" i="1"/>
  <c r="P243" i="1"/>
  <c r="O205" i="1"/>
  <c r="Q245" i="1"/>
  <c r="P263" i="1"/>
  <c r="P241" i="1"/>
  <c r="AJ183" i="1"/>
  <c r="AJ191" i="1" s="1"/>
  <c r="Q238" i="1"/>
  <c r="O203" i="1"/>
  <c r="Q243" i="1"/>
  <c r="W277" i="1"/>
  <c r="AE184" i="1"/>
  <c r="AE191" i="1" s="1"/>
  <c r="P261" i="1"/>
  <c r="AC183" i="1"/>
  <c r="AC191" i="1" s="1"/>
  <c r="P260" i="1"/>
  <c r="O199" i="1"/>
  <c r="AF184" i="1"/>
  <c r="AF191" i="1" s="1"/>
  <c r="O198" i="1"/>
  <c r="AD183" i="1"/>
  <c r="AD191" i="1" s="1"/>
  <c r="O215" i="1"/>
  <c r="O219" i="1"/>
  <c r="O214" i="1"/>
  <c r="O217" i="1"/>
  <c r="O218" i="1"/>
  <c r="O221" i="1"/>
  <c r="O220" i="1"/>
  <c r="O164" i="1"/>
  <c r="O159" i="1"/>
  <c r="O158" i="1"/>
  <c r="O161" i="1"/>
  <c r="O160" i="1"/>
  <c r="O163" i="1"/>
  <c r="O162" i="1"/>
  <c r="O157" i="1"/>
  <c r="O155" i="1"/>
  <c r="P144" i="1"/>
  <c r="Q144" i="1" s="1"/>
  <c r="P145" i="1"/>
  <c r="Q145" i="1" s="1"/>
  <c r="P139" i="1"/>
  <c r="P141" i="1"/>
  <c r="Q141" i="1" s="1"/>
  <c r="P142" i="1"/>
  <c r="Q142" i="1" s="1"/>
  <c r="P146" i="1"/>
  <c r="Q146" i="1" s="1"/>
  <c r="P143" i="1"/>
  <c r="Q143" i="1" s="1"/>
  <c r="P147" i="1"/>
  <c r="Q147" i="1" s="1"/>
  <c r="P140" i="1"/>
  <c r="Q140" i="1" s="1"/>
  <c r="P148" i="1"/>
  <c r="Q148" i="1" s="1"/>
  <c r="O165" i="1" l="1"/>
  <c r="Q139" i="1"/>
  <c r="Q149" i="1" s="1"/>
  <c r="P149" i="1"/>
  <c r="P157" i="1" l="1"/>
  <c r="Q157" i="1" s="1"/>
  <c r="P161" i="1"/>
  <c r="Q161" i="1" s="1"/>
  <c r="P159" i="1"/>
  <c r="Q159" i="1" s="1"/>
  <c r="P158" i="1"/>
  <c r="Q158" i="1" s="1"/>
  <c r="P162" i="1"/>
  <c r="Q162" i="1" s="1"/>
  <c r="P160" i="1"/>
  <c r="Q160" i="1" s="1"/>
  <c r="P156" i="1"/>
  <c r="Q156" i="1" s="1"/>
  <c r="P155" i="1"/>
  <c r="P163" i="1"/>
  <c r="Q163" i="1" s="1"/>
  <c r="P164" i="1"/>
  <c r="Q164" i="1" s="1"/>
  <c r="Q150" i="1"/>
  <c r="R140" i="1" s="1"/>
  <c r="S140" i="1" s="1"/>
  <c r="R147" i="1" l="1"/>
  <c r="S147" i="1" s="1"/>
  <c r="P150" i="1"/>
  <c r="R142" i="1"/>
  <c r="S142" i="1" s="1"/>
  <c r="R141" i="1"/>
  <c r="S141" i="1" s="1"/>
  <c r="R143" i="1"/>
  <c r="S143" i="1" s="1"/>
  <c r="R146" i="1"/>
  <c r="S146" i="1" s="1"/>
  <c r="R145" i="1"/>
  <c r="S145" i="1" s="1"/>
  <c r="R148" i="1"/>
  <c r="S148" i="1" s="1"/>
  <c r="Q155" i="1"/>
  <c r="Q165" i="1" s="1"/>
  <c r="P165" i="1"/>
  <c r="R144" i="1"/>
  <c r="S144" i="1" s="1"/>
  <c r="R139" i="1"/>
  <c r="S139" i="1" s="1"/>
  <c r="S149" i="1" l="1"/>
  <c r="R149" i="1"/>
  <c r="Q166" i="1"/>
  <c r="S150" i="1" l="1"/>
  <c r="R155" i="1"/>
  <c r="R156" i="1"/>
  <c r="S156" i="1" s="1"/>
  <c r="P166" i="1"/>
  <c r="R159" i="1"/>
  <c r="S159" i="1" s="1"/>
  <c r="R162" i="1"/>
  <c r="S162" i="1" s="1"/>
  <c r="R161" i="1"/>
  <c r="S161" i="1" s="1"/>
  <c r="R157" i="1"/>
  <c r="S157" i="1" s="1"/>
  <c r="R163" i="1"/>
  <c r="S163" i="1" s="1"/>
  <c r="R164" i="1"/>
  <c r="S164" i="1" s="1"/>
  <c r="R158" i="1"/>
  <c r="S158" i="1" s="1"/>
  <c r="R160" i="1"/>
  <c r="S160" i="1" s="1"/>
  <c r="T146" i="1"/>
  <c r="U146" i="1" s="1"/>
  <c r="T148" i="1"/>
  <c r="U148" i="1" s="1"/>
  <c r="T143" i="1"/>
  <c r="U143" i="1" s="1"/>
  <c r="T142" i="1"/>
  <c r="U142" i="1" s="1"/>
  <c r="T140" i="1"/>
  <c r="U140" i="1" s="1"/>
  <c r="T145" i="1"/>
  <c r="U145" i="1" s="1"/>
  <c r="T147" i="1"/>
  <c r="U147" i="1" s="1"/>
  <c r="T144" i="1"/>
  <c r="U144" i="1" s="1"/>
  <c r="T139" i="1"/>
  <c r="T141" i="1"/>
  <c r="U141" i="1" s="1"/>
  <c r="R150" i="1"/>
  <c r="S155" i="1" l="1"/>
  <c r="S165" i="1" s="1"/>
  <c r="R165" i="1"/>
  <c r="U139" i="1"/>
  <c r="U149" i="1" s="1"/>
  <c r="T149" i="1"/>
  <c r="S166" i="1" l="1"/>
  <c r="T162" i="1" s="1"/>
  <c r="U162" i="1" s="1"/>
  <c r="T157" i="1"/>
  <c r="U157" i="1" s="1"/>
  <c r="R166" i="1"/>
  <c r="T160" i="1"/>
  <c r="U160" i="1" s="1"/>
  <c r="T155" i="1"/>
  <c r="T163" i="1"/>
  <c r="U163" i="1" s="1"/>
  <c r="T164" i="1"/>
  <c r="U164" i="1" s="1"/>
  <c r="U150" i="1"/>
  <c r="T156" i="1" l="1"/>
  <c r="U156" i="1" s="1"/>
  <c r="T161" i="1"/>
  <c r="U161" i="1" s="1"/>
  <c r="T159" i="1"/>
  <c r="U159" i="1" s="1"/>
  <c r="T158" i="1"/>
  <c r="U158" i="1" s="1"/>
  <c r="U155" i="1"/>
  <c r="V144" i="1"/>
  <c r="W144" i="1" s="1"/>
  <c r="V146" i="1"/>
  <c r="W146" i="1" s="1"/>
  <c r="V143" i="1"/>
  <c r="W143" i="1" s="1"/>
  <c r="V148" i="1"/>
  <c r="W148" i="1" s="1"/>
  <c r="V145" i="1"/>
  <c r="W145" i="1" s="1"/>
  <c r="V142" i="1"/>
  <c r="W142" i="1" s="1"/>
  <c r="V147" i="1"/>
  <c r="W147" i="1" s="1"/>
  <c r="V139" i="1"/>
  <c r="V141" i="1"/>
  <c r="W141" i="1" s="1"/>
  <c r="V140" i="1"/>
  <c r="W140" i="1" s="1"/>
  <c r="T150" i="1"/>
  <c r="T165" i="1" l="1"/>
  <c r="U165" i="1"/>
  <c r="U166" i="1" s="1"/>
  <c r="W139" i="1"/>
  <c r="W149" i="1" s="1"/>
  <c r="V149" i="1"/>
  <c r="W150" i="1" l="1"/>
  <c r="V159" i="1"/>
  <c r="W159" i="1" s="1"/>
  <c r="V162" i="1"/>
  <c r="W162" i="1" s="1"/>
  <c r="V155" i="1"/>
  <c r="V158" i="1"/>
  <c r="W158" i="1" s="1"/>
  <c r="V160" i="1"/>
  <c r="W160" i="1" s="1"/>
  <c r="V156" i="1"/>
  <c r="W156" i="1" s="1"/>
  <c r="V161" i="1"/>
  <c r="W161" i="1" s="1"/>
  <c r="V157" i="1"/>
  <c r="W157" i="1" s="1"/>
  <c r="V164" i="1"/>
  <c r="W164" i="1" s="1"/>
  <c r="V163" i="1"/>
  <c r="W163" i="1" s="1"/>
  <c r="T166" i="1"/>
  <c r="X142" i="1"/>
  <c r="Y142" i="1" s="1"/>
  <c r="X147" i="1"/>
  <c r="Y147" i="1" s="1"/>
  <c r="X141" i="1"/>
  <c r="Y141" i="1" s="1"/>
  <c r="X148" i="1"/>
  <c r="Y148" i="1" s="1"/>
  <c r="X143" i="1"/>
  <c r="Y143" i="1" s="1"/>
  <c r="X140" i="1"/>
  <c r="Y140" i="1" s="1"/>
  <c r="X145" i="1"/>
  <c r="Y145" i="1" s="1"/>
  <c r="X144" i="1"/>
  <c r="Y144" i="1" s="1"/>
  <c r="X139" i="1"/>
  <c r="X146" i="1"/>
  <c r="Y146" i="1" s="1"/>
  <c r="V150" i="1"/>
  <c r="V165" i="1" l="1"/>
  <c r="W155" i="1"/>
  <c r="W165" i="1" s="1"/>
  <c r="Y139" i="1"/>
  <c r="Y149" i="1" s="1"/>
  <c r="X149" i="1"/>
  <c r="W166" i="1" l="1"/>
  <c r="Y150" i="1"/>
  <c r="X157" i="1" l="1"/>
  <c r="Y157" i="1" s="1"/>
  <c r="X158" i="1"/>
  <c r="Y158" i="1" s="1"/>
  <c r="V166" i="1"/>
  <c r="X155" i="1"/>
  <c r="X161" i="1"/>
  <c r="Y161" i="1" s="1"/>
  <c r="X160" i="1"/>
  <c r="Y160" i="1" s="1"/>
  <c r="X163" i="1"/>
  <c r="Y163" i="1" s="1"/>
  <c r="X162" i="1"/>
  <c r="Y162" i="1" s="1"/>
  <c r="X159" i="1"/>
  <c r="Y159" i="1" s="1"/>
  <c r="X164" i="1"/>
  <c r="Y164" i="1" s="1"/>
  <c r="X156" i="1"/>
  <c r="Y156" i="1" s="1"/>
  <c r="Z140" i="1"/>
  <c r="AA140" i="1" s="1"/>
  <c r="Z142" i="1"/>
  <c r="AA142" i="1" s="1"/>
  <c r="Z147" i="1"/>
  <c r="AA147" i="1" s="1"/>
  <c r="Z139" i="1"/>
  <c r="Z146" i="1"/>
  <c r="AA146" i="1" s="1"/>
  <c r="Z141" i="1"/>
  <c r="AA141" i="1" s="1"/>
  <c r="Z148" i="1"/>
  <c r="AA148" i="1" s="1"/>
  <c r="Z143" i="1"/>
  <c r="AA143" i="1" s="1"/>
  <c r="Z145" i="1"/>
  <c r="AA145" i="1" s="1"/>
  <c r="Z144" i="1"/>
  <c r="AA144" i="1" s="1"/>
  <c r="X150" i="1"/>
  <c r="Y155" i="1" l="1"/>
  <c r="Y165" i="1" s="1"/>
  <c r="X165" i="1"/>
  <c r="AA139" i="1"/>
  <c r="AA149" i="1" s="1"/>
  <c r="Z149" i="1"/>
  <c r="Y166" i="1" l="1"/>
  <c r="Z157" i="1" s="1"/>
  <c r="AA157" i="1" s="1"/>
  <c r="AA150" i="1"/>
  <c r="AB141" i="1" s="1"/>
  <c r="AC141" i="1" s="1"/>
  <c r="Z163" i="1"/>
  <c r="AA163" i="1" s="1"/>
  <c r="Z155" i="1"/>
  <c r="AA155" i="1" s="1"/>
  <c r="X166" i="1"/>
  <c r="Z159" i="1"/>
  <c r="AA159" i="1" s="1"/>
  <c r="Z156" i="1"/>
  <c r="AA156" i="1" s="1"/>
  <c r="Z162" i="1"/>
  <c r="AA162" i="1" s="1"/>
  <c r="Z164" i="1"/>
  <c r="AA164" i="1" s="1"/>
  <c r="Z160" i="1"/>
  <c r="AA160" i="1" s="1"/>
  <c r="Z161" i="1"/>
  <c r="AA161" i="1" s="1"/>
  <c r="Z158" i="1"/>
  <c r="AA158" i="1" s="1"/>
  <c r="AB140" i="1"/>
  <c r="AC140" i="1" s="1"/>
  <c r="AB142" i="1"/>
  <c r="AC142" i="1" s="1"/>
  <c r="AB148" i="1"/>
  <c r="AC148" i="1" s="1"/>
  <c r="AB143" i="1"/>
  <c r="AC143" i="1" s="1"/>
  <c r="AB145" i="1"/>
  <c r="AC145" i="1" s="1"/>
  <c r="AB147" i="1"/>
  <c r="AC147" i="1" s="1"/>
  <c r="AB144" i="1"/>
  <c r="AC144" i="1" s="1"/>
  <c r="AB139" i="1"/>
  <c r="AB146" i="1"/>
  <c r="AC146" i="1" s="1"/>
  <c r="Z150" i="1"/>
  <c r="Z165" i="1" l="1"/>
  <c r="AA165" i="1"/>
  <c r="AA166" i="1" s="1"/>
  <c r="AC139" i="1"/>
  <c r="AC149" i="1" s="1"/>
  <c r="AB149" i="1"/>
  <c r="AC150" i="1" l="1"/>
  <c r="AD147" i="1" s="1"/>
  <c r="AE147" i="1" s="1"/>
  <c r="AD145" i="1"/>
  <c r="AE145" i="1" s="1"/>
  <c r="AD144" i="1"/>
  <c r="AE144" i="1" s="1"/>
  <c r="AD140" i="1"/>
  <c r="AE140" i="1" s="1"/>
  <c r="AB150" i="1"/>
  <c r="AB159" i="1"/>
  <c r="AC159" i="1" s="1"/>
  <c r="AB157" i="1"/>
  <c r="AC157" i="1" s="1"/>
  <c r="AB162" i="1"/>
  <c r="AC162" i="1" s="1"/>
  <c r="AB160" i="1"/>
  <c r="AC160" i="1" s="1"/>
  <c r="AB161" i="1"/>
  <c r="AC161" i="1" s="1"/>
  <c r="AB155" i="1"/>
  <c r="AB164" i="1"/>
  <c r="AC164" i="1" s="1"/>
  <c r="AB163" i="1"/>
  <c r="AC163" i="1" s="1"/>
  <c r="AB158" i="1"/>
  <c r="AC158" i="1" s="1"/>
  <c r="AB156" i="1"/>
  <c r="AC156" i="1" s="1"/>
  <c r="Z166" i="1"/>
  <c r="AD142" i="1" l="1"/>
  <c r="AE142" i="1" s="1"/>
  <c r="AD146" i="1"/>
  <c r="AE146" i="1" s="1"/>
  <c r="AD143" i="1"/>
  <c r="AE143" i="1" s="1"/>
  <c r="AD148" i="1"/>
  <c r="AE148" i="1" s="1"/>
  <c r="AD141" i="1"/>
  <c r="AE141" i="1" s="1"/>
  <c r="AD139" i="1"/>
  <c r="AC155" i="1"/>
  <c r="AC165" i="1" s="1"/>
  <c r="AB165" i="1"/>
  <c r="AD149" i="1" l="1"/>
  <c r="AE139" i="1"/>
  <c r="AE149" i="1" s="1"/>
  <c r="AE150" i="1" s="1"/>
  <c r="AC166" i="1"/>
  <c r="AF143" i="1" l="1"/>
  <c r="AG143" i="1" s="1"/>
  <c r="AF141" i="1"/>
  <c r="AG141" i="1" s="1"/>
  <c r="AD150" i="1"/>
  <c r="AF139" i="1"/>
  <c r="AG139" i="1" s="1"/>
  <c r="AF144" i="1"/>
  <c r="AG144" i="1" s="1"/>
  <c r="AF148" i="1"/>
  <c r="AG148" i="1" s="1"/>
  <c r="AF146" i="1"/>
  <c r="AG146" i="1" s="1"/>
  <c r="AF140" i="1"/>
  <c r="AG140" i="1" s="1"/>
  <c r="AF147" i="1"/>
  <c r="AG147" i="1" s="1"/>
  <c r="AF145" i="1"/>
  <c r="AG145" i="1" s="1"/>
  <c r="AF142" i="1"/>
  <c r="AG142" i="1" s="1"/>
  <c r="AD157" i="1"/>
  <c r="AE157" i="1" s="1"/>
  <c r="AD159" i="1"/>
  <c r="AE159" i="1" s="1"/>
  <c r="AD162" i="1"/>
  <c r="AE162" i="1" s="1"/>
  <c r="AD160" i="1"/>
  <c r="AE160" i="1" s="1"/>
  <c r="AD155" i="1"/>
  <c r="AD163" i="1"/>
  <c r="AE163" i="1" s="1"/>
  <c r="AD161" i="1"/>
  <c r="AE161" i="1" s="1"/>
  <c r="AD156" i="1"/>
  <c r="AE156" i="1" s="1"/>
  <c r="AD164" i="1"/>
  <c r="AE164" i="1" s="1"/>
  <c r="AD158" i="1"/>
  <c r="AE158" i="1" s="1"/>
  <c r="AB166" i="1"/>
  <c r="AF149" i="1" l="1"/>
  <c r="AG149" i="1"/>
  <c r="AG150" i="1" s="1"/>
  <c r="AE155" i="1"/>
  <c r="AE165" i="1" s="1"/>
  <c r="AD165" i="1"/>
  <c r="AE166" i="1" l="1"/>
  <c r="AH148" i="1"/>
  <c r="AI148" i="1" s="1"/>
  <c r="AH140" i="1"/>
  <c r="AI140" i="1" s="1"/>
  <c r="AH146" i="1"/>
  <c r="AI146" i="1" s="1"/>
  <c r="AH144" i="1"/>
  <c r="AI144" i="1" s="1"/>
  <c r="AH139" i="1"/>
  <c r="AH145" i="1"/>
  <c r="AI145" i="1" s="1"/>
  <c r="AH141" i="1"/>
  <c r="AI141" i="1" s="1"/>
  <c r="AH142" i="1"/>
  <c r="AI142" i="1" s="1"/>
  <c r="AF150" i="1"/>
  <c r="AH143" i="1"/>
  <c r="AI143" i="1" s="1"/>
  <c r="AH147" i="1"/>
  <c r="AI147" i="1" s="1"/>
  <c r="AF160" i="1"/>
  <c r="AG160" i="1" s="1"/>
  <c r="AF155" i="1"/>
  <c r="AF157" i="1"/>
  <c r="AG157" i="1" s="1"/>
  <c r="AF162" i="1"/>
  <c r="AG162" i="1" s="1"/>
  <c r="AF159" i="1"/>
  <c r="AG159" i="1" s="1"/>
  <c r="AF156" i="1"/>
  <c r="AG156" i="1" s="1"/>
  <c r="AF164" i="1"/>
  <c r="AG164" i="1" s="1"/>
  <c r="AF161" i="1"/>
  <c r="AG161" i="1" s="1"/>
  <c r="AF163" i="1"/>
  <c r="AG163" i="1" s="1"/>
  <c r="AF158" i="1"/>
  <c r="AG158" i="1" s="1"/>
  <c r="AD166" i="1"/>
  <c r="AI139" i="1"/>
  <c r="AI149" i="1" s="1"/>
  <c r="AH149" i="1" l="1"/>
  <c r="AG155" i="1"/>
  <c r="AG165" i="1" s="1"/>
  <c r="AF165" i="1"/>
  <c r="AI150" i="1"/>
  <c r="AG166" i="1" l="1"/>
  <c r="AH157" i="1" s="1"/>
  <c r="AI157" i="1" s="1"/>
  <c r="AH155" i="1"/>
  <c r="AH161" i="1"/>
  <c r="AI161" i="1" s="1"/>
  <c r="AH156" i="1"/>
  <c r="AI156" i="1" s="1"/>
  <c r="AH163" i="1"/>
  <c r="AI163" i="1" s="1"/>
  <c r="AH164" i="1"/>
  <c r="AI164" i="1" s="1"/>
  <c r="AH158" i="1"/>
  <c r="AI158" i="1" s="1"/>
  <c r="AF166" i="1"/>
  <c r="AJ144" i="1"/>
  <c r="AK144" i="1" s="1"/>
  <c r="AJ146" i="1"/>
  <c r="AK146" i="1" s="1"/>
  <c r="AJ141" i="1"/>
  <c r="AK141" i="1" s="1"/>
  <c r="AJ143" i="1"/>
  <c r="AK143" i="1" s="1"/>
  <c r="AJ145" i="1"/>
  <c r="AK145" i="1" s="1"/>
  <c r="AJ142" i="1"/>
  <c r="AK142" i="1" s="1"/>
  <c r="AJ147" i="1"/>
  <c r="AK147" i="1" s="1"/>
  <c r="AJ139" i="1"/>
  <c r="AJ148" i="1"/>
  <c r="AK148" i="1" s="1"/>
  <c r="AJ140" i="1"/>
  <c r="AK140" i="1" s="1"/>
  <c r="AH150" i="1"/>
  <c r="AH162" i="1" l="1"/>
  <c r="AI162" i="1" s="1"/>
  <c r="AH160" i="1"/>
  <c r="AI160" i="1" s="1"/>
  <c r="AH159" i="1"/>
  <c r="AI159" i="1" s="1"/>
  <c r="AK139" i="1"/>
  <c r="AK149" i="1" s="1"/>
  <c r="AJ149" i="1"/>
  <c r="AI155" i="1"/>
  <c r="AH165" i="1" l="1"/>
  <c r="AI165" i="1"/>
  <c r="AI166" i="1"/>
  <c r="AJ155" i="1" s="1"/>
  <c r="AK150" i="1"/>
  <c r="AL144" i="1" s="1"/>
  <c r="AM144" i="1" s="1"/>
  <c r="AL140" i="1" l="1"/>
  <c r="AM140" i="1" s="1"/>
  <c r="AL143" i="1"/>
  <c r="AM143" i="1" s="1"/>
  <c r="AJ163" i="1"/>
  <c r="AK163" i="1" s="1"/>
  <c r="AL147" i="1"/>
  <c r="AM147" i="1" s="1"/>
  <c r="AL141" i="1"/>
  <c r="AM141" i="1" s="1"/>
  <c r="AL145" i="1"/>
  <c r="AM145" i="1" s="1"/>
  <c r="AJ156" i="1"/>
  <c r="AK156" i="1" s="1"/>
  <c r="AJ158" i="1"/>
  <c r="AK158" i="1" s="1"/>
  <c r="AL142" i="1"/>
  <c r="AM142" i="1" s="1"/>
  <c r="AJ150" i="1"/>
  <c r="AL146" i="1"/>
  <c r="AM146" i="1" s="1"/>
  <c r="AH166" i="1"/>
  <c r="AJ164" i="1"/>
  <c r="AK164" i="1" s="1"/>
  <c r="AJ160" i="1"/>
  <c r="AK160" i="1" s="1"/>
  <c r="AL148" i="1"/>
  <c r="AM148" i="1" s="1"/>
  <c r="AL139" i="1"/>
  <c r="AM139" i="1" s="1"/>
  <c r="AJ161" i="1"/>
  <c r="AK161" i="1" s="1"/>
  <c r="AJ157" i="1"/>
  <c r="AK157" i="1" s="1"/>
  <c r="AJ159" i="1"/>
  <c r="AK159" i="1" s="1"/>
  <c r="AJ162" i="1"/>
  <c r="AK162" i="1" s="1"/>
  <c r="AK155" i="1"/>
  <c r="AM149" i="1" l="1"/>
  <c r="AL149" i="1"/>
  <c r="AM150" i="1" s="1"/>
  <c r="AN145" i="1" s="1"/>
  <c r="AO145" i="1" s="1"/>
  <c r="AK165" i="1"/>
  <c r="AJ165" i="1"/>
  <c r="AK166" i="1" s="1"/>
  <c r="AL162" i="1" s="1"/>
  <c r="AM162" i="1" s="1"/>
  <c r="AJ166" i="1" l="1"/>
  <c r="AL160" i="1"/>
  <c r="AM160" i="1" s="1"/>
  <c r="AL164" i="1"/>
  <c r="AM164" i="1" s="1"/>
  <c r="AL156" i="1"/>
  <c r="AM156" i="1" s="1"/>
  <c r="AL150" i="1"/>
  <c r="AN144" i="1"/>
  <c r="AO144" i="1" s="1"/>
  <c r="AL158" i="1"/>
  <c r="AM158" i="1" s="1"/>
  <c r="AN147" i="1"/>
  <c r="AO147" i="1" s="1"/>
  <c r="AN141" i="1"/>
  <c r="AO141" i="1" s="1"/>
  <c r="AN140" i="1"/>
  <c r="AO140" i="1" s="1"/>
  <c r="AL161" i="1"/>
  <c r="AM161" i="1" s="1"/>
  <c r="AL159" i="1"/>
  <c r="AM159" i="1" s="1"/>
  <c r="AL163" i="1"/>
  <c r="AM163" i="1" s="1"/>
  <c r="AL157" i="1"/>
  <c r="AM157" i="1" s="1"/>
  <c r="AN146" i="1"/>
  <c r="AO146" i="1" s="1"/>
  <c r="AN148" i="1"/>
  <c r="AO148" i="1" s="1"/>
  <c r="AL155" i="1"/>
  <c r="AN139" i="1"/>
  <c r="AO139" i="1" s="1"/>
  <c r="AN143" i="1"/>
  <c r="AO143" i="1" s="1"/>
  <c r="AN142" i="1"/>
  <c r="AO142" i="1" s="1"/>
  <c r="AM155" i="1"/>
  <c r="AL165" i="1" l="1"/>
  <c r="AM165" i="1"/>
  <c r="AM166" i="1" s="1"/>
  <c r="AN157" i="1" s="1"/>
  <c r="AO157" i="1" s="1"/>
  <c r="AN149" i="1"/>
  <c r="AO149" i="1"/>
  <c r="AO150" i="1" l="1"/>
  <c r="AP146" i="1" s="1"/>
  <c r="AQ146" i="1" s="1"/>
  <c r="AN160" i="1"/>
  <c r="AO160" i="1" s="1"/>
  <c r="AP139" i="1"/>
  <c r="AQ139" i="1" s="1"/>
  <c r="AP144" i="1"/>
  <c r="AQ144" i="1" s="1"/>
  <c r="AP142" i="1"/>
  <c r="AQ142" i="1" s="1"/>
  <c r="AN150" i="1"/>
  <c r="AP145" i="1"/>
  <c r="AQ145" i="1" s="1"/>
  <c r="AP143" i="1"/>
  <c r="AQ143" i="1" s="1"/>
  <c r="AP147" i="1"/>
  <c r="AQ147" i="1" s="1"/>
  <c r="AP148" i="1"/>
  <c r="AQ148" i="1" s="1"/>
  <c r="AP141" i="1"/>
  <c r="AQ141" i="1" s="1"/>
  <c r="AP140" i="1"/>
  <c r="AQ140" i="1" s="1"/>
  <c r="AN162" i="1"/>
  <c r="AO162" i="1" s="1"/>
  <c r="AL166" i="1"/>
  <c r="AN161" i="1"/>
  <c r="AO161" i="1" s="1"/>
  <c r="AN163" i="1"/>
  <c r="AO163" i="1" s="1"/>
  <c r="AN164" i="1"/>
  <c r="AO164" i="1" s="1"/>
  <c r="AN158" i="1"/>
  <c r="AO158" i="1" s="1"/>
  <c r="AN155" i="1"/>
  <c r="AN159" i="1"/>
  <c r="AO159" i="1" s="1"/>
  <c r="AN156" i="1"/>
  <c r="AO156" i="1" s="1"/>
  <c r="AP149" i="1" l="1"/>
  <c r="AQ149" i="1"/>
  <c r="AQ150" i="1" s="1"/>
  <c r="AR144" i="1" s="1"/>
  <c r="AS144" i="1" s="1"/>
  <c r="AN165" i="1"/>
  <c r="AO155" i="1"/>
  <c r="AO165" i="1" s="1"/>
  <c r="AO166" i="1" s="1"/>
  <c r="AR142" i="1" l="1"/>
  <c r="AS142" i="1" s="1"/>
  <c r="AR145" i="1"/>
  <c r="AS145" i="1" s="1"/>
  <c r="AR141" i="1"/>
  <c r="AS141" i="1" s="1"/>
  <c r="AR139" i="1"/>
  <c r="AS139" i="1" s="1"/>
  <c r="AR146" i="1"/>
  <c r="AS146" i="1" s="1"/>
  <c r="AR140" i="1"/>
  <c r="AS140" i="1" s="1"/>
  <c r="AP150" i="1"/>
  <c r="AR143" i="1"/>
  <c r="AS143" i="1" s="1"/>
  <c r="AR147" i="1"/>
  <c r="AS147" i="1" s="1"/>
  <c r="AR148" i="1"/>
  <c r="AS148" i="1" s="1"/>
  <c r="AP157" i="1"/>
  <c r="AQ157" i="1" s="1"/>
  <c r="AP159" i="1"/>
  <c r="AQ159" i="1" s="1"/>
  <c r="AN166" i="1"/>
  <c r="AP156" i="1"/>
  <c r="AQ156" i="1" s="1"/>
  <c r="AP164" i="1"/>
  <c r="AQ164" i="1" s="1"/>
  <c r="AP163" i="1"/>
  <c r="AQ163" i="1" s="1"/>
  <c r="AP161" i="1"/>
  <c r="AQ161" i="1" s="1"/>
  <c r="AP162" i="1"/>
  <c r="AQ162" i="1" s="1"/>
  <c r="AP158" i="1"/>
  <c r="AQ158" i="1" s="1"/>
  <c r="AP160" i="1"/>
  <c r="AQ160" i="1" s="1"/>
  <c r="AP155" i="1"/>
  <c r="AQ155" i="1" s="1"/>
  <c r="AS149" i="1" l="1"/>
  <c r="AR149" i="1"/>
  <c r="AS150" i="1" s="1"/>
  <c r="AT147" i="1" s="1"/>
  <c r="AU147" i="1" s="1"/>
  <c r="AQ165" i="1"/>
  <c r="AP165" i="1"/>
  <c r="AQ166" i="1" l="1"/>
  <c r="AR159" i="1" s="1"/>
  <c r="AS159" i="1" s="1"/>
  <c r="AT141" i="1"/>
  <c r="AU141" i="1" s="1"/>
  <c r="AR158" i="1"/>
  <c r="AS158" i="1" s="1"/>
  <c r="AR156" i="1"/>
  <c r="AS156" i="1" s="1"/>
  <c r="AT144" i="1"/>
  <c r="AU144" i="1" s="1"/>
  <c r="AT142" i="1"/>
  <c r="AU142" i="1" s="1"/>
  <c r="AT140" i="1"/>
  <c r="AU140" i="1" s="1"/>
  <c r="AR161" i="1"/>
  <c r="AS161" i="1" s="1"/>
  <c r="AT143" i="1"/>
  <c r="AU143" i="1" s="1"/>
  <c r="AT148" i="1"/>
  <c r="AU148" i="1" s="1"/>
  <c r="AR162" i="1"/>
  <c r="AS162" i="1" s="1"/>
  <c r="AR150" i="1"/>
  <c r="AT139" i="1"/>
  <c r="AU139" i="1" s="1"/>
  <c r="AP166" i="1"/>
  <c r="AR157" i="1"/>
  <c r="AS157" i="1" s="1"/>
  <c r="AT146" i="1"/>
  <c r="AU146" i="1" s="1"/>
  <c r="AT145" i="1"/>
  <c r="AU145" i="1" s="1"/>
  <c r="AR164" i="1"/>
  <c r="AS164" i="1" s="1"/>
  <c r="AR155" i="1"/>
  <c r="AS155" i="1" s="1"/>
  <c r="AR163" i="1"/>
  <c r="AS163" i="1" s="1"/>
  <c r="AR160" i="1"/>
  <c r="AS160" i="1" s="1"/>
  <c r="AU149" i="1" l="1"/>
  <c r="AT149" i="1"/>
  <c r="AU150" i="1" s="1"/>
  <c r="AS165" i="1"/>
  <c r="AR165" i="1"/>
  <c r="AS166" i="1" l="1"/>
  <c r="AT160" i="1" s="1"/>
  <c r="AU160" i="1" s="1"/>
  <c r="AV140" i="1"/>
  <c r="AW140" i="1" s="1"/>
  <c r="AV141" i="1"/>
  <c r="AW141" i="1" s="1"/>
  <c r="AV139" i="1"/>
  <c r="AV142" i="1"/>
  <c r="AW142" i="1" s="1"/>
  <c r="AT150" i="1"/>
  <c r="AV145" i="1"/>
  <c r="AW145" i="1" s="1"/>
  <c r="AV143" i="1"/>
  <c r="AW143" i="1" s="1"/>
  <c r="AV147" i="1"/>
  <c r="AW147" i="1" s="1"/>
  <c r="AV148" i="1"/>
  <c r="AW148" i="1" s="1"/>
  <c r="AV146" i="1"/>
  <c r="AW146" i="1" s="1"/>
  <c r="AV144" i="1"/>
  <c r="AW144" i="1" s="1"/>
  <c r="AT157" i="1"/>
  <c r="AU157" i="1" s="1"/>
  <c r="AR166" i="1"/>
  <c r="AT161" i="1"/>
  <c r="AU161" i="1" s="1"/>
  <c r="AT158" i="1"/>
  <c r="AU158" i="1" s="1"/>
  <c r="AT155" i="1"/>
  <c r="AU155" i="1" s="1"/>
  <c r="AT164" i="1"/>
  <c r="AU164" i="1" s="1"/>
  <c r="AT156" i="1"/>
  <c r="AU156" i="1" s="1"/>
  <c r="AT162" i="1"/>
  <c r="AU162" i="1" s="1"/>
  <c r="AT163" i="1"/>
  <c r="AU163" i="1" s="1"/>
  <c r="AT159" i="1"/>
  <c r="AU159" i="1" s="1"/>
  <c r="AW139" i="1"/>
  <c r="AV149" i="1" l="1"/>
  <c r="AW149" i="1"/>
  <c r="AW150" i="1" s="1"/>
  <c r="AX141" i="1" s="1"/>
  <c r="AY141" i="1" s="1"/>
  <c r="AT165" i="1"/>
  <c r="AU165" i="1"/>
  <c r="AX145" i="1" l="1"/>
  <c r="AY145" i="1" s="1"/>
  <c r="AX143" i="1"/>
  <c r="AY143" i="1" s="1"/>
  <c r="AX140" i="1"/>
  <c r="AY140" i="1" s="1"/>
  <c r="AX144" i="1"/>
  <c r="AY144" i="1" s="1"/>
  <c r="AV150" i="1"/>
  <c r="AX139" i="1"/>
  <c r="AY139" i="1" s="1"/>
  <c r="AX148" i="1"/>
  <c r="AY148" i="1" s="1"/>
  <c r="AU166" i="1"/>
  <c r="AV161" i="1" s="1"/>
  <c r="AW161" i="1" s="1"/>
  <c r="AX142" i="1"/>
  <c r="AY142" i="1" s="1"/>
  <c r="AX146" i="1"/>
  <c r="AY146" i="1" s="1"/>
  <c r="AX147" i="1"/>
  <c r="AY147" i="1" s="1"/>
  <c r="AT166" i="1" l="1"/>
  <c r="AX149" i="1"/>
  <c r="AV162" i="1"/>
  <c r="AW162" i="1" s="1"/>
  <c r="AV159" i="1"/>
  <c r="AW159" i="1" s="1"/>
  <c r="AV156" i="1"/>
  <c r="AW156" i="1" s="1"/>
  <c r="AV155" i="1"/>
  <c r="AW155" i="1" s="1"/>
  <c r="AV158" i="1"/>
  <c r="AW158" i="1" s="1"/>
  <c r="AV160" i="1"/>
  <c r="AW160" i="1" s="1"/>
  <c r="AV163" i="1"/>
  <c r="AW163" i="1" s="1"/>
  <c r="AV157" i="1"/>
  <c r="AW157" i="1" s="1"/>
  <c r="AV164" i="1"/>
  <c r="AW164" i="1" s="1"/>
  <c r="AY149" i="1"/>
  <c r="AY150" i="1" s="1"/>
  <c r="AW165" i="1" l="1"/>
  <c r="AV165" i="1"/>
  <c r="AW166" i="1" s="1"/>
  <c r="AX162" i="1" s="1"/>
  <c r="AY162" i="1" s="1"/>
  <c r="AZ140" i="1"/>
  <c r="BA140" i="1" s="1"/>
  <c r="AZ147" i="1"/>
  <c r="BA147" i="1" s="1"/>
  <c r="AZ145" i="1"/>
  <c r="BA145" i="1" s="1"/>
  <c r="AZ142" i="1"/>
  <c r="BA142" i="1" s="1"/>
  <c r="AZ144" i="1"/>
  <c r="BA144" i="1" s="1"/>
  <c r="AZ139" i="1"/>
  <c r="AZ148" i="1"/>
  <c r="BA148" i="1" s="1"/>
  <c r="AZ146" i="1"/>
  <c r="BA146" i="1" s="1"/>
  <c r="AZ141" i="1"/>
  <c r="BA141" i="1" s="1"/>
  <c r="AZ143" i="1"/>
  <c r="BA143" i="1" s="1"/>
  <c r="AX150" i="1"/>
  <c r="AX156" i="1" l="1"/>
  <c r="AY156" i="1" s="1"/>
  <c r="AX157" i="1"/>
  <c r="AY157" i="1" s="1"/>
  <c r="AV166" i="1"/>
  <c r="AX160" i="1"/>
  <c r="AY160" i="1" s="1"/>
  <c r="AX161" i="1"/>
  <c r="AY161" i="1" s="1"/>
  <c r="AX163" i="1"/>
  <c r="AY163" i="1" s="1"/>
  <c r="AX164" i="1"/>
  <c r="AY164" i="1" s="1"/>
  <c r="AX158" i="1"/>
  <c r="AY158" i="1" s="1"/>
  <c r="AX155" i="1"/>
  <c r="AY155" i="1" s="1"/>
  <c r="AX159" i="1"/>
  <c r="AY159" i="1" s="1"/>
  <c r="BA139" i="1"/>
  <c r="BA149" i="1" s="1"/>
  <c r="AZ149" i="1"/>
  <c r="AY165" i="1" l="1"/>
  <c r="AX165" i="1"/>
  <c r="BA150" i="1"/>
  <c r="BB144" i="1" s="1"/>
  <c r="BC144" i="1" s="1"/>
  <c r="AY166" i="1"/>
  <c r="AZ157" i="1" s="1"/>
  <c r="BA157" i="1" s="1"/>
  <c r="BB142" i="1" l="1"/>
  <c r="BC142" i="1" s="1"/>
  <c r="BB141" i="1"/>
  <c r="BC141" i="1" s="1"/>
  <c r="BB146" i="1"/>
  <c r="BC146" i="1" s="1"/>
  <c r="BB140" i="1"/>
  <c r="BC140" i="1" s="1"/>
  <c r="BB147" i="1"/>
  <c r="BC147" i="1" s="1"/>
  <c r="BB143" i="1"/>
  <c r="BC143" i="1" s="1"/>
  <c r="BB145" i="1"/>
  <c r="BC145" i="1" s="1"/>
  <c r="AZ160" i="1"/>
  <c r="BA160" i="1" s="1"/>
  <c r="BB139" i="1"/>
  <c r="AZ150" i="1"/>
  <c r="BB148" i="1"/>
  <c r="BC148" i="1" s="1"/>
  <c r="AZ162" i="1"/>
  <c r="BA162" i="1" s="1"/>
  <c r="AZ156" i="1"/>
  <c r="BA156" i="1" s="1"/>
  <c r="AZ155" i="1"/>
  <c r="BA155" i="1" s="1"/>
  <c r="AZ163" i="1"/>
  <c r="BA163" i="1" s="1"/>
  <c r="AX166" i="1"/>
  <c r="AZ164" i="1"/>
  <c r="BA164" i="1" s="1"/>
  <c r="AZ161" i="1"/>
  <c r="BA161" i="1" s="1"/>
  <c r="AZ159" i="1"/>
  <c r="BA159" i="1" s="1"/>
  <c r="AZ158" i="1"/>
  <c r="BA158" i="1" s="1"/>
  <c r="BC139" i="1"/>
  <c r="BB149" i="1" l="1"/>
  <c r="BC149" i="1"/>
  <c r="BC150" i="1" s="1"/>
  <c r="BD148" i="1" s="1"/>
  <c r="BE148" i="1" s="1"/>
  <c r="BA165" i="1"/>
  <c r="AZ165" i="1"/>
  <c r="BA166" i="1" l="1"/>
  <c r="BB162" i="1" s="1"/>
  <c r="BC162" i="1" s="1"/>
  <c r="BB150" i="1"/>
  <c r="BD147" i="1"/>
  <c r="BE147" i="1" s="1"/>
  <c r="BB163" i="1"/>
  <c r="BC163" i="1" s="1"/>
  <c r="BD140" i="1"/>
  <c r="BE140" i="1" s="1"/>
  <c r="BB158" i="1"/>
  <c r="BC158" i="1" s="1"/>
  <c r="BD142" i="1"/>
  <c r="BE142" i="1" s="1"/>
  <c r="BD145" i="1"/>
  <c r="BE145" i="1" s="1"/>
  <c r="BB155" i="1"/>
  <c r="BD146" i="1"/>
  <c r="BE146" i="1" s="1"/>
  <c r="AZ166" i="1"/>
  <c r="BB159" i="1"/>
  <c r="BC159" i="1" s="1"/>
  <c r="BD144" i="1"/>
  <c r="BE144" i="1" s="1"/>
  <c r="BB164" i="1"/>
  <c r="BC164" i="1" s="1"/>
  <c r="BB157" i="1"/>
  <c r="BC157" i="1" s="1"/>
  <c r="BD139" i="1"/>
  <c r="BE139" i="1" s="1"/>
  <c r="BB161" i="1"/>
  <c r="BC161" i="1" s="1"/>
  <c r="BD141" i="1"/>
  <c r="BE141" i="1" s="1"/>
  <c r="BD143" i="1"/>
  <c r="BE143" i="1" s="1"/>
  <c r="BB156" i="1"/>
  <c r="BC156" i="1" s="1"/>
  <c r="BB160" i="1"/>
  <c r="BC160" i="1" s="1"/>
  <c r="BC155" i="1"/>
  <c r="BD149" i="1" l="1"/>
  <c r="BC165" i="1"/>
  <c r="BE149" i="1"/>
  <c r="BE150" i="1" s="1"/>
  <c r="BB165" i="1"/>
  <c r="BC166" i="1" s="1"/>
  <c r="BD159" i="1" s="1"/>
  <c r="BE159" i="1" s="1"/>
  <c r="BD161" i="1" l="1"/>
  <c r="BE161" i="1" s="1"/>
  <c r="BD155" i="1"/>
  <c r="BD160" i="1"/>
  <c r="BE160" i="1" s="1"/>
  <c r="BD156" i="1"/>
  <c r="BE156" i="1" s="1"/>
  <c r="BD162" i="1"/>
  <c r="BE162" i="1" s="1"/>
  <c r="BF148" i="1"/>
  <c r="BG148" i="1" s="1"/>
  <c r="BF147" i="1"/>
  <c r="BG147" i="1" s="1"/>
  <c r="BF142" i="1"/>
  <c r="BG142" i="1" s="1"/>
  <c r="BF146" i="1"/>
  <c r="BG146" i="1" s="1"/>
  <c r="BF145" i="1"/>
  <c r="BG145" i="1" s="1"/>
  <c r="BF139" i="1"/>
  <c r="BD150" i="1"/>
  <c r="BF140" i="1"/>
  <c r="BG140" i="1" s="1"/>
  <c r="BF144" i="1"/>
  <c r="BG144" i="1" s="1"/>
  <c r="BF143" i="1"/>
  <c r="BG143" i="1" s="1"/>
  <c r="BF141" i="1"/>
  <c r="BG141" i="1" s="1"/>
  <c r="BD157" i="1"/>
  <c r="BE157" i="1" s="1"/>
  <c r="BB166" i="1"/>
  <c r="BD163" i="1"/>
  <c r="BE163" i="1" s="1"/>
  <c r="BD164" i="1"/>
  <c r="BE164" i="1" s="1"/>
  <c r="BD158" i="1"/>
  <c r="BE158" i="1" s="1"/>
  <c r="BE155" i="1"/>
  <c r="BG139" i="1"/>
  <c r="BF149" i="1" l="1"/>
  <c r="BG149" i="1"/>
  <c r="BD165" i="1"/>
  <c r="BE165" i="1"/>
  <c r="BG150" i="1" l="1"/>
  <c r="BH148" i="1" s="1"/>
  <c r="BI148" i="1" s="1"/>
  <c r="BH140" i="1"/>
  <c r="BI140" i="1" s="1"/>
  <c r="BH141" i="1"/>
  <c r="BI141" i="1" s="1"/>
  <c r="BH146" i="1"/>
  <c r="BI146" i="1" s="1"/>
  <c r="BH139" i="1"/>
  <c r="BI139" i="1" s="1"/>
  <c r="BH145" i="1"/>
  <c r="BI145" i="1" s="1"/>
  <c r="BH143" i="1"/>
  <c r="BI143" i="1" s="1"/>
  <c r="BH142" i="1"/>
  <c r="BI142" i="1" s="1"/>
  <c r="BE166" i="1"/>
  <c r="BF150" i="1" l="1"/>
  <c r="BH147" i="1"/>
  <c r="BI147" i="1" s="1"/>
  <c r="BH144" i="1"/>
  <c r="BI144" i="1" s="1"/>
  <c r="BI149" i="1" s="1"/>
  <c r="BF157" i="1"/>
  <c r="BG157" i="1" s="1"/>
  <c r="BF156" i="1"/>
  <c r="BG156" i="1" s="1"/>
  <c r="BD166" i="1"/>
  <c r="BF160" i="1"/>
  <c r="BG160" i="1" s="1"/>
  <c r="BF155" i="1"/>
  <c r="BF161" i="1"/>
  <c r="BG161" i="1" s="1"/>
  <c r="BF159" i="1"/>
  <c r="BG159" i="1" s="1"/>
  <c r="BF164" i="1"/>
  <c r="BG164" i="1" s="1"/>
  <c r="BF162" i="1"/>
  <c r="BG162" i="1" s="1"/>
  <c r="BF163" i="1"/>
  <c r="BG163" i="1" s="1"/>
  <c r="BF158" i="1"/>
  <c r="BG158" i="1" s="1"/>
  <c r="BH149" i="1" l="1"/>
  <c r="BI150" i="1" s="1"/>
  <c r="BF165" i="1"/>
  <c r="BG155" i="1"/>
  <c r="BG165" i="1" s="1"/>
  <c r="BJ148" i="1" l="1"/>
  <c r="BK148" i="1" s="1"/>
  <c r="BJ144" i="1"/>
  <c r="BK144" i="1" s="1"/>
  <c r="BJ145" i="1"/>
  <c r="BK145" i="1" s="1"/>
  <c r="BH150" i="1"/>
  <c r="BJ139" i="1"/>
  <c r="BJ142" i="1"/>
  <c r="BK142" i="1" s="1"/>
  <c r="BJ143" i="1"/>
  <c r="BK143" i="1" s="1"/>
  <c r="BJ140" i="1"/>
  <c r="BK140" i="1" s="1"/>
  <c r="BJ147" i="1"/>
  <c r="BK147" i="1" s="1"/>
  <c r="BJ141" i="1"/>
  <c r="BK141" i="1" s="1"/>
  <c r="BJ146" i="1"/>
  <c r="BK146" i="1" s="1"/>
  <c r="BG166" i="1"/>
  <c r="BK139" i="1"/>
  <c r="BJ149" i="1" l="1"/>
  <c r="BK149" i="1"/>
  <c r="BH160" i="1"/>
  <c r="BI160" i="1" s="1"/>
  <c r="BH164" i="1"/>
  <c r="BI164" i="1" s="1"/>
  <c r="BF166" i="1"/>
  <c r="BH155" i="1"/>
  <c r="BH163" i="1"/>
  <c r="BI163" i="1" s="1"/>
  <c r="BH158" i="1"/>
  <c r="BI158" i="1" s="1"/>
  <c r="BH162" i="1"/>
  <c r="BI162" i="1" s="1"/>
  <c r="BH161" i="1"/>
  <c r="BI161" i="1" s="1"/>
  <c r="BH157" i="1"/>
  <c r="BI157" i="1" s="1"/>
  <c r="BH156" i="1"/>
  <c r="BI156" i="1" s="1"/>
  <c r="BH159" i="1"/>
  <c r="BI159" i="1" s="1"/>
  <c r="BK150" i="1"/>
  <c r="BL146" i="1" s="1"/>
  <c r="BM146" i="1" s="1"/>
  <c r="BJ150" i="1" l="1"/>
  <c r="BL147" i="1"/>
  <c r="BM147" i="1" s="1"/>
  <c r="BL142" i="1"/>
  <c r="BM142" i="1" s="1"/>
  <c r="BL143" i="1"/>
  <c r="BM143" i="1" s="1"/>
  <c r="BI155" i="1"/>
  <c r="BI165" i="1" s="1"/>
  <c r="BH165" i="1"/>
  <c r="BL148" i="1"/>
  <c r="BM148" i="1" s="1"/>
  <c r="BL139" i="1"/>
  <c r="BM139" i="1" s="1"/>
  <c r="BL145" i="1"/>
  <c r="BM145" i="1" s="1"/>
  <c r="BL141" i="1"/>
  <c r="BM141" i="1" s="1"/>
  <c r="BL144" i="1"/>
  <c r="BM144" i="1" s="1"/>
  <c r="BL140" i="1"/>
  <c r="BM140" i="1" s="1"/>
  <c r="BI166" i="1" l="1"/>
  <c r="BH166" i="1" s="1"/>
  <c r="BL149" i="1"/>
  <c r="BJ163" i="1"/>
  <c r="BK163" i="1" s="1"/>
  <c r="BJ158" i="1"/>
  <c r="BK158" i="1" s="1"/>
  <c r="BM149" i="1"/>
  <c r="BM150" i="1" l="1"/>
  <c r="BJ157" i="1"/>
  <c r="BK157" i="1" s="1"/>
  <c r="BJ161" i="1"/>
  <c r="BK161" i="1" s="1"/>
  <c r="BJ164" i="1"/>
  <c r="BK164" i="1" s="1"/>
  <c r="BJ160" i="1"/>
  <c r="BK160" i="1" s="1"/>
  <c r="BJ156" i="1"/>
  <c r="BK156" i="1" s="1"/>
  <c r="BJ155" i="1"/>
  <c r="BK155" i="1" s="1"/>
  <c r="BK165" i="1" s="1"/>
  <c r="BJ159" i="1"/>
  <c r="BK159" i="1" s="1"/>
  <c r="BJ162" i="1"/>
  <c r="BK162" i="1" s="1"/>
  <c r="BN147" i="1"/>
  <c r="BO147" i="1" s="1"/>
  <c r="BN145" i="1"/>
  <c r="BO145" i="1" s="1"/>
  <c r="BN143" i="1"/>
  <c r="BO143" i="1" s="1"/>
  <c r="BN141" i="1"/>
  <c r="BO141" i="1" s="1"/>
  <c r="BN139" i="1"/>
  <c r="BN148" i="1"/>
  <c r="BO148" i="1" s="1"/>
  <c r="BN146" i="1"/>
  <c r="BO146" i="1" s="1"/>
  <c r="BN144" i="1"/>
  <c r="BO144" i="1" s="1"/>
  <c r="BN142" i="1"/>
  <c r="BO142" i="1" s="1"/>
  <c r="BN140" i="1"/>
  <c r="BO140" i="1" s="1"/>
  <c r="BL150" i="1"/>
  <c r="BJ165" i="1" l="1"/>
  <c r="BK166" i="1" s="1"/>
  <c r="BO139" i="1"/>
  <c r="BO149" i="1" s="1"/>
  <c r="BN149" i="1"/>
  <c r="BL159" i="1" l="1"/>
  <c r="BM159" i="1" s="1"/>
  <c r="BL161" i="1"/>
  <c r="BM161" i="1" s="1"/>
  <c r="BL156" i="1"/>
  <c r="BM156" i="1" s="1"/>
  <c r="BL163" i="1"/>
  <c r="BM163" i="1" s="1"/>
  <c r="BL157" i="1"/>
  <c r="BM157" i="1" s="1"/>
  <c r="BL160" i="1"/>
  <c r="BM160" i="1" s="1"/>
  <c r="BL164" i="1"/>
  <c r="BM164" i="1" s="1"/>
  <c r="BJ166" i="1"/>
  <c r="BL155" i="1"/>
  <c r="BL162" i="1"/>
  <c r="BM162" i="1" s="1"/>
  <c r="BL158" i="1"/>
  <c r="BM158" i="1" s="1"/>
  <c r="BO150" i="1"/>
  <c r="BL165" i="1" l="1"/>
  <c r="BM155" i="1"/>
  <c r="BM165" i="1" s="1"/>
  <c r="BP141" i="1"/>
  <c r="BQ141" i="1" s="1"/>
  <c r="BP139" i="1"/>
  <c r="BP147" i="1"/>
  <c r="BQ147" i="1" s="1"/>
  <c r="BP145" i="1"/>
  <c r="BQ145" i="1" s="1"/>
  <c r="BP143" i="1"/>
  <c r="BQ143" i="1" s="1"/>
  <c r="BP142" i="1"/>
  <c r="BQ142" i="1" s="1"/>
  <c r="BP140" i="1"/>
  <c r="BQ140" i="1" s="1"/>
  <c r="BP148" i="1"/>
  <c r="BQ148" i="1" s="1"/>
  <c r="BP146" i="1"/>
  <c r="BQ146" i="1" s="1"/>
  <c r="BP144" i="1"/>
  <c r="BQ144" i="1" s="1"/>
  <c r="BN150" i="1"/>
  <c r="BM166" i="1" l="1"/>
  <c r="BQ139" i="1"/>
  <c r="BQ149" i="1" s="1"/>
  <c r="BP149" i="1"/>
  <c r="BN160" i="1" l="1"/>
  <c r="BO160" i="1" s="1"/>
  <c r="BN155" i="1"/>
  <c r="BN157" i="1"/>
  <c r="BO157" i="1" s="1"/>
  <c r="BN156" i="1"/>
  <c r="BO156" i="1" s="1"/>
  <c r="BN162" i="1"/>
  <c r="BO162" i="1" s="1"/>
  <c r="BL166" i="1"/>
  <c r="BN164" i="1"/>
  <c r="BO164" i="1" s="1"/>
  <c r="BN163" i="1"/>
  <c r="BO163" i="1" s="1"/>
  <c r="BN158" i="1"/>
  <c r="BO158" i="1" s="1"/>
  <c r="BN159" i="1"/>
  <c r="BO159" i="1" s="1"/>
  <c r="BN161" i="1"/>
  <c r="BO161" i="1" s="1"/>
  <c r="BQ150" i="1"/>
  <c r="BO155" i="1" l="1"/>
  <c r="BO165" i="1" s="1"/>
  <c r="BN165" i="1"/>
  <c r="BO166" i="1" s="1"/>
  <c r="BR145" i="1"/>
  <c r="BS145" i="1" s="1"/>
  <c r="BR142" i="1"/>
  <c r="BS142" i="1" s="1"/>
  <c r="BR148" i="1"/>
  <c r="BS148" i="1" s="1"/>
  <c r="BR144" i="1"/>
  <c r="BS144" i="1" s="1"/>
  <c r="BR139" i="1"/>
  <c r="BR147" i="1"/>
  <c r="BS147" i="1" s="1"/>
  <c r="BR141" i="1"/>
  <c r="BS141" i="1" s="1"/>
  <c r="BR146" i="1"/>
  <c r="BS146" i="1" s="1"/>
  <c r="BR143" i="1"/>
  <c r="BS143" i="1" s="1"/>
  <c r="BR140" i="1"/>
  <c r="BS140" i="1" s="1"/>
  <c r="BP150" i="1"/>
  <c r="BP160" i="1" l="1"/>
  <c r="BQ160" i="1" s="1"/>
  <c r="BP155" i="1"/>
  <c r="BP158" i="1"/>
  <c r="BQ158" i="1" s="1"/>
  <c r="BP156" i="1"/>
  <c r="BQ156" i="1" s="1"/>
  <c r="BP163" i="1"/>
  <c r="BQ163" i="1" s="1"/>
  <c r="BP157" i="1"/>
  <c r="BQ157" i="1" s="1"/>
  <c r="BP161" i="1"/>
  <c r="BQ161" i="1" s="1"/>
  <c r="BN166" i="1"/>
  <c r="BP159" i="1"/>
  <c r="BQ159" i="1" s="1"/>
  <c r="BP162" i="1"/>
  <c r="BQ162" i="1" s="1"/>
  <c r="BP164" i="1"/>
  <c r="BQ164" i="1" s="1"/>
  <c r="BS139" i="1"/>
  <c r="BS149" i="1" s="1"/>
  <c r="BR149" i="1"/>
  <c r="BQ155" i="1" l="1"/>
  <c r="BQ165" i="1" s="1"/>
  <c r="BP165" i="1"/>
  <c r="BQ166" i="1" s="1"/>
  <c r="BR157" i="1" s="1"/>
  <c r="BS157" i="1" s="1"/>
  <c r="BS150" i="1"/>
  <c r="BT148" i="1" s="1"/>
  <c r="BU148" i="1" s="1"/>
  <c r="BT140" i="1" l="1"/>
  <c r="BU140" i="1" s="1"/>
  <c r="BR161" i="1"/>
  <c r="BS161" i="1" s="1"/>
  <c r="BR164" i="1"/>
  <c r="BS164" i="1" s="1"/>
  <c r="BR163" i="1"/>
  <c r="BS163" i="1" s="1"/>
  <c r="BP166" i="1"/>
  <c r="BR156" i="1"/>
  <c r="BS156" i="1" s="1"/>
  <c r="BR158" i="1"/>
  <c r="BS158" i="1" s="1"/>
  <c r="BR155" i="1"/>
  <c r="BR160" i="1"/>
  <c r="BS160" i="1" s="1"/>
  <c r="BR162" i="1"/>
  <c r="BS162" i="1" s="1"/>
  <c r="BR159" i="1"/>
  <c r="BS159" i="1" s="1"/>
  <c r="BR150" i="1"/>
  <c r="BT147" i="1"/>
  <c r="BU147" i="1" s="1"/>
  <c r="BT144" i="1"/>
  <c r="BU144" i="1" s="1"/>
  <c r="BT145" i="1"/>
  <c r="BU145" i="1" s="1"/>
  <c r="BT139" i="1"/>
  <c r="BU139" i="1" s="1"/>
  <c r="BT141" i="1"/>
  <c r="BU141" i="1" s="1"/>
  <c r="BT142" i="1"/>
  <c r="BU142" i="1" s="1"/>
  <c r="BT146" i="1"/>
  <c r="BU146" i="1" s="1"/>
  <c r="BT143" i="1"/>
  <c r="BU143" i="1" s="1"/>
  <c r="BS155" i="1"/>
  <c r="BS165" i="1" l="1"/>
  <c r="BR165" i="1"/>
  <c r="BS166" i="1" s="1"/>
  <c r="BT160" i="1" s="1"/>
  <c r="BU160" i="1" s="1"/>
  <c r="BT149" i="1"/>
  <c r="BU149" i="1"/>
  <c r="BU150" i="1" s="1"/>
  <c r="BT162" i="1" l="1"/>
  <c r="BU162" i="1" s="1"/>
  <c r="BV145" i="1"/>
  <c r="BW145" i="1" s="1"/>
  <c r="BV147" i="1"/>
  <c r="BW147" i="1" s="1"/>
  <c r="BV148" i="1"/>
  <c r="BW148" i="1" s="1"/>
  <c r="BV144" i="1"/>
  <c r="BW144" i="1" s="1"/>
  <c r="BV143" i="1"/>
  <c r="BW143" i="1" s="1"/>
  <c r="BV139" i="1"/>
  <c r="BT150" i="1"/>
  <c r="BV141" i="1"/>
  <c r="BW141" i="1" s="1"/>
  <c r="BV140" i="1"/>
  <c r="BW140" i="1" s="1"/>
  <c r="BV146" i="1"/>
  <c r="BW146" i="1" s="1"/>
  <c r="BV142" i="1"/>
  <c r="BW142" i="1" s="1"/>
  <c r="BT155" i="1"/>
  <c r="BR166" i="1"/>
  <c r="BT161" i="1"/>
  <c r="BU161" i="1" s="1"/>
  <c r="BT163" i="1"/>
  <c r="BU163" i="1" s="1"/>
  <c r="BT164" i="1"/>
  <c r="BU164" i="1" s="1"/>
  <c r="BT159" i="1"/>
  <c r="BU159" i="1" s="1"/>
  <c r="BT158" i="1"/>
  <c r="BU158" i="1" s="1"/>
  <c r="BT157" i="1"/>
  <c r="BU157" i="1" s="1"/>
  <c r="BT156" i="1"/>
  <c r="BU156" i="1" s="1"/>
  <c r="BW139" i="1"/>
  <c r="BU155" i="1"/>
  <c r="BV149" i="1" l="1"/>
  <c r="BW149" i="1"/>
  <c r="BW150" i="1" s="1"/>
  <c r="BX140" i="1" s="1"/>
  <c r="BY140" i="1" s="1"/>
  <c r="BT165" i="1"/>
  <c r="BU165" i="1"/>
  <c r="BU166" i="1" l="1"/>
  <c r="BV157" i="1" s="1"/>
  <c r="BW157" i="1" s="1"/>
  <c r="BV150" i="1"/>
  <c r="BX145" i="1"/>
  <c r="BY145" i="1" s="1"/>
  <c r="BX143" i="1"/>
  <c r="BY143" i="1" s="1"/>
  <c r="BX148" i="1"/>
  <c r="BY148" i="1" s="1"/>
  <c r="BX147" i="1"/>
  <c r="BY147" i="1" s="1"/>
  <c r="BX144" i="1"/>
  <c r="BY144" i="1" s="1"/>
  <c r="BX142" i="1"/>
  <c r="BY142" i="1" s="1"/>
  <c r="BX141" i="1"/>
  <c r="BY141" i="1" s="1"/>
  <c r="BV161" i="1"/>
  <c r="BW161" i="1" s="1"/>
  <c r="BV163" i="1"/>
  <c r="BW163" i="1" s="1"/>
  <c r="BX146" i="1"/>
  <c r="BY146" i="1" s="1"/>
  <c r="BV162" i="1"/>
  <c r="BW162" i="1" s="1"/>
  <c r="BX139" i="1"/>
  <c r="BY139" i="1" s="1"/>
  <c r="BV158" i="1"/>
  <c r="BW158" i="1" s="1"/>
  <c r="BV155" i="1"/>
  <c r="BW155" i="1" s="1"/>
  <c r="BV160" i="1"/>
  <c r="BW160" i="1" s="1"/>
  <c r="BV164" i="1"/>
  <c r="BW164" i="1" s="1"/>
  <c r="BV159" i="1"/>
  <c r="BW159" i="1" s="1"/>
  <c r="BT166" i="1"/>
  <c r="BV156" i="1"/>
  <c r="BW156" i="1" s="1"/>
  <c r="BX149" i="1" l="1"/>
  <c r="BY149" i="1"/>
  <c r="BV165" i="1"/>
  <c r="BW165" i="1"/>
  <c r="BY150" i="1" l="1"/>
  <c r="BZ147" i="1" s="1"/>
  <c r="CA147" i="1" s="1"/>
  <c r="BW166" i="1"/>
  <c r="BZ146" i="1"/>
  <c r="CA146" i="1" s="1"/>
  <c r="BZ140" i="1"/>
  <c r="CA140" i="1" s="1"/>
  <c r="BZ148" i="1"/>
  <c r="CA148" i="1" s="1"/>
  <c r="BZ142" i="1"/>
  <c r="CA142" i="1" s="1"/>
  <c r="BZ139" i="1"/>
  <c r="CA139" i="1" s="1"/>
  <c r="BZ141" i="1"/>
  <c r="CA141" i="1" s="1"/>
  <c r="BZ143" i="1"/>
  <c r="CA143" i="1" s="1"/>
  <c r="BZ145" i="1"/>
  <c r="CA145" i="1" s="1"/>
  <c r="BX157" i="1"/>
  <c r="BY157" i="1" s="1"/>
  <c r="BX155" i="1"/>
  <c r="BX162" i="1"/>
  <c r="BY162" i="1" s="1"/>
  <c r="BX159" i="1"/>
  <c r="BY159" i="1" s="1"/>
  <c r="BX160" i="1"/>
  <c r="BY160" i="1" s="1"/>
  <c r="BX164" i="1"/>
  <c r="BY164" i="1" s="1"/>
  <c r="BX161" i="1"/>
  <c r="BY161" i="1" s="1"/>
  <c r="BX163" i="1"/>
  <c r="BY163" i="1" s="1"/>
  <c r="BX158" i="1"/>
  <c r="BY158" i="1" s="1"/>
  <c r="BX156" i="1"/>
  <c r="BY156" i="1" s="1"/>
  <c r="BV166" i="1"/>
  <c r="BZ144" i="1" l="1"/>
  <c r="CA144" i="1" s="1"/>
  <c r="BX150" i="1"/>
  <c r="BZ149" i="1"/>
  <c r="CA149" i="1"/>
  <c r="BY155" i="1"/>
  <c r="BY165" i="1" s="1"/>
  <c r="BX165" i="1"/>
  <c r="CA150" i="1" l="1"/>
  <c r="CB143" i="1" s="1"/>
  <c r="CC143" i="1" s="1"/>
  <c r="CB141" i="1"/>
  <c r="CC141" i="1" s="1"/>
  <c r="CB145" i="1"/>
  <c r="CC145" i="1" s="1"/>
  <c r="CB139" i="1"/>
  <c r="CB146" i="1"/>
  <c r="CC146" i="1" s="1"/>
  <c r="BZ150" i="1"/>
  <c r="CB148" i="1"/>
  <c r="CC148" i="1" s="1"/>
  <c r="CB144" i="1"/>
  <c r="CC144" i="1" s="1"/>
  <c r="CB142" i="1"/>
  <c r="CC142" i="1" s="1"/>
  <c r="CB147" i="1"/>
  <c r="CC147" i="1" s="1"/>
  <c r="BY166" i="1"/>
  <c r="BZ157" i="1" s="1"/>
  <c r="CA157" i="1" s="1"/>
  <c r="CC139" i="1"/>
  <c r="CB140" i="1" l="1"/>
  <c r="CC140" i="1" s="1"/>
  <c r="BX166" i="1"/>
  <c r="CC149" i="1"/>
  <c r="BZ158" i="1"/>
  <c r="CA158" i="1" s="1"/>
  <c r="CB149" i="1"/>
  <c r="BZ164" i="1"/>
  <c r="CA164" i="1" s="1"/>
  <c r="BZ161" i="1"/>
  <c r="CA161" i="1" s="1"/>
  <c r="BZ159" i="1"/>
  <c r="CA159" i="1" s="1"/>
  <c r="BZ156" i="1"/>
  <c r="CA156" i="1" s="1"/>
  <c r="BZ162" i="1"/>
  <c r="CA162" i="1" s="1"/>
  <c r="BZ163" i="1"/>
  <c r="CA163" i="1" s="1"/>
  <c r="BZ155" i="1"/>
  <c r="CA155" i="1" s="1"/>
  <c r="BZ160" i="1"/>
  <c r="CA160" i="1" s="1"/>
  <c r="CC150" i="1" l="1"/>
  <c r="CA165" i="1"/>
  <c r="BZ165" i="1"/>
  <c r="CD145" i="1"/>
  <c r="CE145" i="1" s="1"/>
  <c r="CD142" i="1"/>
  <c r="CE142" i="1" s="1"/>
  <c r="CD146" i="1"/>
  <c r="CE146" i="1" s="1"/>
  <c r="CD143" i="1"/>
  <c r="CE143" i="1" s="1"/>
  <c r="CD139" i="1"/>
  <c r="CD148" i="1"/>
  <c r="CE148" i="1" s="1"/>
  <c r="CD144" i="1"/>
  <c r="CE144" i="1" s="1"/>
  <c r="CD141" i="1"/>
  <c r="CE141" i="1" s="1"/>
  <c r="CD147" i="1"/>
  <c r="CE147" i="1" s="1"/>
  <c r="CD140" i="1"/>
  <c r="CE140" i="1" s="1"/>
  <c r="CB150" i="1"/>
  <c r="CA166" i="1" l="1"/>
  <c r="CB160" i="1"/>
  <c r="CC160" i="1" s="1"/>
  <c r="CB155" i="1"/>
  <c r="CB163" i="1"/>
  <c r="CC163" i="1" s="1"/>
  <c r="CB156" i="1"/>
  <c r="CC156" i="1" s="1"/>
  <c r="BZ166" i="1"/>
  <c r="CB162" i="1"/>
  <c r="CC162" i="1" s="1"/>
  <c r="CB161" i="1"/>
  <c r="CC161" i="1" s="1"/>
  <c r="CB159" i="1"/>
  <c r="CC159" i="1" s="1"/>
  <c r="CB158" i="1"/>
  <c r="CC158" i="1" s="1"/>
  <c r="CB157" i="1"/>
  <c r="CC157" i="1" s="1"/>
  <c r="CB164" i="1"/>
  <c r="CC164" i="1" s="1"/>
  <c r="CE139" i="1"/>
  <c r="CE149" i="1" s="1"/>
  <c r="CD149" i="1"/>
  <c r="CC155" i="1"/>
  <c r="CB165" i="1" l="1"/>
  <c r="CC165" i="1"/>
  <c r="CE150" i="1"/>
  <c r="CF147" i="1" s="1"/>
  <c r="CG147" i="1" s="1"/>
  <c r="CC166" i="1"/>
  <c r="CD157" i="1" s="1"/>
  <c r="CE157" i="1" s="1"/>
  <c r="CF141" i="1" l="1"/>
  <c r="CG141" i="1" s="1"/>
  <c r="CF144" i="1"/>
  <c r="CG144" i="1" s="1"/>
  <c r="CF146" i="1"/>
  <c r="CG146" i="1" s="1"/>
  <c r="CF140" i="1"/>
  <c r="CG140" i="1" s="1"/>
  <c r="CF139" i="1"/>
  <c r="CF143" i="1"/>
  <c r="CG143" i="1" s="1"/>
  <c r="CD150" i="1"/>
  <c r="CF142" i="1"/>
  <c r="CG142" i="1" s="1"/>
  <c r="CD163" i="1"/>
  <c r="CE163" i="1" s="1"/>
  <c r="CD159" i="1"/>
  <c r="CE159" i="1" s="1"/>
  <c r="CF148" i="1"/>
  <c r="CG148" i="1" s="1"/>
  <c r="CD155" i="1"/>
  <c r="CE155" i="1" s="1"/>
  <c r="CF145" i="1"/>
  <c r="CG145" i="1" s="1"/>
  <c r="CD158" i="1"/>
  <c r="CE158" i="1" s="1"/>
  <c r="CD162" i="1"/>
  <c r="CE162" i="1" s="1"/>
  <c r="CB166" i="1"/>
  <c r="CD164" i="1"/>
  <c r="CE164" i="1" s="1"/>
  <c r="CD160" i="1"/>
  <c r="CE160" i="1" s="1"/>
  <c r="CD156" i="1"/>
  <c r="CE156" i="1" s="1"/>
  <c r="CD161" i="1"/>
  <c r="CE161" i="1" s="1"/>
  <c r="CG139" i="1"/>
  <c r="CF149" i="1" l="1"/>
  <c r="CG149" i="1"/>
  <c r="CG150" i="1" s="1"/>
  <c r="CE165" i="1"/>
  <c r="CD165" i="1"/>
  <c r="CE166" i="1" l="1"/>
  <c r="CH144" i="1"/>
  <c r="CI144" i="1" s="1"/>
  <c r="CH141" i="1"/>
  <c r="CI141" i="1" s="1"/>
  <c r="CH148" i="1"/>
  <c r="CI148" i="1" s="1"/>
  <c r="CH147" i="1"/>
  <c r="CI147" i="1" s="1"/>
  <c r="CH143" i="1"/>
  <c r="CI143" i="1" s="1"/>
  <c r="CH140" i="1"/>
  <c r="CI140" i="1" s="1"/>
  <c r="CH146" i="1"/>
  <c r="CI146" i="1" s="1"/>
  <c r="CH139" i="1"/>
  <c r="CH145" i="1"/>
  <c r="CI145" i="1" s="1"/>
  <c r="CH142" i="1"/>
  <c r="CI142" i="1" s="1"/>
  <c r="CF150" i="1"/>
  <c r="CF160" i="1"/>
  <c r="CG160" i="1" s="1"/>
  <c r="CF162" i="1"/>
  <c r="CG162" i="1" s="1"/>
  <c r="CF157" i="1"/>
  <c r="CG157" i="1" s="1"/>
  <c r="CF155" i="1"/>
  <c r="CF159" i="1"/>
  <c r="CG159" i="1" s="1"/>
  <c r="CF161" i="1"/>
  <c r="CG161" i="1" s="1"/>
  <c r="CF158" i="1"/>
  <c r="CG158" i="1" s="1"/>
  <c r="CF156" i="1"/>
  <c r="CG156" i="1" s="1"/>
  <c r="CF163" i="1"/>
  <c r="CG163" i="1" s="1"/>
  <c r="CF164" i="1"/>
  <c r="CG164" i="1" s="1"/>
  <c r="CD166" i="1"/>
  <c r="CI139" i="1" l="1"/>
  <c r="CI149" i="1" s="1"/>
  <c r="CH149" i="1"/>
  <c r="CI150" i="1" s="1"/>
  <c r="CG155" i="1"/>
  <c r="CG165" i="1" s="1"/>
  <c r="CF165" i="1"/>
  <c r="CG166" i="1" l="1"/>
  <c r="CH162" i="1" s="1"/>
  <c r="CI162" i="1" s="1"/>
  <c r="CH155" i="1"/>
  <c r="CH159" i="1"/>
  <c r="CI159" i="1" s="1"/>
  <c r="CH163" i="1"/>
  <c r="CI163" i="1" s="1"/>
  <c r="CH158" i="1"/>
  <c r="CI158" i="1" s="1"/>
  <c r="CH164" i="1"/>
  <c r="CI164" i="1" s="1"/>
  <c r="CH161" i="1"/>
  <c r="CI161" i="1" s="1"/>
  <c r="CH156" i="1"/>
  <c r="CI156" i="1" s="1"/>
  <c r="CF166" i="1"/>
  <c r="CJ147" i="1"/>
  <c r="CK147" i="1" s="1"/>
  <c r="CJ144" i="1"/>
  <c r="CK144" i="1" s="1"/>
  <c r="CJ139" i="1"/>
  <c r="CJ148" i="1"/>
  <c r="CK148" i="1" s="1"/>
  <c r="CJ145" i="1"/>
  <c r="CK145" i="1" s="1"/>
  <c r="CJ141" i="1"/>
  <c r="CK141" i="1" s="1"/>
  <c r="CJ140" i="1"/>
  <c r="CK140" i="1" s="1"/>
  <c r="CJ146" i="1"/>
  <c r="CK146" i="1" s="1"/>
  <c r="CJ143" i="1"/>
  <c r="CK143" i="1" s="1"/>
  <c r="CJ142" i="1"/>
  <c r="CK142" i="1" s="1"/>
  <c r="CH150" i="1"/>
  <c r="CH157" i="1" l="1"/>
  <c r="CI157" i="1" s="1"/>
  <c r="CH160" i="1"/>
  <c r="CI160" i="1" s="1"/>
  <c r="CK139" i="1"/>
  <c r="CK149" i="1" s="1"/>
  <c r="CJ149" i="1"/>
  <c r="CI155" i="1"/>
  <c r="CH165" i="1" l="1"/>
  <c r="CI165" i="1"/>
  <c r="CI166" i="1" s="1"/>
  <c r="CK150" i="1"/>
  <c r="CJ159" i="1" l="1"/>
  <c r="CK159" i="1" s="1"/>
  <c r="CJ157" i="1"/>
  <c r="CK157" i="1" s="1"/>
  <c r="CH166" i="1"/>
  <c r="CJ163" i="1"/>
  <c r="CK163" i="1" s="1"/>
  <c r="CJ158" i="1"/>
  <c r="CK158" i="1" s="1"/>
  <c r="CJ162" i="1"/>
  <c r="CK162" i="1" s="1"/>
  <c r="CJ161" i="1"/>
  <c r="CK161" i="1" s="1"/>
  <c r="CJ156" i="1"/>
  <c r="CK156" i="1" s="1"/>
  <c r="CJ155" i="1"/>
  <c r="CK155" i="1" s="1"/>
  <c r="CJ164" i="1"/>
  <c r="CK164" i="1" s="1"/>
  <c r="CJ160" i="1"/>
  <c r="CK160" i="1" s="1"/>
  <c r="CL144" i="1"/>
  <c r="CM144" i="1" s="1"/>
  <c r="CL141" i="1"/>
  <c r="CM141" i="1" s="1"/>
  <c r="CL146" i="1"/>
  <c r="CM146" i="1" s="1"/>
  <c r="CL143" i="1"/>
  <c r="CM143" i="1" s="1"/>
  <c r="CL148" i="1"/>
  <c r="CM148" i="1" s="1"/>
  <c r="CL145" i="1"/>
  <c r="CM145" i="1" s="1"/>
  <c r="CL140" i="1"/>
  <c r="CM140" i="1" s="1"/>
  <c r="CL147" i="1"/>
  <c r="CM147" i="1" s="1"/>
  <c r="CL142" i="1"/>
  <c r="CM142" i="1" s="1"/>
  <c r="CL139" i="1"/>
  <c r="CJ150" i="1"/>
  <c r="CK165" i="1" l="1"/>
  <c r="CJ165" i="1"/>
  <c r="CK166" i="1" s="1"/>
  <c r="CL157" i="1" s="1"/>
  <c r="CM157" i="1" s="1"/>
  <c r="CM139" i="1"/>
  <c r="CM149" i="1" s="1"/>
  <c r="CL149" i="1"/>
  <c r="CL162" i="1" l="1"/>
  <c r="CM162" i="1" s="1"/>
  <c r="CL161" i="1"/>
  <c r="CM161" i="1" s="1"/>
  <c r="CJ166" i="1"/>
  <c r="CL164" i="1"/>
  <c r="CM164" i="1" s="1"/>
  <c r="CL163" i="1"/>
  <c r="CM163" i="1" s="1"/>
  <c r="CL156" i="1"/>
  <c r="CM156" i="1" s="1"/>
  <c r="CL160" i="1"/>
  <c r="CM160" i="1" s="1"/>
  <c r="CL159" i="1"/>
  <c r="CM159" i="1" s="1"/>
  <c r="CM150" i="1"/>
  <c r="CN143" i="1" s="1"/>
  <c r="CO143" i="1" s="1"/>
  <c r="CL158" i="1"/>
  <c r="CM158" i="1" s="1"/>
  <c r="CL155" i="1"/>
  <c r="CM155" i="1" s="1"/>
  <c r="CN147" i="1" l="1"/>
  <c r="CO147" i="1" s="1"/>
  <c r="CN146" i="1"/>
  <c r="CO146" i="1" s="1"/>
  <c r="CM165" i="1"/>
  <c r="CL165" i="1"/>
  <c r="CN142" i="1"/>
  <c r="CO142" i="1" s="1"/>
  <c r="CN140" i="1"/>
  <c r="CO140" i="1" s="1"/>
  <c r="CN145" i="1"/>
  <c r="CO145" i="1" s="1"/>
  <c r="CN141" i="1"/>
  <c r="CO141" i="1" s="1"/>
  <c r="CL150" i="1"/>
  <c r="CN144" i="1"/>
  <c r="CO144" i="1" s="1"/>
  <c r="CN148" i="1"/>
  <c r="CO148" i="1" s="1"/>
  <c r="CN139" i="1"/>
  <c r="CO139" i="1" s="1"/>
  <c r="CM166" i="1" l="1"/>
  <c r="CO149" i="1"/>
  <c r="CN149" i="1"/>
  <c r="CO150" i="1" s="1"/>
  <c r="CN162" i="1"/>
  <c r="CO162" i="1" s="1"/>
  <c r="CN160" i="1"/>
  <c r="CO160" i="1" s="1"/>
  <c r="CN157" i="1"/>
  <c r="CO157" i="1" s="1"/>
  <c r="CN159" i="1"/>
  <c r="CO159" i="1" s="1"/>
  <c r="CN155" i="1"/>
  <c r="CN164" i="1"/>
  <c r="CO164" i="1" s="1"/>
  <c r="CN158" i="1"/>
  <c r="CO158" i="1" s="1"/>
  <c r="CN156" i="1"/>
  <c r="CO156" i="1" s="1"/>
  <c r="CN163" i="1"/>
  <c r="CO163" i="1" s="1"/>
  <c r="CN161" i="1"/>
  <c r="CO161" i="1" s="1"/>
  <c r="CL166" i="1"/>
  <c r="CP148" i="1" l="1"/>
  <c r="CQ148" i="1" s="1"/>
  <c r="CP145" i="1"/>
  <c r="CQ145" i="1" s="1"/>
  <c r="CP147" i="1"/>
  <c r="CQ147" i="1" s="1"/>
  <c r="CN150" i="1"/>
  <c r="CP143" i="1"/>
  <c r="CQ143" i="1" s="1"/>
  <c r="CP142" i="1"/>
  <c r="CQ142" i="1" s="1"/>
  <c r="CP139" i="1"/>
  <c r="CQ139" i="1" s="1"/>
  <c r="CP144" i="1"/>
  <c r="CQ144" i="1" s="1"/>
  <c r="CP146" i="1"/>
  <c r="CQ146" i="1" s="1"/>
  <c r="CP141" i="1"/>
  <c r="CQ141" i="1" s="1"/>
  <c r="CP140" i="1"/>
  <c r="CQ140" i="1" s="1"/>
  <c r="CO155" i="1"/>
  <c r="CO165" i="1" s="1"/>
  <c r="CN165" i="1"/>
  <c r="CP149" i="1" l="1"/>
  <c r="CQ149" i="1"/>
  <c r="CO166" i="1"/>
  <c r="CP159" i="1" s="1"/>
  <c r="CQ159" i="1" s="1"/>
  <c r="CQ150" i="1"/>
  <c r="CR143" i="1" s="1"/>
  <c r="CS143" i="1" s="1"/>
  <c r="CN166" i="1" l="1"/>
  <c r="CP156" i="1"/>
  <c r="CQ156" i="1" s="1"/>
  <c r="CP164" i="1"/>
  <c r="CQ164" i="1" s="1"/>
  <c r="CP163" i="1"/>
  <c r="CQ163" i="1" s="1"/>
  <c r="CP157" i="1"/>
  <c r="CQ157" i="1" s="1"/>
  <c r="CP158" i="1"/>
  <c r="CQ158" i="1" s="1"/>
  <c r="CP161" i="1"/>
  <c r="CQ161" i="1" s="1"/>
  <c r="CP155" i="1"/>
  <c r="CQ155" i="1" s="1"/>
  <c r="CP162" i="1"/>
  <c r="CQ162" i="1" s="1"/>
  <c r="CP160" i="1"/>
  <c r="CQ160" i="1" s="1"/>
  <c r="CR142" i="1"/>
  <c r="CS142" i="1" s="1"/>
  <c r="CR141" i="1"/>
  <c r="CS141" i="1" s="1"/>
  <c r="CR144" i="1"/>
  <c r="CS144" i="1" s="1"/>
  <c r="CR139" i="1"/>
  <c r="CS139" i="1" s="1"/>
  <c r="CR148" i="1"/>
  <c r="CS148" i="1" s="1"/>
  <c r="CP150" i="1"/>
  <c r="CR146" i="1"/>
  <c r="CS146" i="1" s="1"/>
  <c r="CR140" i="1"/>
  <c r="CS140" i="1" s="1"/>
  <c r="CR145" i="1"/>
  <c r="CS145" i="1" s="1"/>
  <c r="CR147" i="1"/>
  <c r="CS147" i="1" s="1"/>
  <c r="CQ165" i="1" l="1"/>
  <c r="CS149" i="1"/>
  <c r="CP165" i="1"/>
  <c r="CQ166" i="1" s="1"/>
  <c r="CR149" i="1"/>
  <c r="CR155" i="1" l="1"/>
  <c r="CR158" i="1"/>
  <c r="CS158" i="1" s="1"/>
  <c r="CP166" i="1"/>
  <c r="CR162" i="1"/>
  <c r="CS162" i="1" s="1"/>
  <c r="CR160" i="1"/>
  <c r="CS160" i="1" s="1"/>
  <c r="CR161" i="1"/>
  <c r="CS161" i="1" s="1"/>
  <c r="CR156" i="1"/>
  <c r="CS156" i="1" s="1"/>
  <c r="CR163" i="1"/>
  <c r="CS163" i="1" s="1"/>
  <c r="CR157" i="1"/>
  <c r="CS157" i="1" s="1"/>
  <c r="CS150" i="1"/>
  <c r="CT144" i="1" s="1"/>
  <c r="CU144" i="1" s="1"/>
  <c r="CR159" i="1"/>
  <c r="CS159" i="1" s="1"/>
  <c r="CR164" i="1"/>
  <c r="CS164" i="1" s="1"/>
  <c r="CS155" i="1"/>
  <c r="CT139" i="1" l="1"/>
  <c r="CU139" i="1" s="1"/>
  <c r="CT143" i="1"/>
  <c r="CU143" i="1" s="1"/>
  <c r="CT142" i="1"/>
  <c r="CU142" i="1" s="1"/>
  <c r="CT146" i="1"/>
  <c r="CU146" i="1" s="1"/>
  <c r="CT141" i="1"/>
  <c r="CU141" i="1" s="1"/>
  <c r="CR150" i="1"/>
  <c r="CT140" i="1"/>
  <c r="CU140" i="1" s="1"/>
  <c r="CT148" i="1"/>
  <c r="CU148" i="1" s="1"/>
  <c r="CT147" i="1"/>
  <c r="CU147" i="1" s="1"/>
  <c r="CT145" i="1"/>
  <c r="CU145" i="1" s="1"/>
  <c r="CS165" i="1"/>
  <c r="CR165" i="1"/>
  <c r="CU149" i="1" l="1"/>
  <c r="CT149" i="1"/>
  <c r="CU150" i="1" s="1"/>
  <c r="CS166" i="1"/>
  <c r="CT164" i="1" s="1"/>
  <c r="CU164" i="1" s="1"/>
  <c r="CT157" i="1" l="1"/>
  <c r="CU157" i="1" s="1"/>
  <c r="CT160" i="1"/>
  <c r="CU160" i="1" s="1"/>
  <c r="CT158" i="1"/>
  <c r="CU158" i="1" s="1"/>
  <c r="CT163" i="1"/>
  <c r="CU163" i="1" s="1"/>
  <c r="CT162" i="1"/>
  <c r="CU162" i="1" s="1"/>
  <c r="CT159" i="1"/>
  <c r="CU159" i="1" s="1"/>
  <c r="CT156" i="1"/>
  <c r="CU156" i="1" s="1"/>
  <c r="CV139" i="1"/>
  <c r="CV143" i="1"/>
  <c r="CW143" i="1" s="1"/>
  <c r="CV146" i="1"/>
  <c r="CW146" i="1" s="1"/>
  <c r="CV140" i="1"/>
  <c r="CW140" i="1" s="1"/>
  <c r="CV141" i="1"/>
  <c r="CW141" i="1" s="1"/>
  <c r="CV148" i="1"/>
  <c r="CW148" i="1" s="1"/>
  <c r="CV147" i="1"/>
  <c r="CW147" i="1" s="1"/>
  <c r="CT150" i="1"/>
  <c r="CV144" i="1"/>
  <c r="CW144" i="1" s="1"/>
  <c r="CV145" i="1"/>
  <c r="CW145" i="1" s="1"/>
  <c r="CV142" i="1"/>
  <c r="CW142" i="1" s="1"/>
  <c r="CT155" i="1"/>
  <c r="CU155" i="1" s="1"/>
  <c r="CT161" i="1"/>
  <c r="CU161" i="1" s="1"/>
  <c r="CR166" i="1"/>
  <c r="CU165" i="1" l="1"/>
  <c r="CT165" i="1"/>
  <c r="CW139" i="1"/>
  <c r="CW149" i="1" s="1"/>
  <c r="CV149" i="1"/>
  <c r="CU166" i="1" l="1"/>
  <c r="CV162" i="1"/>
  <c r="CW162" i="1" s="1"/>
  <c r="CV161" i="1"/>
  <c r="CW161" i="1" s="1"/>
  <c r="CV163" i="1"/>
  <c r="CW163" i="1" s="1"/>
  <c r="CV157" i="1"/>
  <c r="CW157" i="1" s="1"/>
  <c r="CT166" i="1"/>
  <c r="CV160" i="1"/>
  <c r="CW160" i="1" s="1"/>
  <c r="CV159" i="1"/>
  <c r="CW159" i="1" s="1"/>
  <c r="CV156" i="1"/>
  <c r="CW156" i="1" s="1"/>
  <c r="CV164" i="1"/>
  <c r="CW164" i="1" s="1"/>
  <c r="CV158" i="1"/>
  <c r="CW158" i="1" s="1"/>
  <c r="CV155" i="1"/>
  <c r="CW155" i="1" s="1"/>
  <c r="CW150" i="1"/>
  <c r="CV165" i="1" l="1"/>
  <c r="CW165" i="1"/>
  <c r="CX146" i="1"/>
  <c r="CY146" i="1" s="1"/>
  <c r="CX147" i="1"/>
  <c r="CY147" i="1" s="1"/>
  <c r="CX142" i="1"/>
  <c r="CY142" i="1" s="1"/>
  <c r="CX139" i="1"/>
  <c r="CX148" i="1"/>
  <c r="CY148" i="1" s="1"/>
  <c r="CV150" i="1"/>
  <c r="CX145" i="1"/>
  <c r="CY145" i="1" s="1"/>
  <c r="CX140" i="1"/>
  <c r="CY140" i="1" s="1"/>
  <c r="CX141" i="1"/>
  <c r="CY141" i="1" s="1"/>
  <c r="CX143" i="1"/>
  <c r="CY143" i="1" s="1"/>
  <c r="CX144" i="1"/>
  <c r="CY144" i="1" s="1"/>
  <c r="CW166" i="1"/>
  <c r="CX162" i="1" s="1"/>
  <c r="CY162" i="1" s="1"/>
  <c r="CY139" i="1" l="1"/>
  <c r="CY149" i="1" s="1"/>
  <c r="CX149" i="1"/>
  <c r="CX161" i="1"/>
  <c r="CY161" i="1" s="1"/>
  <c r="CX163" i="1"/>
  <c r="CY163" i="1" s="1"/>
  <c r="CX155" i="1"/>
  <c r="CY155" i="1" s="1"/>
  <c r="CV166" i="1"/>
  <c r="CX157" i="1"/>
  <c r="CY157" i="1" s="1"/>
  <c r="CX156" i="1"/>
  <c r="CY156" i="1" s="1"/>
  <c r="CX164" i="1"/>
  <c r="CY164" i="1" s="1"/>
  <c r="CX160" i="1"/>
  <c r="CY160" i="1" s="1"/>
  <c r="CX158" i="1"/>
  <c r="CY158" i="1" s="1"/>
  <c r="CX159" i="1"/>
  <c r="CY159" i="1" s="1"/>
  <c r="CY150" i="1" l="1"/>
  <c r="CX165" i="1"/>
  <c r="CY165" i="1"/>
  <c r="CY166" i="1" s="1"/>
  <c r="CZ155" i="1" l="1"/>
  <c r="CZ164" i="1"/>
  <c r="DA164" i="1" s="1"/>
  <c r="CZ156" i="1"/>
  <c r="DA156" i="1" s="1"/>
  <c r="CZ163" i="1"/>
  <c r="DA163" i="1" s="1"/>
  <c r="CZ162" i="1"/>
  <c r="DA162" i="1" s="1"/>
  <c r="CZ159" i="1"/>
  <c r="DA159" i="1" s="1"/>
  <c r="CX166" i="1"/>
  <c r="CZ161" i="1"/>
  <c r="DA161" i="1" s="1"/>
  <c r="CZ158" i="1"/>
  <c r="DA158" i="1" s="1"/>
  <c r="CZ157" i="1"/>
  <c r="DA157" i="1" s="1"/>
  <c r="CZ160" i="1"/>
  <c r="DA160" i="1" s="1"/>
  <c r="CZ139" i="1"/>
  <c r="CZ145" i="1"/>
  <c r="DA145" i="1" s="1"/>
  <c r="CZ140" i="1"/>
  <c r="DA140" i="1" s="1"/>
  <c r="CZ146" i="1"/>
  <c r="DA146" i="1" s="1"/>
  <c r="CZ144" i="1"/>
  <c r="DA144" i="1" s="1"/>
  <c r="CZ148" i="1"/>
  <c r="DA148" i="1" s="1"/>
  <c r="CZ141" i="1"/>
  <c r="DA141" i="1" s="1"/>
  <c r="CX150" i="1"/>
  <c r="CZ147" i="1"/>
  <c r="DA147" i="1" s="1"/>
  <c r="CZ142" i="1"/>
  <c r="DA142" i="1" s="1"/>
  <c r="CZ143" i="1"/>
  <c r="DA143" i="1" s="1"/>
  <c r="DA155" i="1"/>
  <c r="DA165" i="1" s="1"/>
  <c r="CZ165" i="1" l="1"/>
  <c r="DA139" i="1"/>
  <c r="DA149" i="1" s="1"/>
  <c r="CZ149" i="1"/>
  <c r="DA166" i="1"/>
  <c r="DB160" i="1" s="1"/>
  <c r="DC160" i="1" s="1"/>
  <c r="DB157" i="1" l="1"/>
  <c r="DC157" i="1" s="1"/>
  <c r="CZ166" i="1"/>
  <c r="DB163" i="1"/>
  <c r="DC163" i="1" s="1"/>
  <c r="DB161" i="1"/>
  <c r="DC161" i="1" s="1"/>
  <c r="DB155" i="1"/>
  <c r="DA150" i="1"/>
  <c r="DB147" i="1" s="1"/>
  <c r="DC147" i="1" s="1"/>
  <c r="DB158" i="1"/>
  <c r="DC158" i="1" s="1"/>
  <c r="DB159" i="1"/>
  <c r="DC159" i="1" s="1"/>
  <c r="DB156" i="1"/>
  <c r="DC156" i="1" s="1"/>
  <c r="DB162" i="1"/>
  <c r="DC162" i="1" s="1"/>
  <c r="DB145" i="1"/>
  <c r="DC145" i="1" s="1"/>
  <c r="DB143" i="1"/>
  <c r="DC143" i="1" s="1"/>
  <c r="DB141" i="1"/>
  <c r="DC141" i="1" s="1"/>
  <c r="DB142" i="1"/>
  <c r="DC142" i="1" s="1"/>
  <c r="DB139" i="1"/>
  <c r="CZ150" i="1"/>
  <c r="DB148" i="1"/>
  <c r="DC148" i="1" s="1"/>
  <c r="DB146" i="1"/>
  <c r="DC146" i="1" s="1"/>
  <c r="DB164" i="1"/>
  <c r="DC164" i="1" s="1"/>
  <c r="DC155" i="1"/>
  <c r="DB140" i="1" l="1"/>
  <c r="DC140" i="1" s="1"/>
  <c r="DB144" i="1"/>
  <c r="DC144" i="1" s="1"/>
  <c r="DB165" i="1"/>
  <c r="DC165" i="1"/>
  <c r="DC139" i="1"/>
  <c r="DC166" i="1" l="1"/>
  <c r="DB149" i="1"/>
  <c r="DC149" i="1"/>
  <c r="DC150" i="1" s="1"/>
  <c r="DD159" i="1"/>
  <c r="DE159" i="1" s="1"/>
  <c r="DD155" i="1"/>
  <c r="DD162" i="1"/>
  <c r="DE162" i="1" s="1"/>
  <c r="DD157" i="1"/>
  <c r="DE157" i="1" s="1"/>
  <c r="DD160" i="1"/>
  <c r="DE160" i="1" s="1"/>
  <c r="DD164" i="1"/>
  <c r="DE164" i="1" s="1"/>
  <c r="DD163" i="1"/>
  <c r="DE163" i="1" s="1"/>
  <c r="DD161" i="1"/>
  <c r="DE161" i="1" s="1"/>
  <c r="DD156" i="1"/>
  <c r="DE156" i="1" s="1"/>
  <c r="DD158" i="1"/>
  <c r="DE158" i="1" s="1"/>
  <c r="DB166" i="1"/>
  <c r="DD143" i="1" l="1"/>
  <c r="DE143" i="1" s="1"/>
  <c r="DD147" i="1"/>
  <c r="DE147" i="1" s="1"/>
  <c r="DD146" i="1"/>
  <c r="DE146" i="1" s="1"/>
  <c r="DD139" i="1"/>
  <c r="DD145" i="1"/>
  <c r="DE145" i="1" s="1"/>
  <c r="DD140" i="1"/>
  <c r="DE140" i="1" s="1"/>
  <c r="DD141" i="1"/>
  <c r="DE141" i="1" s="1"/>
  <c r="DD144" i="1"/>
  <c r="DE144" i="1" s="1"/>
  <c r="DB150" i="1"/>
  <c r="DD142" i="1"/>
  <c r="DE142" i="1" s="1"/>
  <c r="DD148" i="1"/>
  <c r="DE148" i="1" s="1"/>
  <c r="DE139" i="1"/>
  <c r="DE155" i="1"/>
  <c r="DE165" i="1" s="1"/>
  <c r="DD165" i="1"/>
  <c r="DE149" i="1" l="1"/>
  <c r="DD149" i="1"/>
  <c r="DE166" i="1"/>
  <c r="DF159" i="1" s="1"/>
  <c r="DG159" i="1" s="1"/>
  <c r="DE150" i="1" l="1"/>
  <c r="DF162" i="1"/>
  <c r="DG162" i="1" s="1"/>
  <c r="DF157" i="1"/>
  <c r="DG157" i="1" s="1"/>
  <c r="DF156" i="1"/>
  <c r="DG156" i="1" s="1"/>
  <c r="DF161" i="1"/>
  <c r="DG161" i="1" s="1"/>
  <c r="DF164" i="1"/>
  <c r="DG164" i="1" s="1"/>
  <c r="DF155" i="1"/>
  <c r="DF158" i="1"/>
  <c r="DG158" i="1" s="1"/>
  <c r="DF160" i="1"/>
  <c r="DG160" i="1" s="1"/>
  <c r="DD166" i="1"/>
  <c r="DF163" i="1"/>
  <c r="DG163" i="1" s="1"/>
  <c r="DF148" i="1"/>
  <c r="DG148" i="1" s="1"/>
  <c r="DF140" i="1"/>
  <c r="DG140" i="1" s="1"/>
  <c r="DF147" i="1"/>
  <c r="DG147" i="1" s="1"/>
  <c r="DF146" i="1"/>
  <c r="DG146" i="1" s="1"/>
  <c r="DF143" i="1"/>
  <c r="DG143" i="1" s="1"/>
  <c r="DF145" i="1"/>
  <c r="DG145" i="1" s="1"/>
  <c r="DF141" i="1"/>
  <c r="DG141" i="1" s="1"/>
  <c r="DF144" i="1"/>
  <c r="DG144" i="1" s="1"/>
  <c r="DF139" i="1"/>
  <c r="DD150" i="1"/>
  <c r="DF142" i="1"/>
  <c r="DG142" i="1" s="1"/>
  <c r="DG155" i="1"/>
  <c r="DG165" i="1" l="1"/>
  <c r="DF165" i="1"/>
  <c r="DG139" i="1"/>
  <c r="DG149" i="1" s="1"/>
  <c r="DF149" i="1"/>
  <c r="DG166" i="1" l="1"/>
  <c r="DG150" i="1"/>
  <c r="DH141" i="1" s="1"/>
  <c r="DI141" i="1" s="1"/>
  <c r="DH145" i="1"/>
  <c r="DI145" i="1" s="1"/>
  <c r="DH139" i="1"/>
  <c r="DH157" i="1"/>
  <c r="DI157" i="1" s="1"/>
  <c r="DH162" i="1"/>
  <c r="DI162" i="1" s="1"/>
  <c r="DH159" i="1"/>
  <c r="DI159" i="1" s="1"/>
  <c r="DH160" i="1"/>
  <c r="DI160" i="1" s="1"/>
  <c r="DH155" i="1"/>
  <c r="DH164" i="1"/>
  <c r="DI164" i="1" s="1"/>
  <c r="DH156" i="1"/>
  <c r="DI156" i="1" s="1"/>
  <c r="DH158" i="1"/>
  <c r="DI158" i="1" s="1"/>
  <c r="DH163" i="1"/>
  <c r="DI163" i="1" s="1"/>
  <c r="DH161" i="1"/>
  <c r="DI161" i="1" s="1"/>
  <c r="DF166" i="1"/>
  <c r="DH143" i="1" l="1"/>
  <c r="DI143" i="1" s="1"/>
  <c r="DH144" i="1"/>
  <c r="DI144" i="1" s="1"/>
  <c r="DH146" i="1"/>
  <c r="DI146" i="1" s="1"/>
  <c r="DH148" i="1"/>
  <c r="DI148" i="1" s="1"/>
  <c r="DF150" i="1"/>
  <c r="DH147" i="1"/>
  <c r="DI147" i="1" s="1"/>
  <c r="DH140" i="1"/>
  <c r="DI140" i="1" s="1"/>
  <c r="DH142" i="1"/>
  <c r="DI142" i="1" s="1"/>
  <c r="DI139" i="1"/>
  <c r="DI155" i="1"/>
  <c r="DI165" i="1" s="1"/>
  <c r="DH165" i="1"/>
  <c r="DH149" i="1" l="1"/>
  <c r="DI149" i="1"/>
  <c r="DI166" i="1"/>
  <c r="DJ160" i="1" s="1"/>
  <c r="DK160" i="1" s="1"/>
  <c r="DI150" i="1" l="1"/>
  <c r="DJ162" i="1"/>
  <c r="DK162" i="1" s="1"/>
  <c r="DJ161" i="1"/>
  <c r="DK161" i="1" s="1"/>
  <c r="DJ164" i="1"/>
  <c r="DK164" i="1" s="1"/>
  <c r="DH166" i="1"/>
  <c r="DJ155" i="1"/>
  <c r="DJ163" i="1"/>
  <c r="DK163" i="1" s="1"/>
  <c r="DJ159" i="1"/>
  <c r="DK159" i="1" s="1"/>
  <c r="DJ158" i="1"/>
  <c r="DK158" i="1" s="1"/>
  <c r="DJ156" i="1"/>
  <c r="DK156" i="1" s="1"/>
  <c r="DJ157" i="1"/>
  <c r="DK157" i="1" s="1"/>
  <c r="DK155" i="1"/>
  <c r="DJ146" i="1" l="1"/>
  <c r="DK146" i="1" s="1"/>
  <c r="DJ144" i="1"/>
  <c r="DK144" i="1" s="1"/>
  <c r="DJ140" i="1"/>
  <c r="DK140" i="1" s="1"/>
  <c r="DJ141" i="1"/>
  <c r="DK141" i="1" s="1"/>
  <c r="DJ145" i="1"/>
  <c r="DK145" i="1" s="1"/>
  <c r="DJ142" i="1"/>
  <c r="DK142" i="1" s="1"/>
  <c r="DH150" i="1"/>
  <c r="DJ148" i="1"/>
  <c r="DK148" i="1" s="1"/>
  <c r="DJ147" i="1"/>
  <c r="DK147" i="1" s="1"/>
  <c r="DJ139" i="1"/>
  <c r="DJ143" i="1"/>
  <c r="DK143" i="1" s="1"/>
  <c r="DK165" i="1"/>
  <c r="DK166" i="1" s="1"/>
  <c r="DJ165" i="1"/>
  <c r="DJ149" i="1" l="1"/>
  <c r="DK139" i="1"/>
  <c r="DK149" i="1" s="1"/>
  <c r="DL160" i="1"/>
  <c r="DM160" i="1" s="1"/>
  <c r="DL162" i="1"/>
  <c r="DM162" i="1" s="1"/>
  <c r="DL157" i="1"/>
  <c r="DM157" i="1" s="1"/>
  <c r="DL159" i="1"/>
  <c r="DM159" i="1" s="1"/>
  <c r="DL161" i="1"/>
  <c r="DM161" i="1" s="1"/>
  <c r="DL155" i="1"/>
  <c r="DL164" i="1"/>
  <c r="DM164" i="1" s="1"/>
  <c r="DL163" i="1"/>
  <c r="DM163" i="1" s="1"/>
  <c r="DL158" i="1"/>
  <c r="DM158" i="1" s="1"/>
  <c r="DL156" i="1"/>
  <c r="DM156" i="1" s="1"/>
  <c r="DJ166" i="1"/>
  <c r="DK150" i="1" l="1"/>
  <c r="DM155" i="1"/>
  <c r="DM165" i="1" s="1"/>
  <c r="DL165" i="1"/>
  <c r="DL147" i="1" l="1"/>
  <c r="DM147" i="1" s="1"/>
  <c r="DL146" i="1"/>
  <c r="DM146" i="1" s="1"/>
  <c r="DL143" i="1"/>
  <c r="DM143" i="1" s="1"/>
  <c r="DL140" i="1"/>
  <c r="DM140" i="1" s="1"/>
  <c r="DL145" i="1"/>
  <c r="DM145" i="1" s="1"/>
  <c r="DJ150" i="1"/>
  <c r="DL148" i="1"/>
  <c r="DM148" i="1" s="1"/>
  <c r="DL139" i="1"/>
  <c r="DL142" i="1"/>
  <c r="DM142" i="1" s="1"/>
  <c r="DL144" i="1"/>
  <c r="DM144" i="1" s="1"/>
  <c r="DL141" i="1"/>
  <c r="DM141" i="1" s="1"/>
  <c r="DM166" i="1"/>
  <c r="DN155" i="1" s="1"/>
  <c r="DM139" i="1" l="1"/>
  <c r="DM149" i="1" s="1"/>
  <c r="DL149" i="1"/>
  <c r="DM150" i="1" s="1"/>
  <c r="DN162" i="1"/>
  <c r="DO162" i="1" s="1"/>
  <c r="DL166" i="1"/>
  <c r="DN156" i="1"/>
  <c r="DO156" i="1" s="1"/>
  <c r="DN158" i="1"/>
  <c r="DO158" i="1" s="1"/>
  <c r="DN164" i="1"/>
  <c r="DO164" i="1" s="1"/>
  <c r="DN157" i="1"/>
  <c r="DO157" i="1" s="1"/>
  <c r="DN161" i="1"/>
  <c r="DO161" i="1" s="1"/>
  <c r="DN159" i="1"/>
  <c r="DO159" i="1" s="1"/>
  <c r="DN160" i="1"/>
  <c r="DO160" i="1" s="1"/>
  <c r="DN163" i="1"/>
  <c r="DO163" i="1" s="1"/>
  <c r="DO155" i="1"/>
  <c r="DN148" i="1" l="1"/>
  <c r="DO148" i="1" s="1"/>
  <c r="DN140" i="1"/>
  <c r="DO140" i="1" s="1"/>
  <c r="DN142" i="1"/>
  <c r="DO142" i="1" s="1"/>
  <c r="DN146" i="1"/>
  <c r="DO146" i="1" s="1"/>
  <c r="DN144" i="1"/>
  <c r="DO144" i="1" s="1"/>
  <c r="DN141" i="1"/>
  <c r="DO141" i="1" s="1"/>
  <c r="DN145" i="1"/>
  <c r="DO145" i="1" s="1"/>
  <c r="DN139" i="1"/>
  <c r="DL150" i="1"/>
  <c r="DN143" i="1"/>
  <c r="DO143" i="1" s="1"/>
  <c r="DN147" i="1"/>
  <c r="DO147" i="1" s="1"/>
  <c r="DN165" i="1"/>
  <c r="DO165" i="1"/>
  <c r="DO166" i="1" l="1"/>
  <c r="DO139" i="1"/>
  <c r="DO149" i="1" s="1"/>
  <c r="DN149" i="1"/>
  <c r="DO150" i="1" s="1"/>
  <c r="DP159" i="1"/>
  <c r="DQ159" i="1" s="1"/>
  <c r="DP155" i="1"/>
  <c r="DP156" i="1"/>
  <c r="DQ156" i="1" s="1"/>
  <c r="DP163" i="1"/>
  <c r="DQ163" i="1" s="1"/>
  <c r="DP160" i="1"/>
  <c r="DQ160" i="1" s="1"/>
  <c r="DP164" i="1"/>
  <c r="DQ164" i="1" s="1"/>
  <c r="DP162" i="1"/>
  <c r="DQ162" i="1" s="1"/>
  <c r="DP161" i="1"/>
  <c r="DQ161" i="1" s="1"/>
  <c r="DN166" i="1"/>
  <c r="DP157" i="1"/>
  <c r="DQ157" i="1" s="1"/>
  <c r="DP158" i="1"/>
  <c r="DQ158" i="1" s="1"/>
  <c r="DQ155" i="1"/>
  <c r="DP144" i="1" l="1"/>
  <c r="DQ144" i="1" s="1"/>
  <c r="DP142" i="1"/>
  <c r="DQ142" i="1" s="1"/>
  <c r="DP141" i="1"/>
  <c r="DQ141" i="1" s="1"/>
  <c r="DP143" i="1"/>
  <c r="DQ143" i="1" s="1"/>
  <c r="DP145" i="1"/>
  <c r="DQ145" i="1" s="1"/>
  <c r="DP148" i="1"/>
  <c r="DQ148" i="1" s="1"/>
  <c r="DP146" i="1"/>
  <c r="DQ146" i="1" s="1"/>
  <c r="DP140" i="1"/>
  <c r="DQ140" i="1" s="1"/>
  <c r="DN150" i="1"/>
  <c r="DP139" i="1"/>
  <c r="DP147" i="1"/>
  <c r="DQ147" i="1" s="1"/>
  <c r="DP165" i="1"/>
  <c r="DQ165" i="1"/>
  <c r="DQ166" i="1" l="1"/>
  <c r="DP149" i="1"/>
  <c r="DQ139" i="1"/>
  <c r="DQ149" i="1" s="1"/>
  <c r="DR162" i="1"/>
  <c r="DS162" i="1" s="1"/>
  <c r="DR159" i="1"/>
  <c r="DS159" i="1" s="1"/>
  <c r="DR160" i="1"/>
  <c r="DS160" i="1" s="1"/>
  <c r="DR157" i="1"/>
  <c r="DS157" i="1" s="1"/>
  <c r="DR155" i="1"/>
  <c r="DR161" i="1"/>
  <c r="DS161" i="1" s="1"/>
  <c r="DR156" i="1"/>
  <c r="DS156" i="1" s="1"/>
  <c r="DR163" i="1"/>
  <c r="DS163" i="1" s="1"/>
  <c r="DR164" i="1"/>
  <c r="DS164" i="1" s="1"/>
  <c r="DR158" i="1"/>
  <c r="DS158" i="1" s="1"/>
  <c r="DP166" i="1"/>
  <c r="DQ150" i="1" l="1"/>
  <c r="DS155" i="1"/>
  <c r="DS165" i="1" s="1"/>
  <c r="DR165" i="1"/>
  <c r="DR141" i="1" l="1"/>
  <c r="DS141" i="1" s="1"/>
  <c r="DR146" i="1"/>
  <c r="DS146" i="1" s="1"/>
  <c r="DR147" i="1"/>
  <c r="DS147" i="1" s="1"/>
  <c r="DR142" i="1"/>
  <c r="DS142" i="1" s="1"/>
  <c r="DR144" i="1"/>
  <c r="DS144" i="1" s="1"/>
  <c r="DR143" i="1"/>
  <c r="DS143" i="1" s="1"/>
  <c r="DR145" i="1"/>
  <c r="DS145" i="1" s="1"/>
  <c r="DR148" i="1"/>
  <c r="DS148" i="1" s="1"/>
  <c r="DR139" i="1"/>
  <c r="DP150" i="1"/>
  <c r="DR140" i="1"/>
  <c r="DS140" i="1" s="1"/>
  <c r="DS166" i="1"/>
  <c r="DT162" i="1" s="1"/>
  <c r="DU162" i="1" s="1"/>
  <c r="DR149" i="1" l="1"/>
  <c r="DS139" i="1"/>
  <c r="DS149" i="1" s="1"/>
  <c r="DT159" i="1"/>
  <c r="DU159" i="1" s="1"/>
  <c r="DT155" i="1"/>
  <c r="DU155" i="1" s="1"/>
  <c r="DT156" i="1"/>
  <c r="DU156" i="1" s="1"/>
  <c r="DT158" i="1"/>
  <c r="DU158" i="1" s="1"/>
  <c r="DT164" i="1"/>
  <c r="DU164" i="1" s="1"/>
  <c r="DT160" i="1"/>
  <c r="DU160" i="1" s="1"/>
  <c r="DT163" i="1"/>
  <c r="DU163" i="1" s="1"/>
  <c r="DT157" i="1"/>
  <c r="DU157" i="1" s="1"/>
  <c r="DR166" i="1"/>
  <c r="DT161" i="1"/>
  <c r="DU161" i="1" s="1"/>
  <c r="DS150" i="1" l="1"/>
  <c r="DT165" i="1"/>
  <c r="DU165" i="1"/>
  <c r="DT146" i="1" l="1"/>
  <c r="DU146" i="1" s="1"/>
  <c r="DT148" i="1"/>
  <c r="DU148" i="1" s="1"/>
  <c r="DT143" i="1"/>
  <c r="DU143" i="1" s="1"/>
  <c r="DT144" i="1"/>
  <c r="DU144" i="1" s="1"/>
  <c r="DR150" i="1"/>
  <c r="DT141" i="1"/>
  <c r="DU141" i="1" s="1"/>
  <c r="DT145" i="1"/>
  <c r="DU145" i="1" s="1"/>
  <c r="DT140" i="1"/>
  <c r="DU140" i="1" s="1"/>
  <c r="DT142" i="1"/>
  <c r="DU142" i="1" s="1"/>
  <c r="DT139" i="1"/>
  <c r="DT147" i="1"/>
  <c r="DU147" i="1" s="1"/>
  <c r="DU166" i="1"/>
  <c r="DV155" i="1" s="1"/>
  <c r="DV158" i="1" l="1"/>
  <c r="DW158" i="1" s="1"/>
  <c r="DV156" i="1"/>
  <c r="DW156" i="1" s="1"/>
  <c r="DV162" i="1"/>
  <c r="DW162" i="1" s="1"/>
  <c r="DV161" i="1"/>
  <c r="DW161" i="1" s="1"/>
  <c r="DV163" i="1"/>
  <c r="DW163" i="1" s="1"/>
  <c r="DT149" i="1"/>
  <c r="DU139" i="1"/>
  <c r="DU149" i="1" s="1"/>
  <c r="DV160" i="1"/>
  <c r="DW160" i="1" s="1"/>
  <c r="DV157" i="1"/>
  <c r="DW157" i="1" s="1"/>
  <c r="DV159" i="1"/>
  <c r="DW159" i="1" s="1"/>
  <c r="DT166" i="1"/>
  <c r="DV164" i="1"/>
  <c r="DW164" i="1" s="1"/>
  <c r="DW155" i="1"/>
  <c r="DV165" i="1" l="1"/>
  <c r="DW165" i="1"/>
  <c r="DU150" i="1"/>
  <c r="DW166" i="1"/>
  <c r="DX155" i="1" s="1"/>
  <c r="DV142" i="1" l="1"/>
  <c r="DW142" i="1" s="1"/>
  <c r="DV143" i="1"/>
  <c r="DW143" i="1" s="1"/>
  <c r="DV141" i="1"/>
  <c r="DW141" i="1" s="1"/>
  <c r="DV139" i="1"/>
  <c r="DV147" i="1"/>
  <c r="DW147" i="1" s="1"/>
  <c r="DV146" i="1"/>
  <c r="DW146" i="1" s="1"/>
  <c r="DV140" i="1"/>
  <c r="DW140" i="1" s="1"/>
  <c r="DT150" i="1"/>
  <c r="DV148" i="1"/>
  <c r="DW148" i="1" s="1"/>
  <c r="DV145" i="1"/>
  <c r="DW145" i="1" s="1"/>
  <c r="DV144" i="1"/>
  <c r="DW144" i="1" s="1"/>
  <c r="DX157" i="1"/>
  <c r="DY157" i="1" s="1"/>
  <c r="DX161" i="1"/>
  <c r="DY161" i="1" s="1"/>
  <c r="DX156" i="1"/>
  <c r="DY156" i="1" s="1"/>
  <c r="DX163" i="1"/>
  <c r="DY163" i="1" s="1"/>
  <c r="DV166" i="1"/>
  <c r="DX160" i="1"/>
  <c r="DY160" i="1" s="1"/>
  <c r="DX159" i="1"/>
  <c r="DY159" i="1" s="1"/>
  <c r="DX158" i="1"/>
  <c r="DY158" i="1" s="1"/>
  <c r="DX162" i="1"/>
  <c r="DY162" i="1" s="1"/>
  <c r="DX164" i="1"/>
  <c r="DY164" i="1" s="1"/>
  <c r="DY155" i="1"/>
  <c r="DV149" i="1" l="1"/>
  <c r="DW139" i="1"/>
  <c r="DW149" i="1" s="1"/>
  <c r="DW150" i="1" s="1"/>
  <c r="DY165" i="1"/>
  <c r="DX165" i="1"/>
  <c r="DX143" i="1" l="1"/>
  <c r="DY143" i="1" s="1"/>
  <c r="DX145" i="1"/>
  <c r="DY145" i="1" s="1"/>
  <c r="DX147" i="1"/>
  <c r="DY147" i="1" s="1"/>
  <c r="DX148" i="1"/>
  <c r="DY148" i="1" s="1"/>
  <c r="DX142" i="1"/>
  <c r="DY142" i="1" s="1"/>
  <c r="DX144" i="1"/>
  <c r="DY144" i="1" s="1"/>
  <c r="DX139" i="1"/>
  <c r="DX141" i="1"/>
  <c r="DY141" i="1" s="1"/>
  <c r="DX146" i="1"/>
  <c r="DY146" i="1" s="1"/>
  <c r="DX140" i="1"/>
  <c r="DY140" i="1" s="1"/>
  <c r="DV150" i="1"/>
  <c r="DY166" i="1"/>
  <c r="DZ163" i="1" s="1"/>
  <c r="EA163" i="1" s="1"/>
  <c r="DZ162" i="1" l="1"/>
  <c r="EA162" i="1" s="1"/>
  <c r="DZ164" i="1"/>
  <c r="EA164" i="1" s="1"/>
  <c r="DZ156" i="1"/>
  <c r="EA156" i="1" s="1"/>
  <c r="DZ159" i="1"/>
  <c r="EA159" i="1" s="1"/>
  <c r="DZ155" i="1"/>
  <c r="EA155" i="1" s="1"/>
  <c r="DZ161" i="1"/>
  <c r="EA161" i="1" s="1"/>
  <c r="DZ160" i="1"/>
  <c r="EA160" i="1" s="1"/>
  <c r="DZ157" i="1"/>
  <c r="EA157" i="1" s="1"/>
  <c r="DX166" i="1"/>
  <c r="DY139" i="1"/>
  <c r="DY149" i="1" s="1"/>
  <c r="DX149" i="1"/>
  <c r="DY150" i="1" s="1"/>
  <c r="DZ158" i="1"/>
  <c r="EA158" i="1" s="1"/>
  <c r="EA165" i="1" s="1"/>
  <c r="DZ165" i="1" l="1"/>
  <c r="DZ148" i="1"/>
  <c r="EA148" i="1" s="1"/>
  <c r="DZ141" i="1"/>
  <c r="EA141" i="1" s="1"/>
  <c r="DZ147" i="1"/>
  <c r="EA147" i="1" s="1"/>
  <c r="DZ143" i="1"/>
  <c r="EA143" i="1" s="1"/>
  <c r="DZ139" i="1"/>
  <c r="DZ140" i="1"/>
  <c r="EA140" i="1" s="1"/>
  <c r="DZ142" i="1"/>
  <c r="EA142" i="1" s="1"/>
  <c r="DZ144" i="1"/>
  <c r="EA144" i="1" s="1"/>
  <c r="DZ146" i="1"/>
  <c r="EA146" i="1" s="1"/>
  <c r="DZ145" i="1"/>
  <c r="EA145" i="1" s="1"/>
  <c r="DX150" i="1"/>
  <c r="EA166" i="1"/>
  <c r="EB160" i="1" s="1"/>
  <c r="EC160" i="1" s="1"/>
  <c r="EB162" i="1"/>
  <c r="EC162" i="1" s="1"/>
  <c r="EB155" i="1"/>
  <c r="EB164" i="1"/>
  <c r="EC164" i="1" s="1"/>
  <c r="EB161" i="1"/>
  <c r="EC161" i="1" s="1"/>
  <c r="EB158" i="1"/>
  <c r="EC158" i="1" s="1"/>
  <c r="EB159" i="1" l="1"/>
  <c r="EC159" i="1" s="1"/>
  <c r="EB163" i="1"/>
  <c r="EC163" i="1" s="1"/>
  <c r="DZ149" i="1"/>
  <c r="EA139" i="1"/>
  <c r="EA149" i="1" s="1"/>
  <c r="EB157" i="1"/>
  <c r="EC157" i="1" s="1"/>
  <c r="DZ166" i="1"/>
  <c r="EB156" i="1"/>
  <c r="EC156" i="1" s="1"/>
  <c r="EC155" i="1"/>
  <c r="EA150" i="1" l="1"/>
  <c r="EC165" i="1"/>
  <c r="EB143" i="1"/>
  <c r="EC143" i="1" s="1"/>
  <c r="EB139" i="1"/>
  <c r="EB148" i="1"/>
  <c r="EC148" i="1" s="1"/>
  <c r="EB146" i="1"/>
  <c r="EC146" i="1" s="1"/>
  <c r="EB142" i="1"/>
  <c r="EC142" i="1" s="1"/>
  <c r="EB147" i="1"/>
  <c r="EC147" i="1" s="1"/>
  <c r="EB141" i="1"/>
  <c r="EC141" i="1" s="1"/>
  <c r="EB140" i="1"/>
  <c r="EC140" i="1" s="1"/>
  <c r="EB145" i="1"/>
  <c r="EC145" i="1" s="1"/>
  <c r="EB144" i="1"/>
  <c r="EC144" i="1" s="1"/>
  <c r="DZ150" i="1"/>
  <c r="EB165" i="1"/>
  <c r="EC166" i="1" s="1"/>
  <c r="ED159" i="1" s="1"/>
  <c r="EE159" i="1" s="1"/>
  <c r="EC139" i="1" l="1"/>
  <c r="EC149" i="1" s="1"/>
  <c r="EB149" i="1"/>
  <c r="EC150" i="1" s="1"/>
  <c r="EB166" i="1"/>
  <c r="ED156" i="1"/>
  <c r="EE156" i="1" s="1"/>
  <c r="ED155" i="1"/>
  <c r="EE155" i="1" s="1"/>
  <c r="ED160" i="1"/>
  <c r="EE160" i="1" s="1"/>
  <c r="ED158" i="1"/>
  <c r="EE158" i="1" s="1"/>
  <c r="ED163" i="1"/>
  <c r="EE163" i="1" s="1"/>
  <c r="ED164" i="1"/>
  <c r="EE164" i="1" s="1"/>
  <c r="ED157" i="1"/>
  <c r="EE157" i="1" s="1"/>
  <c r="ED161" i="1"/>
  <c r="EE161" i="1" s="1"/>
  <c r="ED162" i="1"/>
  <c r="EE162" i="1" s="1"/>
  <c r="ED141" i="1" l="1"/>
  <c r="EE141" i="1" s="1"/>
  <c r="ED146" i="1"/>
  <c r="EE146" i="1" s="1"/>
  <c r="ED144" i="1"/>
  <c r="EE144" i="1" s="1"/>
  <c r="ED139" i="1"/>
  <c r="ED142" i="1"/>
  <c r="EE142" i="1" s="1"/>
  <c r="ED140" i="1"/>
  <c r="EE140" i="1" s="1"/>
  <c r="ED143" i="1"/>
  <c r="EE143" i="1" s="1"/>
  <c r="ED145" i="1"/>
  <c r="EE145" i="1" s="1"/>
  <c r="ED148" i="1"/>
  <c r="EE148" i="1" s="1"/>
  <c r="ED147" i="1"/>
  <c r="EE147" i="1" s="1"/>
  <c r="EB150" i="1"/>
  <c r="EE165" i="1"/>
  <c r="ED165" i="1"/>
  <c r="EE139" i="1" l="1"/>
  <c r="EE149" i="1" s="1"/>
  <c r="ED149" i="1"/>
  <c r="EE150" i="1" s="1"/>
  <c r="EE166" i="1"/>
  <c r="EF159" i="1" s="1"/>
  <c r="EG159" i="1" s="1"/>
  <c r="EF142" i="1" l="1"/>
  <c r="EG142" i="1" s="1"/>
  <c r="EF143" i="1"/>
  <c r="EG143" i="1" s="1"/>
  <c r="EF141" i="1"/>
  <c r="EG141" i="1" s="1"/>
  <c r="EF147" i="1"/>
  <c r="EG147" i="1" s="1"/>
  <c r="EF148" i="1"/>
  <c r="EG148" i="1" s="1"/>
  <c r="EF144" i="1"/>
  <c r="EG144" i="1" s="1"/>
  <c r="EF140" i="1"/>
  <c r="EG140" i="1" s="1"/>
  <c r="EF139" i="1"/>
  <c r="EF146" i="1"/>
  <c r="EG146" i="1" s="1"/>
  <c r="EF145" i="1"/>
  <c r="EG145" i="1" s="1"/>
  <c r="ED150" i="1"/>
  <c r="EF163" i="1"/>
  <c r="EG163" i="1" s="1"/>
  <c r="EF158" i="1"/>
  <c r="EG158" i="1" s="1"/>
  <c r="EF160" i="1"/>
  <c r="EG160" i="1" s="1"/>
  <c r="EF156" i="1"/>
  <c r="EG156" i="1" s="1"/>
  <c r="EF157" i="1"/>
  <c r="EG157" i="1" s="1"/>
  <c r="EF155" i="1"/>
  <c r="ED166" i="1"/>
  <c r="EF161" i="1"/>
  <c r="EG161" i="1" s="1"/>
  <c r="EF164" i="1"/>
  <c r="EG164" i="1" s="1"/>
  <c r="EF162" i="1"/>
  <c r="EG162" i="1" s="1"/>
  <c r="EG139" i="1" l="1"/>
  <c r="EG149" i="1" s="1"/>
  <c r="EF149" i="1"/>
  <c r="EG150" i="1" s="1"/>
  <c r="EG155" i="1"/>
  <c r="EG165" i="1" s="1"/>
  <c r="EF165" i="1"/>
  <c r="EH148" i="1" l="1"/>
  <c r="EI148" i="1" s="1"/>
  <c r="EH140" i="1"/>
  <c r="EI140" i="1" s="1"/>
  <c r="EH142" i="1"/>
  <c r="EI142" i="1" s="1"/>
  <c r="EH141" i="1"/>
  <c r="EI141" i="1" s="1"/>
  <c r="EH146" i="1"/>
  <c r="EI146" i="1" s="1"/>
  <c r="EH144" i="1"/>
  <c r="EI144" i="1" s="1"/>
  <c r="EH139" i="1"/>
  <c r="EH147" i="1"/>
  <c r="EI147" i="1" s="1"/>
  <c r="EH143" i="1"/>
  <c r="EI143" i="1" s="1"/>
  <c r="EH145" i="1"/>
  <c r="EI145" i="1" s="1"/>
  <c r="EF150" i="1"/>
  <c r="EG166" i="1"/>
  <c r="EI139" i="1" l="1"/>
  <c r="EI149" i="1" s="1"/>
  <c r="EH149" i="1"/>
  <c r="EI150" i="1" s="1"/>
  <c r="EH159" i="1"/>
  <c r="EI159" i="1" s="1"/>
  <c r="EH163" i="1"/>
  <c r="EI163" i="1" s="1"/>
  <c r="EH161" i="1"/>
  <c r="EI161" i="1" s="1"/>
  <c r="EH156" i="1"/>
  <c r="EI156" i="1" s="1"/>
  <c r="EH160" i="1"/>
  <c r="EI160" i="1" s="1"/>
  <c r="EH158" i="1"/>
  <c r="EI158" i="1" s="1"/>
  <c r="EF166" i="1"/>
  <c r="EH155" i="1"/>
  <c r="EH157" i="1"/>
  <c r="EI157" i="1" s="1"/>
  <c r="EH162" i="1"/>
  <c r="EI162" i="1" s="1"/>
  <c r="EH164" i="1"/>
  <c r="EI164" i="1" s="1"/>
  <c r="EJ139" i="1" l="1"/>
  <c r="EJ141" i="1"/>
  <c r="EK141" i="1" s="1"/>
  <c r="EJ142" i="1"/>
  <c r="EK142" i="1" s="1"/>
  <c r="EJ147" i="1"/>
  <c r="EK147" i="1" s="1"/>
  <c r="EJ140" i="1"/>
  <c r="EK140" i="1" s="1"/>
  <c r="EJ145" i="1"/>
  <c r="EK145" i="1" s="1"/>
  <c r="EJ146" i="1"/>
  <c r="EK146" i="1" s="1"/>
  <c r="EJ148" i="1"/>
  <c r="EK148" i="1" s="1"/>
  <c r="EJ144" i="1"/>
  <c r="EK144" i="1" s="1"/>
  <c r="EJ143" i="1"/>
  <c r="EK143" i="1" s="1"/>
  <c r="EH150" i="1"/>
  <c r="EI155" i="1"/>
  <c r="EI165" i="1" s="1"/>
  <c r="EH165" i="1"/>
  <c r="EK139" i="1" l="1"/>
  <c r="EK149" i="1" s="1"/>
  <c r="EJ149" i="1"/>
  <c r="EK150" i="1" s="1"/>
  <c r="EI166" i="1"/>
  <c r="EJ160" i="1" s="1"/>
  <c r="EK160" i="1" s="1"/>
  <c r="EL144" i="1" l="1"/>
  <c r="EM144" i="1" s="1"/>
  <c r="EL148" i="1"/>
  <c r="EM148" i="1" s="1"/>
  <c r="EL141" i="1"/>
  <c r="EM141" i="1" s="1"/>
  <c r="EL145" i="1"/>
  <c r="EM145" i="1" s="1"/>
  <c r="EL147" i="1"/>
  <c r="EM147" i="1" s="1"/>
  <c r="EL142" i="1"/>
  <c r="EM142" i="1" s="1"/>
  <c r="EJ150" i="1"/>
  <c r="EL143" i="1"/>
  <c r="EM143" i="1" s="1"/>
  <c r="EL139" i="1"/>
  <c r="EL140" i="1"/>
  <c r="EM140" i="1" s="1"/>
  <c r="EL146" i="1"/>
  <c r="EM146" i="1" s="1"/>
  <c r="EJ159" i="1"/>
  <c r="EK159" i="1" s="1"/>
  <c r="EJ157" i="1"/>
  <c r="EK157" i="1" s="1"/>
  <c r="EJ164" i="1"/>
  <c r="EK164" i="1" s="1"/>
  <c r="EJ155" i="1"/>
  <c r="EH166" i="1"/>
  <c r="EJ156" i="1"/>
  <c r="EK156" i="1" s="1"/>
  <c r="EJ163" i="1"/>
  <c r="EK163" i="1" s="1"/>
  <c r="EJ158" i="1"/>
  <c r="EK158" i="1" s="1"/>
  <c r="EJ161" i="1"/>
  <c r="EK161" i="1" s="1"/>
  <c r="EJ162" i="1"/>
  <c r="EK162" i="1" s="1"/>
  <c r="EM139" i="1" l="1"/>
  <c r="EM149" i="1" s="1"/>
  <c r="EL149" i="1"/>
  <c r="EK155" i="1"/>
  <c r="EK165" i="1" s="1"/>
  <c r="EJ165" i="1"/>
  <c r="EK166" i="1" s="1"/>
  <c r="EL155" i="1" s="1"/>
  <c r="EM155" i="1" s="1"/>
  <c r="EM150" i="1" l="1"/>
  <c r="EL159" i="1"/>
  <c r="EM159" i="1" s="1"/>
  <c r="EL157" i="1"/>
  <c r="EM157" i="1" s="1"/>
  <c r="EL160" i="1"/>
  <c r="EM160" i="1" s="1"/>
  <c r="EL158" i="1"/>
  <c r="EM158" i="1" s="1"/>
  <c r="EL164" i="1"/>
  <c r="EM164" i="1" s="1"/>
  <c r="EL161" i="1"/>
  <c r="EM161" i="1" s="1"/>
  <c r="EL162" i="1"/>
  <c r="EM162" i="1" s="1"/>
  <c r="EL156" i="1"/>
  <c r="EM156" i="1" s="1"/>
  <c r="EJ166" i="1"/>
  <c r="EL163" i="1"/>
  <c r="EM163" i="1" s="1"/>
  <c r="EN146" i="1" l="1"/>
  <c r="EO146" i="1" s="1"/>
  <c r="EN143" i="1"/>
  <c r="EO143" i="1" s="1"/>
  <c r="EL150" i="1"/>
  <c r="EN145" i="1"/>
  <c r="EO145" i="1" s="1"/>
  <c r="EN148" i="1"/>
  <c r="EO148" i="1" s="1"/>
  <c r="EN144" i="1"/>
  <c r="EO144" i="1" s="1"/>
  <c r="EN140" i="1"/>
  <c r="EO140" i="1" s="1"/>
  <c r="EN139" i="1"/>
  <c r="EN142" i="1"/>
  <c r="EO142" i="1" s="1"/>
  <c r="EN141" i="1"/>
  <c r="EO141" i="1" s="1"/>
  <c r="EN147" i="1"/>
  <c r="EO147" i="1" s="1"/>
  <c r="EM165" i="1"/>
  <c r="EL165" i="1"/>
  <c r="EO139" i="1" l="1"/>
  <c r="EO149" i="1" s="1"/>
  <c r="EN149" i="1"/>
  <c r="EM166" i="1"/>
  <c r="EN156" i="1" s="1"/>
  <c r="EO156" i="1" s="1"/>
  <c r="EL166" i="1" l="1"/>
  <c r="EO150" i="1"/>
  <c r="EN159" i="1"/>
  <c r="EO159" i="1" s="1"/>
  <c r="EN163" i="1"/>
  <c r="EO163" i="1" s="1"/>
  <c r="EN157" i="1"/>
  <c r="EO157" i="1" s="1"/>
  <c r="EN155" i="1"/>
  <c r="EO155" i="1" s="1"/>
  <c r="EN161" i="1"/>
  <c r="EO161" i="1" s="1"/>
  <c r="EN158" i="1"/>
  <c r="EO158" i="1" s="1"/>
  <c r="EP143" i="1"/>
  <c r="EQ143" i="1" s="1"/>
  <c r="EP139" i="1"/>
  <c r="EP140" i="1"/>
  <c r="EQ140" i="1" s="1"/>
  <c r="EP141" i="1"/>
  <c r="EQ141" i="1" s="1"/>
  <c r="EP144" i="1"/>
  <c r="EQ144" i="1" s="1"/>
  <c r="EP142" i="1"/>
  <c r="EQ142" i="1" s="1"/>
  <c r="EP146" i="1"/>
  <c r="EQ146" i="1" s="1"/>
  <c r="EN150" i="1"/>
  <c r="EP148" i="1"/>
  <c r="EQ148" i="1" s="1"/>
  <c r="EP147" i="1"/>
  <c r="EQ147" i="1" s="1"/>
  <c r="EP145" i="1"/>
  <c r="EQ145" i="1" s="1"/>
  <c r="EN162" i="1"/>
  <c r="EO162" i="1" s="1"/>
  <c r="EN160" i="1"/>
  <c r="EO160" i="1" s="1"/>
  <c r="EN164" i="1"/>
  <c r="EO164" i="1" s="1"/>
  <c r="EO165" i="1" l="1"/>
  <c r="EP149" i="1"/>
  <c r="EQ139" i="1"/>
  <c r="EQ149" i="1" s="1"/>
  <c r="EN165" i="1"/>
  <c r="EO166" i="1" s="1"/>
  <c r="EP160" i="1" s="1"/>
  <c r="EQ160" i="1" s="1"/>
  <c r="EP155" i="1" l="1"/>
  <c r="EQ155" i="1" s="1"/>
  <c r="EP156" i="1"/>
  <c r="EQ156" i="1" s="1"/>
  <c r="EP157" i="1"/>
  <c r="EQ157" i="1" s="1"/>
  <c r="EP161" i="1"/>
  <c r="EQ161" i="1" s="1"/>
  <c r="EP158" i="1"/>
  <c r="EQ158" i="1" s="1"/>
  <c r="EP159" i="1"/>
  <c r="EQ159" i="1" s="1"/>
  <c r="EN166" i="1"/>
  <c r="EP162" i="1"/>
  <c r="EQ162" i="1" s="1"/>
  <c r="EP164" i="1"/>
  <c r="EQ164" i="1" s="1"/>
  <c r="EP163" i="1"/>
  <c r="EQ163" i="1" s="1"/>
  <c r="EQ150" i="1"/>
  <c r="EQ165" i="1" l="1"/>
  <c r="EP165" i="1"/>
  <c r="ER143" i="1"/>
  <c r="ES143" i="1" s="1"/>
  <c r="ER144" i="1"/>
  <c r="ES144" i="1" s="1"/>
  <c r="ER148" i="1"/>
  <c r="ES148" i="1" s="1"/>
  <c r="ER140" i="1"/>
  <c r="ES140" i="1" s="1"/>
  <c r="ER141" i="1"/>
  <c r="ES141" i="1" s="1"/>
  <c r="ER145" i="1"/>
  <c r="ES145" i="1" s="1"/>
  <c r="ER142" i="1"/>
  <c r="ES142" i="1" s="1"/>
  <c r="EP150" i="1"/>
  <c r="ER146" i="1"/>
  <c r="ES146" i="1" s="1"/>
  <c r="ER139" i="1"/>
  <c r="ER147" i="1"/>
  <c r="ES147" i="1" s="1"/>
  <c r="EQ166" i="1"/>
  <c r="ER159" i="1" s="1"/>
  <c r="ES159" i="1" s="1"/>
  <c r="ER161" i="1"/>
  <c r="ES161" i="1" s="1"/>
  <c r="ER158" i="1"/>
  <c r="ES158" i="1" s="1"/>
  <c r="ER156" i="1" l="1"/>
  <c r="ES156" i="1" s="1"/>
  <c r="ER164" i="1"/>
  <c r="ES164" i="1" s="1"/>
  <c r="ER149" i="1"/>
  <c r="ES139" i="1"/>
  <c r="ES149" i="1" s="1"/>
  <c r="ER157" i="1"/>
  <c r="ES157" i="1" s="1"/>
  <c r="ER162" i="1"/>
  <c r="ES162" i="1" s="1"/>
  <c r="ER163" i="1"/>
  <c r="ES163" i="1" s="1"/>
  <c r="EP166" i="1"/>
  <c r="ER155" i="1"/>
  <c r="ER160" i="1"/>
  <c r="ES160" i="1" s="1"/>
  <c r="ES155" i="1"/>
  <c r="ES165" i="1" l="1"/>
  <c r="ER165" i="1"/>
  <c r="ES150" i="1"/>
  <c r="ES166" i="1"/>
  <c r="ET148" i="1" l="1"/>
  <c r="EU148" i="1" s="1"/>
  <c r="ET140" i="1"/>
  <c r="EU140" i="1" s="1"/>
  <c r="ET146" i="1"/>
  <c r="EU146" i="1" s="1"/>
  <c r="ET145" i="1"/>
  <c r="EU145" i="1" s="1"/>
  <c r="ET143" i="1"/>
  <c r="EU143" i="1" s="1"/>
  <c r="ET144" i="1"/>
  <c r="EU144" i="1" s="1"/>
  <c r="ET139" i="1"/>
  <c r="ET147" i="1"/>
  <c r="EU147" i="1" s="1"/>
  <c r="ET141" i="1"/>
  <c r="EU141" i="1" s="1"/>
  <c r="ET142" i="1"/>
  <c r="EU142" i="1" s="1"/>
  <c r="ER150" i="1"/>
  <c r="ET160" i="1"/>
  <c r="EU160" i="1" s="1"/>
  <c r="ET164" i="1"/>
  <c r="EU164" i="1" s="1"/>
  <c r="ER166" i="1"/>
  <c r="ET158" i="1"/>
  <c r="EU158" i="1" s="1"/>
  <c r="ET159" i="1"/>
  <c r="EU159" i="1" s="1"/>
  <c r="ET163" i="1"/>
  <c r="EU163" i="1" s="1"/>
  <c r="ET162" i="1"/>
  <c r="EU162" i="1" s="1"/>
  <c r="ET157" i="1"/>
  <c r="EU157" i="1" s="1"/>
  <c r="ET156" i="1"/>
  <c r="EU156" i="1" s="1"/>
  <c r="ET161" i="1"/>
  <c r="EU161" i="1" s="1"/>
  <c r="ET155" i="1"/>
  <c r="EU139" i="1" l="1"/>
  <c r="EU149" i="1" s="1"/>
  <c r="ET149" i="1"/>
  <c r="EU150" i="1" s="1"/>
  <c r="ET165" i="1"/>
  <c r="EU155" i="1"/>
  <c r="EU165" i="1" s="1"/>
  <c r="EV147" i="1" l="1"/>
  <c r="EW147" i="1" s="1"/>
  <c r="EV140" i="1"/>
  <c r="EW140" i="1" s="1"/>
  <c r="EV143" i="1"/>
  <c r="EW143" i="1" s="1"/>
  <c r="EV139" i="1"/>
  <c r="EV141" i="1"/>
  <c r="EW141" i="1" s="1"/>
  <c r="EV145" i="1"/>
  <c r="EW145" i="1" s="1"/>
  <c r="EV148" i="1"/>
  <c r="EW148" i="1" s="1"/>
  <c r="EV146" i="1"/>
  <c r="EW146" i="1" s="1"/>
  <c r="EV144" i="1"/>
  <c r="EW144" i="1" s="1"/>
  <c r="EV142" i="1"/>
  <c r="EW142" i="1" s="1"/>
  <c r="ET150" i="1"/>
  <c r="EU166" i="1"/>
  <c r="EW139" i="1" l="1"/>
  <c r="EW149" i="1" s="1"/>
  <c r="EV149" i="1"/>
  <c r="EW150" i="1" s="1"/>
  <c r="EV157" i="1"/>
  <c r="EW157" i="1" s="1"/>
  <c r="EV158" i="1"/>
  <c r="EW158" i="1" s="1"/>
  <c r="EV156" i="1"/>
  <c r="EW156" i="1" s="1"/>
  <c r="ET166" i="1"/>
  <c r="EV162" i="1"/>
  <c r="EW162" i="1" s="1"/>
  <c r="EV159" i="1"/>
  <c r="EW159" i="1" s="1"/>
  <c r="EV161" i="1"/>
  <c r="EW161" i="1" s="1"/>
  <c r="EV163" i="1"/>
  <c r="EW163" i="1" s="1"/>
  <c r="EV160" i="1"/>
  <c r="EW160" i="1" s="1"/>
  <c r="EV164" i="1"/>
  <c r="EW164" i="1" s="1"/>
  <c r="EV155" i="1"/>
  <c r="N138" i="1" l="1"/>
  <c r="EV150" i="1"/>
  <c r="EV165" i="1"/>
  <c r="EW155" i="1"/>
  <c r="EW165" i="1" s="1"/>
  <c r="N144" i="1" l="1"/>
  <c r="N147" i="1"/>
  <c r="N139" i="1"/>
  <c r="N142" i="1"/>
  <c r="N141" i="1"/>
  <c r="N145" i="1"/>
  <c r="N150" i="1"/>
  <c r="N148" i="1"/>
  <c r="N146" i="1"/>
  <c r="N143" i="1"/>
  <c r="N140" i="1"/>
  <c r="S169" i="1"/>
  <c r="EW166" i="1"/>
  <c r="U127" i="1" l="1"/>
  <c r="U134" i="1" s="1"/>
  <c r="W127" i="1" s="1"/>
  <c r="W125" i="1"/>
  <c r="W124" i="1"/>
  <c r="W133" i="1"/>
  <c r="W128" i="1"/>
  <c r="N149" i="1"/>
  <c r="M137" i="1" s="1"/>
  <c r="N137" i="1"/>
  <c r="Q169" i="1" s="1"/>
  <c r="N154" i="1"/>
  <c r="EV166" i="1"/>
  <c r="W130" i="1" l="1"/>
  <c r="W126" i="1"/>
  <c r="W129" i="1"/>
  <c r="W132" i="1"/>
  <c r="W131" i="1"/>
  <c r="N158" i="1"/>
  <c r="N157" i="1"/>
  <c r="S168" i="1"/>
  <c r="N159" i="1"/>
  <c r="N160" i="1"/>
  <c r="N155" i="1"/>
  <c r="N166" i="1"/>
  <c r="N156" i="1"/>
  <c r="N162" i="1"/>
  <c r="N161" i="1"/>
  <c r="N164" i="1"/>
  <c r="N163" i="1"/>
  <c r="N153" i="1" l="1"/>
  <c r="Q168" i="1" s="1"/>
  <c r="N165" i="1"/>
  <c r="M153" i="1" s="1"/>
  <c r="T127" i="1"/>
  <c r="T134" i="1" s="1"/>
  <c r="V132" i="1" s="1"/>
  <c r="X132" i="1" s="1"/>
  <c r="V127" i="1" l="1"/>
  <c r="X127" i="1" s="1"/>
  <c r="V124" i="1"/>
  <c r="X124" i="1" s="1"/>
  <c r="V131" i="1"/>
  <c r="X131" i="1" s="1"/>
  <c r="V126" i="1"/>
  <c r="X126" i="1" s="1"/>
  <c r="AA126" i="1" s="1"/>
  <c r="AA134" i="1" s="1"/>
  <c r="Q174" i="1" s="1"/>
  <c r="N177" i="1" s="1"/>
  <c r="N183" i="1" s="1"/>
  <c r="O183" i="1" s="1"/>
  <c r="V130" i="1"/>
  <c r="X130" i="1" s="1"/>
  <c r="V129" i="1"/>
  <c r="X129" i="1" s="1"/>
  <c r="V128" i="1"/>
  <c r="X128" i="1" s="1"/>
  <c r="V133" i="1"/>
  <c r="X133" i="1" s="1"/>
  <c r="V125" i="1"/>
  <c r="X125" i="1" s="1"/>
  <c r="N182" i="1" l="1"/>
  <c r="P182" i="1" s="1"/>
  <c r="Q182" i="1" s="1"/>
  <c r="N184" i="1"/>
  <c r="O184" i="1" s="1"/>
  <c r="N181" i="1"/>
  <c r="P181" i="1" s="1"/>
  <c r="Q181" i="1" s="1"/>
  <c r="O182" i="1"/>
  <c r="N185" i="1"/>
  <c r="P185" i="1" s="1"/>
  <c r="Q185" i="1" s="1"/>
  <c r="O185" i="1" l="1"/>
  <c r="S182" i="1"/>
  <c r="R182" i="1"/>
  <c r="P237" i="1" s="1"/>
  <c r="O181" i="1"/>
  <c r="O197" i="1" l="1"/>
  <c r="Q237" i="1"/>
  <c r="P259" i="1"/>
  <c r="O213" i="1"/>
  <c r="P191" i="1"/>
  <c r="P234" i="1" s="1"/>
  <c r="R181" i="1"/>
  <c r="P236" i="1" s="1"/>
  <c r="S185" i="1"/>
  <c r="R185" i="1"/>
  <c r="P240" i="1" s="1"/>
  <c r="U240" i="1" l="1"/>
  <c r="U236" i="1"/>
  <c r="U238" i="1"/>
  <c r="U243" i="1"/>
  <c r="U242" i="1"/>
  <c r="U245" i="1"/>
  <c r="U239" i="1"/>
  <c r="U244" i="1"/>
  <c r="U241" i="1"/>
  <c r="O200" i="1"/>
  <c r="Q240" i="1"/>
  <c r="U237" i="1"/>
  <c r="P258" i="1"/>
  <c r="O212" i="1"/>
  <c r="P262" i="1"/>
  <c r="O216" i="1"/>
  <c r="Q191" i="1"/>
  <c r="S181" i="1"/>
  <c r="O196" i="1" l="1"/>
  <c r="O206" i="1" s="1"/>
  <c r="P196" i="1" s="1"/>
  <c r="Q236" i="1"/>
  <c r="U246" i="1"/>
  <c r="Y240" i="1" s="1"/>
  <c r="O222" i="1"/>
  <c r="Q234" i="1"/>
  <c r="W275" i="1"/>
  <c r="W278" i="1" s="1"/>
  <c r="P202" i="1" l="1"/>
  <c r="Q202" i="1" s="1"/>
  <c r="P201" i="1"/>
  <c r="Q201" i="1" s="1"/>
  <c r="P197" i="1"/>
  <c r="Q197" i="1" s="1"/>
  <c r="P199" i="1"/>
  <c r="Q199" i="1" s="1"/>
  <c r="P204" i="1"/>
  <c r="Q204" i="1" s="1"/>
  <c r="P203" i="1"/>
  <c r="Q203" i="1" s="1"/>
  <c r="P205" i="1"/>
  <c r="Q205" i="1" s="1"/>
  <c r="Y245" i="1"/>
  <c r="Y239" i="1"/>
  <c r="Y244" i="1"/>
  <c r="P200" i="1"/>
  <c r="Q200" i="1" s="1"/>
  <c r="Y236" i="1"/>
  <c r="Y242" i="1"/>
  <c r="Y241" i="1"/>
  <c r="V237" i="1"/>
  <c r="V241" i="1"/>
  <c r="V245" i="1"/>
  <c r="V238" i="1"/>
  <c r="V242" i="1"/>
  <c r="V236" i="1"/>
  <c r="V239" i="1"/>
  <c r="V243" i="1"/>
  <c r="V240" i="1"/>
  <c r="V244" i="1"/>
  <c r="P198" i="1"/>
  <c r="Q198" i="1" s="1"/>
  <c r="Y238" i="1"/>
  <c r="Y243" i="1"/>
  <c r="Y237" i="1"/>
  <c r="Q196" i="1"/>
  <c r="P215" i="1"/>
  <c r="Q215" i="1" s="1"/>
  <c r="P213" i="1"/>
  <c r="Q213" i="1" s="1"/>
  <c r="P214" i="1"/>
  <c r="Q214" i="1" s="1"/>
  <c r="P212" i="1"/>
  <c r="P216" i="1"/>
  <c r="Q216" i="1" s="1"/>
  <c r="P221" i="1"/>
  <c r="Q221" i="1" s="1"/>
  <c r="P218" i="1"/>
  <c r="Q218" i="1" s="1"/>
  <c r="P219" i="1"/>
  <c r="Q219" i="1" s="1"/>
  <c r="P220" i="1"/>
  <c r="Q220" i="1" s="1"/>
  <c r="P217" i="1"/>
  <c r="Q217" i="1" s="1"/>
  <c r="P206" i="1" l="1"/>
  <c r="V246" i="1"/>
  <c r="Z244" i="1" s="1"/>
  <c r="Y246" i="1"/>
  <c r="Q206" i="1"/>
  <c r="Q207" i="1" s="1"/>
  <c r="Q212" i="1"/>
  <c r="Q222" i="1" s="1"/>
  <c r="P222" i="1"/>
  <c r="Z237" i="1" l="1"/>
  <c r="Z239" i="1"/>
  <c r="Z238" i="1"/>
  <c r="Q223" i="1"/>
  <c r="R214" i="1" s="1"/>
  <c r="S214" i="1" s="1"/>
  <c r="Z241" i="1"/>
  <c r="Z243" i="1"/>
  <c r="Z240" i="1"/>
  <c r="Z236" i="1"/>
  <c r="Z242" i="1"/>
  <c r="Z245" i="1"/>
  <c r="R197" i="1"/>
  <c r="S197" i="1" s="1"/>
  <c r="R203" i="1"/>
  <c r="S203" i="1" s="1"/>
  <c r="P207" i="1"/>
  <c r="R204" i="1"/>
  <c r="S204" i="1" s="1"/>
  <c r="R199" i="1"/>
  <c r="S199" i="1" s="1"/>
  <c r="R205" i="1"/>
  <c r="S205" i="1" s="1"/>
  <c r="R200" i="1"/>
  <c r="S200" i="1" s="1"/>
  <c r="R202" i="1"/>
  <c r="S202" i="1" s="1"/>
  <c r="R196" i="1"/>
  <c r="R201" i="1"/>
  <c r="S201" i="1" s="1"/>
  <c r="R198" i="1"/>
  <c r="S198" i="1" s="1"/>
  <c r="R216" i="1"/>
  <c r="S216" i="1" s="1"/>
  <c r="R213" i="1" l="1"/>
  <c r="S213" i="1" s="1"/>
  <c r="R218" i="1"/>
  <c r="S218" i="1" s="1"/>
  <c r="P223" i="1"/>
  <c r="R219" i="1"/>
  <c r="S219" i="1" s="1"/>
  <c r="R221" i="1"/>
  <c r="S221" i="1" s="1"/>
  <c r="R217" i="1"/>
  <c r="S217" i="1" s="1"/>
  <c r="R220" i="1"/>
  <c r="S220" i="1" s="1"/>
  <c r="R215" i="1"/>
  <c r="S215" i="1" s="1"/>
  <c r="R212" i="1"/>
  <c r="S212" i="1" s="1"/>
  <c r="Z246" i="1"/>
  <c r="R206" i="1"/>
  <c r="S196" i="1"/>
  <c r="S206" i="1" s="1"/>
  <c r="S222" i="1" l="1"/>
  <c r="R222" i="1"/>
  <c r="S223" i="1" s="1"/>
  <c r="S207" i="1"/>
  <c r="T213" i="1" l="1"/>
  <c r="U213" i="1" s="1"/>
  <c r="T219" i="1"/>
  <c r="U219" i="1" s="1"/>
  <c r="T212" i="1"/>
  <c r="T214" i="1"/>
  <c r="U214" i="1" s="1"/>
  <c r="T218" i="1"/>
  <c r="U218" i="1" s="1"/>
  <c r="T215" i="1"/>
  <c r="U215" i="1" s="1"/>
  <c r="R223" i="1"/>
  <c r="T216" i="1"/>
  <c r="U216" i="1" s="1"/>
  <c r="T220" i="1"/>
  <c r="U220" i="1" s="1"/>
  <c r="T217" i="1"/>
  <c r="U217" i="1" s="1"/>
  <c r="T221" i="1"/>
  <c r="U221" i="1" s="1"/>
  <c r="U212" i="1"/>
  <c r="T201" i="1"/>
  <c r="U201" i="1" s="1"/>
  <c r="T205" i="1"/>
  <c r="U205" i="1" s="1"/>
  <c r="T199" i="1"/>
  <c r="U199" i="1" s="1"/>
  <c r="T196" i="1"/>
  <c r="T200" i="1"/>
  <c r="U200" i="1" s="1"/>
  <c r="R207" i="1"/>
  <c r="T202" i="1"/>
  <c r="U202" i="1" s="1"/>
  <c r="T203" i="1"/>
  <c r="U203" i="1" s="1"/>
  <c r="T197" i="1"/>
  <c r="U197" i="1" s="1"/>
  <c r="T204" i="1"/>
  <c r="U204" i="1" s="1"/>
  <c r="T198" i="1"/>
  <c r="U198" i="1" s="1"/>
  <c r="U222" i="1" l="1"/>
  <c r="T222" i="1"/>
  <c r="U223" i="1" s="1"/>
  <c r="U196" i="1"/>
  <c r="U206" i="1" s="1"/>
  <c r="T206" i="1"/>
  <c r="U207" i="1" l="1"/>
  <c r="V219" i="1"/>
  <c r="W219" i="1" s="1"/>
  <c r="V212" i="1"/>
  <c r="V216" i="1"/>
  <c r="W216" i="1" s="1"/>
  <c r="T223" i="1"/>
  <c r="V214" i="1"/>
  <c r="W214" i="1" s="1"/>
  <c r="V218" i="1"/>
  <c r="W218" i="1" s="1"/>
  <c r="V213" i="1"/>
  <c r="W213" i="1" s="1"/>
  <c r="V220" i="1"/>
  <c r="W220" i="1" s="1"/>
  <c r="V215" i="1"/>
  <c r="W215" i="1" s="1"/>
  <c r="V221" i="1"/>
  <c r="W221" i="1" s="1"/>
  <c r="V217" i="1"/>
  <c r="W217" i="1" s="1"/>
  <c r="V201" i="1"/>
  <c r="W201" i="1" s="1"/>
  <c r="V205" i="1"/>
  <c r="W205" i="1" s="1"/>
  <c r="V200" i="1"/>
  <c r="W200" i="1" s="1"/>
  <c r="V199" i="1"/>
  <c r="W199" i="1" s="1"/>
  <c r="V197" i="1"/>
  <c r="W197" i="1" s="1"/>
  <c r="V198" i="1"/>
  <c r="W198" i="1" s="1"/>
  <c r="V202" i="1"/>
  <c r="W202" i="1" s="1"/>
  <c r="V196" i="1"/>
  <c r="V203" i="1"/>
  <c r="W203" i="1" s="1"/>
  <c r="T207" i="1"/>
  <c r="V204" i="1"/>
  <c r="W204" i="1" s="1"/>
  <c r="W212" i="1" l="1"/>
  <c r="W222" i="1" s="1"/>
  <c r="V222" i="1"/>
  <c r="V206" i="1"/>
  <c r="W196" i="1"/>
  <c r="W206" i="1" s="1"/>
  <c r="W207" i="1" l="1"/>
  <c r="W223" i="1"/>
  <c r="X217" i="1" l="1"/>
  <c r="Y217" i="1" s="1"/>
  <c r="X219" i="1"/>
  <c r="Y219" i="1" s="1"/>
  <c r="X212" i="1"/>
  <c r="X214" i="1"/>
  <c r="Y214" i="1" s="1"/>
  <c r="X216" i="1"/>
  <c r="Y216" i="1" s="1"/>
  <c r="X221" i="1"/>
  <c r="Y221" i="1" s="1"/>
  <c r="X220" i="1"/>
  <c r="Y220" i="1" s="1"/>
  <c r="X215" i="1"/>
  <c r="Y215" i="1" s="1"/>
  <c r="X213" i="1"/>
  <c r="Y213" i="1" s="1"/>
  <c r="X218" i="1"/>
  <c r="Y218" i="1" s="1"/>
  <c r="V223" i="1"/>
  <c r="X205" i="1"/>
  <c r="Y205" i="1" s="1"/>
  <c r="X201" i="1"/>
  <c r="Y201" i="1" s="1"/>
  <c r="X197" i="1"/>
  <c r="Y197" i="1" s="1"/>
  <c r="X203" i="1"/>
  <c r="Y203" i="1" s="1"/>
  <c r="X196" i="1"/>
  <c r="X204" i="1"/>
  <c r="Y204" i="1" s="1"/>
  <c r="X202" i="1"/>
  <c r="Y202" i="1" s="1"/>
  <c r="X198" i="1"/>
  <c r="Y198" i="1" s="1"/>
  <c r="V207" i="1"/>
  <c r="X200" i="1"/>
  <c r="Y200" i="1" s="1"/>
  <c r="X199" i="1"/>
  <c r="Y199" i="1" s="1"/>
  <c r="Y212" i="1" l="1"/>
  <c r="Y222" i="1" s="1"/>
  <c r="X222" i="1"/>
  <c r="Y196" i="1"/>
  <c r="Y206" i="1" s="1"/>
  <c r="X206" i="1"/>
  <c r="Y207" i="1" l="1"/>
  <c r="Y223" i="1"/>
  <c r="X207" i="1"/>
  <c r="Z204" i="1"/>
  <c r="AA204" i="1" s="1"/>
  <c r="Z196" i="1"/>
  <c r="Z197" i="1"/>
  <c r="AA197" i="1" s="1"/>
  <c r="Z202" i="1"/>
  <c r="AA202" i="1" s="1"/>
  <c r="Z201" i="1"/>
  <c r="AA201" i="1" s="1"/>
  <c r="Z205" i="1"/>
  <c r="AA205" i="1" s="1"/>
  <c r="Z203" i="1"/>
  <c r="AA203" i="1" s="1"/>
  <c r="Z199" i="1"/>
  <c r="AA199" i="1" s="1"/>
  <c r="Z200" i="1"/>
  <c r="AA200" i="1" s="1"/>
  <c r="Z198" i="1"/>
  <c r="AA198" i="1" s="1"/>
  <c r="Z221" i="1"/>
  <c r="AA221" i="1" s="1"/>
  <c r="Z217" i="1"/>
  <c r="AA217" i="1" s="1"/>
  <c r="Z213" i="1"/>
  <c r="AA213" i="1" s="1"/>
  <c r="Z220" i="1"/>
  <c r="AA220" i="1" s="1"/>
  <c r="Z214" i="1"/>
  <c r="AA214" i="1" s="1"/>
  <c r="Z212" i="1"/>
  <c r="Z216" i="1"/>
  <c r="AA216" i="1" s="1"/>
  <c r="Z215" i="1"/>
  <c r="AA215" i="1" s="1"/>
  <c r="Z219" i="1"/>
  <c r="AA219" i="1" s="1"/>
  <c r="Z218" i="1"/>
  <c r="AA218" i="1" s="1"/>
  <c r="X223" i="1"/>
  <c r="AA212" i="1" l="1"/>
  <c r="AA222" i="1" s="1"/>
  <c r="Z222" i="1"/>
  <c r="Z206" i="1"/>
  <c r="AA196" i="1"/>
  <c r="AA206" i="1" s="1"/>
  <c r="AA223" i="1" l="1"/>
  <c r="AA207" i="1"/>
  <c r="AB215" i="1"/>
  <c r="AC215" i="1" s="1"/>
  <c r="AB216" i="1"/>
  <c r="AC216" i="1" s="1"/>
  <c r="AB221" i="1"/>
  <c r="AC221" i="1" s="1"/>
  <c r="AB217" i="1"/>
  <c r="AC217" i="1" s="1"/>
  <c r="AB212" i="1"/>
  <c r="AB219" i="1"/>
  <c r="AC219" i="1" s="1"/>
  <c r="AB213" i="1"/>
  <c r="AC213" i="1" s="1"/>
  <c r="AB214" i="1"/>
  <c r="AC214" i="1" s="1"/>
  <c r="AB220" i="1"/>
  <c r="AC220" i="1" s="1"/>
  <c r="AB218" i="1"/>
  <c r="AC218" i="1" s="1"/>
  <c r="Z223" i="1"/>
  <c r="AC212" i="1" l="1"/>
  <c r="AC222" i="1" s="1"/>
  <c r="AB222" i="1"/>
  <c r="AB196" i="1"/>
  <c r="AB203" i="1"/>
  <c r="AC203" i="1" s="1"/>
  <c r="AB205" i="1"/>
  <c r="AC205" i="1" s="1"/>
  <c r="AB202" i="1"/>
  <c r="AC202" i="1" s="1"/>
  <c r="AB199" i="1"/>
  <c r="AC199" i="1" s="1"/>
  <c r="AB201" i="1"/>
  <c r="AC201" i="1" s="1"/>
  <c r="AB204" i="1"/>
  <c r="AC204" i="1" s="1"/>
  <c r="AB197" i="1"/>
  <c r="AC197" i="1" s="1"/>
  <c r="AB198" i="1"/>
  <c r="AC198" i="1" s="1"/>
  <c r="AB200" i="1"/>
  <c r="AC200" i="1" s="1"/>
  <c r="Z207" i="1"/>
  <c r="AC196" i="1" l="1"/>
  <c r="AC206" i="1" s="1"/>
  <c r="AB206" i="1"/>
  <c r="AC223" i="1"/>
  <c r="AC207" i="1" l="1"/>
  <c r="AD221" i="1"/>
  <c r="AE221" i="1" s="1"/>
  <c r="AD214" i="1"/>
  <c r="AE214" i="1" s="1"/>
  <c r="AD216" i="1"/>
  <c r="AE216" i="1" s="1"/>
  <c r="AD213" i="1"/>
  <c r="AE213" i="1" s="1"/>
  <c r="AD219" i="1"/>
  <c r="AE219" i="1" s="1"/>
  <c r="AD217" i="1"/>
  <c r="AE217" i="1" s="1"/>
  <c r="AD220" i="1"/>
  <c r="AE220" i="1" s="1"/>
  <c r="AD215" i="1"/>
  <c r="AE215" i="1" s="1"/>
  <c r="AD212" i="1"/>
  <c r="AD218" i="1"/>
  <c r="AE218" i="1" s="1"/>
  <c r="AB223" i="1"/>
  <c r="AD202" i="1"/>
  <c r="AE202" i="1" s="1"/>
  <c r="AD196" i="1"/>
  <c r="AD200" i="1"/>
  <c r="AE200" i="1" s="1"/>
  <c r="AD201" i="1"/>
  <c r="AE201" i="1" s="1"/>
  <c r="AD205" i="1"/>
  <c r="AE205" i="1" s="1"/>
  <c r="AD199" i="1"/>
  <c r="AE199" i="1" s="1"/>
  <c r="AD203" i="1"/>
  <c r="AE203" i="1" s="1"/>
  <c r="AD204" i="1"/>
  <c r="AE204" i="1" s="1"/>
  <c r="AD197" i="1"/>
  <c r="AE197" i="1" s="1"/>
  <c r="AD198" i="1"/>
  <c r="AE198" i="1" s="1"/>
  <c r="AB207" i="1"/>
  <c r="AE196" i="1" l="1"/>
  <c r="AE206" i="1" s="1"/>
  <c r="AD206" i="1"/>
  <c r="AD222" i="1"/>
  <c r="AE212" i="1"/>
  <c r="AE222" i="1" s="1"/>
  <c r="AE207" i="1" l="1"/>
  <c r="AF200" i="1" s="1"/>
  <c r="AG200" i="1" s="1"/>
  <c r="AE223" i="1"/>
  <c r="AF197" i="1"/>
  <c r="AG197" i="1" s="1"/>
  <c r="AF201" i="1"/>
  <c r="AG201" i="1" s="1"/>
  <c r="AF198" i="1"/>
  <c r="AG198" i="1" s="1"/>
  <c r="AF202" i="1"/>
  <c r="AG202" i="1" s="1"/>
  <c r="AF196" i="1"/>
  <c r="AF199" i="1"/>
  <c r="AG199" i="1" s="1"/>
  <c r="AF205" i="1"/>
  <c r="AG205" i="1" s="1"/>
  <c r="AF204" i="1"/>
  <c r="AG204" i="1" s="1"/>
  <c r="AD207" i="1"/>
  <c r="AF203" i="1" l="1"/>
  <c r="AG203" i="1" s="1"/>
  <c r="AG196" i="1"/>
  <c r="AG206" i="1" s="1"/>
  <c r="AF206" i="1"/>
  <c r="AF221" i="1"/>
  <c r="AG221" i="1" s="1"/>
  <c r="AF214" i="1"/>
  <c r="AG214" i="1" s="1"/>
  <c r="AF212" i="1"/>
  <c r="AF220" i="1"/>
  <c r="AG220" i="1" s="1"/>
  <c r="AF219" i="1"/>
  <c r="AG219" i="1" s="1"/>
  <c r="AF215" i="1"/>
  <c r="AG215" i="1" s="1"/>
  <c r="AF218" i="1"/>
  <c r="AG218" i="1" s="1"/>
  <c r="AF216" i="1"/>
  <c r="AG216" i="1" s="1"/>
  <c r="AF217" i="1"/>
  <c r="AG217" i="1" s="1"/>
  <c r="AF213" i="1"/>
  <c r="AG213" i="1" s="1"/>
  <c r="AD223" i="1"/>
  <c r="AG207" i="1" l="1"/>
  <c r="AH203" i="1" s="1"/>
  <c r="AI203" i="1" s="1"/>
  <c r="AH197" i="1"/>
  <c r="AI197" i="1" s="1"/>
  <c r="AH204" i="1"/>
  <c r="AI204" i="1" s="1"/>
  <c r="AH202" i="1"/>
  <c r="AI202" i="1" s="1"/>
  <c r="AH198" i="1"/>
  <c r="AI198" i="1" s="1"/>
  <c r="AH201" i="1"/>
  <c r="AI201" i="1" s="1"/>
  <c r="AH205" i="1"/>
  <c r="AI205" i="1" s="1"/>
  <c r="AH196" i="1"/>
  <c r="AH200" i="1"/>
  <c r="AI200" i="1" s="1"/>
  <c r="AF207" i="1"/>
  <c r="AF222" i="1"/>
  <c r="AG212" i="1"/>
  <c r="AG222" i="1" s="1"/>
  <c r="AH199" i="1" l="1"/>
  <c r="AI199" i="1" s="1"/>
  <c r="AG223" i="1"/>
  <c r="AI196" i="1"/>
  <c r="AI206" i="1" s="1"/>
  <c r="AH206" i="1" l="1"/>
  <c r="AI207" i="1" s="1"/>
  <c r="AH219" i="1"/>
  <c r="AI219" i="1" s="1"/>
  <c r="AH217" i="1"/>
  <c r="AI217" i="1" s="1"/>
  <c r="AH214" i="1"/>
  <c r="AI214" i="1" s="1"/>
  <c r="AH213" i="1"/>
  <c r="AI213" i="1" s="1"/>
  <c r="AH218" i="1"/>
  <c r="AI218" i="1" s="1"/>
  <c r="AH221" i="1"/>
  <c r="AI221" i="1" s="1"/>
  <c r="AH216" i="1"/>
  <c r="AI216" i="1" s="1"/>
  <c r="AH220" i="1"/>
  <c r="AI220" i="1" s="1"/>
  <c r="AH215" i="1"/>
  <c r="AI215" i="1" s="1"/>
  <c r="AH212" i="1"/>
  <c r="AF223" i="1"/>
  <c r="AI212" i="1" l="1"/>
  <c r="AI222" i="1" s="1"/>
  <c r="AH222" i="1"/>
  <c r="AJ204" i="1"/>
  <c r="AK204" i="1" s="1"/>
  <c r="AJ198" i="1"/>
  <c r="AK198" i="1" s="1"/>
  <c r="AJ201" i="1"/>
  <c r="AK201" i="1" s="1"/>
  <c r="AJ202" i="1"/>
  <c r="AK202" i="1" s="1"/>
  <c r="AJ205" i="1"/>
  <c r="AK205" i="1" s="1"/>
  <c r="AJ196" i="1"/>
  <c r="AJ200" i="1"/>
  <c r="AK200" i="1" s="1"/>
  <c r="AJ199" i="1"/>
  <c r="AK199" i="1" s="1"/>
  <c r="AJ203" i="1"/>
  <c r="AK203" i="1" s="1"/>
  <c r="AJ197" i="1"/>
  <c r="AK197" i="1" s="1"/>
  <c r="AH207" i="1"/>
  <c r="AI223" i="1" l="1"/>
  <c r="AK196" i="1"/>
  <c r="AK206" i="1" s="1"/>
  <c r="AJ206" i="1"/>
  <c r="AJ221" i="1"/>
  <c r="AK221" i="1" s="1"/>
  <c r="AJ215" i="1"/>
  <c r="AK215" i="1" s="1"/>
  <c r="AJ216" i="1"/>
  <c r="AK216" i="1" s="1"/>
  <c r="AJ219" i="1"/>
  <c r="AK219" i="1" s="1"/>
  <c r="AJ220" i="1"/>
  <c r="AK220" i="1" s="1"/>
  <c r="AJ218" i="1"/>
  <c r="AK218" i="1" s="1"/>
  <c r="AJ214" i="1"/>
  <c r="AK214" i="1" s="1"/>
  <c r="AJ217" i="1"/>
  <c r="AK217" i="1" s="1"/>
  <c r="AJ213" i="1"/>
  <c r="AK213" i="1" s="1"/>
  <c r="AJ212" i="1"/>
  <c r="AH223" i="1"/>
  <c r="AK207" i="1" l="1"/>
  <c r="AK212" i="1"/>
  <c r="AK222" i="1" s="1"/>
  <c r="AJ222" i="1"/>
  <c r="AL200" i="1"/>
  <c r="AM200" i="1" s="1"/>
  <c r="AL204" i="1"/>
  <c r="AM204" i="1" s="1"/>
  <c r="AL198" i="1"/>
  <c r="AM198" i="1" s="1"/>
  <c r="AL205" i="1"/>
  <c r="AM205" i="1" s="1"/>
  <c r="AL201" i="1"/>
  <c r="AM201" i="1" s="1"/>
  <c r="AL202" i="1"/>
  <c r="AM202" i="1" s="1"/>
  <c r="AL196" i="1"/>
  <c r="AL203" i="1"/>
  <c r="AM203" i="1" s="1"/>
  <c r="AL199" i="1"/>
  <c r="AM199" i="1" s="1"/>
  <c r="AL197" i="1"/>
  <c r="AM197" i="1" s="1"/>
  <c r="AJ207" i="1"/>
  <c r="AK223" i="1" l="1"/>
  <c r="AL215" i="1"/>
  <c r="AM215" i="1" s="1"/>
  <c r="AL217" i="1"/>
  <c r="AM217" i="1" s="1"/>
  <c r="AL212" i="1"/>
  <c r="AL216" i="1"/>
  <c r="AM216" i="1" s="1"/>
  <c r="AL221" i="1"/>
  <c r="AM221" i="1" s="1"/>
  <c r="AL220" i="1"/>
  <c r="AM220" i="1" s="1"/>
  <c r="AL213" i="1"/>
  <c r="AM213" i="1" s="1"/>
  <c r="AL218" i="1"/>
  <c r="AM218" i="1" s="1"/>
  <c r="AL214" i="1"/>
  <c r="AM214" i="1" s="1"/>
  <c r="AL219" i="1"/>
  <c r="AM219" i="1" s="1"/>
  <c r="AJ223" i="1"/>
  <c r="AL206" i="1"/>
  <c r="AM196" i="1"/>
  <c r="AM206" i="1" s="1"/>
  <c r="AM212" i="1" l="1"/>
  <c r="AM222" i="1" s="1"/>
  <c r="AL222" i="1"/>
  <c r="AM207" i="1"/>
  <c r="AM223" i="1" l="1"/>
  <c r="AN203" i="1"/>
  <c r="AO203" i="1" s="1"/>
  <c r="AN197" i="1"/>
  <c r="AO197" i="1" s="1"/>
  <c r="AN201" i="1"/>
  <c r="AO201" i="1" s="1"/>
  <c r="AN198" i="1"/>
  <c r="AO198" i="1" s="1"/>
  <c r="AN196" i="1"/>
  <c r="AN205" i="1"/>
  <c r="AO205" i="1" s="1"/>
  <c r="AN202" i="1"/>
  <c r="AO202" i="1" s="1"/>
  <c r="AN200" i="1"/>
  <c r="AO200" i="1" s="1"/>
  <c r="AN199" i="1"/>
  <c r="AO199" i="1" s="1"/>
  <c r="AN204" i="1"/>
  <c r="AO204" i="1" s="1"/>
  <c r="AL207" i="1"/>
  <c r="AN217" i="1"/>
  <c r="AO217" i="1" s="1"/>
  <c r="AN218" i="1"/>
  <c r="AO218" i="1" s="1"/>
  <c r="AN220" i="1"/>
  <c r="AO220" i="1" s="1"/>
  <c r="AN213" i="1"/>
  <c r="AO213" i="1" s="1"/>
  <c r="AN215" i="1"/>
  <c r="AO215" i="1" s="1"/>
  <c r="AN216" i="1"/>
  <c r="AO216" i="1" s="1"/>
  <c r="AN219" i="1"/>
  <c r="AO219" i="1" s="1"/>
  <c r="AN221" i="1"/>
  <c r="AO221" i="1" s="1"/>
  <c r="AN212" i="1"/>
  <c r="AN214" i="1"/>
  <c r="AO214" i="1" s="1"/>
  <c r="AL223" i="1"/>
  <c r="AO212" i="1" l="1"/>
  <c r="AO222" i="1" s="1"/>
  <c r="AN222" i="1"/>
  <c r="AN206" i="1"/>
  <c r="AO196" i="1"/>
  <c r="AO206" i="1" s="1"/>
  <c r="AO207" i="1" l="1"/>
  <c r="AO223" i="1"/>
  <c r="AP219" i="1" l="1"/>
  <c r="AQ219" i="1" s="1"/>
  <c r="AP215" i="1"/>
  <c r="AQ215" i="1" s="1"/>
  <c r="AP216" i="1"/>
  <c r="AQ216" i="1" s="1"/>
  <c r="AP221" i="1"/>
  <c r="AQ221" i="1" s="1"/>
  <c r="AP213" i="1"/>
  <c r="AQ213" i="1" s="1"/>
  <c r="AP218" i="1"/>
  <c r="AQ218" i="1" s="1"/>
  <c r="AP214" i="1"/>
  <c r="AQ214" i="1" s="1"/>
  <c r="AP212" i="1"/>
  <c r="AP217" i="1"/>
  <c r="AQ217" i="1" s="1"/>
  <c r="AP220" i="1"/>
  <c r="AQ220" i="1" s="1"/>
  <c r="AN223" i="1"/>
  <c r="AP204" i="1"/>
  <c r="AQ204" i="1" s="1"/>
  <c r="AP201" i="1"/>
  <c r="AQ201" i="1" s="1"/>
  <c r="AP205" i="1"/>
  <c r="AQ205" i="1" s="1"/>
  <c r="AP199" i="1"/>
  <c r="AQ199" i="1" s="1"/>
  <c r="AP196" i="1"/>
  <c r="AP203" i="1"/>
  <c r="AQ203" i="1" s="1"/>
  <c r="AP200" i="1"/>
  <c r="AQ200" i="1" s="1"/>
  <c r="AP197" i="1"/>
  <c r="AQ197" i="1" s="1"/>
  <c r="AP202" i="1"/>
  <c r="AQ202" i="1" s="1"/>
  <c r="AP198" i="1"/>
  <c r="AQ198" i="1" s="1"/>
  <c r="AN207" i="1"/>
  <c r="AQ212" i="1" l="1"/>
  <c r="AQ222" i="1" s="1"/>
  <c r="AP222" i="1"/>
  <c r="AP206" i="1"/>
  <c r="AQ196" i="1"/>
  <c r="AQ206" i="1" s="1"/>
  <c r="AQ223" i="1" l="1"/>
  <c r="AR212" i="1" s="1"/>
  <c r="AQ207" i="1"/>
  <c r="AR218" i="1"/>
  <c r="AS218" i="1" s="1"/>
  <c r="AR217" i="1"/>
  <c r="AS217" i="1" s="1"/>
  <c r="AR219" i="1"/>
  <c r="AS219" i="1" s="1"/>
  <c r="AR215" i="1"/>
  <c r="AS215" i="1" s="1"/>
  <c r="AR220" i="1"/>
  <c r="AS220" i="1" s="1"/>
  <c r="AR213" i="1"/>
  <c r="AS213" i="1" s="1"/>
  <c r="AR214" i="1"/>
  <c r="AS214" i="1" s="1"/>
  <c r="AR221" i="1"/>
  <c r="AS221" i="1" s="1"/>
  <c r="AR216" i="1"/>
  <c r="AS216" i="1" s="1"/>
  <c r="AP223" i="1"/>
  <c r="AR222" i="1" l="1"/>
  <c r="AS212" i="1"/>
  <c r="AS222" i="1" s="1"/>
  <c r="AR199" i="1"/>
  <c r="AS199" i="1" s="1"/>
  <c r="AR203" i="1"/>
  <c r="AS203" i="1" s="1"/>
  <c r="AR197" i="1"/>
  <c r="AS197" i="1" s="1"/>
  <c r="AR204" i="1"/>
  <c r="AS204" i="1" s="1"/>
  <c r="AR198" i="1"/>
  <c r="AS198" i="1" s="1"/>
  <c r="AR201" i="1"/>
  <c r="AS201" i="1" s="1"/>
  <c r="AR205" i="1"/>
  <c r="AS205" i="1" s="1"/>
  <c r="AR202" i="1"/>
  <c r="AS202" i="1" s="1"/>
  <c r="AR196" i="1"/>
  <c r="AR200" i="1"/>
  <c r="AS200" i="1" s="1"/>
  <c r="AP207" i="1"/>
  <c r="AS196" i="1" l="1"/>
  <c r="AS206" i="1" s="1"/>
  <c r="AR206" i="1"/>
  <c r="AS223" i="1"/>
  <c r="AS207" i="1" l="1"/>
  <c r="AT220" i="1"/>
  <c r="AU220" i="1" s="1"/>
  <c r="AT212" i="1"/>
  <c r="AT218" i="1"/>
  <c r="AU218" i="1" s="1"/>
  <c r="AT213" i="1"/>
  <c r="AU213" i="1" s="1"/>
  <c r="AT216" i="1"/>
  <c r="AU216" i="1" s="1"/>
  <c r="AT215" i="1"/>
  <c r="AU215" i="1" s="1"/>
  <c r="AT217" i="1"/>
  <c r="AU217" i="1" s="1"/>
  <c r="AT214" i="1"/>
  <c r="AU214" i="1" s="1"/>
  <c r="AT221" i="1"/>
  <c r="AU221" i="1" s="1"/>
  <c r="AT219" i="1"/>
  <c r="AU219" i="1" s="1"/>
  <c r="AR223" i="1"/>
  <c r="AT197" i="1"/>
  <c r="AU197" i="1" s="1"/>
  <c r="AT201" i="1"/>
  <c r="AU201" i="1" s="1"/>
  <c r="AT196" i="1"/>
  <c r="AT202" i="1"/>
  <c r="AU202" i="1" s="1"/>
  <c r="AT205" i="1"/>
  <c r="AU205" i="1" s="1"/>
  <c r="AT199" i="1"/>
  <c r="AU199" i="1" s="1"/>
  <c r="AT203" i="1"/>
  <c r="AU203" i="1" s="1"/>
  <c r="AT200" i="1"/>
  <c r="AU200" i="1" s="1"/>
  <c r="AT204" i="1"/>
  <c r="AU204" i="1" s="1"/>
  <c r="AT198" i="1"/>
  <c r="AU198" i="1" s="1"/>
  <c r="AR207" i="1"/>
  <c r="AU196" i="1" l="1"/>
  <c r="AU206" i="1" s="1"/>
  <c r="AT206" i="1"/>
  <c r="AT222" i="1"/>
  <c r="AU212" i="1"/>
  <c r="AU222" i="1" s="1"/>
  <c r="AU223" i="1" l="1"/>
  <c r="AU207" i="1"/>
  <c r="AV198" i="1" l="1"/>
  <c r="AW198" i="1" s="1"/>
  <c r="AV202" i="1"/>
  <c r="AW202" i="1" s="1"/>
  <c r="AV196" i="1"/>
  <c r="AV204" i="1"/>
  <c r="AW204" i="1" s="1"/>
  <c r="AV201" i="1"/>
  <c r="AW201" i="1" s="1"/>
  <c r="AV203" i="1"/>
  <c r="AW203" i="1" s="1"/>
  <c r="AV197" i="1"/>
  <c r="AW197" i="1" s="1"/>
  <c r="AV200" i="1"/>
  <c r="AW200" i="1" s="1"/>
  <c r="AV205" i="1"/>
  <c r="AW205" i="1" s="1"/>
  <c r="AV199" i="1"/>
  <c r="AW199" i="1" s="1"/>
  <c r="AT207" i="1"/>
  <c r="AV214" i="1"/>
  <c r="AW214" i="1" s="1"/>
  <c r="AV215" i="1"/>
  <c r="AW215" i="1" s="1"/>
  <c r="AV213" i="1"/>
  <c r="AW213" i="1" s="1"/>
  <c r="AV217" i="1"/>
  <c r="AW217" i="1" s="1"/>
  <c r="AV221" i="1"/>
  <c r="AW221" i="1" s="1"/>
  <c r="AV216" i="1"/>
  <c r="AW216" i="1" s="1"/>
  <c r="AV212" i="1"/>
  <c r="AV220" i="1"/>
  <c r="AW220" i="1" s="1"/>
  <c r="AV219" i="1"/>
  <c r="AW219" i="1" s="1"/>
  <c r="AV218" i="1"/>
  <c r="AW218" i="1" s="1"/>
  <c r="AT223" i="1"/>
  <c r="AV222" i="1" l="1"/>
  <c r="AW212" i="1"/>
  <c r="AW222" i="1" s="1"/>
  <c r="AW196" i="1"/>
  <c r="AW206" i="1" s="1"/>
  <c r="AV206" i="1"/>
  <c r="AW207" i="1" l="1"/>
  <c r="AX203" i="1" s="1"/>
  <c r="AY203" i="1" s="1"/>
  <c r="AX202" i="1"/>
  <c r="AY202" i="1" s="1"/>
  <c r="AX201" i="1"/>
  <c r="AY201" i="1" s="1"/>
  <c r="AX199" i="1"/>
  <c r="AY199" i="1" s="1"/>
  <c r="AX205" i="1"/>
  <c r="AY205" i="1" s="1"/>
  <c r="AX196" i="1"/>
  <c r="AX200" i="1"/>
  <c r="AY200" i="1" s="1"/>
  <c r="AV207" i="1"/>
  <c r="AW223" i="1"/>
  <c r="AX204" i="1" l="1"/>
  <c r="AY204" i="1" s="1"/>
  <c r="AX198" i="1"/>
  <c r="AY198" i="1" s="1"/>
  <c r="AX197" i="1"/>
  <c r="AY197" i="1" s="1"/>
  <c r="AX215" i="1"/>
  <c r="AY215" i="1" s="1"/>
  <c r="AX213" i="1"/>
  <c r="AY213" i="1" s="1"/>
  <c r="AX220" i="1"/>
  <c r="AY220" i="1" s="1"/>
  <c r="AX218" i="1"/>
  <c r="AY218" i="1" s="1"/>
  <c r="AX216" i="1"/>
  <c r="AY216" i="1" s="1"/>
  <c r="AX212" i="1"/>
  <c r="AX214" i="1"/>
  <c r="AY214" i="1" s="1"/>
  <c r="AX219" i="1"/>
  <c r="AY219" i="1" s="1"/>
  <c r="AX217" i="1"/>
  <c r="AY217" i="1" s="1"/>
  <c r="AX221" i="1"/>
  <c r="AY221" i="1" s="1"/>
  <c r="AV223" i="1"/>
  <c r="AX206" i="1"/>
  <c r="AY196" i="1"/>
  <c r="AY206" i="1" s="1"/>
  <c r="AY207" i="1" l="1"/>
  <c r="AY212" i="1"/>
  <c r="AY222" i="1" s="1"/>
  <c r="AX222" i="1"/>
  <c r="AY223" i="1" l="1"/>
  <c r="AZ217" i="1"/>
  <c r="BA217" i="1" s="1"/>
  <c r="AZ213" i="1"/>
  <c r="BA213" i="1" s="1"/>
  <c r="AZ212" i="1"/>
  <c r="AZ216" i="1"/>
  <c r="BA216" i="1" s="1"/>
  <c r="AZ219" i="1"/>
  <c r="BA219" i="1" s="1"/>
  <c r="AZ215" i="1"/>
  <c r="BA215" i="1" s="1"/>
  <c r="AZ220" i="1"/>
  <c r="BA220" i="1" s="1"/>
  <c r="AZ218" i="1"/>
  <c r="BA218" i="1" s="1"/>
  <c r="AZ214" i="1"/>
  <c r="BA214" i="1" s="1"/>
  <c r="AZ221" i="1"/>
  <c r="BA221" i="1" s="1"/>
  <c r="AX223" i="1"/>
  <c r="AZ199" i="1"/>
  <c r="BA199" i="1" s="1"/>
  <c r="AZ203" i="1"/>
  <c r="BA203" i="1" s="1"/>
  <c r="AZ197" i="1"/>
  <c r="BA197" i="1" s="1"/>
  <c r="AZ198" i="1"/>
  <c r="BA198" i="1" s="1"/>
  <c r="AZ205" i="1"/>
  <c r="BA205" i="1" s="1"/>
  <c r="AZ196" i="1"/>
  <c r="AZ204" i="1"/>
  <c r="BA204" i="1" s="1"/>
  <c r="AZ200" i="1"/>
  <c r="BA200" i="1" s="1"/>
  <c r="AZ201" i="1"/>
  <c r="BA201" i="1" s="1"/>
  <c r="AZ202" i="1"/>
  <c r="BA202" i="1" s="1"/>
  <c r="AX207" i="1"/>
  <c r="BA196" i="1" l="1"/>
  <c r="BA206" i="1" s="1"/>
  <c r="AZ206" i="1"/>
  <c r="BA212" i="1"/>
  <c r="BA222" i="1" s="1"/>
  <c r="AZ222" i="1"/>
  <c r="BA223" i="1" l="1"/>
  <c r="BB219" i="1" s="1"/>
  <c r="BC219" i="1" s="1"/>
  <c r="BB212" i="1"/>
  <c r="BB218" i="1"/>
  <c r="BC218" i="1" s="1"/>
  <c r="BB217" i="1"/>
  <c r="BC217" i="1" s="1"/>
  <c r="BB216" i="1"/>
  <c r="BC216" i="1" s="1"/>
  <c r="BB213" i="1"/>
  <c r="BC213" i="1" s="1"/>
  <c r="BB221" i="1"/>
  <c r="BC221" i="1" s="1"/>
  <c r="BB214" i="1"/>
  <c r="BC214" i="1" s="1"/>
  <c r="BB215" i="1"/>
  <c r="BC215" i="1" s="1"/>
  <c r="BB220" i="1"/>
  <c r="BC220" i="1" s="1"/>
  <c r="AZ223" i="1"/>
  <c r="BA207" i="1"/>
  <c r="BB202" i="1" l="1"/>
  <c r="BC202" i="1" s="1"/>
  <c r="BB201" i="1"/>
  <c r="BC201" i="1" s="1"/>
  <c r="BB197" i="1"/>
  <c r="BC197" i="1" s="1"/>
  <c r="BB198" i="1"/>
  <c r="BC198" i="1" s="1"/>
  <c r="BB200" i="1"/>
  <c r="BC200" i="1" s="1"/>
  <c r="BB203" i="1"/>
  <c r="BC203" i="1" s="1"/>
  <c r="BB204" i="1"/>
  <c r="BC204" i="1" s="1"/>
  <c r="BB196" i="1"/>
  <c r="BB205" i="1"/>
  <c r="BC205" i="1" s="1"/>
  <c r="BB199" i="1"/>
  <c r="BC199" i="1" s="1"/>
  <c r="AZ207" i="1"/>
  <c r="BC212" i="1"/>
  <c r="BC222" i="1" s="1"/>
  <c r="BB222" i="1"/>
  <c r="BC223" i="1" l="1"/>
  <c r="BB206" i="1"/>
  <c r="BC196" i="1"/>
  <c r="BC206" i="1" s="1"/>
  <c r="BC207" i="1" s="1"/>
  <c r="BD214" i="1"/>
  <c r="BE214" i="1" s="1"/>
  <c r="BD218" i="1"/>
  <c r="BE218" i="1" s="1"/>
  <c r="BD216" i="1"/>
  <c r="BE216" i="1" s="1"/>
  <c r="BD219" i="1"/>
  <c r="BE219" i="1" s="1"/>
  <c r="BD217" i="1"/>
  <c r="BE217" i="1" s="1"/>
  <c r="BD221" i="1"/>
  <c r="BE221" i="1" s="1"/>
  <c r="BD215" i="1"/>
  <c r="BE215" i="1" s="1"/>
  <c r="BD213" i="1"/>
  <c r="BE213" i="1" s="1"/>
  <c r="BD212" i="1"/>
  <c r="BD220" i="1"/>
  <c r="BE220" i="1" s="1"/>
  <c r="BB223" i="1"/>
  <c r="BE212" i="1" l="1"/>
  <c r="BE222" i="1" s="1"/>
  <c r="BD222" i="1"/>
  <c r="BD203" i="1"/>
  <c r="BE203" i="1" s="1"/>
  <c r="BD196" i="1"/>
  <c r="BD199" i="1"/>
  <c r="BE199" i="1" s="1"/>
  <c r="BD197" i="1"/>
  <c r="BE197" i="1" s="1"/>
  <c r="BD205" i="1"/>
  <c r="BE205" i="1" s="1"/>
  <c r="BD204" i="1"/>
  <c r="BE204" i="1" s="1"/>
  <c r="BD202" i="1"/>
  <c r="BE202" i="1" s="1"/>
  <c r="BD201" i="1"/>
  <c r="BE201" i="1" s="1"/>
  <c r="BD200" i="1"/>
  <c r="BE200" i="1" s="1"/>
  <c r="BD198" i="1"/>
  <c r="BE198" i="1" s="1"/>
  <c r="BB207" i="1"/>
  <c r="BE223" i="1" l="1"/>
  <c r="BF218" i="1" s="1"/>
  <c r="BG218" i="1" s="1"/>
  <c r="BD206" i="1"/>
  <c r="BE196" i="1"/>
  <c r="BE206" i="1" s="1"/>
  <c r="BF221" i="1"/>
  <c r="BG221" i="1" s="1"/>
  <c r="BF215" i="1"/>
  <c r="BG215" i="1" s="1"/>
  <c r="BF217" i="1"/>
  <c r="BG217" i="1" s="1"/>
  <c r="BF220" i="1"/>
  <c r="BG220" i="1" s="1"/>
  <c r="BF214" i="1"/>
  <c r="BG214" i="1" s="1"/>
  <c r="BF212" i="1"/>
  <c r="BF216" i="1"/>
  <c r="BG216" i="1" s="1"/>
  <c r="BF213" i="1"/>
  <c r="BG213" i="1" s="1"/>
  <c r="BF219" i="1"/>
  <c r="BG219" i="1" s="1"/>
  <c r="BD223" i="1"/>
  <c r="BG212" i="1" l="1"/>
  <c r="BG222" i="1" s="1"/>
  <c r="BF222" i="1"/>
  <c r="BE207" i="1"/>
  <c r="BG223" i="1" l="1"/>
  <c r="BF201" i="1"/>
  <c r="BG201" i="1" s="1"/>
  <c r="BF204" i="1"/>
  <c r="BG204" i="1" s="1"/>
  <c r="BF197" i="1"/>
  <c r="BG197" i="1" s="1"/>
  <c r="BF203" i="1"/>
  <c r="BG203" i="1" s="1"/>
  <c r="BF202" i="1"/>
  <c r="BG202" i="1" s="1"/>
  <c r="BF200" i="1"/>
  <c r="BG200" i="1" s="1"/>
  <c r="BF198" i="1"/>
  <c r="BG198" i="1" s="1"/>
  <c r="BF205" i="1"/>
  <c r="BG205" i="1" s="1"/>
  <c r="BF196" i="1"/>
  <c r="BF199" i="1"/>
  <c r="BG199" i="1" s="1"/>
  <c r="BD207" i="1"/>
  <c r="BH220" i="1"/>
  <c r="BI220" i="1" s="1"/>
  <c r="BH213" i="1"/>
  <c r="BI213" i="1" s="1"/>
  <c r="BH216" i="1"/>
  <c r="BI216" i="1" s="1"/>
  <c r="BH218" i="1"/>
  <c r="BI218" i="1" s="1"/>
  <c r="BH215" i="1"/>
  <c r="BI215" i="1" s="1"/>
  <c r="BH219" i="1"/>
  <c r="BI219" i="1" s="1"/>
  <c r="BH221" i="1"/>
  <c r="BI221" i="1" s="1"/>
  <c r="BH212" i="1"/>
  <c r="BH214" i="1"/>
  <c r="BI214" i="1" s="1"/>
  <c r="BH217" i="1"/>
  <c r="BI217" i="1" s="1"/>
  <c r="BF223" i="1"/>
  <c r="BH222" i="1" l="1"/>
  <c r="BI212" i="1"/>
  <c r="BI222" i="1" s="1"/>
  <c r="BG196" i="1"/>
  <c r="BG206" i="1" s="1"/>
  <c r="BF206" i="1"/>
  <c r="BG207" i="1" l="1"/>
  <c r="BH202" i="1"/>
  <c r="BI202" i="1" s="1"/>
  <c r="BH198" i="1"/>
  <c r="BI198" i="1" s="1"/>
  <c r="BH205" i="1"/>
  <c r="BI205" i="1" s="1"/>
  <c r="BH197" i="1"/>
  <c r="BI197" i="1" s="1"/>
  <c r="BH201" i="1"/>
  <c r="BI201" i="1" s="1"/>
  <c r="BH204" i="1"/>
  <c r="BI204" i="1" s="1"/>
  <c r="BH203" i="1"/>
  <c r="BI203" i="1" s="1"/>
  <c r="BH200" i="1"/>
  <c r="BI200" i="1" s="1"/>
  <c r="BH199" i="1"/>
  <c r="BI199" i="1" s="1"/>
  <c r="BH196" i="1"/>
  <c r="BF207" i="1"/>
  <c r="BI223" i="1"/>
  <c r="BI196" i="1" l="1"/>
  <c r="BI206" i="1" s="1"/>
  <c r="BH206" i="1"/>
  <c r="BJ213" i="1"/>
  <c r="BK213" i="1" s="1"/>
  <c r="BJ216" i="1"/>
  <c r="BK216" i="1" s="1"/>
  <c r="BJ217" i="1"/>
  <c r="BK217" i="1" s="1"/>
  <c r="BJ212" i="1"/>
  <c r="BJ219" i="1"/>
  <c r="BK219" i="1" s="1"/>
  <c r="BJ214" i="1"/>
  <c r="BK214" i="1" s="1"/>
  <c r="BJ215" i="1"/>
  <c r="BK215" i="1" s="1"/>
  <c r="BJ220" i="1"/>
  <c r="BK220" i="1" s="1"/>
  <c r="BJ218" i="1"/>
  <c r="BK218" i="1" s="1"/>
  <c r="BJ221" i="1"/>
  <c r="BK221" i="1" s="1"/>
  <c r="BH223" i="1"/>
  <c r="BI207" i="1" l="1"/>
  <c r="BJ197" i="1" s="1"/>
  <c r="BK197" i="1" s="1"/>
  <c r="BJ222" i="1"/>
  <c r="BK212" i="1"/>
  <c r="BK222" i="1" s="1"/>
  <c r="BJ201" i="1"/>
  <c r="BK201" i="1" s="1"/>
  <c r="BJ196" i="1"/>
  <c r="BJ203" i="1"/>
  <c r="BK203" i="1" s="1"/>
  <c r="BJ202" i="1"/>
  <c r="BK202" i="1" s="1"/>
  <c r="BJ199" i="1" l="1"/>
  <c r="BK199" i="1" s="1"/>
  <c r="BJ205" i="1"/>
  <c r="BK205" i="1" s="1"/>
  <c r="BJ204" i="1"/>
  <c r="BK204" i="1" s="1"/>
  <c r="BJ200" i="1"/>
  <c r="BK200" i="1" s="1"/>
  <c r="BH207" i="1"/>
  <c r="BJ198" i="1"/>
  <c r="BK198" i="1" s="1"/>
  <c r="BK196" i="1"/>
  <c r="BK223" i="1"/>
  <c r="BJ206" i="1" l="1"/>
  <c r="BK206" i="1"/>
  <c r="BK207" i="1" s="1"/>
  <c r="BL220" i="1"/>
  <c r="BM220" i="1" s="1"/>
  <c r="BL215" i="1"/>
  <c r="BM215" i="1" s="1"/>
  <c r="BL221" i="1"/>
  <c r="BM221" i="1" s="1"/>
  <c r="BL212" i="1"/>
  <c r="BL216" i="1"/>
  <c r="BM216" i="1" s="1"/>
  <c r="BL213" i="1"/>
  <c r="BM213" i="1" s="1"/>
  <c r="BL219" i="1"/>
  <c r="BM219" i="1" s="1"/>
  <c r="BL218" i="1"/>
  <c r="BM218" i="1" s="1"/>
  <c r="BL214" i="1"/>
  <c r="BM214" i="1" s="1"/>
  <c r="BL217" i="1"/>
  <c r="BM217" i="1" s="1"/>
  <c r="BJ223" i="1"/>
  <c r="BL197" i="1" l="1"/>
  <c r="BM197" i="1" s="1"/>
  <c r="BL205" i="1"/>
  <c r="BM205" i="1" s="1"/>
  <c r="BJ207" i="1"/>
  <c r="BL199" i="1"/>
  <c r="BM199" i="1" s="1"/>
  <c r="BL198" i="1"/>
  <c r="BM198" i="1" s="1"/>
  <c r="BL203" i="1"/>
  <c r="BM203" i="1" s="1"/>
  <c r="BL204" i="1"/>
  <c r="BM204" i="1" s="1"/>
  <c r="BL202" i="1"/>
  <c r="BM202" i="1" s="1"/>
  <c r="BL201" i="1"/>
  <c r="BM201" i="1" s="1"/>
  <c r="BL200" i="1"/>
  <c r="BM200" i="1" s="1"/>
  <c r="BL196" i="1"/>
  <c r="BM196" i="1" s="1"/>
  <c r="BL222" i="1"/>
  <c r="BM212" i="1"/>
  <c r="BM222" i="1" s="1"/>
  <c r="BM206" i="1" l="1"/>
  <c r="BL206" i="1"/>
  <c r="BM223" i="1"/>
  <c r="BM207" i="1" l="1"/>
  <c r="BN218" i="1"/>
  <c r="BO218" i="1" s="1"/>
  <c r="BN213" i="1"/>
  <c r="BO213" i="1" s="1"/>
  <c r="BN220" i="1"/>
  <c r="BO220" i="1" s="1"/>
  <c r="BN216" i="1"/>
  <c r="BO216" i="1" s="1"/>
  <c r="BN219" i="1"/>
  <c r="BO219" i="1" s="1"/>
  <c r="BN214" i="1"/>
  <c r="BO214" i="1" s="1"/>
  <c r="BN217" i="1"/>
  <c r="BO217" i="1" s="1"/>
  <c r="BN221" i="1"/>
  <c r="BO221" i="1" s="1"/>
  <c r="BN215" i="1"/>
  <c r="BO215" i="1" s="1"/>
  <c r="BN212" i="1"/>
  <c r="BL223" i="1"/>
  <c r="BN201" i="1"/>
  <c r="BO201" i="1" s="1"/>
  <c r="BN199" i="1"/>
  <c r="BO199" i="1" s="1"/>
  <c r="BN203" i="1"/>
  <c r="BO203" i="1" s="1"/>
  <c r="BN205" i="1"/>
  <c r="BO205" i="1" s="1"/>
  <c r="BN204" i="1"/>
  <c r="BO204" i="1" s="1"/>
  <c r="BN200" i="1"/>
  <c r="BO200" i="1" s="1"/>
  <c r="BN198" i="1"/>
  <c r="BO198" i="1" s="1"/>
  <c r="BN197" i="1"/>
  <c r="BO197" i="1" s="1"/>
  <c r="BN196" i="1"/>
  <c r="BN202" i="1"/>
  <c r="BO202" i="1" s="1"/>
  <c r="BL207" i="1"/>
  <c r="BO212" i="1" l="1"/>
  <c r="BO222" i="1" s="1"/>
  <c r="BN222" i="1"/>
  <c r="BO196" i="1"/>
  <c r="BO206" i="1" s="1"/>
  <c r="BN206" i="1"/>
  <c r="BO207" i="1" l="1"/>
  <c r="BP205" i="1" s="1"/>
  <c r="BQ205" i="1" s="1"/>
  <c r="BP204" i="1"/>
  <c r="BQ204" i="1" s="1"/>
  <c r="BP198" i="1"/>
  <c r="BQ198" i="1" s="1"/>
  <c r="BP201" i="1"/>
  <c r="BQ201" i="1" s="1"/>
  <c r="BP196" i="1"/>
  <c r="BP197" i="1"/>
  <c r="BQ197" i="1" s="1"/>
  <c r="BN207" i="1"/>
  <c r="BO223" i="1"/>
  <c r="BP203" i="1" l="1"/>
  <c r="BQ203" i="1" s="1"/>
  <c r="BP199" i="1"/>
  <c r="BQ199" i="1" s="1"/>
  <c r="BP202" i="1"/>
  <c r="BQ202" i="1" s="1"/>
  <c r="BP200" i="1"/>
  <c r="BQ200" i="1" s="1"/>
  <c r="BQ196" i="1"/>
  <c r="BP212" i="1"/>
  <c r="BP214" i="1"/>
  <c r="BQ214" i="1" s="1"/>
  <c r="BP218" i="1"/>
  <c r="BQ218" i="1" s="1"/>
  <c r="BP217" i="1"/>
  <c r="BQ217" i="1" s="1"/>
  <c r="BP216" i="1"/>
  <c r="BQ216" i="1" s="1"/>
  <c r="BP219" i="1"/>
  <c r="BQ219" i="1" s="1"/>
  <c r="BP220" i="1"/>
  <c r="BQ220" i="1" s="1"/>
  <c r="BP221" i="1"/>
  <c r="BQ221" i="1" s="1"/>
  <c r="BP215" i="1"/>
  <c r="BQ215" i="1" s="1"/>
  <c r="BP213" i="1"/>
  <c r="BQ213" i="1" s="1"/>
  <c r="BN223" i="1"/>
  <c r="BQ206" i="1" l="1"/>
  <c r="BP206" i="1"/>
  <c r="BQ207" i="1" s="1"/>
  <c r="BQ212" i="1"/>
  <c r="BQ222" i="1" s="1"/>
  <c r="BP222" i="1"/>
  <c r="BR203" i="1" l="1"/>
  <c r="BS203" i="1" s="1"/>
  <c r="BR204" i="1"/>
  <c r="BS204" i="1" s="1"/>
  <c r="BR202" i="1"/>
  <c r="BS202" i="1" s="1"/>
  <c r="BR205" i="1"/>
  <c r="BS205" i="1" s="1"/>
  <c r="BR199" i="1"/>
  <c r="BS199" i="1" s="1"/>
  <c r="BR200" i="1"/>
  <c r="BS200" i="1" s="1"/>
  <c r="BR201" i="1"/>
  <c r="BS201" i="1" s="1"/>
  <c r="BR196" i="1"/>
  <c r="BR197" i="1"/>
  <c r="BS197" i="1" s="1"/>
  <c r="BR198" i="1"/>
  <c r="BS198" i="1" s="1"/>
  <c r="BP207" i="1"/>
  <c r="BQ223" i="1"/>
  <c r="BS196" i="1" l="1"/>
  <c r="BS206" i="1" s="1"/>
  <c r="BR206" i="1"/>
  <c r="BR220" i="1"/>
  <c r="BS220" i="1" s="1"/>
  <c r="BR215" i="1"/>
  <c r="BS215" i="1" s="1"/>
  <c r="BR218" i="1"/>
  <c r="BS218" i="1" s="1"/>
  <c r="BR217" i="1"/>
  <c r="BS217" i="1" s="1"/>
  <c r="BR214" i="1"/>
  <c r="BS214" i="1" s="1"/>
  <c r="BR212" i="1"/>
  <c r="BR216" i="1"/>
  <c r="BS216" i="1" s="1"/>
  <c r="BR219" i="1"/>
  <c r="BS219" i="1" s="1"/>
  <c r="BR221" i="1"/>
  <c r="BS221" i="1" s="1"/>
  <c r="BR213" i="1"/>
  <c r="BS213" i="1" s="1"/>
  <c r="BP223" i="1"/>
  <c r="BS207" i="1" l="1"/>
  <c r="BR222" i="1"/>
  <c r="BS212" i="1"/>
  <c r="BS222" i="1" s="1"/>
  <c r="BT200" i="1"/>
  <c r="BU200" i="1" s="1"/>
  <c r="BT204" i="1"/>
  <c r="BU204" i="1" s="1"/>
  <c r="BT198" i="1"/>
  <c r="BU198" i="1" s="1"/>
  <c r="BT199" i="1"/>
  <c r="BU199" i="1" s="1"/>
  <c r="BT203" i="1"/>
  <c r="BU203" i="1" s="1"/>
  <c r="BT197" i="1"/>
  <c r="BU197" i="1" s="1"/>
  <c r="BT201" i="1"/>
  <c r="BU201" i="1" s="1"/>
  <c r="BT196" i="1"/>
  <c r="BT202" i="1"/>
  <c r="BU202" i="1" s="1"/>
  <c r="BT205" i="1"/>
  <c r="BU205" i="1" s="1"/>
  <c r="BR207" i="1"/>
  <c r="BU196" i="1" l="1"/>
  <c r="BU206" i="1" s="1"/>
  <c r="BT206" i="1"/>
  <c r="BU207" i="1" s="1"/>
  <c r="BS223" i="1"/>
  <c r="BT212" i="1" l="1"/>
  <c r="BT220" i="1"/>
  <c r="BU220" i="1" s="1"/>
  <c r="BT213" i="1"/>
  <c r="BU213" i="1" s="1"/>
  <c r="BT216" i="1"/>
  <c r="BU216" i="1" s="1"/>
  <c r="BT215" i="1"/>
  <c r="BU215" i="1" s="1"/>
  <c r="BT217" i="1"/>
  <c r="BU217" i="1" s="1"/>
  <c r="BT214" i="1"/>
  <c r="BU214" i="1" s="1"/>
  <c r="BT221" i="1"/>
  <c r="BU221" i="1" s="1"/>
  <c r="BT218" i="1"/>
  <c r="BU218" i="1" s="1"/>
  <c r="BT219" i="1"/>
  <c r="BU219" i="1" s="1"/>
  <c r="BR223" i="1"/>
  <c r="BV203" i="1"/>
  <c r="BW203" i="1" s="1"/>
  <c r="BV205" i="1"/>
  <c r="BW205" i="1" s="1"/>
  <c r="BV201" i="1"/>
  <c r="BW201" i="1" s="1"/>
  <c r="BV196" i="1"/>
  <c r="BV200" i="1"/>
  <c r="BW200" i="1" s="1"/>
  <c r="BV202" i="1"/>
  <c r="BW202" i="1" s="1"/>
  <c r="BV198" i="1"/>
  <c r="BW198" i="1" s="1"/>
  <c r="BV199" i="1"/>
  <c r="BW199" i="1" s="1"/>
  <c r="BV204" i="1"/>
  <c r="BW204" i="1" s="1"/>
  <c r="BV197" i="1"/>
  <c r="BW197" i="1" s="1"/>
  <c r="BT207" i="1"/>
  <c r="BV206" i="1" l="1"/>
  <c r="BW196" i="1"/>
  <c r="BW206" i="1" s="1"/>
  <c r="BT222" i="1"/>
  <c r="BU212" i="1"/>
  <c r="BU222" i="1" s="1"/>
  <c r="BU223" i="1" l="1"/>
  <c r="BW207" i="1"/>
  <c r="BX204" i="1" l="1"/>
  <c r="BY204" i="1" s="1"/>
  <c r="BX203" i="1"/>
  <c r="BY203" i="1" s="1"/>
  <c r="BX197" i="1"/>
  <c r="BY197" i="1" s="1"/>
  <c r="BX199" i="1"/>
  <c r="BY199" i="1" s="1"/>
  <c r="BX198" i="1"/>
  <c r="BY198" i="1" s="1"/>
  <c r="BX200" i="1"/>
  <c r="BY200" i="1" s="1"/>
  <c r="BX205" i="1"/>
  <c r="BY205" i="1" s="1"/>
  <c r="BX196" i="1"/>
  <c r="BX201" i="1"/>
  <c r="BY201" i="1" s="1"/>
  <c r="BX202" i="1"/>
  <c r="BY202" i="1" s="1"/>
  <c r="BV207" i="1"/>
  <c r="BV220" i="1"/>
  <c r="BW220" i="1" s="1"/>
  <c r="BV212" i="1"/>
  <c r="BV217" i="1"/>
  <c r="BW217" i="1" s="1"/>
  <c r="BV218" i="1"/>
  <c r="BW218" i="1" s="1"/>
  <c r="BV215" i="1"/>
  <c r="BW215" i="1" s="1"/>
  <c r="BV213" i="1"/>
  <c r="BW213" i="1" s="1"/>
  <c r="BV216" i="1"/>
  <c r="BW216" i="1" s="1"/>
  <c r="BV214" i="1"/>
  <c r="BW214" i="1" s="1"/>
  <c r="BV221" i="1"/>
  <c r="BW221" i="1" s="1"/>
  <c r="BV219" i="1"/>
  <c r="BW219" i="1" s="1"/>
  <c r="BT223" i="1"/>
  <c r="BY196" i="1" l="1"/>
  <c r="BY206" i="1" s="1"/>
  <c r="BX206" i="1"/>
  <c r="BW212" i="1"/>
  <c r="BW222" i="1" s="1"/>
  <c r="BV222" i="1"/>
  <c r="BY207" i="1" l="1"/>
  <c r="BW223" i="1"/>
  <c r="BZ205" i="1"/>
  <c r="CA205" i="1" s="1"/>
  <c r="BZ202" i="1"/>
  <c r="CA202" i="1" s="1"/>
  <c r="BZ201" i="1"/>
  <c r="CA201" i="1" s="1"/>
  <c r="BZ196" i="1"/>
  <c r="BZ200" i="1"/>
  <c r="CA200" i="1" s="1"/>
  <c r="BZ203" i="1"/>
  <c r="CA203" i="1" s="1"/>
  <c r="BZ198" i="1"/>
  <c r="CA198" i="1" s="1"/>
  <c r="BZ199" i="1"/>
  <c r="CA199" i="1" s="1"/>
  <c r="BZ197" i="1"/>
  <c r="CA197" i="1" s="1"/>
  <c r="BZ204" i="1"/>
  <c r="CA204" i="1" s="1"/>
  <c r="BX207" i="1"/>
  <c r="CA196" i="1" l="1"/>
  <c r="CA206" i="1" s="1"/>
  <c r="BZ206" i="1"/>
  <c r="CA207" i="1" s="1"/>
  <c r="BX221" i="1"/>
  <c r="BY221" i="1" s="1"/>
  <c r="BX212" i="1"/>
  <c r="BX213" i="1"/>
  <c r="BY213" i="1" s="1"/>
  <c r="BX217" i="1"/>
  <c r="BY217" i="1" s="1"/>
  <c r="BX218" i="1"/>
  <c r="BY218" i="1" s="1"/>
  <c r="BX215" i="1"/>
  <c r="BY215" i="1" s="1"/>
  <c r="BX220" i="1"/>
  <c r="BY220" i="1" s="1"/>
  <c r="BX219" i="1"/>
  <c r="BY219" i="1" s="1"/>
  <c r="BX214" i="1"/>
  <c r="BY214" i="1" s="1"/>
  <c r="BX216" i="1"/>
  <c r="BY216" i="1" s="1"/>
  <c r="BV223" i="1"/>
  <c r="BX222" i="1" l="1"/>
  <c r="BY212" i="1"/>
  <c r="BY222" i="1" s="1"/>
  <c r="CB205" i="1"/>
  <c r="CC205" i="1" s="1"/>
  <c r="CB199" i="1"/>
  <c r="CC199" i="1" s="1"/>
  <c r="CB197" i="1"/>
  <c r="CC197" i="1" s="1"/>
  <c r="CB198" i="1"/>
  <c r="CC198" i="1" s="1"/>
  <c r="CB200" i="1"/>
  <c r="CC200" i="1" s="1"/>
  <c r="CB204" i="1"/>
  <c r="CC204" i="1" s="1"/>
  <c r="CB201" i="1"/>
  <c r="CC201" i="1" s="1"/>
  <c r="CB196" i="1"/>
  <c r="CB203" i="1"/>
  <c r="CC203" i="1" s="1"/>
  <c r="CB202" i="1"/>
  <c r="CC202" i="1" s="1"/>
  <c r="BZ207" i="1"/>
  <c r="CC196" i="1" l="1"/>
  <c r="CC206" i="1" s="1"/>
  <c r="CB206" i="1"/>
  <c r="BY223" i="1"/>
  <c r="CC207" i="1" l="1"/>
  <c r="BZ217" i="1"/>
  <c r="CA217" i="1" s="1"/>
  <c r="BZ218" i="1"/>
  <c r="CA218" i="1" s="1"/>
  <c r="BZ215" i="1"/>
  <c r="CA215" i="1" s="1"/>
  <c r="BZ213" i="1"/>
  <c r="CA213" i="1" s="1"/>
  <c r="BZ212" i="1"/>
  <c r="BZ214" i="1"/>
  <c r="CA214" i="1" s="1"/>
  <c r="BZ216" i="1"/>
  <c r="CA216" i="1" s="1"/>
  <c r="BZ219" i="1"/>
  <c r="CA219" i="1" s="1"/>
  <c r="BZ221" i="1"/>
  <c r="CA221" i="1" s="1"/>
  <c r="BZ220" i="1"/>
  <c r="CA220" i="1" s="1"/>
  <c r="BX223" i="1"/>
  <c r="CD203" i="1"/>
  <c r="CE203" i="1" s="1"/>
  <c r="CD197" i="1"/>
  <c r="CE197" i="1" s="1"/>
  <c r="CD198" i="1"/>
  <c r="CE198" i="1" s="1"/>
  <c r="CD205" i="1"/>
  <c r="CE205" i="1" s="1"/>
  <c r="CD204" i="1"/>
  <c r="CE204" i="1" s="1"/>
  <c r="CD202" i="1"/>
  <c r="CE202" i="1" s="1"/>
  <c r="CD201" i="1"/>
  <c r="CE201" i="1" s="1"/>
  <c r="CD199" i="1"/>
  <c r="CE199" i="1" s="1"/>
  <c r="CD196" i="1"/>
  <c r="CD200" i="1"/>
  <c r="CE200" i="1" s="1"/>
  <c r="CB207" i="1"/>
  <c r="CE196" i="1" l="1"/>
  <c r="CE206" i="1" s="1"/>
  <c r="CD206" i="1"/>
  <c r="BZ222" i="1"/>
  <c r="CA212" i="1"/>
  <c r="CA222" i="1" s="1"/>
  <c r="CE207" i="1" l="1"/>
  <c r="CF198" i="1" s="1"/>
  <c r="CG198" i="1" s="1"/>
  <c r="CA223" i="1"/>
  <c r="CF201" i="1"/>
  <c r="CG201" i="1" s="1"/>
  <c r="CF205" i="1"/>
  <c r="CG205" i="1" s="1"/>
  <c r="CF203" i="1"/>
  <c r="CG203" i="1" s="1"/>
  <c r="CF202" i="1"/>
  <c r="CG202" i="1" s="1"/>
  <c r="CF196" i="1"/>
  <c r="CF200" i="1"/>
  <c r="CG200" i="1" s="1"/>
  <c r="CF197" i="1"/>
  <c r="CG197" i="1" s="1"/>
  <c r="CF199" i="1"/>
  <c r="CG199" i="1" s="1"/>
  <c r="CF204" i="1"/>
  <c r="CG204" i="1" s="1"/>
  <c r="CD207" i="1"/>
  <c r="CG196" i="1" l="1"/>
  <c r="CG206" i="1" s="1"/>
  <c r="CF206" i="1"/>
  <c r="CG207" i="1" s="1"/>
  <c r="CB215" i="1"/>
  <c r="CC215" i="1" s="1"/>
  <c r="CB214" i="1"/>
  <c r="CC214" i="1" s="1"/>
  <c r="CB213" i="1"/>
  <c r="CC213" i="1" s="1"/>
  <c r="CB218" i="1"/>
  <c r="CC218" i="1" s="1"/>
  <c r="CB216" i="1"/>
  <c r="CC216" i="1" s="1"/>
  <c r="CB217" i="1"/>
  <c r="CC217" i="1" s="1"/>
  <c r="CB219" i="1"/>
  <c r="CC219" i="1" s="1"/>
  <c r="CB221" i="1"/>
  <c r="CC221" i="1" s="1"/>
  <c r="CB220" i="1"/>
  <c r="CC220" i="1" s="1"/>
  <c r="CB212" i="1"/>
  <c r="BZ223" i="1"/>
  <c r="CB222" i="1" l="1"/>
  <c r="CC212" i="1"/>
  <c r="CC222" i="1" s="1"/>
  <c r="CH200" i="1"/>
  <c r="CI200" i="1" s="1"/>
  <c r="CH204" i="1"/>
  <c r="CI204" i="1" s="1"/>
  <c r="CH198" i="1"/>
  <c r="CI198" i="1" s="1"/>
  <c r="CH202" i="1"/>
  <c r="CI202" i="1" s="1"/>
  <c r="CH205" i="1"/>
  <c r="CI205" i="1" s="1"/>
  <c r="CH203" i="1"/>
  <c r="CI203" i="1" s="1"/>
  <c r="CH197" i="1"/>
  <c r="CI197" i="1" s="1"/>
  <c r="CH201" i="1"/>
  <c r="CI201" i="1" s="1"/>
  <c r="CH196" i="1"/>
  <c r="CH199" i="1"/>
  <c r="CI199" i="1" s="1"/>
  <c r="CF207" i="1"/>
  <c r="CI196" i="1" l="1"/>
  <c r="CI206" i="1" s="1"/>
  <c r="CH206" i="1"/>
  <c r="CC223" i="1"/>
  <c r="CI207" i="1" l="1"/>
  <c r="CD219" i="1"/>
  <c r="CE219" i="1" s="1"/>
  <c r="CD218" i="1"/>
  <c r="CE218" i="1" s="1"/>
  <c r="CD215" i="1"/>
  <c r="CE215" i="1" s="1"/>
  <c r="CD213" i="1"/>
  <c r="CE213" i="1" s="1"/>
  <c r="CD220" i="1"/>
  <c r="CE220" i="1" s="1"/>
  <c r="CD216" i="1"/>
  <c r="CE216" i="1" s="1"/>
  <c r="CD217" i="1"/>
  <c r="CE217" i="1" s="1"/>
  <c r="CD212" i="1"/>
  <c r="CD214" i="1"/>
  <c r="CE214" i="1" s="1"/>
  <c r="CD221" i="1"/>
  <c r="CE221" i="1" s="1"/>
  <c r="CB223" i="1"/>
  <c r="CJ198" i="1"/>
  <c r="CK198" i="1" s="1"/>
  <c r="CJ202" i="1"/>
  <c r="CK202" i="1" s="1"/>
  <c r="CJ196" i="1"/>
  <c r="CJ200" i="1"/>
  <c r="CK200" i="1" s="1"/>
  <c r="CJ201" i="1"/>
  <c r="CK201" i="1" s="1"/>
  <c r="CJ205" i="1"/>
  <c r="CK205" i="1" s="1"/>
  <c r="CJ199" i="1"/>
  <c r="CK199" i="1" s="1"/>
  <c r="CJ204" i="1"/>
  <c r="CK204" i="1" s="1"/>
  <c r="CJ203" i="1"/>
  <c r="CK203" i="1" s="1"/>
  <c r="CJ197" i="1"/>
  <c r="CK197" i="1" s="1"/>
  <c r="CH207" i="1"/>
  <c r="CK196" i="1" l="1"/>
  <c r="CK206" i="1" s="1"/>
  <c r="CJ206" i="1"/>
  <c r="CE212" i="1"/>
  <c r="CE222" i="1" s="1"/>
  <c r="CD222" i="1"/>
  <c r="CE223" i="1" l="1"/>
  <c r="CF212" i="1" s="1"/>
  <c r="CK207" i="1"/>
  <c r="CF218" i="1"/>
  <c r="CG218" i="1" s="1"/>
  <c r="CF220" i="1"/>
  <c r="CG220" i="1" s="1"/>
  <c r="CF219" i="1"/>
  <c r="CG219" i="1" s="1"/>
  <c r="CF216" i="1"/>
  <c r="CG216" i="1" s="1"/>
  <c r="CF217" i="1"/>
  <c r="CG217" i="1" s="1"/>
  <c r="CD223" i="1"/>
  <c r="CF213" i="1" l="1"/>
  <c r="CG213" i="1" s="1"/>
  <c r="CF215" i="1"/>
  <c r="CG215" i="1" s="1"/>
  <c r="CF221" i="1"/>
  <c r="CG221" i="1" s="1"/>
  <c r="CF214" i="1"/>
  <c r="CG214" i="1" s="1"/>
  <c r="CG212" i="1"/>
  <c r="CL201" i="1"/>
  <c r="CM201" i="1" s="1"/>
  <c r="CL197" i="1"/>
  <c r="CM197" i="1" s="1"/>
  <c r="CL202" i="1"/>
  <c r="CM202" i="1" s="1"/>
  <c r="CL203" i="1"/>
  <c r="CM203" i="1" s="1"/>
  <c r="CL200" i="1"/>
  <c r="CM200" i="1" s="1"/>
  <c r="CL204" i="1"/>
  <c r="CM204" i="1" s="1"/>
  <c r="CL198" i="1"/>
  <c r="CM198" i="1" s="1"/>
  <c r="CL199" i="1"/>
  <c r="CM199" i="1" s="1"/>
  <c r="CL205" i="1"/>
  <c r="CM205" i="1" s="1"/>
  <c r="CL196" i="1"/>
  <c r="CJ207" i="1"/>
  <c r="CG222" i="1" l="1"/>
  <c r="CF222" i="1"/>
  <c r="CL206" i="1"/>
  <c r="CM196" i="1"/>
  <c r="CM206" i="1" s="1"/>
  <c r="CG223" i="1" l="1"/>
  <c r="CH220" i="1" s="1"/>
  <c r="CI220" i="1" s="1"/>
  <c r="CH217" i="1"/>
  <c r="CI217" i="1" s="1"/>
  <c r="CH218" i="1"/>
  <c r="CI218" i="1" s="1"/>
  <c r="CH216" i="1"/>
  <c r="CI216" i="1" s="1"/>
  <c r="CH213" i="1"/>
  <c r="CI213" i="1" s="1"/>
  <c r="CH212" i="1"/>
  <c r="CH219" i="1"/>
  <c r="CI219" i="1" s="1"/>
  <c r="CH214" i="1"/>
  <c r="CI214" i="1" s="1"/>
  <c r="CH215" i="1"/>
  <c r="CI215" i="1" s="1"/>
  <c r="CH221" i="1"/>
  <c r="CI221" i="1" s="1"/>
  <c r="CF223" i="1"/>
  <c r="CM207" i="1"/>
  <c r="CN202" i="1" l="1"/>
  <c r="CO202" i="1" s="1"/>
  <c r="CN199" i="1"/>
  <c r="CO199" i="1" s="1"/>
  <c r="CN197" i="1"/>
  <c r="CO197" i="1" s="1"/>
  <c r="CN200" i="1"/>
  <c r="CO200" i="1" s="1"/>
  <c r="CN196" i="1"/>
  <c r="CN203" i="1"/>
  <c r="CO203" i="1" s="1"/>
  <c r="CN198" i="1"/>
  <c r="CO198" i="1" s="1"/>
  <c r="CN201" i="1"/>
  <c r="CO201" i="1" s="1"/>
  <c r="CN204" i="1"/>
  <c r="CO204" i="1" s="1"/>
  <c r="CN205" i="1"/>
  <c r="CO205" i="1" s="1"/>
  <c r="CL207" i="1"/>
  <c r="CH222" i="1"/>
  <c r="CI212" i="1"/>
  <c r="CI222" i="1" s="1"/>
  <c r="CI223" i="1" l="1"/>
  <c r="CO196" i="1"/>
  <c r="CO206" i="1" s="1"/>
  <c r="CN206" i="1"/>
  <c r="CO207" i="1" l="1"/>
  <c r="CP205" i="1" s="1"/>
  <c r="CQ205" i="1" s="1"/>
  <c r="CP196" i="1"/>
  <c r="CP197" i="1"/>
  <c r="CQ197" i="1" s="1"/>
  <c r="CP202" i="1"/>
  <c r="CQ202" i="1" s="1"/>
  <c r="CP203" i="1"/>
  <c r="CQ203" i="1" s="1"/>
  <c r="CP198" i="1"/>
  <c r="CQ198" i="1" s="1"/>
  <c r="CP199" i="1"/>
  <c r="CQ199" i="1" s="1"/>
  <c r="CP200" i="1"/>
  <c r="CQ200" i="1" s="1"/>
  <c r="CP201" i="1"/>
  <c r="CQ201" i="1" s="1"/>
  <c r="CP204" i="1"/>
  <c r="CQ204" i="1" s="1"/>
  <c r="CN207" i="1"/>
  <c r="CJ215" i="1"/>
  <c r="CK215" i="1" s="1"/>
  <c r="CJ214" i="1"/>
  <c r="CK214" i="1" s="1"/>
  <c r="CJ213" i="1"/>
  <c r="CK213" i="1" s="1"/>
  <c r="CJ220" i="1"/>
  <c r="CK220" i="1" s="1"/>
  <c r="CJ218" i="1"/>
  <c r="CK218" i="1" s="1"/>
  <c r="CJ212" i="1"/>
  <c r="CJ219" i="1"/>
  <c r="CK219" i="1" s="1"/>
  <c r="CJ217" i="1"/>
  <c r="CK217" i="1" s="1"/>
  <c r="CJ221" i="1"/>
  <c r="CK221" i="1" s="1"/>
  <c r="CJ216" i="1"/>
  <c r="CK216" i="1" s="1"/>
  <c r="CH223" i="1"/>
  <c r="CK212" i="1" l="1"/>
  <c r="CK222" i="1" s="1"/>
  <c r="CJ222" i="1"/>
  <c r="CK223" i="1" s="1"/>
  <c r="CQ196" i="1"/>
  <c r="CQ206" i="1" s="1"/>
  <c r="CP206" i="1"/>
  <c r="CQ207" i="1" l="1"/>
  <c r="CR203" i="1" s="1"/>
  <c r="CS203" i="1" s="1"/>
  <c r="CR201" i="1"/>
  <c r="CS201" i="1" s="1"/>
  <c r="CR199" i="1"/>
  <c r="CS199" i="1" s="1"/>
  <c r="CR198" i="1"/>
  <c r="CS198" i="1" s="1"/>
  <c r="CR205" i="1"/>
  <c r="CS205" i="1" s="1"/>
  <c r="CR197" i="1"/>
  <c r="CS197" i="1" s="1"/>
  <c r="CR202" i="1"/>
  <c r="CS202" i="1" s="1"/>
  <c r="CR204" i="1"/>
  <c r="CS204" i="1" s="1"/>
  <c r="CP207" i="1"/>
  <c r="CL214" i="1"/>
  <c r="CM214" i="1" s="1"/>
  <c r="CL212" i="1"/>
  <c r="CL220" i="1"/>
  <c r="CM220" i="1" s="1"/>
  <c r="CL221" i="1"/>
  <c r="CM221" i="1" s="1"/>
  <c r="CL218" i="1"/>
  <c r="CM218" i="1" s="1"/>
  <c r="CL215" i="1"/>
  <c r="CM215" i="1" s="1"/>
  <c r="CL213" i="1"/>
  <c r="CM213" i="1" s="1"/>
  <c r="CL217" i="1"/>
  <c r="CM217" i="1" s="1"/>
  <c r="CL219" i="1"/>
  <c r="CM219" i="1" s="1"/>
  <c r="CL216" i="1"/>
  <c r="CM216" i="1" s="1"/>
  <c r="CJ223" i="1"/>
  <c r="CR200" i="1" l="1"/>
  <c r="CS200" i="1" s="1"/>
  <c r="CR196" i="1"/>
  <c r="CS196" i="1" s="1"/>
  <c r="CM212" i="1"/>
  <c r="CM222" i="1" s="1"/>
  <c r="CL222" i="1"/>
  <c r="CS206" i="1" l="1"/>
  <c r="CR206" i="1"/>
  <c r="CS207" i="1" s="1"/>
  <c r="CM223" i="1"/>
  <c r="CN220" i="1" l="1"/>
  <c r="CO220" i="1" s="1"/>
  <c r="CN212" i="1"/>
  <c r="CN216" i="1"/>
  <c r="CO216" i="1" s="1"/>
  <c r="CN215" i="1"/>
  <c r="CO215" i="1" s="1"/>
  <c r="CN218" i="1"/>
  <c r="CO218" i="1" s="1"/>
  <c r="CN221" i="1"/>
  <c r="CO221" i="1" s="1"/>
  <c r="CN217" i="1"/>
  <c r="CO217" i="1" s="1"/>
  <c r="CN214" i="1"/>
  <c r="CO214" i="1" s="1"/>
  <c r="CN213" i="1"/>
  <c r="CO213" i="1" s="1"/>
  <c r="CN219" i="1"/>
  <c r="CO219" i="1" s="1"/>
  <c r="CL223" i="1"/>
  <c r="CT196" i="1"/>
  <c r="CT202" i="1"/>
  <c r="CU202" i="1" s="1"/>
  <c r="CT200" i="1"/>
  <c r="CU200" i="1" s="1"/>
  <c r="CT203" i="1"/>
  <c r="CU203" i="1" s="1"/>
  <c r="CT204" i="1"/>
  <c r="CU204" i="1" s="1"/>
  <c r="CT201" i="1"/>
  <c r="CU201" i="1" s="1"/>
  <c r="CT197" i="1"/>
  <c r="CU197" i="1" s="1"/>
  <c r="CT198" i="1"/>
  <c r="CU198" i="1" s="1"/>
  <c r="CT199" i="1"/>
  <c r="CU199" i="1" s="1"/>
  <c r="CT205" i="1"/>
  <c r="CU205" i="1" s="1"/>
  <c r="CR207" i="1"/>
  <c r="CT206" i="1" l="1"/>
  <c r="CU196" i="1"/>
  <c r="CU206" i="1" s="1"/>
  <c r="CU207" i="1" s="1"/>
  <c r="CN222" i="1"/>
  <c r="CO212" i="1"/>
  <c r="CO222" i="1" s="1"/>
  <c r="CO223" i="1" l="1"/>
  <c r="CV201" i="1"/>
  <c r="CW201" i="1" s="1"/>
  <c r="CV196" i="1"/>
  <c r="CV197" i="1"/>
  <c r="CW197" i="1" s="1"/>
  <c r="CV198" i="1"/>
  <c r="CW198" i="1" s="1"/>
  <c r="CV199" i="1"/>
  <c r="CW199" i="1" s="1"/>
  <c r="CV205" i="1"/>
  <c r="CW205" i="1" s="1"/>
  <c r="CV200" i="1"/>
  <c r="CW200" i="1" s="1"/>
  <c r="CV204" i="1"/>
  <c r="CW204" i="1" s="1"/>
  <c r="CV202" i="1"/>
  <c r="CW202" i="1" s="1"/>
  <c r="CV203" i="1"/>
  <c r="CW203" i="1" s="1"/>
  <c r="CT207" i="1"/>
  <c r="CV206" i="1" l="1"/>
  <c r="CW196" i="1"/>
  <c r="CW206" i="1" s="1"/>
  <c r="CP218" i="1"/>
  <c r="CQ218" i="1" s="1"/>
  <c r="CP220" i="1"/>
  <c r="CQ220" i="1" s="1"/>
  <c r="CP221" i="1"/>
  <c r="CQ221" i="1" s="1"/>
  <c r="CP216" i="1"/>
  <c r="CQ216" i="1" s="1"/>
  <c r="CP215" i="1"/>
  <c r="CQ215" i="1" s="1"/>
  <c r="CP213" i="1"/>
  <c r="CQ213" i="1" s="1"/>
  <c r="CP219" i="1"/>
  <c r="CQ219" i="1" s="1"/>
  <c r="CP214" i="1"/>
  <c r="CQ214" i="1" s="1"/>
  <c r="CP212" i="1"/>
  <c r="CP217" i="1"/>
  <c r="CQ217" i="1" s="1"/>
  <c r="CN223" i="1"/>
  <c r="CW207" i="1" l="1"/>
  <c r="CX200" i="1" s="1"/>
  <c r="CY200" i="1" s="1"/>
  <c r="CP222" i="1"/>
  <c r="CQ212" i="1"/>
  <c r="CQ222" i="1" s="1"/>
  <c r="CV207" i="1" l="1"/>
  <c r="CX199" i="1"/>
  <c r="CY199" i="1" s="1"/>
  <c r="CX205" i="1"/>
  <c r="CY205" i="1" s="1"/>
  <c r="CX201" i="1"/>
  <c r="CY201" i="1" s="1"/>
  <c r="CX202" i="1"/>
  <c r="CY202" i="1" s="1"/>
  <c r="CX197" i="1"/>
  <c r="CY197" i="1" s="1"/>
  <c r="CX196" i="1"/>
  <c r="CY196" i="1" s="1"/>
  <c r="CX204" i="1"/>
  <c r="CY204" i="1" s="1"/>
  <c r="CX198" i="1"/>
  <c r="CY198" i="1" s="1"/>
  <c r="CX203" i="1"/>
  <c r="CY203" i="1" s="1"/>
  <c r="CQ223" i="1"/>
  <c r="CY206" i="1" l="1"/>
  <c r="CX206" i="1"/>
  <c r="CY207" i="1"/>
  <c r="CR213" i="1"/>
  <c r="CS213" i="1" s="1"/>
  <c r="CR220" i="1"/>
  <c r="CS220" i="1" s="1"/>
  <c r="CR214" i="1"/>
  <c r="CS214" i="1" s="1"/>
  <c r="CR219" i="1"/>
  <c r="CS219" i="1" s="1"/>
  <c r="CR218" i="1"/>
  <c r="CS218" i="1" s="1"/>
  <c r="CR217" i="1"/>
  <c r="CS217" i="1" s="1"/>
  <c r="CR212" i="1"/>
  <c r="CR215" i="1"/>
  <c r="CS215" i="1" s="1"/>
  <c r="CR216" i="1"/>
  <c r="CS216" i="1" s="1"/>
  <c r="CR221" i="1"/>
  <c r="CS221" i="1" s="1"/>
  <c r="CP223" i="1"/>
  <c r="CZ205" i="1"/>
  <c r="DA205" i="1" s="1"/>
  <c r="CZ200" i="1"/>
  <c r="DA200" i="1" s="1"/>
  <c r="CZ201" i="1"/>
  <c r="DA201" i="1" s="1"/>
  <c r="CZ196" i="1"/>
  <c r="CZ197" i="1"/>
  <c r="DA197" i="1" s="1"/>
  <c r="CZ203" i="1"/>
  <c r="DA203" i="1" s="1"/>
  <c r="CZ202" i="1"/>
  <c r="DA202" i="1" s="1"/>
  <c r="CZ198" i="1"/>
  <c r="DA198" i="1" s="1"/>
  <c r="CZ204" i="1"/>
  <c r="DA204" i="1" s="1"/>
  <c r="CZ199" i="1"/>
  <c r="DA199" i="1" s="1"/>
  <c r="CX207" i="1"/>
  <c r="CR222" i="1" l="1"/>
  <c r="CS212" i="1"/>
  <c r="CS222" i="1" s="1"/>
  <c r="CZ206" i="1"/>
  <c r="DA196" i="1"/>
  <c r="DA206" i="1" s="1"/>
  <c r="DA207" i="1" l="1"/>
  <c r="CS223" i="1"/>
  <c r="CT215" i="1" l="1"/>
  <c r="CU215" i="1" s="1"/>
  <c r="CT214" i="1"/>
  <c r="CU214" i="1" s="1"/>
  <c r="CT221" i="1"/>
  <c r="CU221" i="1" s="1"/>
  <c r="CT219" i="1"/>
  <c r="CU219" i="1" s="1"/>
  <c r="CT220" i="1"/>
  <c r="CU220" i="1" s="1"/>
  <c r="CT218" i="1"/>
  <c r="CU218" i="1" s="1"/>
  <c r="CT213" i="1"/>
  <c r="CU213" i="1" s="1"/>
  <c r="CT217" i="1"/>
  <c r="CU217" i="1" s="1"/>
  <c r="CT212" i="1"/>
  <c r="CT216" i="1"/>
  <c r="CU216" i="1" s="1"/>
  <c r="CR223" i="1"/>
  <c r="DB204" i="1"/>
  <c r="DC204" i="1" s="1"/>
  <c r="DB200" i="1"/>
  <c r="DC200" i="1" s="1"/>
  <c r="DB197" i="1"/>
  <c r="DC197" i="1" s="1"/>
  <c r="DB196" i="1"/>
  <c r="DB202" i="1"/>
  <c r="DC202" i="1" s="1"/>
  <c r="DB198" i="1"/>
  <c r="DC198" i="1" s="1"/>
  <c r="DB201" i="1"/>
  <c r="DC201" i="1" s="1"/>
  <c r="DB205" i="1"/>
  <c r="DC205" i="1" s="1"/>
  <c r="DB203" i="1"/>
  <c r="DC203" i="1" s="1"/>
  <c r="DB199" i="1"/>
  <c r="DC199" i="1" s="1"/>
  <c r="CZ207" i="1"/>
  <c r="DB206" i="1" l="1"/>
  <c r="DC196" i="1"/>
  <c r="DC206" i="1" s="1"/>
  <c r="CT222" i="1"/>
  <c r="CU212" i="1"/>
  <c r="CU222" i="1" s="1"/>
  <c r="CU223" i="1" s="1"/>
  <c r="CV220" i="1" l="1"/>
  <c r="CW220" i="1" s="1"/>
  <c r="CV214" i="1"/>
  <c r="CW214" i="1" s="1"/>
  <c r="CV215" i="1"/>
  <c r="CW215" i="1" s="1"/>
  <c r="CV218" i="1"/>
  <c r="CW218" i="1" s="1"/>
  <c r="CV216" i="1"/>
  <c r="CW216" i="1" s="1"/>
  <c r="CV221" i="1"/>
  <c r="CW221" i="1" s="1"/>
  <c r="CV212" i="1"/>
  <c r="CV213" i="1"/>
  <c r="CW213" i="1" s="1"/>
  <c r="CV219" i="1"/>
  <c r="CW219" i="1" s="1"/>
  <c r="CV217" i="1"/>
  <c r="CW217" i="1" s="1"/>
  <c r="CT223" i="1"/>
  <c r="DC207" i="1"/>
  <c r="CV222" i="1" l="1"/>
  <c r="CW212" i="1"/>
  <c r="CW222" i="1" s="1"/>
  <c r="DD197" i="1"/>
  <c r="DE197" i="1" s="1"/>
  <c r="DD201" i="1"/>
  <c r="DE201" i="1" s="1"/>
  <c r="DD199" i="1"/>
  <c r="DE199" i="1" s="1"/>
  <c r="DD200" i="1"/>
  <c r="DE200" i="1" s="1"/>
  <c r="DD202" i="1"/>
  <c r="DE202" i="1" s="1"/>
  <c r="DD196" i="1"/>
  <c r="DD205" i="1"/>
  <c r="DE205" i="1" s="1"/>
  <c r="DD204" i="1"/>
  <c r="DE204" i="1" s="1"/>
  <c r="DD203" i="1"/>
  <c r="DE203" i="1" s="1"/>
  <c r="DD198" i="1"/>
  <c r="DE198" i="1" s="1"/>
  <c r="DB207" i="1"/>
  <c r="DE196" i="1" l="1"/>
  <c r="DE206" i="1" s="1"/>
  <c r="DD206" i="1"/>
  <c r="DE207" i="1" s="1"/>
  <c r="CW223" i="1"/>
  <c r="DF200" i="1" l="1"/>
  <c r="DG200" i="1" s="1"/>
  <c r="DF205" i="1"/>
  <c r="DG205" i="1" s="1"/>
  <c r="DF204" i="1"/>
  <c r="DG204" i="1" s="1"/>
  <c r="DF202" i="1"/>
  <c r="DG202" i="1" s="1"/>
  <c r="DF196" i="1"/>
  <c r="DF197" i="1"/>
  <c r="DG197" i="1" s="1"/>
  <c r="DF201" i="1"/>
  <c r="DG201" i="1" s="1"/>
  <c r="DF199" i="1"/>
  <c r="DG199" i="1" s="1"/>
  <c r="DF198" i="1"/>
  <c r="DG198" i="1" s="1"/>
  <c r="DF203" i="1"/>
  <c r="DG203" i="1" s="1"/>
  <c r="DD207" i="1"/>
  <c r="CX220" i="1"/>
  <c r="CY220" i="1" s="1"/>
  <c r="CX214" i="1"/>
  <c r="CY214" i="1" s="1"/>
  <c r="CX221" i="1"/>
  <c r="CY221" i="1" s="1"/>
  <c r="CX215" i="1"/>
  <c r="CY215" i="1" s="1"/>
  <c r="CX212" i="1"/>
  <c r="CX219" i="1"/>
  <c r="CY219" i="1" s="1"/>
  <c r="CX216" i="1"/>
  <c r="CY216" i="1" s="1"/>
  <c r="CX217" i="1"/>
  <c r="CY217" i="1" s="1"/>
  <c r="CX218" i="1"/>
  <c r="CY218" i="1" s="1"/>
  <c r="CX213" i="1"/>
  <c r="CY213" i="1" s="1"/>
  <c r="CV223" i="1"/>
  <c r="CY212" i="1" l="1"/>
  <c r="CY222" i="1" s="1"/>
  <c r="CX222" i="1"/>
  <c r="DF206" i="1"/>
  <c r="DG196" i="1"/>
  <c r="DG206" i="1" s="1"/>
  <c r="CY223" i="1" l="1"/>
  <c r="DG207" i="1"/>
  <c r="CZ214" i="1"/>
  <c r="DA214" i="1" s="1"/>
  <c r="CZ215" i="1"/>
  <c r="DA215" i="1" s="1"/>
  <c r="CZ212" i="1"/>
  <c r="CZ217" i="1"/>
  <c r="DA217" i="1" s="1"/>
  <c r="CZ213" i="1"/>
  <c r="DA213" i="1" s="1"/>
  <c r="CZ218" i="1"/>
  <c r="DA218" i="1" s="1"/>
  <c r="CZ219" i="1"/>
  <c r="DA219" i="1" s="1"/>
  <c r="CZ216" i="1"/>
  <c r="DA216" i="1" s="1"/>
  <c r="CZ220" i="1"/>
  <c r="DA220" i="1" s="1"/>
  <c r="CZ221" i="1"/>
  <c r="DA221" i="1" s="1"/>
  <c r="CX223" i="1"/>
  <c r="DA212" i="1" l="1"/>
  <c r="DA222" i="1" s="1"/>
  <c r="CZ222" i="1"/>
  <c r="DH196" i="1"/>
  <c r="DH201" i="1"/>
  <c r="DI201" i="1" s="1"/>
  <c r="DH205" i="1"/>
  <c r="DI205" i="1" s="1"/>
  <c r="DH202" i="1"/>
  <c r="DI202" i="1" s="1"/>
  <c r="DH203" i="1"/>
  <c r="DI203" i="1" s="1"/>
  <c r="DH204" i="1"/>
  <c r="DI204" i="1" s="1"/>
  <c r="DH197" i="1"/>
  <c r="DI197" i="1" s="1"/>
  <c r="DH198" i="1"/>
  <c r="DI198" i="1" s="1"/>
  <c r="DH199" i="1"/>
  <c r="DI199" i="1" s="1"/>
  <c r="DH200" i="1"/>
  <c r="DI200" i="1" s="1"/>
  <c r="DF207" i="1"/>
  <c r="DI196" i="1" l="1"/>
  <c r="DI206" i="1" s="1"/>
  <c r="DH206" i="1"/>
  <c r="DA223" i="1"/>
  <c r="DI207" i="1" l="1"/>
  <c r="DJ205" i="1" s="1"/>
  <c r="DK205" i="1" s="1"/>
  <c r="DJ199" i="1"/>
  <c r="DK199" i="1" s="1"/>
  <c r="DJ203" i="1"/>
  <c r="DK203" i="1" s="1"/>
  <c r="DJ197" i="1"/>
  <c r="DK197" i="1" s="1"/>
  <c r="DJ204" i="1"/>
  <c r="DK204" i="1" s="1"/>
  <c r="DJ201" i="1"/>
  <c r="DK201" i="1" s="1"/>
  <c r="DJ196" i="1"/>
  <c r="DJ198" i="1"/>
  <c r="DK198" i="1" s="1"/>
  <c r="DH207" i="1"/>
  <c r="DB213" i="1"/>
  <c r="DC213" i="1" s="1"/>
  <c r="DB218" i="1"/>
  <c r="DC218" i="1" s="1"/>
  <c r="DB221" i="1"/>
  <c r="DC221" i="1" s="1"/>
  <c r="DB215" i="1"/>
  <c r="DC215" i="1" s="1"/>
  <c r="DB219" i="1"/>
  <c r="DC219" i="1" s="1"/>
  <c r="DB216" i="1"/>
  <c r="DC216" i="1" s="1"/>
  <c r="DB217" i="1"/>
  <c r="DC217" i="1" s="1"/>
  <c r="DB220" i="1"/>
  <c r="DC220" i="1" s="1"/>
  <c r="DB214" i="1"/>
  <c r="DC214" i="1" s="1"/>
  <c r="DB212" i="1"/>
  <c r="CZ223" i="1"/>
  <c r="DJ200" i="1" l="1"/>
  <c r="DK200" i="1" s="1"/>
  <c r="DJ202" i="1"/>
  <c r="DK202" i="1" s="1"/>
  <c r="DC212" i="1"/>
  <c r="DC222" i="1" s="1"/>
  <c r="DB222" i="1"/>
  <c r="DK196" i="1"/>
  <c r="DJ206" i="1"/>
  <c r="DK206" i="1" l="1"/>
  <c r="DC223" i="1"/>
  <c r="DD221" i="1" s="1"/>
  <c r="DE221" i="1" s="1"/>
  <c r="DK207" i="1"/>
  <c r="DL203" i="1" s="1"/>
  <c r="DM203" i="1" s="1"/>
  <c r="DD218" i="1"/>
  <c r="DE218" i="1" s="1"/>
  <c r="DD220" i="1"/>
  <c r="DE220" i="1" s="1"/>
  <c r="DD215" i="1"/>
  <c r="DE215" i="1" s="1"/>
  <c r="DB223" i="1"/>
  <c r="DL199" i="1" l="1"/>
  <c r="DM199" i="1" s="1"/>
  <c r="DD216" i="1"/>
  <c r="DE216" i="1" s="1"/>
  <c r="DD217" i="1"/>
  <c r="DE217" i="1" s="1"/>
  <c r="DD219" i="1"/>
  <c r="DE219" i="1" s="1"/>
  <c r="DD213" i="1"/>
  <c r="DE213" i="1" s="1"/>
  <c r="DD214" i="1"/>
  <c r="DE214" i="1" s="1"/>
  <c r="DD212" i="1"/>
  <c r="DL196" i="1"/>
  <c r="DM196" i="1" s="1"/>
  <c r="DJ207" i="1"/>
  <c r="DL205" i="1"/>
  <c r="DM205" i="1" s="1"/>
  <c r="DL201" i="1"/>
  <c r="DM201" i="1" s="1"/>
  <c r="DL197" i="1"/>
  <c r="DM197" i="1" s="1"/>
  <c r="DL198" i="1"/>
  <c r="DM198" i="1" s="1"/>
  <c r="DL202" i="1"/>
  <c r="DM202" i="1" s="1"/>
  <c r="DL204" i="1"/>
  <c r="DM204" i="1" s="1"/>
  <c r="DL200" i="1"/>
  <c r="DM200" i="1" s="1"/>
  <c r="DE212" i="1"/>
  <c r="DE222" i="1" s="1"/>
  <c r="DD222" i="1"/>
  <c r="DL206" i="1" l="1"/>
  <c r="DM206" i="1"/>
  <c r="DE223" i="1"/>
  <c r="DF217" i="1" s="1"/>
  <c r="DG217" i="1" s="1"/>
  <c r="DM207" i="1"/>
  <c r="DN203" i="1" s="1"/>
  <c r="DO203" i="1" s="1"/>
  <c r="DF214" i="1" l="1"/>
  <c r="DG214" i="1" s="1"/>
  <c r="DF221" i="1"/>
  <c r="DG221" i="1" s="1"/>
  <c r="DF212" i="1"/>
  <c r="DG212" i="1" s="1"/>
  <c r="DN205" i="1"/>
  <c r="DO205" i="1" s="1"/>
  <c r="DD223" i="1"/>
  <c r="DF213" i="1"/>
  <c r="DG213" i="1" s="1"/>
  <c r="DN202" i="1"/>
  <c r="DO202" i="1" s="1"/>
  <c r="DN201" i="1"/>
  <c r="DO201" i="1" s="1"/>
  <c r="DL207" i="1"/>
  <c r="DN199" i="1"/>
  <c r="DO199" i="1" s="1"/>
  <c r="DN197" i="1"/>
  <c r="DO197" i="1" s="1"/>
  <c r="DN204" i="1"/>
  <c r="DO204" i="1" s="1"/>
  <c r="DN198" i="1"/>
  <c r="DO198" i="1" s="1"/>
  <c r="DF216" i="1"/>
  <c r="DG216" i="1" s="1"/>
  <c r="DF219" i="1"/>
  <c r="DG219" i="1" s="1"/>
  <c r="DN200" i="1"/>
  <c r="DO200" i="1" s="1"/>
  <c r="DN196" i="1"/>
  <c r="DF218" i="1"/>
  <c r="DG218" i="1" s="1"/>
  <c r="DF215" i="1"/>
  <c r="DG215" i="1" s="1"/>
  <c r="DF220" i="1"/>
  <c r="DG220" i="1" s="1"/>
  <c r="DO196" i="1"/>
  <c r="DF222" i="1" l="1"/>
  <c r="DO206" i="1"/>
  <c r="DN206" i="1"/>
  <c r="DO207" i="1" s="1"/>
  <c r="DG222" i="1"/>
  <c r="DG223" i="1" s="1"/>
  <c r="DH218" i="1" l="1"/>
  <c r="DI218" i="1" s="1"/>
  <c r="DH215" i="1"/>
  <c r="DI215" i="1" s="1"/>
  <c r="DH221" i="1"/>
  <c r="DI221" i="1" s="1"/>
  <c r="DH216" i="1"/>
  <c r="DI216" i="1" s="1"/>
  <c r="DF223" i="1"/>
  <c r="DH213" i="1"/>
  <c r="DI213" i="1" s="1"/>
  <c r="DH219" i="1"/>
  <c r="DI219" i="1" s="1"/>
  <c r="DH217" i="1"/>
  <c r="DI217" i="1" s="1"/>
  <c r="DH212" i="1"/>
  <c r="DH220" i="1"/>
  <c r="DI220" i="1" s="1"/>
  <c r="DH214" i="1"/>
  <c r="DI214" i="1" s="1"/>
  <c r="DI212" i="1"/>
  <c r="DP204" i="1"/>
  <c r="DQ204" i="1" s="1"/>
  <c r="DP198" i="1"/>
  <c r="DQ198" i="1" s="1"/>
  <c r="DP202" i="1"/>
  <c r="DQ202" i="1" s="1"/>
  <c r="DP196" i="1"/>
  <c r="DP197" i="1"/>
  <c r="DQ197" i="1" s="1"/>
  <c r="DP201" i="1"/>
  <c r="DQ201" i="1" s="1"/>
  <c r="DP205" i="1"/>
  <c r="DQ205" i="1" s="1"/>
  <c r="DP199" i="1"/>
  <c r="DQ199" i="1" s="1"/>
  <c r="DP200" i="1"/>
  <c r="DQ200" i="1" s="1"/>
  <c r="DP203" i="1"/>
  <c r="DQ203" i="1" s="1"/>
  <c r="DN207" i="1"/>
  <c r="DH222" i="1" l="1"/>
  <c r="DI222" i="1"/>
  <c r="DQ196" i="1"/>
  <c r="DQ206" i="1" s="1"/>
  <c r="DP206" i="1"/>
  <c r="DI223" i="1" l="1"/>
  <c r="DQ207" i="1"/>
  <c r="DJ217" i="1"/>
  <c r="DK217" i="1" s="1"/>
  <c r="DJ219" i="1"/>
  <c r="DK219" i="1" s="1"/>
  <c r="DJ212" i="1"/>
  <c r="DJ218" i="1"/>
  <c r="DK218" i="1" s="1"/>
  <c r="DJ221" i="1"/>
  <c r="DK221" i="1" s="1"/>
  <c r="DJ213" i="1"/>
  <c r="DK213" i="1" s="1"/>
  <c r="DJ215" i="1"/>
  <c r="DK215" i="1" s="1"/>
  <c r="DJ220" i="1"/>
  <c r="DK220" i="1" s="1"/>
  <c r="DJ216" i="1"/>
  <c r="DK216" i="1" s="1"/>
  <c r="DJ214" i="1"/>
  <c r="DK214" i="1" s="1"/>
  <c r="DH223" i="1"/>
  <c r="DR205" i="1"/>
  <c r="DS205" i="1" s="1"/>
  <c r="DR203" i="1"/>
  <c r="DS203" i="1" s="1"/>
  <c r="DR202" i="1"/>
  <c r="DS202" i="1" s="1"/>
  <c r="DR200" i="1"/>
  <c r="DS200" i="1" s="1"/>
  <c r="DR198" i="1"/>
  <c r="DS198" i="1" s="1"/>
  <c r="DR199" i="1"/>
  <c r="DS199" i="1" s="1"/>
  <c r="DR204" i="1"/>
  <c r="DS204" i="1" s="1"/>
  <c r="DR196" i="1"/>
  <c r="DR197" i="1"/>
  <c r="DS197" i="1" s="1"/>
  <c r="DR201" i="1"/>
  <c r="DS201" i="1" s="1"/>
  <c r="DP207" i="1"/>
  <c r="DJ222" i="1" l="1"/>
  <c r="DK212" i="1"/>
  <c r="DK222" i="1" s="1"/>
  <c r="DS196" i="1"/>
  <c r="DS206" i="1" s="1"/>
  <c r="DR206" i="1"/>
  <c r="DS207" i="1" l="1"/>
  <c r="DK223" i="1"/>
  <c r="DL213" i="1" l="1"/>
  <c r="DM213" i="1" s="1"/>
  <c r="DL215" i="1"/>
  <c r="DM215" i="1" s="1"/>
  <c r="DL220" i="1"/>
  <c r="DM220" i="1" s="1"/>
  <c r="DL221" i="1"/>
  <c r="DM221" i="1" s="1"/>
  <c r="DL218" i="1"/>
  <c r="DM218" i="1" s="1"/>
  <c r="DL216" i="1"/>
  <c r="DM216" i="1" s="1"/>
  <c r="DL219" i="1"/>
  <c r="DM219" i="1" s="1"/>
  <c r="DL217" i="1"/>
  <c r="DM217" i="1" s="1"/>
  <c r="DL212" i="1"/>
  <c r="DL214" i="1"/>
  <c r="DM214" i="1" s="1"/>
  <c r="DJ223" i="1"/>
  <c r="DT203" i="1"/>
  <c r="DU203" i="1" s="1"/>
  <c r="DT204" i="1"/>
  <c r="DU204" i="1" s="1"/>
  <c r="DT196" i="1"/>
  <c r="DT202" i="1"/>
  <c r="DU202" i="1" s="1"/>
  <c r="DT197" i="1"/>
  <c r="DU197" i="1" s="1"/>
  <c r="DT200" i="1"/>
  <c r="DU200" i="1" s="1"/>
  <c r="DT201" i="1"/>
  <c r="DU201" i="1" s="1"/>
  <c r="DT199" i="1"/>
  <c r="DU199" i="1" s="1"/>
  <c r="DT205" i="1"/>
  <c r="DU205" i="1" s="1"/>
  <c r="DT198" i="1"/>
  <c r="DU198" i="1" s="1"/>
  <c r="DR207" i="1"/>
  <c r="DU196" i="1" l="1"/>
  <c r="DU206" i="1" s="1"/>
  <c r="DT206" i="1"/>
  <c r="DM212" i="1"/>
  <c r="DM222" i="1" s="1"/>
  <c r="DL222" i="1"/>
  <c r="DU207" i="1" l="1"/>
  <c r="DM223" i="1"/>
  <c r="DN213" i="1" s="1"/>
  <c r="DO213" i="1" s="1"/>
  <c r="DV200" i="1"/>
  <c r="DW200" i="1" s="1"/>
  <c r="DV198" i="1"/>
  <c r="DW198" i="1" s="1"/>
  <c r="DV204" i="1"/>
  <c r="DW204" i="1" s="1"/>
  <c r="DV205" i="1"/>
  <c r="DW205" i="1" s="1"/>
  <c r="DV202" i="1"/>
  <c r="DW202" i="1" s="1"/>
  <c r="DV203" i="1"/>
  <c r="DW203" i="1" s="1"/>
  <c r="DV196" i="1"/>
  <c r="DV197" i="1"/>
  <c r="DW197" i="1" s="1"/>
  <c r="DV201" i="1"/>
  <c r="DW201" i="1" s="1"/>
  <c r="DV199" i="1"/>
  <c r="DW199" i="1" s="1"/>
  <c r="DT207" i="1"/>
  <c r="DN221" i="1" l="1"/>
  <c r="DO221" i="1" s="1"/>
  <c r="DN219" i="1"/>
  <c r="DO219" i="1" s="1"/>
  <c r="DN214" i="1"/>
  <c r="DO214" i="1" s="1"/>
  <c r="DN212" i="1"/>
  <c r="DO212" i="1" s="1"/>
  <c r="DN215" i="1"/>
  <c r="DO215" i="1" s="1"/>
  <c r="DL223" i="1"/>
  <c r="DN218" i="1"/>
  <c r="DO218" i="1" s="1"/>
  <c r="DN220" i="1"/>
  <c r="DO220" i="1" s="1"/>
  <c r="DN217" i="1"/>
  <c r="DO217" i="1" s="1"/>
  <c r="DN216" i="1"/>
  <c r="DO216" i="1" s="1"/>
  <c r="DV206" i="1"/>
  <c r="DW196" i="1"/>
  <c r="DW206" i="1" s="1"/>
  <c r="DO222" i="1" l="1"/>
  <c r="DN222" i="1"/>
  <c r="DO223" i="1" s="1"/>
  <c r="DW207" i="1"/>
  <c r="DX199" i="1" l="1"/>
  <c r="DY199" i="1" s="1"/>
  <c r="DX204" i="1"/>
  <c r="DY204" i="1" s="1"/>
  <c r="DX197" i="1"/>
  <c r="DY197" i="1" s="1"/>
  <c r="DX203" i="1"/>
  <c r="DY203" i="1" s="1"/>
  <c r="DX201" i="1"/>
  <c r="DY201" i="1" s="1"/>
  <c r="DX200" i="1"/>
  <c r="DY200" i="1" s="1"/>
  <c r="DX202" i="1"/>
  <c r="DY202" i="1" s="1"/>
  <c r="DX205" i="1"/>
  <c r="DY205" i="1" s="1"/>
  <c r="DX196" i="1"/>
  <c r="DX198" i="1"/>
  <c r="DY198" i="1" s="1"/>
  <c r="DV207" i="1"/>
  <c r="DP214" i="1"/>
  <c r="DQ214" i="1" s="1"/>
  <c r="DP218" i="1"/>
  <c r="DQ218" i="1" s="1"/>
  <c r="DP213" i="1"/>
  <c r="DQ213" i="1" s="1"/>
  <c r="DP221" i="1"/>
  <c r="DQ221" i="1" s="1"/>
  <c r="DP217" i="1"/>
  <c r="DQ217" i="1" s="1"/>
  <c r="DP216" i="1"/>
  <c r="DQ216" i="1" s="1"/>
  <c r="DP219" i="1"/>
  <c r="DQ219" i="1" s="1"/>
  <c r="DP220" i="1"/>
  <c r="DQ220" i="1" s="1"/>
  <c r="DP215" i="1"/>
  <c r="DQ215" i="1" s="1"/>
  <c r="DP212" i="1"/>
  <c r="DN223" i="1"/>
  <c r="DP222" i="1" l="1"/>
  <c r="DQ212" i="1"/>
  <c r="DQ222" i="1" s="1"/>
  <c r="DY196" i="1"/>
  <c r="DY206" i="1" s="1"/>
  <c r="DX206" i="1"/>
  <c r="DY207" i="1" l="1"/>
  <c r="DQ223" i="1"/>
  <c r="DR219" i="1" s="1"/>
  <c r="DS219" i="1" s="1"/>
  <c r="DZ199" i="1"/>
  <c r="EA199" i="1" s="1"/>
  <c r="DZ198" i="1"/>
  <c r="EA198" i="1" s="1"/>
  <c r="DZ197" i="1"/>
  <c r="EA197" i="1" s="1"/>
  <c r="DZ201" i="1"/>
  <c r="EA201" i="1" s="1"/>
  <c r="DZ202" i="1"/>
  <c r="EA202" i="1" s="1"/>
  <c r="DZ203" i="1"/>
  <c r="EA203" i="1" s="1"/>
  <c r="DZ204" i="1"/>
  <c r="EA204" i="1" s="1"/>
  <c r="DZ200" i="1"/>
  <c r="EA200" i="1" s="1"/>
  <c r="DZ205" i="1"/>
  <c r="EA205" i="1" s="1"/>
  <c r="DZ196" i="1"/>
  <c r="DX207" i="1"/>
  <c r="DR212" i="1"/>
  <c r="DR213" i="1"/>
  <c r="DS213" i="1" s="1"/>
  <c r="DR216" i="1"/>
  <c r="DS216" i="1" s="1"/>
  <c r="DR220" i="1"/>
  <c r="DS220" i="1" s="1"/>
  <c r="DR217" i="1"/>
  <c r="DS217" i="1" s="1"/>
  <c r="DR214" i="1"/>
  <c r="DS214" i="1" s="1"/>
  <c r="DR221" i="1"/>
  <c r="DS221" i="1" s="1"/>
  <c r="DR218" i="1"/>
  <c r="DS218" i="1" s="1"/>
  <c r="DP223" i="1"/>
  <c r="DR215" i="1" l="1"/>
  <c r="DS215" i="1" s="1"/>
  <c r="DS212" i="1"/>
  <c r="DR222" i="1"/>
  <c r="DZ206" i="1"/>
  <c r="EA196" i="1"/>
  <c r="EA206" i="1" s="1"/>
  <c r="DS222" i="1" l="1"/>
  <c r="DS223" i="1" s="1"/>
  <c r="EA207" i="1"/>
  <c r="DT219" i="1" l="1"/>
  <c r="DU219" i="1" s="1"/>
  <c r="DT215" i="1"/>
  <c r="DU215" i="1" s="1"/>
  <c r="DR223" i="1"/>
  <c r="DT212" i="1"/>
  <c r="DT213" i="1"/>
  <c r="DU213" i="1" s="1"/>
  <c r="DT214" i="1"/>
  <c r="DU214" i="1" s="1"/>
  <c r="DT216" i="1"/>
  <c r="DU216" i="1" s="1"/>
  <c r="DT217" i="1"/>
  <c r="DU217" i="1" s="1"/>
  <c r="DT220" i="1"/>
  <c r="DU220" i="1" s="1"/>
  <c r="DT218" i="1"/>
  <c r="DU218" i="1" s="1"/>
  <c r="DT221" i="1"/>
  <c r="DU221" i="1" s="1"/>
  <c r="DU212" i="1"/>
  <c r="EB198" i="1"/>
  <c r="EC198" i="1" s="1"/>
  <c r="EB199" i="1"/>
  <c r="EC199" i="1" s="1"/>
  <c r="EB196" i="1"/>
  <c r="EB202" i="1"/>
  <c r="EC202" i="1" s="1"/>
  <c r="EB203" i="1"/>
  <c r="EC203" i="1" s="1"/>
  <c r="EB197" i="1"/>
  <c r="EC197" i="1" s="1"/>
  <c r="EB204" i="1"/>
  <c r="EC204" i="1" s="1"/>
  <c r="EB205" i="1"/>
  <c r="EC205" i="1" s="1"/>
  <c r="EB200" i="1"/>
  <c r="EC200" i="1" s="1"/>
  <c r="EB201" i="1"/>
  <c r="EC201" i="1" s="1"/>
  <c r="DZ207" i="1"/>
  <c r="DT222" i="1" l="1"/>
  <c r="DU222" i="1"/>
  <c r="EC196" i="1"/>
  <c r="EC206" i="1" s="1"/>
  <c r="EB206" i="1"/>
  <c r="DU223" i="1" l="1"/>
  <c r="EC207" i="1"/>
  <c r="DV212" i="1" l="1"/>
  <c r="DV219" i="1"/>
  <c r="DW219" i="1" s="1"/>
  <c r="DT223" i="1"/>
  <c r="DV214" i="1"/>
  <c r="DW214" i="1" s="1"/>
  <c r="DV216" i="1"/>
  <c r="DW216" i="1" s="1"/>
  <c r="DV213" i="1"/>
  <c r="DW213" i="1" s="1"/>
  <c r="DV218" i="1"/>
  <c r="DW218" i="1" s="1"/>
  <c r="DV221" i="1"/>
  <c r="DW221" i="1" s="1"/>
  <c r="DV215" i="1"/>
  <c r="DW215" i="1" s="1"/>
  <c r="DV220" i="1"/>
  <c r="DW220" i="1" s="1"/>
  <c r="DV217" i="1"/>
  <c r="DW217" i="1" s="1"/>
  <c r="ED199" i="1"/>
  <c r="EE199" i="1" s="1"/>
  <c r="ED197" i="1"/>
  <c r="EE197" i="1" s="1"/>
  <c r="ED202" i="1"/>
  <c r="EE202" i="1" s="1"/>
  <c r="ED203" i="1"/>
  <c r="EE203" i="1" s="1"/>
  <c r="ED198" i="1"/>
  <c r="EE198" i="1" s="1"/>
  <c r="ED196" i="1"/>
  <c r="ED205" i="1"/>
  <c r="EE205" i="1" s="1"/>
  <c r="ED201" i="1"/>
  <c r="EE201" i="1" s="1"/>
  <c r="ED200" i="1"/>
  <c r="EE200" i="1" s="1"/>
  <c r="ED204" i="1"/>
  <c r="EE204" i="1" s="1"/>
  <c r="EB207" i="1"/>
  <c r="DW212" i="1" l="1"/>
  <c r="DW222" i="1" s="1"/>
  <c r="DV222" i="1"/>
  <c r="ED206" i="1"/>
  <c r="EE196" i="1"/>
  <c r="EE206" i="1" s="1"/>
  <c r="DW223" i="1" l="1"/>
  <c r="EE207" i="1"/>
  <c r="DX214" i="1" l="1"/>
  <c r="DY214" i="1" s="1"/>
  <c r="DX219" i="1"/>
  <c r="DY219" i="1" s="1"/>
  <c r="DX212" i="1"/>
  <c r="DX220" i="1"/>
  <c r="DY220" i="1" s="1"/>
  <c r="DV223" i="1"/>
  <c r="DX216" i="1"/>
  <c r="DY216" i="1" s="1"/>
  <c r="DX213" i="1"/>
  <c r="DY213" i="1" s="1"/>
  <c r="DX215" i="1"/>
  <c r="DY215" i="1" s="1"/>
  <c r="DX218" i="1"/>
  <c r="DY218" i="1" s="1"/>
  <c r="DX217" i="1"/>
  <c r="DY217" i="1" s="1"/>
  <c r="DX221" i="1"/>
  <c r="DY221" i="1" s="1"/>
  <c r="EF197" i="1"/>
  <c r="EG197" i="1" s="1"/>
  <c r="EF205" i="1"/>
  <c r="EG205" i="1" s="1"/>
  <c r="EF202" i="1"/>
  <c r="EG202" i="1" s="1"/>
  <c r="EF198" i="1"/>
  <c r="EG198" i="1" s="1"/>
  <c r="EF200" i="1"/>
  <c r="EG200" i="1" s="1"/>
  <c r="EF201" i="1"/>
  <c r="EG201" i="1" s="1"/>
  <c r="EF199" i="1"/>
  <c r="EG199" i="1" s="1"/>
  <c r="EF204" i="1"/>
  <c r="EG204" i="1" s="1"/>
  <c r="EF203" i="1"/>
  <c r="EG203" i="1" s="1"/>
  <c r="EF196" i="1"/>
  <c r="ED207" i="1"/>
  <c r="DY212" i="1" l="1"/>
  <c r="DY222" i="1" s="1"/>
  <c r="DX222" i="1"/>
  <c r="EF206" i="1"/>
  <c r="EG196" i="1"/>
  <c r="EG206" i="1" s="1"/>
  <c r="DY223" i="1" l="1"/>
  <c r="EG207" i="1"/>
  <c r="DZ215" i="1" l="1"/>
  <c r="EA215" i="1" s="1"/>
  <c r="DZ216" i="1"/>
  <c r="EA216" i="1" s="1"/>
  <c r="DZ217" i="1"/>
  <c r="EA217" i="1" s="1"/>
  <c r="DX223" i="1"/>
  <c r="DZ214" i="1"/>
  <c r="EA214" i="1" s="1"/>
  <c r="DZ220" i="1"/>
  <c r="EA220" i="1" s="1"/>
  <c r="DZ213" i="1"/>
  <c r="EA213" i="1" s="1"/>
  <c r="DZ221" i="1"/>
  <c r="EA221" i="1" s="1"/>
  <c r="DZ212" i="1"/>
  <c r="DZ218" i="1"/>
  <c r="EA218" i="1" s="1"/>
  <c r="DZ219" i="1"/>
  <c r="EA219" i="1" s="1"/>
  <c r="EH201" i="1"/>
  <c r="EI201" i="1" s="1"/>
  <c r="EH197" i="1"/>
  <c r="EI197" i="1" s="1"/>
  <c r="EH199" i="1"/>
  <c r="EI199" i="1" s="1"/>
  <c r="EH202" i="1"/>
  <c r="EI202" i="1" s="1"/>
  <c r="EH200" i="1"/>
  <c r="EI200" i="1" s="1"/>
  <c r="EH203" i="1"/>
  <c r="EI203" i="1" s="1"/>
  <c r="EH198" i="1"/>
  <c r="EI198" i="1" s="1"/>
  <c r="EH204" i="1"/>
  <c r="EI204" i="1" s="1"/>
  <c r="EH205" i="1"/>
  <c r="EI205" i="1" s="1"/>
  <c r="EH196" i="1"/>
  <c r="EF207" i="1"/>
  <c r="EA212" i="1" l="1"/>
  <c r="EA222" i="1" s="1"/>
  <c r="DZ222" i="1"/>
  <c r="EI196" i="1"/>
  <c r="EI206" i="1" s="1"/>
  <c r="EH206" i="1"/>
  <c r="EA223" i="1" l="1"/>
  <c r="EI207" i="1"/>
  <c r="EJ197" i="1" s="1"/>
  <c r="EK197" i="1" s="1"/>
  <c r="EJ198" i="1" l="1"/>
  <c r="EK198" i="1" s="1"/>
  <c r="EJ196" i="1"/>
  <c r="EH207" i="1"/>
  <c r="EJ199" i="1"/>
  <c r="EK199" i="1" s="1"/>
  <c r="EJ205" i="1"/>
  <c r="EK205" i="1" s="1"/>
  <c r="EJ201" i="1"/>
  <c r="EK201" i="1" s="1"/>
  <c r="EJ202" i="1"/>
  <c r="EK202" i="1" s="1"/>
  <c r="EJ200" i="1"/>
  <c r="EK200" i="1" s="1"/>
  <c r="EJ204" i="1"/>
  <c r="EK204" i="1" s="1"/>
  <c r="EJ203" i="1"/>
  <c r="EK203" i="1" s="1"/>
  <c r="EB215" i="1"/>
  <c r="EC215" i="1" s="1"/>
  <c r="EB214" i="1"/>
  <c r="EC214" i="1" s="1"/>
  <c r="EB220" i="1"/>
  <c r="EC220" i="1" s="1"/>
  <c r="EB216" i="1"/>
  <c r="EC216" i="1" s="1"/>
  <c r="EB217" i="1"/>
  <c r="EC217" i="1" s="1"/>
  <c r="EB212" i="1"/>
  <c r="EB219" i="1"/>
  <c r="EC219" i="1" s="1"/>
  <c r="EB213" i="1"/>
  <c r="EC213" i="1" s="1"/>
  <c r="DZ223" i="1"/>
  <c r="EB218" i="1"/>
  <c r="EC218" i="1" s="1"/>
  <c r="EB221" i="1"/>
  <c r="EC221" i="1" s="1"/>
  <c r="EK196" i="1"/>
  <c r="EK206" i="1" s="1"/>
  <c r="EJ206" i="1" l="1"/>
  <c r="EC212" i="1"/>
  <c r="EC222" i="1" s="1"/>
  <c r="EB222" i="1"/>
  <c r="EK207" i="1"/>
  <c r="EC223" i="1" l="1"/>
  <c r="ED214" i="1"/>
  <c r="EE214" i="1" s="1"/>
  <c r="ED212" i="1"/>
  <c r="ED219" i="1"/>
  <c r="EE219" i="1" s="1"/>
  <c r="ED216" i="1"/>
  <c r="EE216" i="1" s="1"/>
  <c r="ED213" i="1"/>
  <c r="EE213" i="1" s="1"/>
  <c r="ED215" i="1"/>
  <c r="EE215" i="1" s="1"/>
  <c r="ED217" i="1"/>
  <c r="EE217" i="1" s="1"/>
  <c r="ED220" i="1"/>
  <c r="EE220" i="1" s="1"/>
  <c r="ED221" i="1"/>
  <c r="EE221" i="1" s="1"/>
  <c r="ED218" i="1"/>
  <c r="EE218" i="1" s="1"/>
  <c r="EB223" i="1"/>
  <c r="EL197" i="1"/>
  <c r="EM197" i="1" s="1"/>
  <c r="EL196" i="1"/>
  <c r="EL203" i="1"/>
  <c r="EM203" i="1" s="1"/>
  <c r="EL204" i="1"/>
  <c r="EM204" i="1" s="1"/>
  <c r="EL201" i="1"/>
  <c r="EM201" i="1" s="1"/>
  <c r="EL200" i="1"/>
  <c r="EM200" i="1" s="1"/>
  <c r="EL205" i="1"/>
  <c r="EM205" i="1" s="1"/>
  <c r="EL202" i="1"/>
  <c r="EM202" i="1" s="1"/>
  <c r="EL198" i="1"/>
  <c r="EM198" i="1" s="1"/>
  <c r="EL199" i="1"/>
  <c r="EM199" i="1" s="1"/>
  <c r="EJ207" i="1"/>
  <c r="EE212" i="1" l="1"/>
  <c r="EE222" i="1" s="1"/>
  <c r="ED222" i="1"/>
  <c r="EM196" i="1"/>
  <c r="EM206" i="1" s="1"/>
  <c r="EL206" i="1"/>
  <c r="EE223" i="1" l="1"/>
  <c r="EM207" i="1"/>
  <c r="EN196" i="1" s="1"/>
  <c r="EN201" i="1" l="1"/>
  <c r="EO201" i="1" s="1"/>
  <c r="EN198" i="1"/>
  <c r="EO198" i="1" s="1"/>
  <c r="EN204" i="1"/>
  <c r="EO204" i="1" s="1"/>
  <c r="EN205" i="1"/>
  <c r="EO205" i="1" s="1"/>
  <c r="EN200" i="1"/>
  <c r="EO200" i="1" s="1"/>
  <c r="EL207" i="1"/>
  <c r="EN203" i="1"/>
  <c r="EO203" i="1" s="1"/>
  <c r="EN197" i="1"/>
  <c r="EO197" i="1" s="1"/>
  <c r="EN199" i="1"/>
  <c r="EO199" i="1" s="1"/>
  <c r="EF213" i="1"/>
  <c r="EG213" i="1" s="1"/>
  <c r="EF212" i="1"/>
  <c r="EF218" i="1"/>
  <c r="EG218" i="1" s="1"/>
  <c r="EF220" i="1"/>
  <c r="EG220" i="1" s="1"/>
  <c r="EF219" i="1"/>
  <c r="EG219" i="1" s="1"/>
  <c r="EF221" i="1"/>
  <c r="EG221" i="1" s="1"/>
  <c r="EF214" i="1"/>
  <c r="EG214" i="1" s="1"/>
  <c r="EF216" i="1"/>
  <c r="EG216" i="1" s="1"/>
  <c r="EF215" i="1"/>
  <c r="EG215" i="1" s="1"/>
  <c r="EF217" i="1"/>
  <c r="EG217" i="1" s="1"/>
  <c r="ED223" i="1"/>
  <c r="EN202" i="1"/>
  <c r="EO202" i="1" s="1"/>
  <c r="EO196" i="1"/>
  <c r="EF222" i="1" l="1"/>
  <c r="EG212" i="1"/>
  <c r="EG222" i="1" s="1"/>
  <c r="EN206" i="1"/>
  <c r="EO206" i="1"/>
  <c r="EO207" i="1" l="1"/>
  <c r="EP202" i="1"/>
  <c r="EQ202" i="1" s="1"/>
  <c r="EP200" i="1"/>
  <c r="EQ200" i="1" s="1"/>
  <c r="EP203" i="1"/>
  <c r="EQ203" i="1" s="1"/>
  <c r="EN207" i="1"/>
  <c r="EP205" i="1"/>
  <c r="EQ205" i="1" s="1"/>
  <c r="EP204" i="1"/>
  <c r="EQ204" i="1" s="1"/>
  <c r="EP199" i="1"/>
  <c r="EQ199" i="1" s="1"/>
  <c r="EP198" i="1"/>
  <c r="EQ198" i="1" s="1"/>
  <c r="EP201" i="1"/>
  <c r="EQ201" i="1" s="1"/>
  <c r="EP196" i="1"/>
  <c r="EQ196" i="1" s="1"/>
  <c r="EP197" i="1"/>
  <c r="EQ197" i="1" s="1"/>
  <c r="EG223" i="1"/>
  <c r="EQ206" i="1" l="1"/>
  <c r="EH212" i="1"/>
  <c r="EH213" i="1"/>
  <c r="EI213" i="1" s="1"/>
  <c r="EH218" i="1"/>
  <c r="EI218" i="1" s="1"/>
  <c r="EH217" i="1"/>
  <c r="EI217" i="1" s="1"/>
  <c r="EH216" i="1"/>
  <c r="EI216" i="1" s="1"/>
  <c r="EH215" i="1"/>
  <c r="EI215" i="1" s="1"/>
  <c r="EH221" i="1"/>
  <c r="EI221" i="1" s="1"/>
  <c r="EH219" i="1"/>
  <c r="EI219" i="1" s="1"/>
  <c r="EH214" i="1"/>
  <c r="EI214" i="1" s="1"/>
  <c r="EH220" i="1"/>
  <c r="EI220" i="1" s="1"/>
  <c r="EF223" i="1"/>
  <c r="EP206" i="1"/>
  <c r="EQ207" i="1" s="1"/>
  <c r="ER199" i="1" l="1"/>
  <c r="ES199" i="1" s="1"/>
  <c r="ER196" i="1"/>
  <c r="ER200" i="1"/>
  <c r="ES200" i="1" s="1"/>
  <c r="ER203" i="1"/>
  <c r="ES203" i="1" s="1"/>
  <c r="ER197" i="1"/>
  <c r="ES197" i="1" s="1"/>
  <c r="EP207" i="1"/>
  <c r="ER201" i="1"/>
  <c r="ES201" i="1" s="1"/>
  <c r="ER204" i="1"/>
  <c r="ES204" i="1" s="1"/>
  <c r="ER202" i="1"/>
  <c r="ES202" i="1" s="1"/>
  <c r="ER205" i="1"/>
  <c r="ES205" i="1" s="1"/>
  <c r="ER198" i="1"/>
  <c r="ES198" i="1" s="1"/>
  <c r="EI212" i="1"/>
  <c r="EI222" i="1" s="1"/>
  <c r="EH222" i="1"/>
  <c r="ES196" i="1"/>
  <c r="ER206" i="1" l="1"/>
  <c r="ES206" i="1"/>
  <c r="EI223" i="1"/>
  <c r="ES207" i="1"/>
  <c r="EJ218" i="1" l="1"/>
  <c r="EK218" i="1" s="1"/>
  <c r="EJ215" i="1"/>
  <c r="EK215" i="1" s="1"/>
  <c r="EJ214" i="1"/>
  <c r="EK214" i="1" s="1"/>
  <c r="EJ220" i="1"/>
  <c r="EK220" i="1" s="1"/>
  <c r="EJ217" i="1"/>
  <c r="EK217" i="1" s="1"/>
  <c r="EJ213" i="1"/>
  <c r="EK213" i="1" s="1"/>
  <c r="EJ221" i="1"/>
  <c r="EK221" i="1" s="1"/>
  <c r="EJ216" i="1"/>
  <c r="EK216" i="1" s="1"/>
  <c r="EJ212" i="1"/>
  <c r="EJ219" i="1"/>
  <c r="EK219" i="1" s="1"/>
  <c r="EH223" i="1"/>
  <c r="ET203" i="1"/>
  <c r="EU203" i="1" s="1"/>
  <c r="ET197" i="1"/>
  <c r="EU197" i="1" s="1"/>
  <c r="ET198" i="1"/>
  <c r="EU198" i="1" s="1"/>
  <c r="ET201" i="1"/>
  <c r="EU201" i="1" s="1"/>
  <c r="ET200" i="1"/>
  <c r="EU200" i="1" s="1"/>
  <c r="ET205" i="1"/>
  <c r="EU205" i="1" s="1"/>
  <c r="ET202" i="1"/>
  <c r="EU202" i="1" s="1"/>
  <c r="ET204" i="1"/>
  <c r="EU204" i="1" s="1"/>
  <c r="ET199" i="1"/>
  <c r="EU199" i="1" s="1"/>
  <c r="ET196" i="1"/>
  <c r="ER207" i="1"/>
  <c r="EJ222" i="1" l="1"/>
  <c r="EK212" i="1"/>
  <c r="EK222" i="1" s="1"/>
  <c r="ET206" i="1"/>
  <c r="EU196" i="1"/>
  <c r="EU206" i="1" s="1"/>
  <c r="EK223" i="1" l="1"/>
  <c r="EU207" i="1"/>
  <c r="EL212" i="1" l="1"/>
  <c r="EL218" i="1"/>
  <c r="EM218" i="1" s="1"/>
  <c r="EL220" i="1"/>
  <c r="EM220" i="1" s="1"/>
  <c r="EL215" i="1"/>
  <c r="EM215" i="1" s="1"/>
  <c r="EL221" i="1"/>
  <c r="EM221" i="1" s="1"/>
  <c r="EL217" i="1"/>
  <c r="EM217" i="1" s="1"/>
  <c r="EL219" i="1"/>
  <c r="EM219" i="1" s="1"/>
  <c r="EL214" i="1"/>
  <c r="EM214" i="1" s="1"/>
  <c r="EL216" i="1"/>
  <c r="EM216" i="1" s="1"/>
  <c r="EL213" i="1"/>
  <c r="EM213" i="1" s="1"/>
  <c r="EJ223" i="1"/>
  <c r="EV200" i="1"/>
  <c r="EW200" i="1" s="1"/>
  <c r="EV196" i="1"/>
  <c r="EV204" i="1"/>
  <c r="EW204" i="1" s="1"/>
  <c r="EV199" i="1"/>
  <c r="EW199" i="1" s="1"/>
  <c r="EV201" i="1"/>
  <c r="EW201" i="1" s="1"/>
  <c r="EV197" i="1"/>
  <c r="EW197" i="1" s="1"/>
  <c r="EV203" i="1"/>
  <c r="EW203" i="1" s="1"/>
  <c r="EV198" i="1"/>
  <c r="EW198" i="1" s="1"/>
  <c r="EV205" i="1"/>
  <c r="EW205" i="1" s="1"/>
  <c r="EV202" i="1"/>
  <c r="EW202" i="1" s="1"/>
  <c r="ET207" i="1"/>
  <c r="EL222" i="1" l="1"/>
  <c r="EM212" i="1"/>
  <c r="EM222" i="1" s="1"/>
  <c r="EV206" i="1"/>
  <c r="EW196" i="1"/>
  <c r="EW206" i="1" s="1"/>
  <c r="EM223" i="1" l="1"/>
  <c r="EW207" i="1"/>
  <c r="EN218" i="1" l="1"/>
  <c r="EO218" i="1" s="1"/>
  <c r="EN219" i="1"/>
  <c r="EO219" i="1" s="1"/>
  <c r="EN220" i="1"/>
  <c r="EO220" i="1" s="1"/>
  <c r="EN216" i="1"/>
  <c r="EO216" i="1" s="1"/>
  <c r="EN214" i="1"/>
  <c r="EO214" i="1" s="1"/>
  <c r="EN221" i="1"/>
  <c r="EO221" i="1" s="1"/>
  <c r="EN217" i="1"/>
  <c r="EO217" i="1" s="1"/>
  <c r="EN215" i="1"/>
  <c r="EO215" i="1" s="1"/>
  <c r="EN213" i="1"/>
  <c r="EO213" i="1" s="1"/>
  <c r="EN212" i="1"/>
  <c r="EL223" i="1"/>
  <c r="N195" i="1"/>
  <c r="EV207" i="1"/>
  <c r="EN222" i="1" l="1"/>
  <c r="EO212" i="1"/>
  <c r="EO222" i="1" s="1"/>
  <c r="N205" i="1"/>
  <c r="N203" i="1"/>
  <c r="N200" i="1"/>
  <c r="N201" i="1"/>
  <c r="N199" i="1"/>
  <c r="N207" i="1"/>
  <c r="N196" i="1"/>
  <c r="S226" i="1"/>
  <c r="N197" i="1"/>
  <c r="N204" i="1"/>
  <c r="N198" i="1"/>
  <c r="N202" i="1"/>
  <c r="EO223" i="1" l="1"/>
  <c r="U184" i="1"/>
  <c r="U191" i="1" s="1"/>
  <c r="W184" i="1" s="1"/>
  <c r="N206" i="1"/>
  <c r="M194" i="1" s="1"/>
  <c r="N194" i="1"/>
  <c r="Q226" i="1" s="1"/>
  <c r="Q233" i="1" s="1"/>
  <c r="Z233" i="1" s="1"/>
  <c r="EP212" i="1" l="1"/>
  <c r="EP219" i="1"/>
  <c r="EQ219" i="1" s="1"/>
  <c r="EP221" i="1"/>
  <c r="EQ221" i="1" s="1"/>
  <c r="EP216" i="1"/>
  <c r="EQ216" i="1" s="1"/>
  <c r="EP217" i="1"/>
  <c r="EQ217" i="1" s="1"/>
  <c r="EP213" i="1"/>
  <c r="EQ213" i="1" s="1"/>
  <c r="EP218" i="1"/>
  <c r="EQ218" i="1" s="1"/>
  <c r="EP220" i="1"/>
  <c r="EQ220" i="1" s="1"/>
  <c r="EP214" i="1"/>
  <c r="EQ214" i="1" s="1"/>
  <c r="EP215" i="1"/>
  <c r="EQ215" i="1" s="1"/>
  <c r="EN223" i="1"/>
  <c r="W189" i="1"/>
  <c r="W182" i="1"/>
  <c r="W187" i="1"/>
  <c r="W185" i="1"/>
  <c r="W190" i="1"/>
  <c r="W183" i="1"/>
  <c r="W188" i="1"/>
  <c r="W181" i="1"/>
  <c r="W186" i="1"/>
  <c r="EP222" i="1" l="1"/>
  <c r="EQ212" i="1"/>
  <c r="EQ222" i="1" s="1"/>
  <c r="EQ223" i="1" l="1"/>
  <c r="ER221" i="1" l="1"/>
  <c r="ES221" i="1" s="1"/>
  <c r="ER215" i="1"/>
  <c r="ES215" i="1" s="1"/>
  <c r="ER212" i="1"/>
  <c r="ER213" i="1"/>
  <c r="ES213" i="1" s="1"/>
  <c r="ER217" i="1"/>
  <c r="ES217" i="1" s="1"/>
  <c r="ER218" i="1"/>
  <c r="ES218" i="1" s="1"/>
  <c r="ER219" i="1"/>
  <c r="ES219" i="1" s="1"/>
  <c r="ER214" i="1"/>
  <c r="ES214" i="1" s="1"/>
  <c r="ER216" i="1"/>
  <c r="ES216" i="1" s="1"/>
  <c r="ER220" i="1"/>
  <c r="ES220" i="1" s="1"/>
  <c r="EP223" i="1"/>
  <c r="ER222" i="1" l="1"/>
  <c r="ES212" i="1"/>
  <c r="ES222" i="1" s="1"/>
  <c r="ES223" i="1" l="1"/>
  <c r="ET217" i="1" l="1"/>
  <c r="EU217" i="1" s="1"/>
  <c r="ET212" i="1"/>
  <c r="ET213" i="1"/>
  <c r="EU213" i="1" s="1"/>
  <c r="ET216" i="1"/>
  <c r="EU216" i="1" s="1"/>
  <c r="ET220" i="1"/>
  <c r="EU220" i="1" s="1"/>
  <c r="ET218" i="1"/>
  <c r="EU218" i="1" s="1"/>
  <c r="ET214" i="1"/>
  <c r="EU214" i="1" s="1"/>
  <c r="ET215" i="1"/>
  <c r="EU215" i="1" s="1"/>
  <c r="ET221" i="1"/>
  <c r="EU221" i="1" s="1"/>
  <c r="ET219" i="1"/>
  <c r="EU219" i="1" s="1"/>
  <c r="ER223" i="1"/>
  <c r="EU212" i="1" l="1"/>
  <c r="EU222" i="1" s="1"/>
  <c r="ET222" i="1"/>
  <c r="EU223" i="1" l="1"/>
  <c r="EV221" i="1"/>
  <c r="EW221" i="1" s="1"/>
  <c r="EV212" i="1"/>
  <c r="EV214" i="1"/>
  <c r="EW214" i="1" s="1"/>
  <c r="EV217" i="1"/>
  <c r="EW217" i="1" s="1"/>
  <c r="EV215" i="1"/>
  <c r="EW215" i="1" s="1"/>
  <c r="EV218" i="1"/>
  <c r="EW218" i="1" s="1"/>
  <c r="EV216" i="1"/>
  <c r="EW216" i="1" s="1"/>
  <c r="EV213" i="1"/>
  <c r="EW213" i="1" s="1"/>
  <c r="EV220" i="1"/>
  <c r="EW220" i="1" s="1"/>
  <c r="EV219" i="1"/>
  <c r="EW219" i="1" s="1"/>
  <c r="ET223" i="1"/>
  <c r="EW212" i="1" l="1"/>
  <c r="EW222" i="1" s="1"/>
  <c r="EV222" i="1"/>
  <c r="EW223" i="1" l="1"/>
  <c r="N211" i="1"/>
  <c r="EV223" i="1"/>
  <c r="N218" i="1" l="1"/>
  <c r="N220" i="1"/>
  <c r="N212" i="1"/>
  <c r="S225" i="1"/>
  <c r="N221" i="1"/>
  <c r="N216" i="1"/>
  <c r="N215" i="1"/>
  <c r="N214" i="1"/>
  <c r="N219" i="1"/>
  <c r="N217" i="1"/>
  <c r="N223" i="1"/>
  <c r="N213" i="1"/>
  <c r="T184" i="1" l="1"/>
  <c r="T191" i="1" s="1"/>
  <c r="V188" i="1" s="1"/>
  <c r="X188" i="1" s="1"/>
  <c r="V190" i="1"/>
  <c r="X190" i="1" s="1"/>
  <c r="N222" i="1"/>
  <c r="M210" i="1" s="1"/>
  <c r="N210" i="1"/>
  <c r="Q225" i="1" s="1"/>
  <c r="P233" i="1" s="1"/>
  <c r="Y233" i="1" s="1"/>
  <c r="V182" i="1" l="1"/>
  <c r="X182" i="1" s="1"/>
  <c r="O259" i="1" s="1"/>
  <c r="V183" i="1"/>
  <c r="X183" i="1" s="1"/>
  <c r="V184" i="1"/>
  <c r="X184" i="1" s="1"/>
  <c r="O261" i="1" s="1"/>
  <c r="V189" i="1"/>
  <c r="X189" i="1" s="1"/>
  <c r="V186" i="1"/>
  <c r="X186" i="1" s="1"/>
  <c r="V187" i="1"/>
  <c r="X187" i="1" s="1"/>
  <c r="V185" i="1"/>
  <c r="X185" i="1" s="1"/>
  <c r="O262" i="1" s="1"/>
  <c r="R262" i="1" s="1"/>
  <c r="V181" i="1"/>
  <c r="X181" i="1" s="1"/>
  <c r="O258" i="1" s="1"/>
  <c r="R258" i="1" s="1"/>
  <c r="R259" i="1"/>
  <c r="O260" i="1"/>
  <c r="AA183" i="1"/>
  <c r="AA191" i="1" s="1"/>
  <c r="R261" i="1"/>
  <c r="R249" i="1" l="1"/>
  <c r="S254" i="1"/>
  <c r="S257" i="1" s="1"/>
  <c r="R260" i="1"/>
  <c r="R268" i="1" s="1"/>
  <c r="S260" i="1"/>
  <c r="S267" i="1" l="1"/>
  <c r="S263" i="1"/>
  <c r="T257" i="1"/>
  <c r="S264" i="1"/>
  <c r="S266" i="1"/>
  <c r="S265" i="1"/>
  <c r="S262" i="1"/>
  <c r="S261" i="1"/>
  <c r="S259" i="1"/>
  <c r="S258" i="1"/>
  <c r="T266" i="1" l="1"/>
  <c r="T263" i="1"/>
  <c r="T264" i="1"/>
  <c r="T265" i="1"/>
  <c r="T267" i="1"/>
  <c r="T262" i="1"/>
  <c r="T258" i="1"/>
  <c r="T261" i="1"/>
  <c r="T259" i="1"/>
  <c r="T260" i="1"/>
  <c r="S268" i="1"/>
  <c r="T268" i="1" l="1"/>
  <c r="U257" i="1" l="1"/>
  <c r="V257" i="1"/>
  <c r="V264" i="1" l="1"/>
  <c r="V267" i="1"/>
  <c r="V266" i="1"/>
  <c r="V265" i="1"/>
  <c r="V263" i="1"/>
  <c r="V259" i="1"/>
  <c r="V262" i="1"/>
  <c r="V258" i="1"/>
  <c r="V261" i="1"/>
  <c r="V260" i="1"/>
  <c r="U263" i="1"/>
  <c r="U266" i="1"/>
  <c r="U265" i="1"/>
  <c r="U267" i="1"/>
  <c r="W257" i="1"/>
  <c r="U264" i="1"/>
  <c r="U258" i="1"/>
  <c r="U261" i="1"/>
  <c r="U259" i="1"/>
  <c r="U262" i="1"/>
  <c r="U260" i="1"/>
  <c r="V268" i="1" l="1"/>
  <c r="W264" i="1"/>
  <c r="W262" i="1"/>
  <c r="W266" i="1"/>
  <c r="W258" i="1"/>
  <c r="W259" i="1"/>
  <c r="W265" i="1"/>
  <c r="W267" i="1"/>
  <c r="W261" i="1"/>
  <c r="W263" i="1"/>
  <c r="W260" i="1"/>
  <c r="U268" i="1"/>
  <c r="W268" i="1" l="1"/>
  <c r="X257" i="1" s="1"/>
  <c r="Y257" i="1" l="1"/>
  <c r="Y263" i="1" s="1"/>
  <c r="Y266" i="1"/>
  <c r="Y264" i="1"/>
  <c r="Y258" i="1"/>
  <c r="Y267" i="1"/>
  <c r="Y262" i="1"/>
  <c r="Y260" i="1"/>
  <c r="Y265" i="1"/>
  <c r="Y259" i="1"/>
  <c r="Y261" i="1"/>
  <c r="X262" i="1"/>
  <c r="X258" i="1"/>
  <c r="X260" i="1"/>
  <c r="Z257" i="1"/>
  <c r="X261" i="1"/>
  <c r="X263" i="1"/>
  <c r="X267" i="1"/>
  <c r="X266" i="1"/>
  <c r="X265" i="1"/>
  <c r="X259" i="1"/>
  <c r="X264" i="1"/>
  <c r="X268" i="1" l="1"/>
  <c r="Y268" i="1"/>
  <c r="Z265" i="1"/>
  <c r="Z262" i="1"/>
  <c r="Z260" i="1"/>
  <c r="Z267" i="1"/>
  <c r="Z264" i="1"/>
  <c r="Z259" i="1"/>
  <c r="Z266" i="1"/>
  <c r="Z263" i="1"/>
  <c r="Z258" i="1"/>
  <c r="Z261" i="1"/>
  <c r="Z268" i="1" l="1"/>
  <c r="AB257" i="1" s="1"/>
  <c r="AA257" i="1" l="1"/>
  <c r="AA267" i="1" s="1"/>
  <c r="AA263" i="1"/>
  <c r="AA264" i="1"/>
  <c r="AA259" i="1"/>
  <c r="AA258" i="1"/>
  <c r="AA266" i="1"/>
  <c r="AA260" i="1"/>
  <c r="AA265" i="1"/>
  <c r="AB259" i="1"/>
  <c r="AB258" i="1"/>
  <c r="AB260" i="1"/>
  <c r="AB265" i="1"/>
  <c r="AB267" i="1"/>
  <c r="AB263" i="1"/>
  <c r="AB266" i="1"/>
  <c r="AB261" i="1"/>
  <c r="AB262" i="1"/>
  <c r="AB264" i="1"/>
  <c r="AC257" i="1" l="1"/>
  <c r="AC266" i="1" s="1"/>
  <c r="AA262" i="1"/>
  <c r="AA261" i="1"/>
  <c r="AA268" i="1" s="1"/>
  <c r="AC267" i="1"/>
  <c r="AC258" i="1"/>
  <c r="AC263" i="1"/>
  <c r="AC264" i="1"/>
  <c r="AC260" i="1"/>
  <c r="AC261" i="1"/>
  <c r="AC265" i="1"/>
  <c r="AB268" i="1"/>
  <c r="AC259" i="1" l="1"/>
  <c r="AC262" i="1"/>
  <c r="AC268" i="1"/>
  <c r="AE257" i="1" l="1"/>
  <c r="AD257" i="1"/>
  <c r="AD260" i="1" l="1"/>
  <c r="AD263" i="1"/>
  <c r="AD264" i="1"/>
  <c r="AD266" i="1"/>
  <c r="AD262" i="1"/>
  <c r="AD267" i="1"/>
  <c r="AD258" i="1"/>
  <c r="AD261" i="1"/>
  <c r="AF257" i="1"/>
  <c r="AD259" i="1"/>
  <c r="AD265" i="1"/>
  <c r="AE266" i="1"/>
  <c r="AE259" i="1"/>
  <c r="AE260" i="1"/>
  <c r="AE267" i="1"/>
  <c r="AE264" i="1"/>
  <c r="AE261" i="1"/>
  <c r="AE265" i="1"/>
  <c r="AE262" i="1"/>
  <c r="AE258" i="1"/>
  <c r="AE268" i="1" s="1"/>
  <c r="AE263" i="1"/>
  <c r="AD268" i="1" l="1"/>
  <c r="AF259" i="1"/>
  <c r="AF263" i="1"/>
  <c r="AF264" i="1"/>
  <c r="AF265" i="1"/>
  <c r="AF262" i="1"/>
  <c r="AF260" i="1"/>
  <c r="AF267" i="1"/>
  <c r="AF258" i="1"/>
  <c r="AF261" i="1"/>
  <c r="AF266" i="1"/>
  <c r="AF268" i="1" l="1"/>
  <c r="AG257" i="1" l="1"/>
  <c r="AH257" i="1"/>
  <c r="AH266" i="1" l="1"/>
  <c r="AH258" i="1"/>
  <c r="AH259" i="1"/>
  <c r="AH267" i="1"/>
  <c r="AH265" i="1"/>
  <c r="AH262" i="1"/>
  <c r="AH260" i="1"/>
  <c r="AH263" i="1"/>
  <c r="AH261" i="1"/>
  <c r="AH264" i="1"/>
  <c r="AG258" i="1"/>
  <c r="AG263" i="1"/>
  <c r="AG262" i="1"/>
  <c r="AG265" i="1"/>
  <c r="AG259" i="1"/>
  <c r="AG267" i="1"/>
  <c r="AG264" i="1"/>
  <c r="AG260" i="1"/>
  <c r="AG266" i="1"/>
  <c r="AG261" i="1"/>
  <c r="AI257" i="1"/>
  <c r="AG268" i="1" l="1"/>
  <c r="AH268" i="1"/>
  <c r="AI264" i="1"/>
  <c r="AI260" i="1"/>
  <c r="AI258" i="1"/>
  <c r="AI263" i="1"/>
  <c r="AI261" i="1"/>
  <c r="AI262" i="1"/>
  <c r="AI259" i="1"/>
  <c r="AI265" i="1"/>
  <c r="AI267" i="1"/>
  <c r="AI266" i="1"/>
  <c r="AI268" i="1" l="1"/>
  <c r="AJ257" i="1" l="1"/>
  <c r="AK257" i="1"/>
  <c r="AK264" i="1" l="1"/>
  <c r="AK259" i="1"/>
  <c r="AK266" i="1"/>
  <c r="AK267" i="1"/>
  <c r="AK258" i="1"/>
  <c r="AK265" i="1"/>
  <c r="AK262" i="1"/>
  <c r="AK263" i="1"/>
  <c r="AK261" i="1"/>
  <c r="AK260" i="1"/>
  <c r="AJ266" i="1"/>
  <c r="AJ259" i="1"/>
  <c r="AJ263" i="1"/>
  <c r="AJ262" i="1"/>
  <c r="AJ261" i="1"/>
  <c r="AL257" i="1"/>
  <c r="AJ265" i="1"/>
  <c r="AJ267" i="1"/>
  <c r="AJ264" i="1"/>
  <c r="AJ258" i="1"/>
  <c r="AJ268" i="1" s="1"/>
  <c r="AJ260" i="1"/>
  <c r="AL261" i="1" l="1"/>
  <c r="AL265" i="1"/>
  <c r="AL264" i="1"/>
  <c r="AL262" i="1"/>
  <c r="AL260" i="1"/>
  <c r="AL263" i="1"/>
  <c r="AL267" i="1"/>
  <c r="AL259" i="1"/>
  <c r="AL258" i="1"/>
  <c r="AL266" i="1"/>
  <c r="AK268" i="1"/>
  <c r="AL268" i="1" l="1"/>
  <c r="AN257" i="1" l="1"/>
  <c r="AM257" i="1"/>
  <c r="AM263" i="1" l="1"/>
  <c r="AM262" i="1"/>
  <c r="AO257" i="1"/>
  <c r="AM260" i="1"/>
  <c r="AM259" i="1"/>
  <c r="AM267" i="1"/>
  <c r="AM264" i="1"/>
  <c r="AM265" i="1"/>
  <c r="AM258" i="1"/>
  <c r="AM266" i="1"/>
  <c r="AM261" i="1"/>
  <c r="AN258" i="1"/>
  <c r="AN263" i="1"/>
  <c r="AN262" i="1"/>
  <c r="AN265" i="1"/>
  <c r="AN267" i="1"/>
  <c r="AN264" i="1"/>
  <c r="AN266" i="1"/>
  <c r="AN259" i="1"/>
  <c r="AN261" i="1"/>
  <c r="AN260" i="1"/>
  <c r="AO261" i="1" l="1"/>
  <c r="AO267" i="1"/>
  <c r="AO263" i="1"/>
  <c r="AO264" i="1"/>
  <c r="AO262" i="1"/>
  <c r="AO258" i="1"/>
  <c r="AO259" i="1"/>
  <c r="AO260" i="1"/>
  <c r="AO266" i="1"/>
  <c r="AO265" i="1"/>
  <c r="AN268" i="1"/>
  <c r="AM268" i="1"/>
  <c r="AO268" i="1" l="1"/>
  <c r="AQ257" i="1" l="1"/>
  <c r="AP257" i="1"/>
  <c r="AR257" i="1" l="1"/>
  <c r="AP267" i="1"/>
  <c r="AP264" i="1"/>
  <c r="AP261" i="1"/>
  <c r="AP258" i="1"/>
  <c r="AP259" i="1"/>
  <c r="AP260" i="1"/>
  <c r="AP263" i="1"/>
  <c r="AP266" i="1"/>
  <c r="AP265" i="1"/>
  <c r="AP262" i="1"/>
  <c r="AQ260" i="1"/>
  <c r="AQ267" i="1"/>
  <c r="AQ258" i="1"/>
  <c r="AQ266" i="1"/>
  <c r="AQ264" i="1"/>
  <c r="AQ263" i="1"/>
  <c r="AQ262" i="1"/>
  <c r="AQ265" i="1"/>
  <c r="AQ259" i="1"/>
  <c r="AQ261" i="1"/>
  <c r="AQ268" i="1" l="1"/>
  <c r="AP268" i="1"/>
  <c r="AR259" i="1"/>
  <c r="AR258" i="1"/>
  <c r="AR267" i="1"/>
  <c r="AR264" i="1"/>
  <c r="AR261" i="1"/>
  <c r="AR266" i="1"/>
  <c r="AR263" i="1"/>
  <c r="AR260" i="1"/>
  <c r="AR262" i="1"/>
  <c r="AR265" i="1"/>
  <c r="AR268" i="1" l="1"/>
  <c r="AS257" i="1" s="1"/>
  <c r="AT257" i="1" l="1"/>
  <c r="AT265" i="1" s="1"/>
  <c r="AT262" i="1"/>
  <c r="AT266" i="1"/>
  <c r="AT263" i="1"/>
  <c r="AT261" i="1"/>
  <c r="AT267" i="1"/>
  <c r="AS264" i="1"/>
  <c r="AS262" i="1"/>
  <c r="AS258" i="1"/>
  <c r="AS267" i="1"/>
  <c r="AS259" i="1"/>
  <c r="AS260" i="1"/>
  <c r="AS266" i="1"/>
  <c r="AS263" i="1"/>
  <c r="AS265" i="1"/>
  <c r="AS261" i="1"/>
  <c r="AU257" i="1"/>
  <c r="AT259" i="1" l="1"/>
  <c r="AT260" i="1"/>
  <c r="AT264" i="1"/>
  <c r="AT258" i="1"/>
  <c r="AU266" i="1"/>
  <c r="AU265" i="1"/>
  <c r="AU260" i="1"/>
  <c r="AU258" i="1"/>
  <c r="AU261" i="1"/>
  <c r="AU262" i="1"/>
  <c r="AU259" i="1"/>
  <c r="AU263" i="1"/>
  <c r="AU264" i="1"/>
  <c r="AU267" i="1"/>
  <c r="AS268" i="1"/>
  <c r="AT268" i="1"/>
  <c r="AU268" i="1" l="1"/>
  <c r="AW257" i="1" l="1"/>
  <c r="AV257" i="1"/>
  <c r="AV265" i="1" l="1"/>
  <c r="AV261" i="1"/>
  <c r="AV267" i="1"/>
  <c r="AV259" i="1"/>
  <c r="AV263" i="1"/>
  <c r="AV258" i="1"/>
  <c r="AV266" i="1"/>
  <c r="AV260" i="1"/>
  <c r="AV264" i="1"/>
  <c r="AX257" i="1"/>
  <c r="AV262" i="1"/>
  <c r="AW260" i="1"/>
  <c r="AW266" i="1"/>
  <c r="AW261" i="1"/>
  <c r="AW267" i="1"/>
  <c r="AW262" i="1"/>
  <c r="AW258" i="1"/>
  <c r="AW265" i="1"/>
  <c r="AW259" i="1"/>
  <c r="AW264" i="1"/>
  <c r="AW263" i="1"/>
  <c r="AX260" i="1" l="1"/>
  <c r="AX262" i="1"/>
  <c r="AX259" i="1"/>
  <c r="AX267" i="1"/>
  <c r="AX266" i="1"/>
  <c r="AX264" i="1"/>
  <c r="AX261" i="1"/>
  <c r="AX265" i="1"/>
  <c r="AX258" i="1"/>
  <c r="AX263" i="1"/>
  <c r="AV268" i="1"/>
  <c r="AW268" i="1"/>
  <c r="AX268" i="1" l="1"/>
  <c r="AZ257" i="1" l="1"/>
  <c r="AY257" i="1"/>
  <c r="AY262" i="1" l="1"/>
  <c r="AY267" i="1"/>
  <c r="AY258" i="1"/>
  <c r="AY264" i="1"/>
  <c r="AY266" i="1"/>
  <c r="AY259" i="1"/>
  <c r="AY265" i="1"/>
  <c r="AY260" i="1"/>
  <c r="AY263" i="1"/>
  <c r="BA257" i="1"/>
  <c r="AY261" i="1"/>
  <c r="AZ263" i="1"/>
  <c r="AZ261" i="1"/>
  <c r="AZ266" i="1"/>
  <c r="AZ258" i="1"/>
  <c r="AZ262" i="1"/>
  <c r="AZ264" i="1"/>
  <c r="AZ259" i="1"/>
  <c r="AZ260" i="1"/>
  <c r="AZ267" i="1"/>
  <c r="AZ265" i="1"/>
  <c r="AZ268" i="1" l="1"/>
  <c r="AY268" i="1"/>
  <c r="BA262" i="1"/>
  <c r="BA260" i="1"/>
  <c r="BA261" i="1"/>
  <c r="BA264" i="1"/>
  <c r="BA263" i="1"/>
  <c r="BA266" i="1"/>
  <c r="BA258" i="1"/>
  <c r="BA265" i="1"/>
  <c r="BA259" i="1"/>
  <c r="BA267" i="1"/>
  <c r="BA268" i="1" l="1"/>
  <c r="BC257" i="1" l="1"/>
  <c r="BB257" i="1"/>
  <c r="BB261" i="1" l="1"/>
  <c r="BB262" i="1"/>
  <c r="BB265" i="1"/>
  <c r="BB263" i="1"/>
  <c r="BD257" i="1"/>
  <c r="BB266" i="1"/>
  <c r="BB260" i="1"/>
  <c r="BB267" i="1"/>
  <c r="BB264" i="1"/>
  <c r="BB259" i="1"/>
  <c r="BB258" i="1"/>
  <c r="BC263" i="1"/>
  <c r="BC261" i="1"/>
  <c r="BC260" i="1"/>
  <c r="BC266" i="1"/>
  <c r="BC265" i="1"/>
  <c r="BC262" i="1"/>
  <c r="BC267" i="1"/>
  <c r="BC264" i="1"/>
  <c r="BC258" i="1"/>
  <c r="BC259" i="1"/>
  <c r="BB268" i="1" l="1"/>
  <c r="BC268" i="1"/>
  <c r="BD258" i="1"/>
  <c r="BD261" i="1"/>
  <c r="BD264" i="1"/>
  <c r="BD265" i="1"/>
  <c r="BD262" i="1"/>
  <c r="BD260" i="1"/>
  <c r="BD259" i="1"/>
  <c r="BD266" i="1"/>
  <c r="BD263" i="1"/>
  <c r="BD267" i="1"/>
  <c r="BD268" i="1" l="1"/>
  <c r="BE257" i="1" l="1"/>
  <c r="BF257" i="1"/>
  <c r="BF263" i="1" l="1"/>
  <c r="BF259" i="1"/>
  <c r="BF266" i="1"/>
  <c r="BF264" i="1"/>
  <c r="BF265" i="1"/>
  <c r="BF262" i="1"/>
  <c r="BF267" i="1"/>
  <c r="BF258" i="1"/>
  <c r="BF268" i="1" s="1"/>
  <c r="BF260" i="1"/>
  <c r="BF261" i="1"/>
  <c r="BE260" i="1"/>
  <c r="BE265" i="1"/>
  <c r="BE266" i="1"/>
  <c r="BG257" i="1"/>
  <c r="BE259" i="1"/>
  <c r="BE267" i="1"/>
  <c r="BE258" i="1"/>
  <c r="BE261" i="1"/>
  <c r="BE264" i="1"/>
  <c r="BE262" i="1"/>
  <c r="BE263" i="1"/>
  <c r="BG260" i="1" l="1"/>
  <c r="BG267" i="1"/>
  <c r="BG264" i="1"/>
  <c r="BG263" i="1"/>
  <c r="BG261" i="1"/>
  <c r="BG258" i="1"/>
  <c r="BG262" i="1"/>
  <c r="BG265" i="1"/>
  <c r="BG266" i="1"/>
  <c r="BG259" i="1"/>
  <c r="BE268" i="1"/>
  <c r="BG268" i="1" l="1"/>
  <c r="BH257" i="1" l="1"/>
  <c r="BI257" i="1"/>
  <c r="BI260" i="1" l="1"/>
  <c r="BI258" i="1"/>
  <c r="BI261" i="1"/>
  <c r="BI265" i="1"/>
  <c r="BI266" i="1"/>
  <c r="BI264" i="1"/>
  <c r="BI267" i="1"/>
  <c r="BI259" i="1"/>
  <c r="BI263" i="1"/>
  <c r="BI262" i="1"/>
  <c r="BH266" i="1"/>
  <c r="BH258" i="1"/>
  <c r="BH259" i="1"/>
  <c r="BH260" i="1"/>
  <c r="BH263" i="1"/>
  <c r="BH267" i="1"/>
  <c r="BH265" i="1"/>
  <c r="BH262" i="1"/>
  <c r="BJ257" i="1"/>
  <c r="BH261" i="1"/>
  <c r="BH264" i="1"/>
  <c r="BH268" i="1" l="1"/>
  <c r="BJ259" i="1"/>
  <c r="BJ261" i="1"/>
  <c r="BJ267" i="1"/>
  <c r="BJ263" i="1"/>
  <c r="BJ265" i="1"/>
  <c r="BJ262" i="1"/>
  <c r="BJ264" i="1"/>
  <c r="BJ258" i="1"/>
  <c r="BJ266" i="1"/>
  <c r="BJ260" i="1"/>
  <c r="BI268" i="1"/>
  <c r="BJ268" i="1" l="1"/>
  <c r="BL257" i="1" l="1"/>
  <c r="BK257" i="1"/>
  <c r="BK263" i="1" l="1"/>
  <c r="BK266" i="1"/>
  <c r="BK265" i="1"/>
  <c r="BK262" i="1"/>
  <c r="BK260" i="1"/>
  <c r="BK267" i="1"/>
  <c r="BK261" i="1"/>
  <c r="BM257" i="1"/>
  <c r="BK259" i="1"/>
  <c r="BK264" i="1"/>
  <c r="BK258" i="1"/>
  <c r="BL262" i="1"/>
  <c r="BL267" i="1"/>
  <c r="BL266" i="1"/>
  <c r="BL261" i="1"/>
  <c r="BL260" i="1"/>
  <c r="BL259" i="1"/>
  <c r="BL258" i="1"/>
  <c r="BL264" i="1"/>
  <c r="BL265" i="1"/>
  <c r="BL263" i="1"/>
  <c r="BK268" i="1" l="1"/>
  <c r="BM265" i="1"/>
  <c r="BM262" i="1"/>
  <c r="BM258" i="1"/>
  <c r="BM264" i="1"/>
  <c r="BM261" i="1"/>
  <c r="BM259" i="1"/>
  <c r="BM263" i="1"/>
  <c r="BM266" i="1"/>
  <c r="BM267" i="1"/>
  <c r="BM260" i="1"/>
  <c r="BL268" i="1"/>
  <c r="BM268" i="1" l="1"/>
  <c r="BN257" i="1" l="1"/>
  <c r="BO257" i="1"/>
  <c r="BO266" i="1" l="1"/>
  <c r="BO259" i="1"/>
  <c r="BO267" i="1"/>
  <c r="BO260" i="1"/>
  <c r="BO262" i="1"/>
  <c r="BO258" i="1"/>
  <c r="BO265" i="1"/>
  <c r="BO264" i="1"/>
  <c r="BO263" i="1"/>
  <c r="BO261" i="1"/>
  <c r="BP257" i="1"/>
  <c r="BN264" i="1"/>
  <c r="BN267" i="1"/>
  <c r="BN263" i="1"/>
  <c r="BN262" i="1"/>
  <c r="BN261" i="1"/>
  <c r="BN259" i="1"/>
  <c r="BN260" i="1"/>
  <c r="BN266" i="1"/>
  <c r="BN258" i="1"/>
  <c r="BN268" i="1" s="1"/>
  <c r="BN265" i="1"/>
  <c r="BP264" i="1" l="1"/>
  <c r="BP266" i="1"/>
  <c r="BP262" i="1"/>
  <c r="BP260" i="1"/>
  <c r="BP261" i="1"/>
  <c r="BP258" i="1"/>
  <c r="BP267" i="1"/>
  <c r="BP259" i="1"/>
  <c r="BP265" i="1"/>
  <c r="BP263" i="1"/>
  <c r="BO268" i="1"/>
  <c r="BP268" i="1" l="1"/>
  <c r="BR257" i="1" l="1"/>
  <c r="BQ257" i="1"/>
  <c r="BS257" i="1" l="1"/>
  <c r="BQ264" i="1"/>
  <c r="BQ261" i="1"/>
  <c r="BQ259" i="1"/>
  <c r="BQ266" i="1"/>
  <c r="BQ263" i="1"/>
  <c r="BQ258" i="1"/>
  <c r="BQ265" i="1"/>
  <c r="BQ260" i="1"/>
  <c r="BQ267" i="1"/>
  <c r="BQ262" i="1"/>
  <c r="BR267" i="1"/>
  <c r="BR259" i="1"/>
  <c r="BR263" i="1"/>
  <c r="BR258" i="1"/>
  <c r="BR266" i="1"/>
  <c r="BR264" i="1"/>
  <c r="BR265" i="1"/>
  <c r="BR260" i="1"/>
  <c r="BR261" i="1"/>
  <c r="BR262" i="1"/>
  <c r="BR268" i="1" l="1"/>
  <c r="BQ268" i="1"/>
  <c r="BS267" i="1"/>
  <c r="BS266" i="1"/>
  <c r="BS265" i="1"/>
  <c r="BS258" i="1"/>
  <c r="BS264" i="1"/>
  <c r="BS261" i="1"/>
  <c r="BS262" i="1"/>
  <c r="BS263" i="1"/>
  <c r="BS259" i="1"/>
  <c r="BS260" i="1"/>
  <c r="BS268" i="1" l="1"/>
  <c r="BU257" i="1" l="1"/>
  <c r="BT257" i="1"/>
  <c r="BT265" i="1" l="1"/>
  <c r="BT262" i="1"/>
  <c r="BT259" i="1"/>
  <c r="BT263" i="1"/>
  <c r="BT258" i="1"/>
  <c r="BT261" i="1"/>
  <c r="BT260" i="1"/>
  <c r="BT264" i="1"/>
  <c r="BT266" i="1"/>
  <c r="BV257" i="1"/>
  <c r="BT267" i="1"/>
  <c r="BU261" i="1"/>
  <c r="BU259" i="1"/>
  <c r="BU258" i="1"/>
  <c r="BU264" i="1"/>
  <c r="BU265" i="1"/>
  <c r="BU262" i="1"/>
  <c r="BU267" i="1"/>
  <c r="BU263" i="1"/>
  <c r="BU260" i="1"/>
  <c r="BU266" i="1"/>
  <c r="BU268" i="1" l="1"/>
  <c r="BV264" i="1"/>
  <c r="BV260" i="1"/>
  <c r="BV265" i="1"/>
  <c r="BV266" i="1"/>
  <c r="BV267" i="1"/>
  <c r="BV258" i="1"/>
  <c r="BV262" i="1"/>
  <c r="BV259" i="1"/>
  <c r="BV263" i="1"/>
  <c r="BV261" i="1"/>
  <c r="BT268" i="1"/>
  <c r="BV268" i="1" l="1"/>
  <c r="BW257" i="1" l="1"/>
  <c r="BX257" i="1"/>
  <c r="BX260" i="1" l="1"/>
  <c r="BX258" i="1"/>
  <c r="BX261" i="1"/>
  <c r="BX267" i="1"/>
  <c r="BX259" i="1"/>
  <c r="BX266" i="1"/>
  <c r="BX264" i="1"/>
  <c r="BX263" i="1"/>
  <c r="BX265" i="1"/>
  <c r="BX262" i="1"/>
  <c r="BW263" i="1"/>
  <c r="BW258" i="1"/>
  <c r="BY257" i="1"/>
  <c r="BW260" i="1"/>
  <c r="BW262" i="1"/>
  <c r="BW266" i="1"/>
  <c r="BW259" i="1"/>
  <c r="BW261" i="1"/>
  <c r="BW265" i="1"/>
  <c r="BW267" i="1"/>
  <c r="BW264" i="1"/>
  <c r="BW268" i="1" l="1"/>
  <c r="BX268" i="1"/>
  <c r="BY266" i="1"/>
  <c r="BY262" i="1"/>
  <c r="BY261" i="1"/>
  <c r="BY258" i="1"/>
  <c r="BY264" i="1"/>
  <c r="BY263" i="1"/>
  <c r="BY260" i="1"/>
  <c r="BY259" i="1"/>
  <c r="BY265" i="1"/>
  <c r="BY267" i="1"/>
  <c r="BY268" i="1" l="1"/>
  <c r="CA257" i="1" l="1"/>
  <c r="BZ257" i="1"/>
  <c r="BZ263" i="1" l="1"/>
  <c r="BZ265" i="1"/>
  <c r="BZ259" i="1"/>
  <c r="BZ258" i="1"/>
  <c r="BZ261" i="1"/>
  <c r="CB257" i="1"/>
  <c r="BZ260" i="1"/>
  <c r="BZ267" i="1"/>
  <c r="BZ264" i="1"/>
  <c r="BZ266" i="1"/>
  <c r="BZ262" i="1"/>
  <c r="CA259" i="1"/>
  <c r="CA263" i="1"/>
  <c r="CA262" i="1"/>
  <c r="CA265" i="1"/>
  <c r="CA267" i="1"/>
  <c r="CA266" i="1"/>
  <c r="CA258" i="1"/>
  <c r="CA260" i="1"/>
  <c r="CA261" i="1"/>
  <c r="CA264" i="1"/>
  <c r="BZ268" i="1" l="1"/>
  <c r="CA268" i="1"/>
  <c r="CB260" i="1"/>
  <c r="CB265" i="1"/>
  <c r="CB266" i="1"/>
  <c r="CB259" i="1"/>
  <c r="CB263" i="1"/>
  <c r="CB258" i="1"/>
  <c r="CB267" i="1"/>
  <c r="CB262" i="1"/>
  <c r="CB261" i="1"/>
  <c r="CB264" i="1"/>
  <c r="CB268" i="1" l="1"/>
  <c r="CD257" i="1" s="1"/>
  <c r="CC257" i="1" l="1"/>
  <c r="CC260" i="1" s="1"/>
  <c r="CC264" i="1"/>
  <c r="CC266" i="1"/>
  <c r="CC267" i="1"/>
  <c r="CC265" i="1"/>
  <c r="CC263" i="1"/>
  <c r="CC262" i="1"/>
  <c r="CC258" i="1"/>
  <c r="CE257" i="1"/>
  <c r="CC261" i="1"/>
  <c r="CC259" i="1"/>
  <c r="CD260" i="1"/>
  <c r="CD262" i="1"/>
  <c r="CD267" i="1"/>
  <c r="CD266" i="1"/>
  <c r="CD265" i="1"/>
  <c r="CD258" i="1"/>
  <c r="CD261" i="1"/>
  <c r="CD259" i="1"/>
  <c r="CD263" i="1"/>
  <c r="CD264" i="1"/>
  <c r="CC268" i="1" l="1"/>
  <c r="CD268" i="1"/>
  <c r="CE267" i="1"/>
  <c r="CE259" i="1"/>
  <c r="CE261" i="1"/>
  <c r="CE265" i="1"/>
  <c r="CE266" i="1"/>
  <c r="CE258" i="1"/>
  <c r="CE264" i="1"/>
  <c r="CE262" i="1"/>
  <c r="CE263" i="1"/>
  <c r="CE260" i="1"/>
  <c r="CE268" i="1" l="1"/>
  <c r="CG257" i="1" l="1"/>
  <c r="CF257" i="1"/>
  <c r="CF261" i="1" l="1"/>
  <c r="CF267" i="1"/>
  <c r="CF263" i="1"/>
  <c r="CF260" i="1"/>
  <c r="CF264" i="1"/>
  <c r="CH257" i="1"/>
  <c r="CF266" i="1"/>
  <c r="CF262" i="1"/>
  <c r="CF265" i="1"/>
  <c r="CF259" i="1"/>
  <c r="CF258" i="1"/>
  <c r="CG264" i="1"/>
  <c r="CG259" i="1"/>
  <c r="CG263" i="1"/>
  <c r="CG261" i="1"/>
  <c r="CG258" i="1"/>
  <c r="CG262" i="1"/>
  <c r="CG267" i="1"/>
  <c r="CG265" i="1"/>
  <c r="CG260" i="1"/>
  <c r="CG266" i="1"/>
  <c r="CF268" i="1" l="1"/>
  <c r="CG268" i="1"/>
  <c r="CH264" i="1"/>
  <c r="CH260" i="1"/>
  <c r="CH259" i="1"/>
  <c r="CH266" i="1"/>
  <c r="CH262" i="1"/>
  <c r="CH261" i="1"/>
  <c r="CH263" i="1"/>
  <c r="CH267" i="1"/>
  <c r="CH265" i="1"/>
  <c r="CH258" i="1"/>
  <c r="CH268" i="1" l="1"/>
  <c r="CJ257" i="1" s="1"/>
  <c r="CI257" i="1" l="1"/>
  <c r="CI261" i="1" s="1"/>
  <c r="CI264" i="1"/>
  <c r="CI260" i="1"/>
  <c r="CI265" i="1"/>
  <c r="CI262" i="1"/>
  <c r="CI266" i="1"/>
  <c r="CI267" i="1"/>
  <c r="CI263" i="1"/>
  <c r="CI258" i="1"/>
  <c r="CK257" i="1"/>
  <c r="CJ262" i="1"/>
  <c r="CJ263" i="1"/>
  <c r="CJ260" i="1"/>
  <c r="CJ258" i="1"/>
  <c r="CJ265" i="1"/>
  <c r="CJ264" i="1"/>
  <c r="CJ261" i="1"/>
  <c r="CJ259" i="1"/>
  <c r="CJ267" i="1"/>
  <c r="CJ266" i="1"/>
  <c r="CI259" i="1" l="1"/>
  <c r="CJ268" i="1"/>
  <c r="CK265" i="1"/>
  <c r="CK267" i="1"/>
  <c r="CK260" i="1"/>
  <c r="CK261" i="1"/>
  <c r="CK264" i="1"/>
  <c r="CK263" i="1"/>
  <c r="CK258" i="1"/>
  <c r="CK266" i="1"/>
  <c r="CK262" i="1"/>
  <c r="CK259" i="1"/>
  <c r="CI268" i="1"/>
  <c r="CK268" i="1" l="1"/>
  <c r="CL257" i="1" s="1"/>
  <c r="CM257" i="1" l="1"/>
  <c r="CM264" i="1"/>
  <c r="CM265" i="1"/>
  <c r="CM260" i="1"/>
  <c r="CM263" i="1"/>
  <c r="CM258" i="1"/>
  <c r="CM262" i="1"/>
  <c r="CM266" i="1"/>
  <c r="CM261" i="1"/>
  <c r="CM267" i="1"/>
  <c r="CM259" i="1"/>
  <c r="CL264" i="1"/>
  <c r="CL261" i="1"/>
  <c r="CL267" i="1"/>
  <c r="CL262" i="1"/>
  <c r="CL266" i="1"/>
  <c r="CL265" i="1"/>
  <c r="CL258" i="1"/>
  <c r="CL259" i="1"/>
  <c r="CL260" i="1"/>
  <c r="CN257" i="1"/>
  <c r="CL263" i="1"/>
  <c r="CN265" i="1" l="1"/>
  <c r="CN263" i="1"/>
  <c r="CN262" i="1"/>
  <c r="CN261" i="1"/>
  <c r="CN258" i="1"/>
  <c r="CN259" i="1"/>
  <c r="CN264" i="1"/>
  <c r="CN267" i="1"/>
  <c r="CN260" i="1"/>
  <c r="CN266" i="1"/>
  <c r="CL268" i="1"/>
  <c r="CM268" i="1"/>
  <c r="CN268" i="1" l="1"/>
  <c r="CP257" i="1" l="1"/>
  <c r="CO257" i="1"/>
  <c r="CO266" i="1" l="1"/>
  <c r="CO263" i="1"/>
  <c r="CO259" i="1"/>
  <c r="CQ257" i="1"/>
  <c r="CO261" i="1"/>
  <c r="CO258" i="1"/>
  <c r="CO260" i="1"/>
  <c r="CO265" i="1"/>
  <c r="CO267" i="1"/>
  <c r="CO262" i="1"/>
  <c r="CO264" i="1"/>
  <c r="CP259" i="1"/>
  <c r="CP265" i="1"/>
  <c r="CP267" i="1"/>
  <c r="CP260" i="1"/>
  <c r="CP258" i="1"/>
  <c r="CP263" i="1"/>
  <c r="CP264" i="1"/>
  <c r="CP261" i="1"/>
  <c r="CP262" i="1"/>
  <c r="CP266" i="1"/>
  <c r="CP268" i="1" l="1"/>
  <c r="CQ264" i="1"/>
  <c r="CQ260" i="1"/>
  <c r="CQ259" i="1"/>
  <c r="CQ265" i="1"/>
  <c r="CQ267" i="1"/>
  <c r="CQ266" i="1"/>
  <c r="CQ262" i="1"/>
  <c r="CQ263" i="1"/>
  <c r="CQ261" i="1"/>
  <c r="CQ258" i="1"/>
  <c r="CO268" i="1"/>
  <c r="CQ268" i="1" l="1"/>
  <c r="CR257" i="1" l="1"/>
  <c r="CS257" i="1"/>
  <c r="CS265" i="1" l="1"/>
  <c r="CS267" i="1"/>
  <c r="CS266" i="1"/>
  <c r="CS258" i="1"/>
  <c r="CS264" i="1"/>
  <c r="CS260" i="1"/>
  <c r="CS261" i="1"/>
  <c r="CS259" i="1"/>
  <c r="CS263" i="1"/>
  <c r="CS262" i="1"/>
  <c r="CR261" i="1"/>
  <c r="CR259" i="1"/>
  <c r="CR260" i="1"/>
  <c r="CR258" i="1"/>
  <c r="CR266" i="1"/>
  <c r="CR267" i="1"/>
  <c r="CR262" i="1"/>
  <c r="CR263" i="1"/>
  <c r="CT257" i="1"/>
  <c r="CR265" i="1"/>
  <c r="CR264" i="1"/>
  <c r="CS268" i="1" l="1"/>
  <c r="CT266" i="1"/>
  <c r="CT260" i="1"/>
  <c r="CT261" i="1"/>
  <c r="CT264" i="1"/>
  <c r="CT258" i="1"/>
  <c r="CT267" i="1"/>
  <c r="CT265" i="1"/>
  <c r="CT259" i="1"/>
  <c r="CT263" i="1"/>
  <c r="CT262" i="1"/>
  <c r="CR268" i="1"/>
  <c r="CT268" i="1" l="1"/>
  <c r="CV257" i="1" l="1"/>
  <c r="CU257" i="1"/>
  <c r="CU263" i="1" l="1"/>
  <c r="CU258" i="1"/>
  <c r="CU261" i="1"/>
  <c r="CU267" i="1"/>
  <c r="CU265" i="1"/>
  <c r="CU260" i="1"/>
  <c r="CW257" i="1"/>
  <c r="CU266" i="1"/>
  <c r="CU259" i="1"/>
  <c r="CU264" i="1"/>
  <c r="CU262" i="1"/>
  <c r="CV265" i="1"/>
  <c r="CV263" i="1"/>
  <c r="CV262" i="1"/>
  <c r="CV261" i="1"/>
  <c r="CV258" i="1"/>
  <c r="CV267" i="1"/>
  <c r="CV260" i="1"/>
  <c r="CV264" i="1"/>
  <c r="CV266" i="1"/>
  <c r="CV259" i="1"/>
  <c r="CV268" i="1" l="1"/>
  <c r="CW265" i="1"/>
  <c r="CW261" i="1"/>
  <c r="CW267" i="1"/>
  <c r="CW262" i="1"/>
  <c r="CW260" i="1"/>
  <c r="CW266" i="1"/>
  <c r="CW263" i="1"/>
  <c r="CW264" i="1"/>
  <c r="CW258" i="1"/>
  <c r="CW259" i="1"/>
  <c r="CU268" i="1"/>
  <c r="CW268" i="1" l="1"/>
  <c r="CY257" i="1" l="1"/>
  <c r="CX257" i="1"/>
  <c r="CX263" i="1" l="1"/>
  <c r="CX267" i="1"/>
  <c r="CX259" i="1"/>
  <c r="CX266" i="1"/>
  <c r="CX261" i="1"/>
  <c r="CX258" i="1"/>
  <c r="CZ257" i="1"/>
  <c r="CX260" i="1"/>
  <c r="CX265" i="1"/>
  <c r="CX262" i="1"/>
  <c r="CX264" i="1"/>
  <c r="CY266" i="1"/>
  <c r="CY264" i="1"/>
  <c r="CY259" i="1"/>
  <c r="CY262" i="1"/>
  <c r="CY263" i="1"/>
  <c r="CY265" i="1"/>
  <c r="CY267" i="1"/>
  <c r="CY260" i="1"/>
  <c r="CY261" i="1"/>
  <c r="CY258" i="1"/>
  <c r="CZ260" i="1" l="1"/>
  <c r="CZ259" i="1"/>
  <c r="CZ261" i="1"/>
  <c r="CZ263" i="1"/>
  <c r="CZ267" i="1"/>
  <c r="CZ262" i="1"/>
  <c r="CZ264" i="1"/>
  <c r="CZ258" i="1"/>
  <c r="CZ268" i="1" s="1"/>
  <c r="CZ266" i="1"/>
  <c r="CZ265" i="1"/>
  <c r="CX268" i="1"/>
  <c r="CY268" i="1"/>
  <c r="DA257" i="1" l="1"/>
  <c r="DB257" i="1"/>
  <c r="DB267" i="1" l="1"/>
  <c r="DB263" i="1"/>
  <c r="DB260" i="1"/>
  <c r="DB265" i="1"/>
  <c r="DB262" i="1"/>
  <c r="DB261" i="1"/>
  <c r="DB264" i="1"/>
  <c r="DB258" i="1"/>
  <c r="DB268" i="1" s="1"/>
  <c r="DB259" i="1"/>
  <c r="DB266" i="1"/>
  <c r="DA266" i="1"/>
  <c r="DA265" i="1"/>
  <c r="DA259" i="1"/>
  <c r="DC257" i="1"/>
  <c r="DA267" i="1"/>
  <c r="DA260" i="1"/>
  <c r="DA264" i="1"/>
  <c r="DA261" i="1"/>
  <c r="DA263" i="1"/>
  <c r="DA258" i="1"/>
  <c r="DA268" i="1" s="1"/>
  <c r="DA262" i="1"/>
  <c r="DC265" i="1" l="1"/>
  <c r="DC261" i="1"/>
  <c r="DC260" i="1"/>
  <c r="DC263" i="1"/>
  <c r="DC262" i="1"/>
  <c r="DC266" i="1"/>
  <c r="DC267" i="1"/>
  <c r="DC264" i="1"/>
  <c r="DC259" i="1"/>
  <c r="DC258" i="1"/>
  <c r="DC268" i="1" l="1"/>
  <c r="DD257" i="1" l="1"/>
  <c r="DE257" i="1"/>
  <c r="DE258" i="1" l="1"/>
  <c r="DE262" i="1"/>
  <c r="DE265" i="1"/>
  <c r="DE259" i="1"/>
  <c r="DE264" i="1"/>
  <c r="DE267" i="1"/>
  <c r="DE260" i="1"/>
  <c r="DE261" i="1"/>
  <c r="DE263" i="1"/>
  <c r="DE266" i="1"/>
  <c r="DD259" i="1"/>
  <c r="DD265" i="1"/>
  <c r="DD260" i="1"/>
  <c r="DD262" i="1"/>
  <c r="DD261" i="1"/>
  <c r="DD264" i="1"/>
  <c r="DD266" i="1"/>
  <c r="DD263" i="1"/>
  <c r="DF257" i="1"/>
  <c r="DD258" i="1"/>
  <c r="DD268" i="1" s="1"/>
  <c r="DD267" i="1"/>
  <c r="DF260" i="1" l="1"/>
  <c r="DF265" i="1"/>
  <c r="DF264" i="1"/>
  <c r="DF258" i="1"/>
  <c r="DF259" i="1"/>
  <c r="DF263" i="1"/>
  <c r="DF267" i="1"/>
  <c r="DF261" i="1"/>
  <c r="DF262" i="1"/>
  <c r="DF266" i="1"/>
  <c r="DE268" i="1"/>
  <c r="DF268" i="1" l="1"/>
  <c r="DH257" i="1" s="1"/>
  <c r="DG257" i="1" l="1"/>
  <c r="DG265" i="1" s="1"/>
  <c r="DG263" i="1"/>
  <c r="DG260" i="1"/>
  <c r="DG259" i="1"/>
  <c r="DG266" i="1"/>
  <c r="DG267" i="1"/>
  <c r="DG261" i="1"/>
  <c r="DI257" i="1"/>
  <c r="DG264" i="1"/>
  <c r="DG258" i="1"/>
  <c r="DG262" i="1"/>
  <c r="DH264" i="1"/>
  <c r="DH260" i="1"/>
  <c r="DH258" i="1"/>
  <c r="DH263" i="1"/>
  <c r="DH259" i="1"/>
  <c r="DH261" i="1"/>
  <c r="DH262" i="1"/>
  <c r="DH266" i="1"/>
  <c r="DH267" i="1"/>
  <c r="DH265" i="1"/>
  <c r="DI258" i="1" l="1"/>
  <c r="DI260" i="1"/>
  <c r="DI259" i="1"/>
  <c r="DI265" i="1"/>
  <c r="DI264" i="1"/>
  <c r="DI261" i="1"/>
  <c r="DI266" i="1"/>
  <c r="DI263" i="1"/>
  <c r="DI267" i="1"/>
  <c r="DI262" i="1"/>
  <c r="DH268" i="1"/>
  <c r="DG268" i="1"/>
  <c r="DI268" i="1" l="1"/>
  <c r="DJ257" i="1" l="1"/>
  <c r="DK257" i="1"/>
  <c r="DK262" i="1" l="1"/>
  <c r="DK265" i="1"/>
  <c r="DK264" i="1"/>
  <c r="DK259" i="1"/>
  <c r="DK266" i="1"/>
  <c r="DK260" i="1"/>
  <c r="DK261" i="1"/>
  <c r="DK267" i="1"/>
  <c r="DK258" i="1"/>
  <c r="DK263" i="1"/>
  <c r="DL257" i="1"/>
  <c r="DJ267" i="1"/>
  <c r="DJ263" i="1"/>
  <c r="DJ264" i="1"/>
  <c r="DJ260" i="1"/>
  <c r="DJ262" i="1"/>
  <c r="DJ266" i="1"/>
  <c r="DJ259" i="1"/>
  <c r="DJ265" i="1"/>
  <c r="DJ261" i="1"/>
  <c r="DJ258" i="1"/>
  <c r="DL262" i="1" l="1"/>
  <c r="DL267" i="1"/>
  <c r="DL260" i="1"/>
  <c r="DL263" i="1"/>
  <c r="DL261" i="1"/>
  <c r="DL264" i="1"/>
  <c r="DL265" i="1"/>
  <c r="DL258" i="1"/>
  <c r="DL268" i="1" s="1"/>
  <c r="DL266" i="1"/>
  <c r="DL259" i="1"/>
  <c r="DJ268" i="1"/>
  <c r="DK268" i="1"/>
  <c r="DM257" i="1" l="1"/>
  <c r="DN257" i="1"/>
  <c r="DN267" i="1" l="1"/>
  <c r="DN264" i="1"/>
  <c r="DN258" i="1"/>
  <c r="DN266" i="1"/>
  <c r="DN260" i="1"/>
  <c r="DN265" i="1"/>
  <c r="DN263" i="1"/>
  <c r="DN259" i="1"/>
  <c r="DN261" i="1"/>
  <c r="DN262" i="1"/>
  <c r="DM262" i="1"/>
  <c r="DM263" i="1"/>
  <c r="DM261" i="1"/>
  <c r="DM265" i="1"/>
  <c r="DM259" i="1"/>
  <c r="DM260" i="1"/>
  <c r="DM258" i="1"/>
  <c r="DM264" i="1"/>
  <c r="DM266" i="1"/>
  <c r="DM267" i="1"/>
  <c r="DO257" i="1"/>
  <c r="DN268" i="1" l="1"/>
  <c r="DO258" i="1"/>
  <c r="DO263" i="1"/>
  <c r="DO266" i="1"/>
  <c r="DO261" i="1"/>
  <c r="DO262" i="1"/>
  <c r="DO259" i="1"/>
  <c r="DO264" i="1"/>
  <c r="DO267" i="1"/>
  <c r="DO265" i="1"/>
  <c r="DO260" i="1"/>
  <c r="DM268" i="1"/>
  <c r="DO268" i="1" l="1"/>
  <c r="DQ257" i="1" l="1"/>
  <c r="DP257" i="1"/>
  <c r="DP262" i="1" l="1"/>
  <c r="DP263" i="1"/>
  <c r="DP260" i="1"/>
  <c r="DR257" i="1"/>
  <c r="DP264" i="1"/>
  <c r="DP266" i="1"/>
  <c r="DP261" i="1"/>
  <c r="DP259" i="1"/>
  <c r="DP258" i="1"/>
  <c r="DP267" i="1"/>
  <c r="DP265" i="1"/>
  <c r="DQ264" i="1"/>
  <c r="DQ265" i="1"/>
  <c r="DQ261" i="1"/>
  <c r="DQ262" i="1"/>
  <c r="DQ260" i="1"/>
  <c r="DQ258" i="1"/>
  <c r="DQ259" i="1"/>
  <c r="DQ267" i="1"/>
  <c r="DQ266" i="1"/>
  <c r="DQ263" i="1"/>
  <c r="DR258" i="1" l="1"/>
  <c r="DR267" i="1"/>
  <c r="DR265" i="1"/>
  <c r="DR263" i="1"/>
  <c r="DR266" i="1"/>
  <c r="DR262" i="1"/>
  <c r="DR259" i="1"/>
  <c r="DR264" i="1"/>
  <c r="DR260" i="1"/>
  <c r="DR261" i="1"/>
  <c r="DQ268" i="1"/>
  <c r="DP268" i="1"/>
  <c r="DR268" i="1" l="1"/>
  <c r="DS257" i="1" l="1"/>
  <c r="DT257" i="1"/>
  <c r="DT265" i="1" l="1"/>
  <c r="DT260" i="1"/>
  <c r="DT261" i="1"/>
  <c r="DT262" i="1"/>
  <c r="DT267" i="1"/>
  <c r="DT258" i="1"/>
  <c r="DT264" i="1"/>
  <c r="DT263" i="1"/>
  <c r="DT259" i="1"/>
  <c r="DT266" i="1"/>
  <c r="DS261" i="1"/>
  <c r="DS265" i="1"/>
  <c r="DU257" i="1"/>
  <c r="DS263" i="1"/>
  <c r="DS262" i="1"/>
  <c r="DS264" i="1"/>
  <c r="DS260" i="1"/>
  <c r="DS258" i="1"/>
  <c r="DS266" i="1"/>
  <c r="DS259" i="1"/>
  <c r="DS267" i="1"/>
  <c r="DS268" i="1" l="1"/>
  <c r="DT268" i="1"/>
  <c r="DU258" i="1"/>
  <c r="DU262" i="1"/>
  <c r="DU261" i="1"/>
  <c r="DU263" i="1"/>
  <c r="DU266" i="1"/>
  <c r="DU267" i="1"/>
  <c r="DU264" i="1"/>
  <c r="DU259" i="1"/>
  <c r="DU265" i="1"/>
  <c r="DU260" i="1"/>
  <c r="DU268" i="1" l="1"/>
  <c r="DV257" i="1" l="1"/>
  <c r="DW257" i="1"/>
  <c r="DW262" i="1" l="1"/>
  <c r="DW261" i="1"/>
  <c r="DW258" i="1"/>
  <c r="DW264" i="1"/>
  <c r="DW265" i="1"/>
  <c r="DW260" i="1"/>
  <c r="DW266" i="1"/>
  <c r="DW263" i="1"/>
  <c r="DW259" i="1"/>
  <c r="DW267" i="1"/>
  <c r="DV261" i="1"/>
  <c r="DV259" i="1"/>
  <c r="DV258" i="1"/>
  <c r="DV263" i="1"/>
  <c r="DV260" i="1"/>
  <c r="DV264" i="1"/>
  <c r="DV266" i="1"/>
  <c r="DV262" i="1"/>
  <c r="DX257" i="1"/>
  <c r="DV265" i="1"/>
  <c r="DV267" i="1"/>
  <c r="DX264" i="1" l="1"/>
  <c r="DX262" i="1"/>
  <c r="DX260" i="1"/>
  <c r="DX263" i="1"/>
  <c r="DX265" i="1"/>
  <c r="DX266" i="1"/>
  <c r="DX259" i="1"/>
  <c r="DX267" i="1"/>
  <c r="DX258" i="1"/>
  <c r="DX261" i="1"/>
  <c r="DW268" i="1"/>
  <c r="DV268" i="1"/>
  <c r="DX268" i="1" l="1"/>
  <c r="DY257" i="1" l="1"/>
  <c r="DZ257" i="1"/>
  <c r="DZ262" i="1" l="1"/>
  <c r="DZ260" i="1"/>
  <c r="DZ259" i="1"/>
  <c r="DZ266" i="1"/>
  <c r="DZ263" i="1"/>
  <c r="DZ267" i="1"/>
  <c r="DZ265" i="1"/>
  <c r="DZ261" i="1"/>
  <c r="DZ264" i="1"/>
  <c r="DZ258" i="1"/>
  <c r="DY264" i="1"/>
  <c r="DY260" i="1"/>
  <c r="DY266" i="1"/>
  <c r="EA257" i="1"/>
  <c r="DY265" i="1"/>
  <c r="DY259" i="1"/>
  <c r="DY267" i="1"/>
  <c r="DY261" i="1"/>
  <c r="DY262" i="1"/>
  <c r="DY263" i="1"/>
  <c r="DY258" i="1"/>
  <c r="EA264" i="1" l="1"/>
  <c r="EA260" i="1"/>
  <c r="EA258" i="1"/>
  <c r="EA262" i="1"/>
  <c r="EA266" i="1"/>
  <c r="EA267" i="1"/>
  <c r="EA259" i="1"/>
  <c r="EA263" i="1"/>
  <c r="EA261" i="1"/>
  <c r="EA265" i="1"/>
  <c r="DZ268" i="1"/>
  <c r="DY268" i="1"/>
  <c r="EA268" i="1" l="1"/>
  <c r="EB257" i="1" l="1"/>
  <c r="EC257" i="1"/>
  <c r="EC263" i="1" l="1"/>
  <c r="EC265" i="1"/>
  <c r="EC266" i="1"/>
  <c r="EC260" i="1"/>
  <c r="EC259" i="1"/>
  <c r="EC258" i="1"/>
  <c r="EC264" i="1"/>
  <c r="EC261" i="1"/>
  <c r="EC267" i="1"/>
  <c r="EC262" i="1"/>
  <c r="EB263" i="1"/>
  <c r="ED257" i="1"/>
  <c r="EB260" i="1"/>
  <c r="EB261" i="1"/>
  <c r="EB265" i="1"/>
  <c r="EB258" i="1"/>
  <c r="EB264" i="1"/>
  <c r="EB262" i="1"/>
  <c r="EB259" i="1"/>
  <c r="EB266" i="1"/>
  <c r="EB267" i="1"/>
  <c r="EB268" i="1" l="1"/>
  <c r="ED258" i="1"/>
  <c r="ED264" i="1"/>
  <c r="ED263" i="1"/>
  <c r="ED266" i="1"/>
  <c r="ED261" i="1"/>
  <c r="ED262" i="1"/>
  <c r="ED259" i="1"/>
  <c r="ED267" i="1"/>
  <c r="ED265" i="1"/>
  <c r="ED260" i="1"/>
  <c r="EC268" i="1"/>
  <c r="ED268" i="1" l="1"/>
  <c r="EE257" i="1" l="1"/>
  <c r="EF257" i="1"/>
  <c r="EF263" i="1" l="1"/>
  <c r="EF265" i="1"/>
  <c r="EF260" i="1"/>
  <c r="EF258" i="1"/>
  <c r="EF266" i="1"/>
  <c r="EF262" i="1"/>
  <c r="EF264" i="1"/>
  <c r="EF267" i="1"/>
  <c r="EF261" i="1"/>
  <c r="EF259" i="1"/>
  <c r="EE260" i="1"/>
  <c r="EE266" i="1"/>
  <c r="EE267" i="1"/>
  <c r="EE261" i="1"/>
  <c r="EE259" i="1"/>
  <c r="EE258" i="1"/>
  <c r="EG257" i="1"/>
  <c r="EE264" i="1"/>
  <c r="EE265" i="1"/>
  <c r="EE262" i="1"/>
  <c r="EE263" i="1"/>
  <c r="EE268" i="1" l="1"/>
  <c r="EF268" i="1"/>
  <c r="EG264" i="1"/>
  <c r="EG265" i="1"/>
  <c r="EG259" i="1"/>
  <c r="EG262" i="1"/>
  <c r="EG266" i="1"/>
  <c r="EG267" i="1"/>
  <c r="EG263" i="1"/>
  <c r="EG261" i="1"/>
  <c r="EG260" i="1"/>
  <c r="EG258" i="1"/>
  <c r="EG268" i="1" s="1"/>
  <c r="EI257" i="1" l="1"/>
  <c r="EH257" i="1"/>
  <c r="EH264" i="1" l="1"/>
  <c r="EH260" i="1"/>
  <c r="EJ257" i="1"/>
  <c r="EH262" i="1"/>
  <c r="EH267" i="1"/>
  <c r="EH265" i="1"/>
  <c r="EH261" i="1"/>
  <c r="EH259" i="1"/>
  <c r="EH258" i="1"/>
  <c r="EH266" i="1"/>
  <c r="EH263" i="1"/>
  <c r="EI262" i="1"/>
  <c r="EI261" i="1"/>
  <c r="EI265" i="1"/>
  <c r="EI258" i="1"/>
  <c r="EI264" i="1"/>
  <c r="EI263" i="1"/>
  <c r="EI267" i="1"/>
  <c r="EI266" i="1"/>
  <c r="EI260" i="1"/>
  <c r="EI259" i="1"/>
  <c r="EI268" i="1" l="1"/>
  <c r="EJ262" i="1"/>
  <c r="EJ266" i="1"/>
  <c r="EJ267" i="1"/>
  <c r="EJ265" i="1"/>
  <c r="EJ261" i="1"/>
  <c r="EJ263" i="1"/>
  <c r="EJ264" i="1"/>
  <c r="EJ259" i="1"/>
  <c r="EJ260" i="1"/>
  <c r="EJ258" i="1"/>
  <c r="EH268" i="1"/>
  <c r="EJ268" i="1" l="1"/>
  <c r="EL257" i="1" s="1"/>
  <c r="EK257" i="1" l="1"/>
  <c r="EK264" i="1" s="1"/>
  <c r="EK262" i="1"/>
  <c r="EK266" i="1"/>
  <c r="EK265" i="1"/>
  <c r="EK258" i="1"/>
  <c r="EK267" i="1"/>
  <c r="EK261" i="1"/>
  <c r="EK259" i="1"/>
  <c r="EM257" i="1"/>
  <c r="EK263" i="1"/>
  <c r="EK260" i="1"/>
  <c r="EL262" i="1"/>
  <c r="EL261" i="1"/>
  <c r="EL259" i="1"/>
  <c r="EL260" i="1"/>
  <c r="EL263" i="1"/>
  <c r="EL265" i="1"/>
  <c r="EL266" i="1"/>
  <c r="EL264" i="1"/>
  <c r="EL258" i="1"/>
  <c r="EL267" i="1"/>
  <c r="EL268" i="1" l="1"/>
  <c r="EM263" i="1"/>
  <c r="EM259" i="1"/>
  <c r="EM264" i="1"/>
  <c r="EM265" i="1"/>
  <c r="EM261" i="1"/>
  <c r="EM267" i="1"/>
  <c r="EM266" i="1"/>
  <c r="EM260" i="1"/>
  <c r="EM262" i="1"/>
  <c r="EM258" i="1"/>
  <c r="EK268" i="1"/>
  <c r="EM268" i="1" l="1"/>
  <c r="EO257" i="1" l="1"/>
  <c r="EN257" i="1"/>
  <c r="EN259" i="1" l="1"/>
  <c r="EN263" i="1"/>
  <c r="EN260" i="1"/>
  <c r="EP257" i="1"/>
  <c r="EN262" i="1"/>
  <c r="EN264" i="1"/>
  <c r="EN265" i="1"/>
  <c r="EN261" i="1"/>
  <c r="EN267" i="1"/>
  <c r="EN266" i="1"/>
  <c r="EN258" i="1"/>
  <c r="EO266" i="1"/>
  <c r="EO260" i="1"/>
  <c r="EO262" i="1"/>
  <c r="EO258" i="1"/>
  <c r="EO263" i="1"/>
  <c r="EO265" i="1"/>
  <c r="EO264" i="1"/>
  <c r="EO259" i="1"/>
  <c r="EO261" i="1"/>
  <c r="EO267" i="1"/>
  <c r="EN268" i="1" l="1"/>
  <c r="EP264" i="1"/>
  <c r="EP267" i="1"/>
  <c r="EP260" i="1"/>
  <c r="EP262" i="1"/>
  <c r="EP261" i="1"/>
  <c r="EP259" i="1"/>
  <c r="EP265" i="1"/>
  <c r="EP263" i="1"/>
  <c r="EP258" i="1"/>
  <c r="EP266" i="1"/>
  <c r="EO268" i="1"/>
  <c r="EP268" i="1" l="1"/>
  <c r="ER257" i="1" l="1"/>
  <c r="EQ257" i="1"/>
  <c r="EQ267" i="1" l="1"/>
  <c r="EQ265" i="1"/>
  <c r="EQ263" i="1"/>
  <c r="EQ262" i="1"/>
  <c r="EQ260" i="1"/>
  <c r="EQ258" i="1"/>
  <c r="EQ264" i="1"/>
  <c r="ES257" i="1"/>
  <c r="EQ266" i="1"/>
  <c r="EQ261" i="1"/>
  <c r="EQ259" i="1"/>
  <c r="ER263" i="1"/>
  <c r="ER264" i="1"/>
  <c r="ER260" i="1"/>
  <c r="ER261" i="1"/>
  <c r="ER267" i="1"/>
  <c r="ER262" i="1"/>
  <c r="ER266" i="1"/>
  <c r="ER258" i="1"/>
  <c r="ER259" i="1"/>
  <c r="ER265" i="1"/>
  <c r="ES262" i="1" l="1"/>
  <c r="ES263" i="1"/>
  <c r="ES267" i="1"/>
  <c r="ES266" i="1"/>
  <c r="ES259" i="1"/>
  <c r="ES260" i="1"/>
  <c r="ES264" i="1"/>
  <c r="ES265" i="1"/>
  <c r="ES258" i="1"/>
  <c r="ES261" i="1"/>
  <c r="ER268" i="1"/>
  <c r="EQ268" i="1"/>
  <c r="ES268" i="1" l="1"/>
  <c r="EU257" i="1" l="1"/>
  <c r="ET257" i="1"/>
  <c r="ET258" i="1" l="1"/>
  <c r="ET259" i="1"/>
  <c r="ET263" i="1"/>
  <c r="ET265" i="1"/>
  <c r="ET260" i="1"/>
  <c r="ET264" i="1"/>
  <c r="ET262" i="1"/>
  <c r="ET261" i="1"/>
  <c r="ET266" i="1"/>
  <c r="EV257" i="1"/>
  <c r="ET267" i="1"/>
  <c r="EU258" i="1"/>
  <c r="EU263" i="1"/>
  <c r="EU266" i="1"/>
  <c r="EU261" i="1"/>
  <c r="EU259" i="1"/>
  <c r="EU262" i="1"/>
  <c r="EU260" i="1"/>
  <c r="EU264" i="1"/>
  <c r="EU267" i="1"/>
  <c r="EU265" i="1"/>
  <c r="EU268" i="1" l="1"/>
  <c r="EV259" i="1"/>
  <c r="EV266" i="1"/>
  <c r="EV263" i="1"/>
  <c r="EV262" i="1"/>
  <c r="EV265" i="1"/>
  <c r="EV258" i="1"/>
  <c r="EV261" i="1"/>
  <c r="EV260" i="1"/>
  <c r="EV267" i="1"/>
  <c r="EV264" i="1"/>
  <c r="ET268" i="1"/>
  <c r="EV268" i="1" l="1"/>
  <c r="EW257" i="1" l="1"/>
  <c r="EX257" i="1"/>
  <c r="EX267" i="1" l="1"/>
  <c r="EX260" i="1"/>
  <c r="EX263" i="1"/>
  <c r="EX262" i="1"/>
  <c r="EX265" i="1"/>
  <c r="EX259" i="1"/>
  <c r="EX258" i="1"/>
  <c r="EX264" i="1"/>
  <c r="EX261" i="1"/>
  <c r="EX266" i="1"/>
  <c r="EW258" i="1"/>
  <c r="EW261" i="1"/>
  <c r="EW266" i="1"/>
  <c r="EW265" i="1"/>
  <c r="EW267" i="1"/>
  <c r="EW263" i="1"/>
  <c r="EW264" i="1"/>
  <c r="EY257" i="1"/>
  <c r="EW260" i="1"/>
  <c r="EW262" i="1"/>
  <c r="EW259" i="1"/>
  <c r="EX268" i="1" l="1"/>
  <c r="EW268" i="1"/>
  <c r="EY267" i="1"/>
  <c r="EY260" i="1"/>
  <c r="EY258" i="1"/>
  <c r="EY259" i="1"/>
  <c r="EY261" i="1"/>
  <c r="EY266" i="1"/>
  <c r="EY262" i="1"/>
  <c r="EY265" i="1"/>
  <c r="EY263" i="1"/>
  <c r="EY264" i="1"/>
  <c r="EY268" i="1" l="1"/>
  <c r="EZ257" i="1" l="1"/>
  <c r="FA257" i="1"/>
  <c r="FA263" i="1" l="1"/>
  <c r="FA259" i="1"/>
  <c r="FA265" i="1"/>
  <c r="FA266" i="1"/>
  <c r="FA260" i="1"/>
  <c r="FA261" i="1"/>
  <c r="FA262" i="1"/>
  <c r="FA258" i="1"/>
  <c r="FA267" i="1"/>
  <c r="FA264" i="1"/>
  <c r="EZ265" i="1"/>
  <c r="EZ263" i="1"/>
  <c r="EZ262" i="1"/>
  <c r="EZ267" i="1"/>
  <c r="EZ266" i="1"/>
  <c r="FB257" i="1"/>
  <c r="EZ258" i="1"/>
  <c r="EZ264" i="1"/>
  <c r="EZ260" i="1"/>
  <c r="EZ259" i="1"/>
  <c r="EZ261" i="1"/>
  <c r="FA268" i="1" l="1"/>
  <c r="FB262" i="1"/>
  <c r="FB264" i="1"/>
  <c r="FB266" i="1"/>
  <c r="FB263" i="1"/>
  <c r="FB259" i="1"/>
  <c r="FB267" i="1"/>
  <c r="FB260" i="1"/>
  <c r="FB258" i="1"/>
  <c r="FB265" i="1"/>
  <c r="FB261" i="1"/>
  <c r="EZ268" i="1"/>
  <c r="FB268" i="1" l="1"/>
  <c r="FC257" i="1" s="1"/>
  <c r="FD257" i="1" l="1"/>
  <c r="FD266" i="1"/>
  <c r="FD263" i="1"/>
  <c r="FD262" i="1"/>
  <c r="FD261" i="1"/>
  <c r="FD258" i="1"/>
  <c r="FD259" i="1"/>
  <c r="FD264" i="1"/>
  <c r="FD267" i="1"/>
  <c r="FD260" i="1"/>
  <c r="FD265" i="1"/>
  <c r="FC264" i="1"/>
  <c r="FC262" i="1"/>
  <c r="FC266" i="1"/>
  <c r="FC263" i="1"/>
  <c r="FC261" i="1"/>
  <c r="FE257" i="1"/>
  <c r="FC267" i="1"/>
  <c r="FC260" i="1"/>
  <c r="FC259" i="1"/>
  <c r="FC265" i="1"/>
  <c r="FC258" i="1"/>
  <c r="FE264" i="1" l="1"/>
  <c r="FE267" i="1"/>
  <c r="FE259" i="1"/>
  <c r="FE258" i="1"/>
  <c r="FE265" i="1"/>
  <c r="FE262" i="1"/>
  <c r="FE261" i="1"/>
  <c r="FE260" i="1"/>
  <c r="FE266" i="1"/>
  <c r="FE263" i="1"/>
  <c r="FC268" i="1"/>
  <c r="FD268" i="1"/>
  <c r="FE268" i="1" l="1"/>
  <c r="FF257" i="1" l="1"/>
  <c r="FG257" i="1"/>
  <c r="FG261" i="1" l="1"/>
  <c r="FG263" i="1"/>
  <c r="FG264" i="1"/>
  <c r="FG258" i="1"/>
  <c r="FG259" i="1"/>
  <c r="FG262" i="1"/>
  <c r="FG267" i="1"/>
  <c r="FG260" i="1"/>
  <c r="FG265" i="1"/>
  <c r="FG266" i="1"/>
  <c r="FF264" i="1"/>
  <c r="FF258" i="1"/>
  <c r="FF267" i="1"/>
  <c r="FF260" i="1"/>
  <c r="FF262" i="1"/>
  <c r="FF263" i="1"/>
  <c r="FH257" i="1"/>
  <c r="FF265" i="1"/>
  <c r="FF259" i="1"/>
  <c r="FF261" i="1"/>
  <c r="FF266" i="1"/>
  <c r="FF268" i="1" l="1"/>
  <c r="FG268" i="1"/>
  <c r="FH263" i="1"/>
  <c r="FH266" i="1"/>
  <c r="FH267" i="1"/>
  <c r="FH259" i="1"/>
  <c r="FH264" i="1"/>
  <c r="FH265" i="1"/>
  <c r="FH258" i="1"/>
  <c r="FH260" i="1"/>
  <c r="FH261" i="1"/>
  <c r="FH262" i="1"/>
  <c r="FH268" i="1" l="1"/>
  <c r="FJ257" i="1" s="1"/>
  <c r="FI257" i="1" l="1"/>
  <c r="FI267" i="1" s="1"/>
  <c r="FI258" i="1"/>
  <c r="FK257" i="1"/>
  <c r="FI262" i="1"/>
  <c r="FI259" i="1"/>
  <c r="FI261" i="1"/>
  <c r="FI265" i="1"/>
  <c r="FI266" i="1"/>
  <c r="FI263" i="1"/>
  <c r="FI264" i="1"/>
  <c r="FJ267" i="1"/>
  <c r="FJ263" i="1"/>
  <c r="FJ264" i="1"/>
  <c r="FJ258" i="1"/>
  <c r="FJ262" i="1"/>
  <c r="FJ260" i="1"/>
  <c r="FJ261" i="1"/>
  <c r="FJ265" i="1"/>
  <c r="FJ259" i="1"/>
  <c r="FJ266" i="1"/>
  <c r="FI260" i="1" l="1"/>
  <c r="FI268" i="1" s="1"/>
  <c r="FK267" i="1"/>
  <c r="FK264" i="1"/>
  <c r="FK260" i="1"/>
  <c r="FK266" i="1"/>
  <c r="FK258" i="1"/>
  <c r="R270" i="1"/>
  <c r="FK265" i="1"/>
  <c r="FK261" i="1"/>
  <c r="FK262" i="1"/>
  <c r="FK263" i="1"/>
  <c r="FK259" i="1"/>
  <c r="FJ268" i="1"/>
  <c r="Q267" i="1" l="1"/>
  <c r="Q262" i="1"/>
  <c r="Q259" i="1"/>
  <c r="Q260" i="1"/>
  <c r="Q264" i="1"/>
  <c r="Q261" i="1"/>
  <c r="Q258" i="1"/>
  <c r="Q266" i="1"/>
  <c r="Q263" i="1"/>
  <c r="Q265" i="1"/>
  <c r="FK268" i="1"/>
  <c r="T270" i="1" s="1"/>
  <c r="Q268" i="1" l="1"/>
  <c r="R271" i="1" s="1"/>
  <c r="F28" i="1" s="1"/>
  <c r="P1" i="1" l="1"/>
  <c r="I39" i="1" l="1"/>
  <c r="I43" i="1"/>
  <c r="I47" i="1"/>
  <c r="H41" i="1"/>
  <c r="H45" i="1"/>
  <c r="G39" i="1"/>
  <c r="G43" i="1"/>
  <c r="G47" i="1"/>
  <c r="F41" i="1"/>
  <c r="F45" i="1"/>
  <c r="I41" i="1"/>
  <c r="I45" i="1"/>
  <c r="H39" i="1"/>
  <c r="H43" i="1"/>
  <c r="H47" i="1"/>
  <c r="G45" i="1"/>
  <c r="F39" i="1"/>
  <c r="F43" i="1"/>
  <c r="F47" i="1"/>
  <c r="I42" i="1"/>
  <c r="I46" i="1"/>
  <c r="H40" i="1"/>
  <c r="H44" i="1"/>
  <c r="H38" i="1"/>
  <c r="F40" i="1"/>
  <c r="F38" i="1"/>
  <c r="I40" i="1"/>
  <c r="I44" i="1"/>
  <c r="I38" i="1"/>
  <c r="H42" i="1"/>
  <c r="H46" i="1"/>
  <c r="G40" i="1"/>
  <c r="G44" i="1"/>
  <c r="G38" i="1"/>
  <c r="F42" i="1"/>
  <c r="F46" i="1"/>
  <c r="G42" i="1"/>
  <c r="G46" i="1"/>
  <c r="F44" i="1"/>
  <c r="G41" i="1"/>
  <c r="G36" i="1"/>
  <c r="G27" i="1"/>
  <c r="G28" i="1"/>
  <c r="C277" i="1" s="1"/>
  <c r="I35" i="1"/>
  <c r="H36" i="1"/>
  <c r="F35" i="1"/>
  <c r="F36" i="1"/>
  <c r="I36" i="1"/>
  <c r="H35" i="1"/>
  <c r="G30" i="1" l="1"/>
  <c r="C276" i="1" s="1"/>
  <c r="D276" i="1" s="1"/>
  <c r="E276" i="1" s="1"/>
  <c r="F276" i="1" s="1"/>
  <c r="C278" i="1"/>
  <c r="D277" i="1"/>
  <c r="E277" i="1" s="1"/>
  <c r="F277" i="1" s="1"/>
  <c r="D49" i="1"/>
  <c r="D50" i="1" l="1"/>
  <c r="E49" i="1"/>
  <c r="D278" i="1"/>
  <c r="E278" i="1" s="1"/>
  <c r="F278" i="1" s="1"/>
  <c r="C279" i="1"/>
  <c r="G31" i="1"/>
  <c r="G32" i="1"/>
  <c r="E50" i="1" l="1"/>
  <c r="F49" i="1"/>
  <c r="C280" i="1"/>
  <c r="D279" i="1"/>
  <c r="E279" i="1" s="1"/>
  <c r="F279" i="1" s="1"/>
  <c r="G49" i="1" l="1"/>
  <c r="C281" i="1"/>
  <c r="D280" i="1"/>
  <c r="E280" i="1" s="1"/>
  <c r="F280" i="1" s="1"/>
  <c r="F50" i="1"/>
  <c r="G50" i="1" l="1"/>
  <c r="C282" i="1"/>
  <c r="D281" i="1"/>
  <c r="E281" i="1" s="1"/>
  <c r="F281" i="1" s="1"/>
  <c r="H49" i="1" l="1"/>
  <c r="D282" i="1"/>
  <c r="E282" i="1" s="1"/>
  <c r="F282" i="1" s="1"/>
  <c r="C283" i="1"/>
  <c r="H50" i="1" l="1"/>
  <c r="D283" i="1"/>
  <c r="E283" i="1" s="1"/>
  <c r="F283" i="1" s="1"/>
  <c r="C284" i="1"/>
  <c r="C285" i="1" l="1"/>
  <c r="D284" i="1"/>
  <c r="E284" i="1" s="1"/>
  <c r="F284" i="1" s="1"/>
  <c r="I49" i="1" l="1"/>
  <c r="D285" i="1"/>
  <c r="E285" i="1" s="1"/>
  <c r="F285" i="1" s="1"/>
  <c r="C286" i="1"/>
  <c r="C287" i="1" l="1"/>
  <c r="D286" i="1"/>
  <c r="E286" i="1" s="1"/>
  <c r="F286" i="1" s="1"/>
  <c r="I50" i="1"/>
  <c r="C288" i="1" l="1"/>
  <c r="D287" i="1"/>
  <c r="E287" i="1" s="1"/>
  <c r="F287" i="1" s="1"/>
  <c r="D288" i="1" l="1"/>
  <c r="E288" i="1" s="1"/>
  <c r="F288" i="1" s="1"/>
  <c r="C289" i="1"/>
  <c r="C290" i="1" l="1"/>
  <c r="D289" i="1"/>
  <c r="E289" i="1" s="1"/>
  <c r="F289" i="1" s="1"/>
  <c r="J49" i="1" l="1"/>
  <c r="C291" i="1"/>
  <c r="D290" i="1"/>
  <c r="E290" i="1" s="1"/>
  <c r="F290" i="1" s="1"/>
  <c r="J50" i="1" l="1"/>
  <c r="C292" i="1"/>
  <c r="D291" i="1"/>
  <c r="E291" i="1" s="1"/>
  <c r="F291" i="1" s="1"/>
  <c r="D292" i="1" l="1"/>
  <c r="E292" i="1" s="1"/>
  <c r="F292" i="1" s="1"/>
  <c r="C293" i="1"/>
  <c r="D293" i="1" l="1"/>
  <c r="E293" i="1" s="1"/>
  <c r="F293" i="1" s="1"/>
  <c r="C294" i="1"/>
  <c r="C295" i="1" s="1"/>
  <c r="D295" i="1" l="1"/>
  <c r="E295" i="1" s="1"/>
  <c r="F295" i="1" s="1"/>
  <c r="C296" i="1"/>
  <c r="D294" i="1"/>
  <c r="E294" i="1" s="1"/>
  <c r="F294" i="1" s="1"/>
  <c r="K49" i="1"/>
  <c r="C297" i="1" l="1"/>
  <c r="D296" i="1"/>
  <c r="E296" i="1" s="1"/>
  <c r="F296" i="1" s="1"/>
  <c r="K50" i="1"/>
  <c r="C298" i="1" l="1"/>
  <c r="D297" i="1"/>
  <c r="E297" i="1" s="1"/>
  <c r="F297" i="1" s="1"/>
  <c r="C299" i="1" l="1"/>
  <c r="D298" i="1"/>
  <c r="E298" i="1" s="1"/>
  <c r="F298" i="1" s="1"/>
  <c r="C300" i="1" l="1"/>
  <c r="D300" i="1" s="1"/>
  <c r="E300" i="1" s="1"/>
  <c r="F300" i="1" s="1"/>
  <c r="D299" i="1"/>
  <c r="E299" i="1" s="1"/>
  <c r="F299" i="1" s="1"/>
</calcChain>
</file>

<file path=xl/sharedStrings.xml><?xml version="1.0" encoding="utf-8"?>
<sst xmlns="http://schemas.openxmlformats.org/spreadsheetml/2006/main" count="2556" uniqueCount="767">
  <si>
    <t>NUMBER</t>
  </si>
  <si>
    <t>COMPONENT</t>
  </si>
  <si>
    <t>MOLE WT</t>
  </si>
  <si>
    <t>FREEZE</t>
  </si>
  <si>
    <t>BOILING</t>
  </si>
  <si>
    <t>CRITICAL</t>
  </si>
  <si>
    <t xml:space="preserve">CRITICAL </t>
  </si>
  <si>
    <t>ACENTRIC</t>
  </si>
  <si>
    <t>LIQ DEN</t>
  </si>
  <si>
    <t>REF T FOR</t>
  </si>
  <si>
    <t>DIPOLE</t>
  </si>
  <si>
    <t>VAPOR HEAT CAPACITY</t>
  </si>
  <si>
    <t xml:space="preserve">   LIQUID VISCOSITY</t>
  </si>
  <si>
    <t>STD HEAT</t>
  </si>
  <si>
    <t>STD ENERGY</t>
  </si>
  <si>
    <t xml:space="preserve">    ANTOINE VAPOR PRESSURE EQN</t>
  </si>
  <si>
    <t>VAP PRESS</t>
  </si>
  <si>
    <t>HARLACHER VAPOR PRESSURE EQN</t>
  </si>
  <si>
    <t>HEAT VAPOR</t>
  </si>
  <si>
    <t>POINT</t>
  </si>
  <si>
    <t>TEMP</t>
  </si>
  <si>
    <t>PRESSURE</t>
  </si>
  <si>
    <t>VOLUME</t>
  </si>
  <si>
    <t>COMPRESS</t>
  </si>
  <si>
    <t>FACTOR</t>
  </si>
  <si>
    <t>@TDEN</t>
  </si>
  <si>
    <t>LIQDEN</t>
  </si>
  <si>
    <t>MOMENT</t>
  </si>
  <si>
    <t xml:space="preserve">    CP=A+(B*T)+(C*T^2)+(D*T^3)</t>
  </si>
  <si>
    <t xml:space="preserve">  LOG(V)=B*(1/T-1/C)</t>
  </si>
  <si>
    <t>FORM</t>
  </si>
  <si>
    <t>LN(P)=A-B/(T+C)</t>
  </si>
  <si>
    <t>MAX TEMP</t>
  </si>
  <si>
    <t>MIN TEMP</t>
  </si>
  <si>
    <t xml:space="preserve">       LN(PVP)=A+B/T+C*LN(T)+(D*PVP/(T^2))</t>
  </si>
  <si>
    <t>NORMAL BP</t>
  </si>
  <si>
    <t>K</t>
  </si>
  <si>
    <t>ATM</t>
  </si>
  <si>
    <t>CC/G-MOL</t>
  </si>
  <si>
    <t>G/CC</t>
  </si>
  <si>
    <t>DEBYES</t>
  </si>
  <si>
    <t xml:space="preserve">  T AS K AND Cpvap IN CAL/G-MOLE-K</t>
  </si>
  <si>
    <t xml:space="preserve">  T AS K AND V AS CP</t>
  </si>
  <si>
    <t xml:space="preserve"> KCAL/G-MOLE</t>
  </si>
  <si>
    <t xml:space="preserve">        P AS mmHg AND T AS K</t>
  </si>
  <si>
    <t>PVP AS mmHg AND T AS K</t>
  </si>
  <si>
    <t>CAL/G-MOLE</t>
  </si>
  <si>
    <t>(TFP)</t>
  </si>
  <si>
    <t>(TB)</t>
  </si>
  <si>
    <t>(TC)</t>
  </si>
  <si>
    <t>(PC)</t>
  </si>
  <si>
    <t>(VC)</t>
  </si>
  <si>
    <t>(ZC)</t>
  </si>
  <si>
    <t>(OMEGA)</t>
  </si>
  <si>
    <t>(LIQDEN)</t>
  </si>
  <si>
    <t>(TDEN)</t>
  </si>
  <si>
    <t>(DIPM)</t>
  </si>
  <si>
    <t>(A)</t>
  </si>
  <si>
    <t>(B)</t>
  </si>
  <si>
    <t>(C)</t>
  </si>
  <si>
    <t>(D)</t>
  </si>
  <si>
    <t>B</t>
  </si>
  <si>
    <t>C</t>
  </si>
  <si>
    <t>DELHG</t>
  </si>
  <si>
    <t>DELGF</t>
  </si>
  <si>
    <t>A</t>
  </si>
  <si>
    <t>TMX</t>
  </si>
  <si>
    <t>TMN</t>
  </si>
  <si>
    <t>D</t>
  </si>
  <si>
    <t>HV</t>
  </si>
  <si>
    <t>********</t>
  </si>
  <si>
    <t>******************************************</t>
  </si>
  <si>
    <t>************</t>
  </si>
  <si>
    <t>1,1,1-TRIFLOUROETHANE</t>
  </si>
  <si>
    <t>1,1,2,2-TETRACHLORO-1,2-DIFLUOROETHANE</t>
  </si>
  <si>
    <t>1,1,2-TRICHLOROETHANE</t>
  </si>
  <si>
    <t>1,1,2-TRIMETHYLCLOPENTANE</t>
  </si>
  <si>
    <t>1,1,3-TRIMETHYLCLOPENTANE</t>
  </si>
  <si>
    <t>1,1-DICHLORO-1,2,2,2-TETRAFLUOROETHANE</t>
  </si>
  <si>
    <t>1,1-DICHLOROETHANE</t>
  </si>
  <si>
    <t>1,1-DIFLOUROETHANE</t>
  </si>
  <si>
    <t>1,1-DIFLUOROETHYLENE</t>
  </si>
  <si>
    <t>1,1-DIMETHYLCYCLOHEXANE</t>
  </si>
  <si>
    <t>1,1-DIMETHYLCYCLOPENTANE</t>
  </si>
  <si>
    <t>1,2,2-TRICHLORO-1,1,2TRIFLUOROETHANE</t>
  </si>
  <si>
    <t>1,2,3,4-TETRAHYDRONAPHTHALENE</t>
  </si>
  <si>
    <t>1,2,3-TRICHLOROPROPANE</t>
  </si>
  <si>
    <t>1,2,3-TRIMETHYLBENZENE</t>
  </si>
  <si>
    <t>1,2,4,5-TETRAMETHYLBEENZENE</t>
  </si>
  <si>
    <t>1,2,4-TRIMETHYLBENZENE</t>
  </si>
  <si>
    <t>1,2-BUTADIENE</t>
  </si>
  <si>
    <t>1,2-DICHLORO-1,1,2,2-TETRAFLUOROETHANE</t>
  </si>
  <si>
    <t>1,2-DICHLOROETHANE</t>
  </si>
  <si>
    <t>1,2-DICHLOROPROPANE</t>
  </si>
  <si>
    <t>1,2-DIMETHOXYETHANE</t>
  </si>
  <si>
    <t>1,2-PENTADIENE</t>
  </si>
  <si>
    <t>1,2-PROPANEDIOL</t>
  </si>
  <si>
    <t>1,3,5-TRIMETHYLBENZENE</t>
  </si>
  <si>
    <t>1,3-BUTADIENE</t>
  </si>
  <si>
    <t>1,3-PROPANEDIOL</t>
  </si>
  <si>
    <t>1,4 DIOXANE</t>
  </si>
  <si>
    <t>1,4-DIETHYLBENZENE</t>
  </si>
  <si>
    <t>1,4-PENTADIENE</t>
  </si>
  <si>
    <t>1,5 HEXADIENE</t>
  </si>
  <si>
    <t>1-BUTENE</t>
  </si>
  <si>
    <t>1-BUTYNE</t>
  </si>
  <si>
    <t>1-CHLORO-1,1-DIFLUOROETHANE</t>
  </si>
  <si>
    <t>1-CHLOROBUTANE</t>
  </si>
  <si>
    <t>1-DECANOL</t>
  </si>
  <si>
    <t>1-DECENE</t>
  </si>
  <si>
    <t>1-DODECENE</t>
  </si>
  <si>
    <t>1-EICOSANOL</t>
  </si>
  <si>
    <t>1-HEPTANOL</t>
  </si>
  <si>
    <t>1-HEPTENE</t>
  </si>
  <si>
    <t>1-HEXADECENE</t>
  </si>
  <si>
    <t>1-HEXANOL</t>
  </si>
  <si>
    <t>1-HEXENE</t>
  </si>
  <si>
    <t>1-METHYL-1-ETHYLCYCLOPENTANE</t>
  </si>
  <si>
    <t>1-METHYL-2-ETHYLBENZENE</t>
  </si>
  <si>
    <t>1-METHYL-2-ISOPROPYLBENZENE</t>
  </si>
  <si>
    <t>1-METHYL-3-ETHYLBENZENE</t>
  </si>
  <si>
    <t>1-METHYL-4-ETHYLBENZENE</t>
  </si>
  <si>
    <t>1-METHYL-4-ISOPROPYLBENZENE</t>
  </si>
  <si>
    <t>1-METHYLNAPHTHALENE</t>
  </si>
  <si>
    <t>1-NONENE</t>
  </si>
  <si>
    <t>1-OCTADECANOL</t>
  </si>
  <si>
    <t>1-OCTADECENE</t>
  </si>
  <si>
    <t>1-OCTANOL</t>
  </si>
  <si>
    <t>1-OCTENE</t>
  </si>
  <si>
    <t>1-PENTADECENE</t>
  </si>
  <si>
    <t>1-PENTANOL</t>
  </si>
  <si>
    <t>1-PENTENE</t>
  </si>
  <si>
    <t>1-PENTYNE</t>
  </si>
  <si>
    <t>1-PROPANOL</t>
  </si>
  <si>
    <t>1-TERADECENE</t>
  </si>
  <si>
    <t>1-TRANS-3-PENTADIENE</t>
  </si>
  <si>
    <t>1-TRIDECENE</t>
  </si>
  <si>
    <t>1-UNDECENE</t>
  </si>
  <si>
    <t>2,2 DIMETHYL BUTANE</t>
  </si>
  <si>
    <t>2,2,3 TRIMETHYLPETANE</t>
  </si>
  <si>
    <t>2,2,3,3-TETRAMETHYLHEPTANE</t>
  </si>
  <si>
    <t>2,2,3,3-TETRAMETHYLPENTANE</t>
  </si>
  <si>
    <t>2,2,3,4-TETRAMETHYLPENTANE</t>
  </si>
  <si>
    <t>2,2,3-TRIMETHYLBUTANE</t>
  </si>
  <si>
    <t>2,2,3-TRIMETHYLHEXANE</t>
  </si>
  <si>
    <t>2,2,4 TRIMETHYLPENTANE</t>
  </si>
  <si>
    <t>2,2,4,4-TETRAMETHYLPENTANE</t>
  </si>
  <si>
    <t>2,2,4-TRIMETHYLHEXANE</t>
  </si>
  <si>
    <t>2,2,5,5-TETRAMETHYLHEPTANE</t>
  </si>
  <si>
    <t>2,2,5-TRIMETHYLHEXANE</t>
  </si>
  <si>
    <t>2,2-DIMETHYL PROPANE</t>
  </si>
  <si>
    <t>2,2-DIMETHYL-1-PROPANOL</t>
  </si>
  <si>
    <t>2,2-DIMETHYLHEXANE</t>
  </si>
  <si>
    <t>2,2-DIMETHYLPENTANE</t>
  </si>
  <si>
    <t>2,3 DIMETHYL BUTANE</t>
  </si>
  <si>
    <t>2,3,3 TRIMETHYLPENTANE</t>
  </si>
  <si>
    <t>2,3,3,4-TETRAMETHYLPENTANE</t>
  </si>
  <si>
    <t>2,3,3-TRIMETHYL-1-BUTENE</t>
  </si>
  <si>
    <t>2,3,4 TRIMETHYLPENTANE</t>
  </si>
  <si>
    <t>2,3-DIMETHYL-1-BUTENE</t>
  </si>
  <si>
    <t>2,3-DIMETHYL-2-BUTENE</t>
  </si>
  <si>
    <t>2,3-DIMETHYLHEXANE</t>
  </si>
  <si>
    <t>2,3-DIMETHYLPENTANE</t>
  </si>
  <si>
    <t>2,3-DIMETHYLPYRIDINE</t>
  </si>
  <si>
    <t>2,3-XYLENOL</t>
  </si>
  <si>
    <t>2,4-DIMETHYLHEXANE</t>
  </si>
  <si>
    <t>2,4-DIMETHYLPENTANE</t>
  </si>
  <si>
    <t>2,4-XYLENOL</t>
  </si>
  <si>
    <t>2,5-DIMETHYLHEXANE</t>
  </si>
  <si>
    <t>2,5-DIMETHYLPYRIDINE</t>
  </si>
  <si>
    <t>2,5-XYLENOL</t>
  </si>
  <si>
    <t>2,6-XYLENOL</t>
  </si>
  <si>
    <t>2-BUTANOL</t>
  </si>
  <si>
    <t>2-BUTYNE</t>
  </si>
  <si>
    <t>2-CHLOROBUTANE</t>
  </si>
  <si>
    <t>2-ETHYLHEXANOL</t>
  </si>
  <si>
    <t>2-METHYL BUTANE</t>
  </si>
  <si>
    <t>2-METHYL PENTANE</t>
  </si>
  <si>
    <t>2-METHYL-1,3-BUTADIENE</t>
  </si>
  <si>
    <t>2-METHYL-1-BUTANOL</t>
  </si>
  <si>
    <t>2-METHYL-1-BUTENE</t>
  </si>
  <si>
    <t>2-METHYL-2-BUTENE</t>
  </si>
  <si>
    <t>2-METHYL-2-PENTENE</t>
  </si>
  <si>
    <t>2-METHYL-3-ETHYLPENTANE</t>
  </si>
  <si>
    <t>2-METHYLHEPTANE</t>
  </si>
  <si>
    <t>2-METHYLHEXANE</t>
  </si>
  <si>
    <t>2-METHYLNAPHTHALENE</t>
  </si>
  <si>
    <t>2-OCTANOL</t>
  </si>
  <si>
    <t>3,3,5-TRIMETHYLHEPTANE</t>
  </si>
  <si>
    <t>3,3-DIETHYLPENTANE</t>
  </si>
  <si>
    <t>3,3-DIMETHYL-1-BUTENE</t>
  </si>
  <si>
    <t>3,3-DIMETHYLHEXANE</t>
  </si>
  <si>
    <t>3,3-DIMETHYLPENTANE</t>
  </si>
  <si>
    <t>3,4 DIMETHYLHEXANE</t>
  </si>
  <si>
    <t>3,4-DIMETHYLPYRIDINE</t>
  </si>
  <si>
    <t>3,4-XYLENOL</t>
  </si>
  <si>
    <t>3,5-DIMETHYLPYRIDINE</t>
  </si>
  <si>
    <t>3,5-XYLENOL</t>
  </si>
  <si>
    <t>3-ETHYLHEXANE</t>
  </si>
  <si>
    <t>3-ETHYLPENTANE</t>
  </si>
  <si>
    <t>3-METHYL PENTANE</t>
  </si>
  <si>
    <t>3-METHYL-1,2-BUTADIENE</t>
  </si>
  <si>
    <t>3-METHYL-1-BUTANOL</t>
  </si>
  <si>
    <t>3-METHYL-1-BUTENE</t>
  </si>
  <si>
    <t>3-METHYL-2-BUTANOL</t>
  </si>
  <si>
    <t>3-METHYL-3-ETHYLPENTANE</t>
  </si>
  <si>
    <t>3-METHYL-CIS-2-PENTENE</t>
  </si>
  <si>
    <t>3-METHYLHEPTANE</t>
  </si>
  <si>
    <t>3-METHYLHEXANE</t>
  </si>
  <si>
    <t>3-METHYL-TRANS-2-PENTENE</t>
  </si>
  <si>
    <t>4- METHYL PYRIDINE</t>
  </si>
  <si>
    <t>4-METHYL-CIS-2-PENTENE</t>
  </si>
  <si>
    <t>4-METHYLHEPTANE</t>
  </si>
  <si>
    <t>4-METHYL-TRANS-2-PENTENE</t>
  </si>
  <si>
    <t>ACETALDEHYDE</t>
  </si>
  <si>
    <t>ACETIC ACID</t>
  </si>
  <si>
    <t>ACETIC ANHYDRIDE</t>
  </si>
  <si>
    <t>ACETONE</t>
  </si>
  <si>
    <t>ACETONITRILE</t>
  </si>
  <si>
    <t>ACETYL CHLORIDE</t>
  </si>
  <si>
    <t>ACETYLENE</t>
  </si>
  <si>
    <t>ACROLEIN</t>
  </si>
  <si>
    <t>ACRYLIC ACID</t>
  </si>
  <si>
    <t>ACRYLONITRILE</t>
  </si>
  <si>
    <t>ALLYL ALCOHOL</t>
  </si>
  <si>
    <t>ALLYL CHLORIDE</t>
  </si>
  <si>
    <t>ALLYL CYANIDE</t>
  </si>
  <si>
    <t>ALPHA-METHYL STYRENE</t>
  </si>
  <si>
    <t>AMMONIA</t>
  </si>
  <si>
    <t>ANILINE</t>
  </si>
  <si>
    <t>ANTHRACENE</t>
  </si>
  <si>
    <t>ARGON</t>
  </si>
  <si>
    <t>BENZALDEHYDE</t>
  </si>
  <si>
    <t>BENZENE</t>
  </si>
  <si>
    <t>BENZOIC ACID</t>
  </si>
  <si>
    <t>BENZONITRILE</t>
  </si>
  <si>
    <t>BENZYL ALCOHOL</t>
  </si>
  <si>
    <t>BORON TRICHLORIDE</t>
  </si>
  <si>
    <t>BORON TRIFLUORIDE</t>
  </si>
  <si>
    <t>BROMINE</t>
  </si>
  <si>
    <t>BROMOBENZENE</t>
  </si>
  <si>
    <t>BUTYL BENZOATE</t>
  </si>
  <si>
    <t>BUTYL ETHER</t>
  </si>
  <si>
    <t>BUTYRONITRILE</t>
  </si>
  <si>
    <t>C,C,T-1,2,4-TRIMETHYLCYCLOPENTANE</t>
  </si>
  <si>
    <t>C,T,C-1,2,4-TRIMETHYLCYCLOPENTANE</t>
  </si>
  <si>
    <t>CAPRYLONITRILE</t>
  </si>
  <si>
    <t>CARBON DIOXIDE</t>
  </si>
  <si>
    <t>CARBON DISULFIDE</t>
  </si>
  <si>
    <t>CARBON MONOXIDE</t>
  </si>
  <si>
    <t>CARBON TETRACHLORIDE</t>
  </si>
  <si>
    <t>CARBON TETRAFLUORIDE</t>
  </si>
  <si>
    <t>CARBONYL SULFIDE</t>
  </si>
  <si>
    <t>CHLORINE</t>
  </si>
  <si>
    <t xml:space="preserve">CHLOROBENZENE </t>
  </si>
  <si>
    <t>CHLORODIFLUOROMETHANE</t>
  </si>
  <si>
    <t>CHLOROFORM</t>
  </si>
  <si>
    <t>CHLOROPENTAFLUOROETHANE</t>
  </si>
  <si>
    <t>CHLOROTRIFLUOROMETHANE</t>
  </si>
  <si>
    <t>CIS-1,2-DIMETHYLCYCLOHEXANE</t>
  </si>
  <si>
    <t>CIS-1,2-DIMETHYLCYCLOPENTANE</t>
  </si>
  <si>
    <t>CIS-1,3-DIMETHYLCYCLOHEXANE</t>
  </si>
  <si>
    <t>CIS-1,4-DIMETHYLCYCLOHEXANE</t>
  </si>
  <si>
    <t>CIS-2-BUTENE</t>
  </si>
  <si>
    <t>CIS-2-HEXENE</t>
  </si>
  <si>
    <t>CIS-2-PENTENE</t>
  </si>
  <si>
    <t>CIS-3-HEXENE</t>
  </si>
  <si>
    <t>CIS-DECALIN</t>
  </si>
  <si>
    <t>CYANOGEN</t>
  </si>
  <si>
    <t>CYCLOBUTANE</t>
  </si>
  <si>
    <t>CYCLOHEPTANE</t>
  </si>
  <si>
    <t>CYCLOHEXANE</t>
  </si>
  <si>
    <t>CYCLOHEXANOL</t>
  </si>
  <si>
    <t>CYCLOHEXANONE</t>
  </si>
  <si>
    <t>CYCLOHEXENE</t>
  </si>
  <si>
    <t>CYCLOPENTANE</t>
  </si>
  <si>
    <t>CYCLOPENTANONE</t>
  </si>
  <si>
    <t>CYCLOPENTENE</t>
  </si>
  <si>
    <t>CYCLOPROPANE</t>
  </si>
  <si>
    <t>DEUTERIUM</t>
  </si>
  <si>
    <t>DEUTERIUM OXIDE</t>
  </si>
  <si>
    <t>DIBROMOMETHANE</t>
  </si>
  <si>
    <t>DIBUTYLAMINE</t>
  </si>
  <si>
    <t>DIBUTYL-O-PHTHALATE</t>
  </si>
  <si>
    <t>DICHLORODIFLUOROMETHANE</t>
  </si>
  <si>
    <t>DICHLOROMETHANE</t>
  </si>
  <si>
    <t>DICHLOROMONOFLUOROMETHANE</t>
  </si>
  <si>
    <t>DIETHYL AMINE</t>
  </si>
  <si>
    <t>DIETHYL DISULFIDE</t>
  </si>
  <si>
    <t>DIETHYL KETONE</t>
  </si>
  <si>
    <t>DIETHYL SULFIDE</t>
  </si>
  <si>
    <t>DIETHYLENE GLYCOL</t>
  </si>
  <si>
    <t>DIHEXYL ETHER</t>
  </si>
  <si>
    <t>DIISOPROPYL ETHER</t>
  </si>
  <si>
    <t>DIMETHYL ETHER</t>
  </si>
  <si>
    <t>DIMETHYL OXALATE</t>
  </si>
  <si>
    <t>DIMETHYL SULFIDE</t>
  </si>
  <si>
    <t>DIPHENYL</t>
  </si>
  <si>
    <t>DIPHENYL ETHER</t>
  </si>
  <si>
    <t>DIPHENYLMETHANE</t>
  </si>
  <si>
    <t>DIPROPYLAMINE</t>
  </si>
  <si>
    <t>DODECANOL</t>
  </si>
  <si>
    <t>ETHANE</t>
  </si>
  <si>
    <t>ETHANOL</t>
  </si>
  <si>
    <t>ETHYL ACETATE</t>
  </si>
  <si>
    <t>ETHYL ACRYLATE</t>
  </si>
  <si>
    <t>ETHYL AMINE</t>
  </si>
  <si>
    <t>ETHYL BENZOATE</t>
  </si>
  <si>
    <t>ETHYL BROMIDE</t>
  </si>
  <si>
    <t>ETHYL BUTYL ETHER</t>
  </si>
  <si>
    <t>ETHYL BUTYRATE</t>
  </si>
  <si>
    <t>ETHYL CHLORIDE</t>
  </si>
  <si>
    <t>ETHYL ETHER</t>
  </si>
  <si>
    <t>ETHYL FLUORIDE</t>
  </si>
  <si>
    <t>ETHYL FORMATE</t>
  </si>
  <si>
    <t>ETHYL ISOBUTYRATE</t>
  </si>
  <si>
    <t>ETHYL MERCAPTAN</t>
  </si>
  <si>
    <t>ETHYL PROPIONATE</t>
  </si>
  <si>
    <t>ETHYL PROPYL ETHER</t>
  </si>
  <si>
    <t>ETHYLBENZENE</t>
  </si>
  <si>
    <t>ETHYLCYCLOHEXANE</t>
  </si>
  <si>
    <t>ETHYLCYCLOPENTANE</t>
  </si>
  <si>
    <t>ETHYLENE</t>
  </si>
  <si>
    <t>ETHYLENE GLYCOL</t>
  </si>
  <si>
    <t>ETHYLENE IMINE</t>
  </si>
  <si>
    <t>ETHYLENE OXIDE</t>
  </si>
  <si>
    <t>ETHYLENEDIAMINE</t>
  </si>
  <si>
    <t>FLUORINE</t>
  </si>
  <si>
    <t>FLUOROBENZENE</t>
  </si>
  <si>
    <t>FORMALDEHYDE</t>
  </si>
  <si>
    <t>FORMIC ACID</t>
  </si>
  <si>
    <t>FURAN</t>
  </si>
  <si>
    <t>GLYCEROL</t>
  </si>
  <si>
    <t>HELIUM-4</t>
  </si>
  <si>
    <t>HEPTADECANOL</t>
  </si>
  <si>
    <t>HYDRAZINE</t>
  </si>
  <si>
    <t>HYDROGEN</t>
  </si>
  <si>
    <t>HYDROGEN BROMIDE</t>
  </si>
  <si>
    <t>HYDROGEN CHLORIDE</t>
  </si>
  <si>
    <t>HYDROGEN CYANIDE</t>
  </si>
  <si>
    <t>HYDROGEN FLUORIDE</t>
  </si>
  <si>
    <t>HYDROGEN IODIDE</t>
  </si>
  <si>
    <t>HYDROGEN SULFIDE</t>
  </si>
  <si>
    <t>IODINE</t>
  </si>
  <si>
    <t>IODOBENZENE</t>
  </si>
  <si>
    <t>ISOBUTANE</t>
  </si>
  <si>
    <t>ISOBUTANOL</t>
  </si>
  <si>
    <t>ISOBUTYL ACETATE</t>
  </si>
  <si>
    <t>ISOBUTYL AMINE</t>
  </si>
  <si>
    <t>ISOBUTYL FORMATE</t>
  </si>
  <si>
    <t>ISOBUTYLBENZENE</t>
  </si>
  <si>
    <t>ISOBUTYLCYCLOHEXANE</t>
  </si>
  <si>
    <t>ISOBUTYLENE</t>
  </si>
  <si>
    <t>ISOBUTYRALDEHYDE</t>
  </si>
  <si>
    <t>ISOBUTYRIC ACID</t>
  </si>
  <si>
    <t>ISOPROPYL ALCOHOL</t>
  </si>
  <si>
    <t>ISOPROPYL AMINE</t>
  </si>
  <si>
    <t>ISOPROPYL CHLORIDE</t>
  </si>
  <si>
    <t>ISOPROPYLBENZENE</t>
  </si>
  <si>
    <t>ISOPROPYLCYCLOHEXANE</t>
  </si>
  <si>
    <t>ISOPROPYLCYCLOPENTANE</t>
  </si>
  <si>
    <t>KETENE</t>
  </si>
  <si>
    <t>KRYPTON</t>
  </si>
  <si>
    <t>MALEIC ANHYDRIDE</t>
  </si>
  <si>
    <t>M-CRESOL</t>
  </si>
  <si>
    <t>M-DICHLOROBENZENE</t>
  </si>
  <si>
    <t>METHANE</t>
  </si>
  <si>
    <t>METHANOL</t>
  </si>
  <si>
    <t>METHYCYCLOPENTANE</t>
  </si>
  <si>
    <t>METHYL ACETATE</t>
  </si>
  <si>
    <t>METHYL ACETYLENE</t>
  </si>
  <si>
    <t>METHYL ACRYLATE</t>
  </si>
  <si>
    <t>METHYL AMINE</t>
  </si>
  <si>
    <t>METHYL BENZOATE</t>
  </si>
  <si>
    <t>METHYL BROMIDE</t>
  </si>
  <si>
    <t>METHYL BUTYRATE</t>
  </si>
  <si>
    <t>METHYL CHLORIDE</t>
  </si>
  <si>
    <t>METHYL ETHYL ETHER</t>
  </si>
  <si>
    <t>METHYL ETHYL KETONE</t>
  </si>
  <si>
    <t>METHYL ETHYL SULFIDE</t>
  </si>
  <si>
    <t>METHYL FLUORIDE</t>
  </si>
  <si>
    <t>METHYL FORMATE</t>
  </si>
  <si>
    <t>METHYL HYDRAZINE</t>
  </si>
  <si>
    <t>METHYL IODIDE</t>
  </si>
  <si>
    <t>METHYL ISOBUTYL KETONE</t>
  </si>
  <si>
    <t>METHYL ISOBUTYRATE</t>
  </si>
  <si>
    <t>METHYL ISOCYANATE</t>
  </si>
  <si>
    <t>METHYL ISOPROPYL KETONE</t>
  </si>
  <si>
    <t>METHYL MERCAPTAN</t>
  </si>
  <si>
    <t>METHYL N-PROPYL KETONE</t>
  </si>
  <si>
    <t>METHYL PHENYL ETHER</t>
  </si>
  <si>
    <t>METHYL PHENYL KETONE</t>
  </si>
  <si>
    <t>METHYL PROPIONATE</t>
  </si>
  <si>
    <t>METHYLAL</t>
  </si>
  <si>
    <t>METHYLCYCLOHEXANE</t>
  </si>
  <si>
    <t>M-ETHYLPHENOL</t>
  </si>
  <si>
    <t>METHYLPHENYLAMINE</t>
  </si>
  <si>
    <t>MONOETHANOLAMINE</t>
  </si>
  <si>
    <t>MORPHOLINE</t>
  </si>
  <si>
    <t>M-TERPHENYL</t>
  </si>
  <si>
    <t>M-TOLUIDINE</t>
  </si>
  <si>
    <t>M-XYLENE</t>
  </si>
  <si>
    <t>N,N-DIMETHYLANILINE</t>
  </si>
  <si>
    <t>NAPHTHALENE</t>
  </si>
  <si>
    <t>N-BUTANE</t>
  </si>
  <si>
    <t>N-BUTANOL</t>
  </si>
  <si>
    <t>N-BUTYL AMINE</t>
  </si>
  <si>
    <t>N-BUTYL-ACETATE</t>
  </si>
  <si>
    <t>N-BUTYLANILINE</t>
  </si>
  <si>
    <t>N-BUTYLBENZENE</t>
  </si>
  <si>
    <t>N-BUTYLCYCLOHEXANE</t>
  </si>
  <si>
    <t>N-BUTYRALDEHYDE</t>
  </si>
  <si>
    <t>N-BUTYRIC ACID</t>
  </si>
  <si>
    <t>N-DECANE</t>
  </si>
  <si>
    <t>N-DECYCLCYCLOPENTANE</t>
  </si>
  <si>
    <t>N-DECYCYCLOHEXANE</t>
  </si>
  <si>
    <t>N-DODECENE</t>
  </si>
  <si>
    <t>N-DODECYCLOPENTANE</t>
  </si>
  <si>
    <t>N-EICOSANE</t>
  </si>
  <si>
    <t>NEON</t>
  </si>
  <si>
    <t>N-HEPTADECANE</t>
  </si>
  <si>
    <t>N-HEPTANE</t>
  </si>
  <si>
    <t>N-HEPTYLCYCLOPENTANE</t>
  </si>
  <si>
    <t>N-HEXADECANE</t>
  </si>
  <si>
    <t>N-HEXADECYLCYCLOPENTANE</t>
  </si>
  <si>
    <t>N-HEXANE</t>
  </si>
  <si>
    <t>N-HEXYLCYCLOPENTANE</t>
  </si>
  <si>
    <t>NITRIC OXIDE</t>
  </si>
  <si>
    <t>NITROGEN</t>
  </si>
  <si>
    <t>NITROGEN DIOXIDE</t>
  </si>
  <si>
    <t>NITROGEN TRIFLUORIDE</t>
  </si>
  <si>
    <t>NITROMETHANE</t>
  </si>
  <si>
    <t>NITROSYL CHLORIDE</t>
  </si>
  <si>
    <t>NITROUS OXIDE</t>
  </si>
  <si>
    <t>N-NONADECANE</t>
  </si>
  <si>
    <t>N-NONANE</t>
  </si>
  <si>
    <t>N-NONYCLYCLOPENTANE</t>
  </si>
  <si>
    <t>N-OCTADECANE</t>
  </si>
  <si>
    <t>N-OCTANE</t>
  </si>
  <si>
    <t>N-OCTYLCYCLOPENTANE</t>
  </si>
  <si>
    <t>N-PENTADECANE</t>
  </si>
  <si>
    <t>N-PENTADECYLCYCLOPENTANE</t>
  </si>
  <si>
    <t>N-PENTANE</t>
  </si>
  <si>
    <t>N-PROPYL ACETATE</t>
  </si>
  <si>
    <t>N-PROPYL AMINE</t>
  </si>
  <si>
    <t>N-PROPYL FORMATE</t>
  </si>
  <si>
    <t>N-PROPYL PROPIONATE</t>
  </si>
  <si>
    <t>N-PROPYLBENZENE</t>
  </si>
  <si>
    <t>N-PROPYLCYCLOHEXANE</t>
  </si>
  <si>
    <t>N-PROPYLCYCLOPENTANE</t>
  </si>
  <si>
    <t>N-TETRADECANE</t>
  </si>
  <si>
    <t>N-TETRADECYCLOPENT</t>
  </si>
  <si>
    <t>N-TRIDECANE</t>
  </si>
  <si>
    <t>N-TRIDECYLCYCLOPENTANE</t>
  </si>
  <si>
    <t>N-UNDECENE</t>
  </si>
  <si>
    <t>N-VALERIC ACID</t>
  </si>
  <si>
    <t>O-CRESOL</t>
  </si>
  <si>
    <t>O-DICHLOROBENZENE</t>
  </si>
  <si>
    <t>O-ETHYLPHENOL</t>
  </si>
  <si>
    <t>O-TERPHENYL</t>
  </si>
  <si>
    <t>O-TOLUIDINE</t>
  </si>
  <si>
    <t>OXYGEN</t>
  </si>
  <si>
    <t>O-XYLENE</t>
  </si>
  <si>
    <t>OZONE</t>
  </si>
  <si>
    <t>P-CRESOL</t>
  </si>
  <si>
    <t>P-DICLOROBENZENE</t>
  </si>
  <si>
    <t>PERFLUOROBENZENE</t>
  </si>
  <si>
    <t>PERFLUOROCYCLOHEXANE</t>
  </si>
  <si>
    <t>PERFLUOROETHANE</t>
  </si>
  <si>
    <t>PERFLUOROMETHYLCYCLOHEXANE</t>
  </si>
  <si>
    <t>PERFLUORO-N-HEPTANE</t>
  </si>
  <si>
    <t>PERFLUORO-N-HEXANE</t>
  </si>
  <si>
    <t>P-ETHYLPHENOL</t>
  </si>
  <si>
    <t>PHENANTHRENE</t>
  </si>
  <si>
    <t>PHENETOLE</t>
  </si>
  <si>
    <t>PHENOL</t>
  </si>
  <si>
    <t>PHOSGENE</t>
  </si>
  <si>
    <t>PHOSPHORUS TRICHLORIDE</t>
  </si>
  <si>
    <t>PHTHALIC ANHYDRIDE</t>
  </si>
  <si>
    <t>PIPERIDINE</t>
  </si>
  <si>
    <t>PROPADIENE</t>
  </si>
  <si>
    <t>PROPANE</t>
  </si>
  <si>
    <t>PROPIONALDEHYDE</t>
  </si>
  <si>
    <t>PROPIONIC ACID</t>
  </si>
  <si>
    <t>PROPIONITRILE</t>
  </si>
  <si>
    <t>PROPYL CHLORIDE</t>
  </si>
  <si>
    <t>PROPYLENE</t>
  </si>
  <si>
    <t>PROPYLENE OXIDE</t>
  </si>
  <si>
    <t>P-TERPHENYL</t>
  </si>
  <si>
    <t>P-TOLUIDINE</t>
  </si>
  <si>
    <t>P-XYLENE</t>
  </si>
  <si>
    <t>PYRIDINE</t>
  </si>
  <si>
    <t>PYRROLE</t>
  </si>
  <si>
    <t>PYRROLIDINE</t>
  </si>
  <si>
    <t>SEC-BUTYLBENZENE</t>
  </si>
  <si>
    <t>SEC-BUTYLCYCLOHEXANE</t>
  </si>
  <si>
    <t>SILICON TETRACHLORIDE</t>
  </si>
  <si>
    <t>SILICON TETRAFLUORIDE</t>
  </si>
  <si>
    <t>STYRENE</t>
  </si>
  <si>
    <t>SUCCINIC ACID</t>
  </si>
  <si>
    <t>SULFUR DIOXIDE</t>
  </si>
  <si>
    <t>SULFUR HEXAFLUORIDE</t>
  </si>
  <si>
    <t>SULFUR TRIOXIDE</t>
  </si>
  <si>
    <t>TERT-BUTANOL</t>
  </si>
  <si>
    <t>TERT-BUTYL CHLORIDE</t>
  </si>
  <si>
    <t>TERT-BUTYLBENZENE</t>
  </si>
  <si>
    <t>TERT-BUTYLCYCLOHEXANE</t>
  </si>
  <si>
    <t>TETRACHLOROETHYLENE</t>
  </si>
  <si>
    <t>TETRAHYDROFURAN</t>
  </si>
  <si>
    <t>THIOPHENE</t>
  </si>
  <si>
    <t>TOLUENE</t>
  </si>
  <si>
    <t>TRANS-1,2-DIMETHYLCYCLOHEXANE</t>
  </si>
  <si>
    <t>TRANS-1,2-DIMETHYLCYCLOPENTANE</t>
  </si>
  <si>
    <t>TRANS-1,3-DIMETHYLCYCLOHEXANE</t>
  </si>
  <si>
    <t>TRANS-1,4-DIMETHYLCYCLOHEXANE</t>
  </si>
  <si>
    <t>TRANS-2-BUTENE</t>
  </si>
  <si>
    <t>TRANS-2-HEXENE</t>
  </si>
  <si>
    <t>TRANS-2-OCTENE</t>
  </si>
  <si>
    <t>TRANS-2-PENTENE</t>
  </si>
  <si>
    <t>TRANS-3-HEXENE</t>
  </si>
  <si>
    <t>TRANS-DECALIN</t>
  </si>
  <si>
    <t>TRIBUTYLAMINE</t>
  </si>
  <si>
    <t>TRICHLOROETHYLENE</t>
  </si>
  <si>
    <t>TRICHLOROFLUOROMETHANE</t>
  </si>
  <si>
    <t>TRIETHYLAMINE</t>
  </si>
  <si>
    <t>TRIFLUOROACETIC ACID</t>
  </si>
  <si>
    <t>TRIFLUOROBROMOMETHANE</t>
  </si>
  <si>
    <t>TRIMETHYL AMINE</t>
  </si>
  <si>
    <t>VALERALDEHYDE</t>
  </si>
  <si>
    <t>VINYL ACETATE</t>
  </si>
  <si>
    <t>VINYL CHLORIDE</t>
  </si>
  <si>
    <t>VINYL ETHYL ETHER</t>
  </si>
  <si>
    <t>VINYL FLUORIDE</t>
  </si>
  <si>
    <t>VINYL FORMATE</t>
  </si>
  <si>
    <t>VINYL METHYL ETHER</t>
  </si>
  <si>
    <t>VINYLACETYLENE</t>
  </si>
  <si>
    <t>WATER</t>
  </si>
  <si>
    <t>XENON</t>
  </si>
  <si>
    <t>Description</t>
  </si>
  <si>
    <t>Date</t>
  </si>
  <si>
    <t xml:space="preserve">User Input </t>
  </si>
  <si>
    <t>By</t>
  </si>
  <si>
    <t>SHORTCUT DISTILLATION : Fenske Underwood Gilliland (FUG)</t>
  </si>
  <si>
    <t>Feed Composition</t>
  </si>
  <si>
    <t>Mols</t>
  </si>
  <si>
    <t>LK</t>
  </si>
  <si>
    <t>HK</t>
  </si>
  <si>
    <t>Keys</t>
  </si>
  <si>
    <t>NBP</t>
  </si>
  <si>
    <t>MW</t>
  </si>
  <si>
    <t>Xi</t>
  </si>
  <si>
    <t>Mass</t>
  </si>
  <si>
    <t>Mol Frac.</t>
  </si>
  <si>
    <r>
      <t>NBP (</t>
    </r>
    <r>
      <rPr>
        <sz val="11"/>
        <color theme="1"/>
        <rFont val="Calibri"/>
        <family val="2"/>
      </rPr>
      <t>°C )</t>
    </r>
  </si>
  <si>
    <t>Normal Boiling Point Pressure</t>
  </si>
  <si>
    <t>mm Hg</t>
  </si>
  <si>
    <t>Check</t>
  </si>
  <si>
    <t>Order</t>
  </si>
  <si>
    <t>Check number of Keys</t>
  </si>
  <si>
    <t>Check number of HK &amp; LK more than 1</t>
  </si>
  <si>
    <t>Index</t>
  </si>
  <si>
    <t>LK &lt; HK</t>
  </si>
  <si>
    <t>Check Conditions</t>
  </si>
  <si>
    <t>Message</t>
  </si>
  <si>
    <t>Status</t>
  </si>
  <si>
    <t>More than 1 Low Key or 1 High Key compound</t>
  </si>
  <si>
    <t>Low Key not selected properly</t>
  </si>
  <si>
    <t>High Key not selected properly</t>
  </si>
  <si>
    <t>Low Key and High Key should be adjacent</t>
  </si>
  <si>
    <t>More than 2 Low Key and High Key compound</t>
  </si>
  <si>
    <t>Feed Conditions</t>
  </si>
  <si>
    <t>Pressure</t>
  </si>
  <si>
    <t>Bar Abs</t>
  </si>
  <si>
    <t>Temperature</t>
  </si>
  <si>
    <t>°C</t>
  </si>
  <si>
    <t>BUBL P Calculation</t>
  </si>
  <si>
    <t>DEW P Calculation</t>
  </si>
  <si>
    <t>Ki</t>
  </si>
  <si>
    <t>Deg K</t>
  </si>
  <si>
    <t>P1</t>
  </si>
  <si>
    <t>V1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</si>
  <si>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</si>
  <si>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</si>
  <si>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</si>
  <si>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</si>
  <si>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</si>
  <si>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</si>
  <si>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</si>
  <si>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</si>
  <si>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</si>
  <si>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</si>
  <si>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</si>
  <si>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</si>
  <si>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</si>
  <si>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</si>
  <si>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</si>
  <si>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</si>
  <si>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</si>
  <si>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</si>
  <si>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</si>
  <si>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</si>
  <si>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</si>
  <si>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</si>
  <si>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</si>
  <si>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</si>
  <si>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</si>
  <si>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T26</t>
  </si>
  <si>
    <t>T27</t>
  </si>
  <si>
    <t>T28</t>
  </si>
  <si>
    <t>T29</t>
  </si>
  <si>
    <t>T30</t>
  </si>
  <si>
    <t>T31</t>
  </si>
  <si>
    <t>T32</t>
  </si>
  <si>
    <t>T33</t>
  </si>
  <si>
    <t>T34</t>
  </si>
  <si>
    <t>T35</t>
  </si>
  <si>
    <t>T36</t>
  </si>
  <si>
    <t>T37</t>
  </si>
  <si>
    <t>T38</t>
  </si>
  <si>
    <t>T39</t>
  </si>
  <si>
    <t>T40</t>
  </si>
  <si>
    <t>T41</t>
  </si>
  <si>
    <t>T42</t>
  </si>
  <si>
    <t>T43</t>
  </si>
  <si>
    <t>T44</t>
  </si>
  <si>
    <t>T45</t>
  </si>
  <si>
    <t>T46</t>
  </si>
  <si>
    <t>T47</t>
  </si>
  <si>
    <t>T48</t>
  </si>
  <si>
    <t>T49</t>
  </si>
  <si>
    <t>T50</t>
  </si>
  <si>
    <t>T51</t>
  </si>
  <si>
    <t>T52</t>
  </si>
  <si>
    <t>T53</t>
  </si>
  <si>
    <t>T54</t>
  </si>
  <si>
    <t>T55</t>
  </si>
  <si>
    <t>T56</t>
  </si>
  <si>
    <t>T57</t>
  </si>
  <si>
    <t>T58</t>
  </si>
  <si>
    <t>T59</t>
  </si>
  <si>
    <t>T60</t>
  </si>
  <si>
    <t>T61</t>
  </si>
  <si>
    <t>T62</t>
  </si>
  <si>
    <t>T63</t>
  </si>
  <si>
    <t>T64</t>
  </si>
  <si>
    <t>T65</t>
  </si>
  <si>
    <t>T66</t>
  </si>
  <si>
    <t>T67</t>
  </si>
  <si>
    <t>T68</t>
  </si>
  <si>
    <t>T69</t>
  </si>
  <si>
    <t>T70</t>
  </si>
  <si>
    <t>Yi</t>
  </si>
  <si>
    <t>F(T)</t>
  </si>
  <si>
    <t>F'(T)</t>
  </si>
  <si>
    <t>Conv</t>
  </si>
  <si>
    <t>Vnew</t>
  </si>
  <si>
    <t>Isnum</t>
  </si>
  <si>
    <t>q</t>
  </si>
  <si>
    <t>State</t>
  </si>
  <si>
    <t>bar</t>
  </si>
  <si>
    <t>% Recovery</t>
  </si>
  <si>
    <t>Recovery value are not provided for Key compound</t>
  </si>
  <si>
    <t>Quality of Feed, q</t>
  </si>
  <si>
    <t>Feed is Saturated Liquid at</t>
  </si>
  <si>
    <t>Feed is Saturated Vapor at</t>
  </si>
  <si>
    <t>Compounds</t>
  </si>
  <si>
    <t>Top</t>
  </si>
  <si>
    <t>Bottom</t>
  </si>
  <si>
    <t>Mol Fraction</t>
  </si>
  <si>
    <t>BUBL T Calculation</t>
  </si>
  <si>
    <t>mmHG</t>
  </si>
  <si>
    <t>Conv.</t>
  </si>
  <si>
    <t>Tnew</t>
  </si>
  <si>
    <t>DEW T Calculation</t>
  </si>
  <si>
    <t>Deg C</t>
  </si>
  <si>
    <t>Bubble Point, Column Bottom</t>
  </si>
  <si>
    <t>Dew Point, Column Top</t>
  </si>
  <si>
    <t>Top T</t>
  </si>
  <si>
    <t>Bottom T</t>
  </si>
  <si>
    <t>High Key K-Value</t>
  </si>
  <si>
    <t>Recovery of Heavy Key in Bottoms</t>
  </si>
  <si>
    <t>Rec LK</t>
  </si>
  <si>
    <t>Rec HK</t>
  </si>
  <si>
    <r>
      <t>= B</t>
    </r>
    <r>
      <rPr>
        <vertAlign val="subscript"/>
        <sz val="11"/>
        <color theme="1"/>
        <rFont val="Calibri"/>
        <family val="2"/>
        <scheme val="minor"/>
      </rPr>
      <t>HK</t>
    </r>
    <r>
      <rPr>
        <sz val="11"/>
        <color theme="1"/>
        <rFont val="Calibri"/>
        <family val="2"/>
        <scheme val="minor"/>
      </rPr>
      <t>/F</t>
    </r>
    <r>
      <rPr>
        <vertAlign val="subscript"/>
        <sz val="11"/>
        <color theme="1"/>
        <rFont val="Calibri"/>
        <family val="2"/>
        <scheme val="minor"/>
      </rPr>
      <t>HK</t>
    </r>
  </si>
  <si>
    <t>Recovery of Light Key in Distillate</t>
  </si>
  <si>
    <r>
      <t>= D</t>
    </r>
    <r>
      <rPr>
        <vertAlign val="subscript"/>
        <sz val="11"/>
        <color theme="1"/>
        <rFont val="Calibri"/>
        <family val="2"/>
        <scheme val="minor"/>
      </rPr>
      <t>LK</t>
    </r>
    <r>
      <rPr>
        <sz val="11"/>
        <color theme="1"/>
        <rFont val="Calibri"/>
        <family val="2"/>
        <scheme val="minor"/>
      </rPr>
      <t>/F</t>
    </r>
    <r>
      <rPr>
        <vertAlign val="subscript"/>
        <sz val="11"/>
        <color theme="1"/>
        <rFont val="Calibri"/>
        <family val="2"/>
        <scheme val="minor"/>
      </rPr>
      <t>LK</t>
    </r>
  </si>
  <si>
    <t>Alpha LK/HK</t>
  </si>
  <si>
    <t>Distribution of non-keys in distillate and bottom Section</t>
  </si>
  <si>
    <t>Di/Fi</t>
  </si>
  <si>
    <t>Bi/Fi</t>
  </si>
  <si>
    <t>Distillate</t>
  </si>
  <si>
    <t>Trial 2</t>
  </si>
  <si>
    <t>Trial 1</t>
  </si>
  <si>
    <t>Top &amp; Bottom Composition along with Temperature Estimation</t>
  </si>
  <si>
    <t>Distribution of non-keys based on Hengstebeck-Geddes equation &amp; Temperature Estimation</t>
  </si>
  <si>
    <t>Trial 3</t>
  </si>
  <si>
    <r>
      <rPr>
        <sz val="11"/>
        <color theme="1"/>
        <rFont val="Calibri"/>
        <family val="2"/>
      </rPr>
      <t>α</t>
    </r>
    <r>
      <rPr>
        <sz val="11"/>
        <color theme="1"/>
        <rFont val="Calibri"/>
        <family val="2"/>
        <scheme val="minor"/>
      </rPr>
      <t xml:space="preserve"> </t>
    </r>
    <r>
      <rPr>
        <vertAlign val="subscript"/>
        <sz val="11"/>
        <color theme="1"/>
        <rFont val="Calibri"/>
        <family val="2"/>
        <scheme val="minor"/>
      </rPr>
      <t>avg</t>
    </r>
  </si>
  <si>
    <r>
      <rPr>
        <sz val="11"/>
        <color theme="1"/>
        <rFont val="Calibri"/>
        <family val="2"/>
      </rPr>
      <t>α</t>
    </r>
    <r>
      <rPr>
        <sz val="11"/>
        <color theme="1"/>
        <rFont val="Calibri"/>
        <family val="2"/>
        <scheme val="minor"/>
      </rPr>
      <t xml:space="preserve"> </t>
    </r>
    <r>
      <rPr>
        <vertAlign val="subscript"/>
        <sz val="11"/>
        <color theme="1"/>
        <rFont val="Calibri"/>
        <family val="2"/>
        <scheme val="minor"/>
      </rPr>
      <t>LK/HK</t>
    </r>
  </si>
  <si>
    <r>
      <rPr>
        <sz val="11"/>
        <color theme="1"/>
        <rFont val="Calibri"/>
        <family val="2"/>
      </rPr>
      <t>α</t>
    </r>
    <r>
      <rPr>
        <vertAlign val="subscript"/>
        <sz val="11"/>
        <color theme="1"/>
        <rFont val="Calibri"/>
        <family val="2"/>
        <scheme val="minor"/>
      </rPr>
      <t>i</t>
    </r>
  </si>
  <si>
    <t>Results</t>
  </si>
  <si>
    <t>Feed</t>
  </si>
  <si>
    <t>Phase</t>
  </si>
  <si>
    <t>Flow</t>
  </si>
  <si>
    <t>Feed Flash at given conditions</t>
  </si>
  <si>
    <t>Step 0</t>
  </si>
  <si>
    <t>Result</t>
  </si>
  <si>
    <t>Conversion of Mass to Mol for Results</t>
  </si>
  <si>
    <t>Temp.</t>
  </si>
  <si>
    <t>Feed Condition</t>
  </si>
  <si>
    <t>mols</t>
  </si>
  <si>
    <t>Liquid</t>
  </si>
  <si>
    <t>Vapor</t>
  </si>
  <si>
    <t>V</t>
  </si>
  <si>
    <t>L</t>
  </si>
  <si>
    <t>Fenske Equation</t>
  </si>
  <si>
    <t>Minimum Number of Stages</t>
  </si>
  <si>
    <t>Nmin</t>
  </si>
  <si>
    <t>Light Key</t>
  </si>
  <si>
    <t>Heavy Key</t>
  </si>
  <si>
    <t>Underwood Equation</t>
  </si>
  <si>
    <t>For Calculation of Minimum Reflux Ratio</t>
  </si>
  <si>
    <r>
      <t xml:space="preserve">Underwood Constant, </t>
    </r>
    <r>
      <rPr>
        <sz val="11"/>
        <color theme="1"/>
        <rFont val="Calibri"/>
        <family val="2"/>
      </rPr>
      <t>θ</t>
    </r>
  </si>
  <si>
    <r>
      <t xml:space="preserve">1 &lt; </t>
    </r>
    <r>
      <rPr>
        <sz val="11"/>
        <color theme="1"/>
        <rFont val="Calibri"/>
        <family val="2"/>
      </rPr>
      <t>θ &lt;</t>
    </r>
  </si>
  <si>
    <t>Xi,f</t>
  </si>
  <si>
    <t>αi</t>
  </si>
  <si>
    <t>X1</t>
  </si>
  <si>
    <t>X2</t>
  </si>
  <si>
    <t>Mid</t>
  </si>
  <si>
    <t>Iteration</t>
  </si>
  <si>
    <t>Xi,d</t>
  </si>
  <si>
    <t>Minimum Reflux Ratio, Rm</t>
  </si>
  <si>
    <t>Minimu Reflux Ratio (Underwood's)</t>
  </si>
  <si>
    <t>Minimum Number of Stages (Fenske )</t>
  </si>
  <si>
    <t>Reflux Ratio Factor</t>
  </si>
  <si>
    <t>Operating Reflux Ratio</t>
  </si>
  <si>
    <t>R.R.</t>
  </si>
  <si>
    <t>X</t>
  </si>
  <si>
    <t>Y</t>
  </si>
  <si>
    <t>N</t>
  </si>
  <si>
    <t>Feed Stage</t>
  </si>
  <si>
    <t>Gilliland's Correlation (No. of Stages)</t>
  </si>
  <si>
    <t>m/p</t>
  </si>
  <si>
    <t>B/D</t>
  </si>
  <si>
    <t>Mol Fractions</t>
  </si>
  <si>
    <t>xHK,Feed</t>
  </si>
  <si>
    <t>xLK, Feed</t>
  </si>
  <si>
    <t>xLK,B</t>
  </si>
  <si>
    <t>xHK,D</t>
  </si>
  <si>
    <r>
      <t>(xLK)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/(xHK)</t>
    </r>
    <r>
      <rPr>
        <vertAlign val="subscript"/>
        <sz val="11"/>
        <color theme="1"/>
        <rFont val="Calibri"/>
        <family val="2"/>
        <scheme val="minor"/>
      </rPr>
      <t>D</t>
    </r>
  </si>
  <si>
    <r>
      <t>(xHK/xLK)</t>
    </r>
    <r>
      <rPr>
        <vertAlign val="subscript"/>
        <sz val="11"/>
        <color theme="1"/>
        <rFont val="Calibri"/>
        <family val="2"/>
        <scheme val="minor"/>
      </rPr>
      <t>F</t>
    </r>
  </si>
  <si>
    <t>Number of Stages (Gilliland) including Reboiler</t>
  </si>
  <si>
    <t>Feed Stage (Kirkbride's Equation)</t>
  </si>
  <si>
    <t>Debutanizer</t>
  </si>
  <si>
    <t>Show</t>
  </si>
  <si>
    <t>Error</t>
  </si>
  <si>
    <t>Reflux Ratio</t>
  </si>
  <si>
    <t>Number of Stages</t>
  </si>
  <si>
    <t>Mass Flowrate</t>
  </si>
  <si>
    <t>Vap Flow</t>
  </si>
  <si>
    <t>Liq Flow</t>
  </si>
  <si>
    <t>Vap</t>
  </si>
  <si>
    <t>Liq</t>
  </si>
  <si>
    <t>Composition</t>
  </si>
  <si>
    <t>CheGuide</t>
  </si>
  <si>
    <t>CheGuide.com</t>
  </si>
  <si>
    <t>Chemical Engineer's Guide</t>
  </si>
  <si>
    <t>11-June-2017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</si>
</sst>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"/>
    <numFmt numFmtId="166" formatCode="0.0000"/>
    <numFmt numFmtId="167" formatCode="0.000E+00"/>
    <numFmt numFmtId="168" formatCode="[$-14009]dd/mm/yy;@"/>
    <numFmt numFmtId="169" formatCode="0.0E+00"/>
    <numFmt numFmtId="170" formatCode="0.0000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5" tint="-0.499984740745262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theme="9" tint="0.39991454817346722"/>
      </left>
      <right/>
      <top style="thin">
        <color theme="9" tint="0.39994506668294322"/>
      </top>
      <bottom/>
      <diagonal/>
    </border>
    <border>
      <left/>
      <right style="thin">
        <color theme="9" tint="0.39991454817346722"/>
      </right>
      <top style="thin">
        <color theme="9" tint="0.39994506668294322"/>
      </top>
      <bottom/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/>
      <top/>
      <bottom style="hair">
        <color theme="6" tint="-0.499984740745262"/>
      </bottom>
      <diagonal/>
    </border>
    <border>
      <left style="thin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4506668294322"/>
      </left>
      <right/>
      <top/>
      <bottom style="thin">
        <color theme="9" tint="0.39994506668294322"/>
      </bottom>
      <diagonal/>
    </border>
    <border>
      <left/>
      <right/>
      <top/>
      <bottom style="thin">
        <color theme="9" tint="0.39994506668294322"/>
      </bottom>
      <diagonal/>
    </border>
    <border>
      <left/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/>
      <bottom style="thin">
        <color theme="9" tint="0.39994506668294322"/>
      </bottom>
      <diagonal/>
    </border>
    <border>
      <left/>
      <right/>
      <top/>
      <bottom style="hair">
        <color theme="6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65">
    <xf numFmtId="0" fontId="0" fillId="0" borderId="0" xfId="0"/>
    <xf numFmtId="0" fontId="2" fillId="0" borderId="0" xfId="1" applyFont="1" applyAlignment="1"/>
    <xf numFmtId="0" fontId="1" fillId="0" borderId="0" xfId="1" applyAlignme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1" fillId="0" borderId="0" xfId="1" applyAlignment="1">
      <alignment horizontal="right"/>
    </xf>
    <xf numFmtId="0" fontId="2" fillId="0" borderId="0" xfId="1" applyFont="1" applyAlignment="1">
      <alignment horizontal="right"/>
    </xf>
    <xf numFmtId="164" fontId="1" fillId="0" borderId="0" xfId="1" applyNumberFormat="1"/>
    <xf numFmtId="165" fontId="1" fillId="0" borderId="0" xfId="1" applyNumberFormat="1"/>
    <xf numFmtId="166" fontId="1" fillId="0" borderId="0" xfId="1" applyNumberFormat="1"/>
    <xf numFmtId="167" fontId="1" fillId="0" borderId="0" xfId="1" applyNumberFormat="1"/>
    <xf numFmtId="2" fontId="1" fillId="0" borderId="0" xfId="1" applyNumberFormat="1"/>
    <xf numFmtId="164" fontId="1" fillId="0" borderId="0" xfId="1" applyNumberFormat="1" applyAlignment="1"/>
    <xf numFmtId="166" fontId="1" fillId="0" borderId="0" xfId="1" applyNumberFormat="1" applyAlignme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64" fontId="0" fillId="0" borderId="0" xfId="0" applyNumberFormat="1"/>
    <xf numFmtId="1" fontId="3" fillId="0" borderId="0" xfId="0" applyNumberFormat="1" applyFont="1" applyBorder="1" applyAlignment="1">
      <alignment horizontal="center" wrapText="1"/>
    </xf>
    <xf numFmtId="1" fontId="0" fillId="0" borderId="0" xfId="0" applyNumberFormat="1" applyProtection="1"/>
    <xf numFmtId="164" fontId="0" fillId="0" borderId="0" xfId="0" applyNumberFormat="1" applyProtection="1"/>
    <xf numFmtId="164" fontId="6" fillId="0" borderId="0" xfId="0" applyNumberFormat="1" applyFont="1" applyBorder="1" applyProtection="1"/>
    <xf numFmtId="164" fontId="7" fillId="0" borderId="0" xfId="0" applyNumberFormat="1" applyFont="1" applyProtection="1"/>
    <xf numFmtId="164" fontId="0" fillId="0" borderId="0" xfId="0" applyNumberFormat="1" applyAlignment="1">
      <alignment wrapText="1"/>
    </xf>
    <xf numFmtId="164" fontId="8" fillId="0" borderId="0" xfId="0" applyNumberFormat="1" applyFont="1" applyAlignment="1">
      <alignment horizontal="left"/>
    </xf>
    <xf numFmtId="164" fontId="0" fillId="2" borderId="5" xfId="0" applyNumberFormat="1" applyFont="1" applyFill="1" applyBorder="1" applyAlignment="1" applyProtection="1">
      <protection locked="0"/>
    </xf>
    <xf numFmtId="2" fontId="0" fillId="2" borderId="5" xfId="0" applyNumberFormat="1" applyFont="1" applyFill="1" applyBorder="1" applyAlignment="1" applyProtection="1">
      <protection locked="0"/>
    </xf>
    <xf numFmtId="165" fontId="0" fillId="2" borderId="5" xfId="0" applyNumberFormat="1" applyFont="1" applyFill="1" applyBorder="1" applyAlignment="1" applyProtection="1">
      <protection locked="0"/>
    </xf>
    <xf numFmtId="0" fontId="0" fillId="3" borderId="0" xfId="0" applyFill="1"/>
    <xf numFmtId="165" fontId="0" fillId="2" borderId="5" xfId="0" applyNumberFormat="1" applyFont="1" applyFill="1" applyBorder="1" applyAlignment="1" applyProtection="1">
      <alignment horizontal="center"/>
      <protection locked="0"/>
    </xf>
    <xf numFmtId="166" fontId="0" fillId="3" borderId="0" xfId="0" applyNumberFormat="1" applyFill="1"/>
    <xf numFmtId="166" fontId="0" fillId="0" borderId="0" xfId="0" applyNumberFormat="1"/>
    <xf numFmtId="0" fontId="0" fillId="0" borderId="0" xfId="0" applyFill="1"/>
    <xf numFmtId="166" fontId="0" fillId="0" borderId="0" xfId="0" applyNumberFormat="1" applyFill="1"/>
    <xf numFmtId="2" fontId="0" fillId="0" borderId="0" xfId="0" applyNumberFormat="1" applyFill="1"/>
    <xf numFmtId="2" fontId="0" fillId="0" borderId="0" xfId="0" applyNumberFormat="1"/>
    <xf numFmtId="0" fontId="11" fillId="5" borderId="0" xfId="0" applyFont="1" applyFill="1"/>
    <xf numFmtId="0" fontId="0" fillId="5" borderId="0" xfId="0" applyFill="1"/>
    <xf numFmtId="0" fontId="6" fillId="0" borderId="0" xfId="0" applyFont="1"/>
    <xf numFmtId="0" fontId="0" fillId="0" borderId="0" xfId="0" applyFont="1"/>
    <xf numFmtId="165" fontId="0" fillId="0" borderId="0" xfId="0" applyNumberFormat="1" applyAlignment="1">
      <alignment horizontal="right"/>
    </xf>
    <xf numFmtId="0" fontId="12" fillId="0" borderId="0" xfId="0" applyFont="1"/>
    <xf numFmtId="0" fontId="13" fillId="0" borderId="0" xfId="0" applyFont="1"/>
    <xf numFmtId="2" fontId="0" fillId="3" borderId="0" xfId="0" applyNumberFormat="1" applyFill="1"/>
    <xf numFmtId="165" fontId="0" fillId="3" borderId="0" xfId="0" applyNumberFormat="1" applyFill="1"/>
    <xf numFmtId="164" fontId="0" fillId="3" borderId="0" xfId="0" applyNumberFormat="1" applyFill="1"/>
    <xf numFmtId="1" fontId="0" fillId="0" borderId="0" xfId="0" applyNumberFormat="1" applyAlignment="1" applyProtection="1">
      <alignment horizontal="center"/>
    </xf>
    <xf numFmtId="166" fontId="0" fillId="3" borderId="0" xfId="0" applyNumberFormat="1" applyFont="1" applyFill="1" applyAlignment="1" applyProtection="1">
      <alignment horizontal="center"/>
    </xf>
    <xf numFmtId="11" fontId="0" fillId="3" borderId="0" xfId="0" applyNumberFormat="1" applyFill="1"/>
    <xf numFmtId="0" fontId="0" fillId="0" borderId="0" xfId="0" applyAlignment="1">
      <alignment horizontal="center"/>
    </xf>
    <xf numFmtId="2" fontId="0" fillId="4" borderId="11" xfId="0" applyNumberFormat="1" applyFill="1" applyBorder="1"/>
    <xf numFmtId="166" fontId="0" fillId="4" borderId="13" xfId="0" applyNumberFormat="1" applyFill="1" applyBorder="1"/>
    <xf numFmtId="0" fontId="14" fillId="0" borderId="0" xfId="0" applyFont="1"/>
    <xf numFmtId="0" fontId="3" fillId="6" borderId="0" xfId="0" applyFont="1" applyFill="1"/>
    <xf numFmtId="0" fontId="0" fillId="6" borderId="0" xfId="0" applyFill="1"/>
    <xf numFmtId="165" fontId="0" fillId="2" borderId="18" xfId="0" applyNumberFormat="1" applyFont="1" applyFill="1" applyBorder="1" applyAlignment="1" applyProtection="1">
      <protection locked="0"/>
    </xf>
    <xf numFmtId="165" fontId="0" fillId="2" borderId="18" xfId="0" applyNumberFormat="1" applyFont="1" applyFill="1" applyBorder="1" applyAlignment="1" applyProtection="1">
      <alignment horizontal="center"/>
      <protection locked="0"/>
    </xf>
    <xf numFmtId="2" fontId="0" fillId="4" borderId="19" xfId="0" applyNumberFormat="1" applyFill="1" applyBorder="1"/>
    <xf numFmtId="166" fontId="0" fillId="4" borderId="12" xfId="0" applyNumberFormat="1" applyFill="1" applyBorder="1"/>
    <xf numFmtId="2" fontId="0" fillId="2" borderId="18" xfId="0" applyNumberFormat="1" applyFont="1" applyFill="1" applyBorder="1" applyAlignment="1" applyProtection="1">
      <protection locked="0"/>
    </xf>
    <xf numFmtId="0" fontId="0" fillId="0" borderId="14" xfId="0" applyBorder="1"/>
    <xf numFmtId="2" fontId="0" fillId="0" borderId="20" xfId="0" applyNumberFormat="1" applyBorder="1"/>
    <xf numFmtId="2" fontId="0" fillId="7" borderId="0" xfId="0" applyNumberFormat="1" applyFill="1"/>
    <xf numFmtId="11" fontId="0" fillId="7" borderId="0" xfId="0" applyNumberFormat="1" applyFill="1"/>
    <xf numFmtId="0" fontId="0" fillId="3" borderId="0" xfId="0" applyFill="1" applyAlignment="1">
      <alignment horizontal="right"/>
    </xf>
    <xf numFmtId="164" fontId="0" fillId="0" borderId="0" xfId="0" applyNumberFormat="1" applyFill="1" applyProtection="1"/>
    <xf numFmtId="0" fontId="3" fillId="0" borderId="0" xfId="0" applyFont="1"/>
    <xf numFmtId="2" fontId="0" fillId="0" borderId="0" xfId="0" applyNumberFormat="1" applyFill="1" applyBorder="1"/>
    <xf numFmtId="0" fontId="0" fillId="0" borderId="0" xfId="0" quotePrefix="1"/>
    <xf numFmtId="0" fontId="16" fillId="9" borderId="0" xfId="0" applyFont="1" applyFill="1"/>
    <xf numFmtId="0" fontId="17" fillId="0" borderId="0" xfId="0" applyFont="1"/>
    <xf numFmtId="165" fontId="0" fillId="2" borderId="21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164" fontId="0" fillId="0" borderId="22" xfId="0" applyNumberFormat="1" applyFont="1" applyFill="1" applyBorder="1" applyProtection="1"/>
    <xf numFmtId="0" fontId="16" fillId="10" borderId="23" xfId="0" applyFont="1" applyFill="1" applyBorder="1"/>
    <xf numFmtId="0" fontId="16" fillId="10" borderId="20" xfId="0" applyFont="1" applyFill="1" applyBorder="1"/>
    <xf numFmtId="0" fontId="16" fillId="10" borderId="24" xfId="0" applyFont="1" applyFill="1" applyBorder="1"/>
    <xf numFmtId="0" fontId="16" fillId="10" borderId="20" xfId="0" applyFont="1" applyFill="1" applyBorder="1" applyAlignment="1">
      <alignment horizontal="center"/>
    </xf>
    <xf numFmtId="0" fontId="16" fillId="10" borderId="14" xfId="0" applyFont="1" applyFill="1" applyBorder="1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/>
    <xf numFmtId="0" fontId="10" fillId="0" borderId="0" xfId="0" applyFont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0" fillId="0" borderId="25" xfId="0" applyBorder="1"/>
    <xf numFmtId="0" fontId="0" fillId="0" borderId="0" xfId="0" applyBorder="1"/>
    <xf numFmtId="0" fontId="0" fillId="0" borderId="26" xfId="0" applyBorder="1"/>
    <xf numFmtId="164" fontId="0" fillId="0" borderId="25" xfId="0" applyNumberFormat="1" applyBorder="1"/>
    <xf numFmtId="164" fontId="0" fillId="0" borderId="0" xfId="0" applyNumberFormat="1" applyBorder="1"/>
    <xf numFmtId="166" fontId="0" fillId="0" borderId="26" xfId="0" applyNumberFormat="1" applyBorder="1"/>
    <xf numFmtId="166" fontId="0" fillId="0" borderId="25" xfId="0" applyNumberFormat="1" applyBorder="1"/>
    <xf numFmtId="166" fontId="0" fillId="0" borderId="0" xfId="0" applyNumberFormat="1" applyBorder="1"/>
    <xf numFmtId="169" fontId="0" fillId="0" borderId="0" xfId="0" applyNumberFormat="1" applyBorder="1"/>
    <xf numFmtId="169" fontId="0" fillId="0" borderId="25" xfId="0" applyNumberFormat="1" applyBorder="1"/>
    <xf numFmtId="169" fontId="0" fillId="0" borderId="27" xfId="0" applyNumberFormat="1" applyBorder="1"/>
    <xf numFmtId="169" fontId="0" fillId="0" borderId="28" xfId="0" applyNumberFormat="1" applyBorder="1"/>
    <xf numFmtId="166" fontId="0" fillId="0" borderId="29" xfId="0" applyNumberFormat="1" applyBorder="1"/>
    <xf numFmtId="164" fontId="0" fillId="0" borderId="26" xfId="0" applyNumberFormat="1" applyBorder="1"/>
    <xf numFmtId="11" fontId="0" fillId="0" borderId="29" xfId="0" applyNumberFormat="1" applyBorder="1"/>
    <xf numFmtId="166" fontId="3" fillId="8" borderId="0" xfId="0" applyNumberFormat="1" applyFont="1" applyFill="1"/>
    <xf numFmtId="1" fontId="3" fillId="8" borderId="0" xfId="0" applyNumberFormat="1" applyFont="1" applyFill="1"/>
    <xf numFmtId="166" fontId="0" fillId="0" borderId="0" xfId="0" applyNumberFormat="1" applyAlignment="1">
      <alignment horizontal="right"/>
    </xf>
    <xf numFmtId="1" fontId="0" fillId="4" borderId="19" xfId="0" applyNumberFormat="1" applyFont="1" applyFill="1" applyBorder="1"/>
    <xf numFmtId="2" fontId="0" fillId="4" borderId="19" xfId="0" applyNumberFormat="1" applyFont="1" applyFill="1" applyBorder="1"/>
    <xf numFmtId="164" fontId="0" fillId="0" borderId="20" xfId="0" applyNumberFormat="1" applyBorder="1"/>
    <xf numFmtId="2" fontId="0" fillId="0" borderId="20" xfId="0" applyNumberFormat="1" applyFill="1" applyBorder="1"/>
    <xf numFmtId="166" fontId="0" fillId="0" borderId="20" xfId="0" applyNumberFormat="1" applyBorder="1"/>
    <xf numFmtId="0" fontId="18" fillId="0" borderId="0" xfId="0" applyFont="1" applyAlignment="1">
      <alignment horizontal="right"/>
    </xf>
    <xf numFmtId="11" fontId="18" fillId="0" borderId="0" xfId="0" applyNumberFormat="1" applyFont="1"/>
    <xf numFmtId="0" fontId="11" fillId="0" borderId="0" xfId="0" applyFont="1"/>
    <xf numFmtId="2" fontId="0" fillId="0" borderId="14" xfId="0" applyNumberFormat="1" applyBorder="1"/>
    <xf numFmtId="0" fontId="0" fillId="0" borderId="30" xfId="0" applyBorder="1"/>
    <xf numFmtId="0" fontId="0" fillId="0" borderId="31" xfId="0" applyBorder="1"/>
    <xf numFmtId="166" fontId="9" fillId="0" borderId="0" xfId="0" applyNumberFormat="1" applyFont="1" applyBorder="1"/>
    <xf numFmtId="166" fontId="9" fillId="0" borderId="28" xfId="0" applyNumberFormat="1" applyFont="1" applyBorder="1"/>
    <xf numFmtId="0" fontId="0" fillId="0" borderId="32" xfId="0" applyBorder="1"/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165" fontId="0" fillId="0" borderId="14" xfId="0" applyNumberFormat="1" applyBorder="1"/>
    <xf numFmtId="166" fontId="9" fillId="0" borderId="33" xfId="0" applyNumberFormat="1" applyFont="1" applyBorder="1"/>
    <xf numFmtId="166" fontId="9" fillId="0" borderId="34" xfId="0" applyNumberFormat="1" applyFont="1" applyBorder="1"/>
    <xf numFmtId="0" fontId="14" fillId="0" borderId="24" xfId="0" applyFont="1" applyBorder="1"/>
    <xf numFmtId="166" fontId="9" fillId="0" borderId="37" xfId="0" applyNumberFormat="1" applyFont="1" applyBorder="1"/>
    <xf numFmtId="166" fontId="9" fillId="0" borderId="35" xfId="0" applyNumberFormat="1" applyFont="1" applyBorder="1"/>
    <xf numFmtId="0" fontId="19" fillId="0" borderId="14" xfId="0" applyFont="1" applyBorder="1"/>
    <xf numFmtId="0" fontId="11" fillId="0" borderId="0" xfId="0" applyFont="1" applyFill="1"/>
    <xf numFmtId="0" fontId="19" fillId="0" borderId="0" xfId="0" applyFont="1"/>
    <xf numFmtId="0" fontId="20" fillId="0" borderId="0" xfId="0" applyFont="1"/>
    <xf numFmtId="164" fontId="21" fillId="0" borderId="0" xfId="2" applyNumberFormat="1" applyFont="1" applyProtection="1"/>
    <xf numFmtId="170" fontId="0" fillId="0" borderId="0" xfId="0" applyNumberFormat="1"/>
    <xf numFmtId="0" fontId="0" fillId="0" borderId="0" xfId="0" applyAlignment="1">
      <alignment horizontal="left"/>
    </xf>
    <xf numFmtId="0" fontId="16" fillId="10" borderId="23" xfId="0" applyFont="1" applyFill="1" applyBorder="1" applyAlignment="1">
      <alignment horizontal="center"/>
    </xf>
    <xf numFmtId="0" fontId="16" fillId="10" borderId="24" xfId="0" applyFont="1" applyFill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9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9" fillId="0" borderId="39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0" fontId="16" fillId="10" borderId="20" xfId="0" applyFont="1" applyFill="1" applyBorder="1" applyAlignment="1">
      <alignment horizontal="center"/>
    </xf>
    <xf numFmtId="0" fontId="9" fillId="0" borderId="36" xfId="0" applyFont="1" applyBorder="1" applyAlignment="1">
      <alignment horizontal="left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164" fontId="9" fillId="2" borderId="8" xfId="0" applyNumberFormat="1" applyFont="1" applyFill="1" applyBorder="1" applyAlignment="1" applyProtection="1">
      <alignment horizontal="left"/>
      <protection locked="0"/>
    </xf>
    <xf numFmtId="164" fontId="9" fillId="2" borderId="9" xfId="0" applyNumberFormat="1" applyFont="1" applyFill="1" applyBorder="1" applyAlignment="1" applyProtection="1">
      <alignment horizontal="left"/>
      <protection locked="0"/>
    </xf>
    <xf numFmtId="164" fontId="9" fillId="2" borderId="10" xfId="0" applyNumberFormat="1" applyFont="1" applyFill="1" applyBorder="1" applyAlignment="1" applyProtection="1">
      <alignment horizontal="left"/>
      <protection locked="0"/>
    </xf>
    <xf numFmtId="164" fontId="9" fillId="2" borderId="15" xfId="0" applyNumberFormat="1" applyFont="1" applyFill="1" applyBorder="1" applyAlignment="1" applyProtection="1">
      <alignment horizontal="left"/>
      <protection locked="0"/>
    </xf>
    <xf numFmtId="164" fontId="9" fillId="2" borderId="16" xfId="0" applyNumberFormat="1" applyFont="1" applyFill="1" applyBorder="1" applyAlignment="1" applyProtection="1">
      <alignment horizontal="left"/>
      <protection locked="0"/>
    </xf>
    <xf numFmtId="164" fontId="9" fillId="2" borderId="17" xfId="0" applyNumberFormat="1" applyFont="1" applyFill="1" applyBorder="1" applyAlignment="1" applyProtection="1">
      <alignment horizontal="left"/>
      <protection locked="0"/>
    </xf>
    <xf numFmtId="164" fontId="6" fillId="2" borderId="1" xfId="0" applyNumberFormat="1" applyFont="1" applyFill="1" applyBorder="1" applyAlignment="1" applyProtection="1">
      <alignment horizontal="left" vertical="top" wrapText="1"/>
      <protection locked="0"/>
    </xf>
    <xf numFmtId="164" fontId="6" fillId="2" borderId="2" xfId="0" applyNumberFormat="1" applyFont="1" applyFill="1" applyBorder="1" applyAlignment="1" applyProtection="1">
      <alignment horizontal="left" vertical="top" wrapText="1"/>
      <protection locked="0"/>
    </xf>
    <xf numFmtId="168" fontId="6" fillId="2" borderId="3" xfId="0" quotePrefix="1" applyNumberFormat="1" applyFont="1" applyFill="1" applyBorder="1" applyAlignment="1" applyProtection="1">
      <alignment horizontal="left"/>
      <protection locked="0"/>
    </xf>
    <xf numFmtId="168" fontId="6" fillId="2" borderId="4" xfId="0" applyNumberFormat="1" applyFont="1" applyFill="1" applyBorder="1" applyAlignment="1" applyProtection="1">
      <alignment horizontal="left"/>
      <protection locked="0"/>
    </xf>
    <xf numFmtId="164" fontId="6" fillId="2" borderId="6" xfId="0" applyNumberFormat="1" applyFont="1" applyFill="1" applyBorder="1" applyAlignment="1" applyProtection="1">
      <alignment horizontal="left"/>
      <protection locked="0"/>
    </xf>
    <xf numFmtId="164" fontId="6" fillId="2" borderId="7" xfId="0" applyNumberFormat="1" applyFont="1" applyFill="1" applyBorder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center" vertic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45699004605557"/>
          <c:y val="0.10804374453193351"/>
          <c:w val="0.69673807755162676"/>
          <c:h val="0.66317876932050157"/>
        </c:manualLayout>
      </c:layout>
      <c:scatterChart>
        <c:scatterStyle val="lineMarker"/>
        <c:varyColors val="0"/>
        <c:ser>
          <c:idx val="0"/>
          <c:order val="0"/>
          <c:spPr>
            <a:ln w="19050"/>
          </c:spPr>
          <c:marker>
            <c:symbol val="circle"/>
            <c:size val="4"/>
          </c:marker>
          <c:xVal>
            <c:numRef>
              <c:f>'Shortcut Distillation'!$C$277:$C$300</c:f>
              <c:numCache>
                <c:formatCode>0.0</c:formatCode>
                <c:ptCount val="24"/>
                <c:pt idx="0">
                  <c:v>1.4426861453323419</c:v>
                </c:pt>
                <c:pt idx="1">
                  <c:v>1.9426861453323419</c:v>
                </c:pt>
                <c:pt idx="2">
                  <c:v>2.4426861453323419</c:v>
                </c:pt>
                <c:pt idx="3">
                  <c:v>2.9426861453323419</c:v>
                </c:pt>
                <c:pt idx="4">
                  <c:v>3.4426861453323419</c:v>
                </c:pt>
                <c:pt idx="5">
                  <c:v>3.9426861453323419</c:v>
                </c:pt>
                <c:pt idx="6">
                  <c:v>4.4426861453323419</c:v>
                </c:pt>
                <c:pt idx="7">
                  <c:v>4.9426861453323419</c:v>
                </c:pt>
                <c:pt idx="8">
                  <c:v>5.4426861453323419</c:v>
                </c:pt>
                <c:pt idx="9">
                  <c:v>5.9426861453323419</c:v>
                </c:pt>
                <c:pt idx="10">
                  <c:v>6.4426861453323419</c:v>
                </c:pt>
                <c:pt idx="11">
                  <c:v>6.9426861453323419</c:v>
                </c:pt>
                <c:pt idx="12">
                  <c:v>7.4426861453323419</c:v>
                </c:pt>
                <c:pt idx="13">
                  <c:v>7.9426861453323419</c:v>
                </c:pt>
                <c:pt idx="14">
                  <c:v>8.4426861453323419</c:v>
                </c:pt>
                <c:pt idx="15">
                  <c:v>8.9426861453323419</c:v>
                </c:pt>
                <c:pt idx="16">
                  <c:v>9.4426861453323419</c:v>
                </c:pt>
                <c:pt idx="17">
                  <c:v>9.9426861453323419</c:v>
                </c:pt>
                <c:pt idx="18">
                  <c:v>10.442686145332342</c:v>
                </c:pt>
                <c:pt idx="19">
                  <c:v>10.942686145332342</c:v>
                </c:pt>
                <c:pt idx="20">
                  <c:v>11.442686145332342</c:v>
                </c:pt>
                <c:pt idx="21">
                  <c:v>11.942686145332342</c:v>
                </c:pt>
                <c:pt idx="22">
                  <c:v>12.442686145332342</c:v>
                </c:pt>
                <c:pt idx="23">
                  <c:v>12.942686145332342</c:v>
                </c:pt>
              </c:numCache>
            </c:numRef>
          </c:xVal>
          <c:yVal>
            <c:numRef>
              <c:f>'Shortcut Distillation'!$F$277:$F$300</c:f>
              <c:numCache>
                <c:formatCode>0.00</c:formatCode>
                <c:ptCount val="24"/>
                <c:pt idx="0">
                  <c:v>22.69984707092404</c:v>
                </c:pt>
                <c:pt idx="1">
                  <c:v>15.579003789416431</c:v>
                </c:pt>
                <c:pt idx="2">
                  <c:v>13.210505091568557</c:v>
                </c:pt>
                <c:pt idx="3">
                  <c:v>11.997684817874104</c:v>
                </c:pt>
                <c:pt idx="4">
                  <c:v>11.25336688922904</c:v>
                </c:pt>
                <c:pt idx="5">
                  <c:v>10.747303757167071</c:v>
                </c:pt>
                <c:pt idx="6">
                  <c:v>10.379744527865189</c:v>
                </c:pt>
                <c:pt idx="7">
                  <c:v>10.100146425938924</c:v>
                </c:pt>
                <c:pt idx="8">
                  <c:v>9.8800425259289142</c:v>
                </c:pt>
                <c:pt idx="9">
                  <c:v>9.7021254205018277</c:v>
                </c:pt>
                <c:pt idx="10">
                  <c:v>9.5552442486743523</c:v>
                </c:pt>
                <c:pt idx="11">
                  <c:v>9.4318797796510285</c:v>
                </c:pt>
                <c:pt idx="12">
                  <c:v>9.3267716247675061</c:v>
                </c:pt>
                <c:pt idx="13">
                  <c:v>9.2361262071103862</c:v>
                </c:pt>
                <c:pt idx="14">
                  <c:v>9.1571370861295645</c:v>
                </c:pt>
                <c:pt idx="15">
                  <c:v>9.0876824683405921</c:v>
                </c:pt>
                <c:pt idx="16">
                  <c:v>9.0261278097045832</c:v>
                </c:pt>
                <c:pt idx="17">
                  <c:v>8.9711931564195186</c:v>
                </c:pt>
                <c:pt idx="18">
                  <c:v>8.9218616884252562</c:v>
                </c:pt>
                <c:pt idx="19">
                  <c:v>8.8773152419764365</c:v>
                </c:pt>
                <c:pt idx="20">
                  <c:v>8.8368879444390487</c:v>
                </c:pt>
                <c:pt idx="21">
                  <c:v>8.8000322806640128</c:v>
                </c:pt>
                <c:pt idx="22">
                  <c:v>8.7662938621474868</c:v>
                </c:pt>
                <c:pt idx="23">
                  <c:v>8.7352923976815759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344320"/>
        <c:axId val="140715136"/>
      </c:scatterChart>
      <c:valAx>
        <c:axId val="1403443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US" sz="900" b="0"/>
                  <a:t>Reflux Ratio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40715136"/>
        <c:crosses val="autoZero"/>
        <c:crossBetween val="midCat"/>
      </c:valAx>
      <c:valAx>
        <c:axId val="140715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US" sz="900" b="0"/>
                  <a:t> Stages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40344320"/>
        <c:crosses val="autoZero"/>
        <c:crossBetween val="midCat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23</xdr:row>
      <xdr:rowOff>38100</xdr:rowOff>
    </xdr:from>
    <xdr:to>
      <xdr:col>11</xdr:col>
      <xdr:colOff>38100</xdr:colOff>
      <xdr:row>32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142875</xdr:colOff>
      <xdr:row>22</xdr:row>
      <xdr:rowOff>123825</xdr:rowOff>
    </xdr:from>
    <xdr:to>
      <xdr:col>11</xdr:col>
      <xdr:colOff>57150</xdr:colOff>
      <xdr:row>23</xdr:row>
      <xdr:rowOff>171450</xdr:rowOff>
    </xdr:to>
    <xdr:sp macro="" textlink="">
      <xdr:nvSpPr>
        <xdr:cNvPr id="3" name="TextBox 2"/>
        <xdr:cNvSpPr txBox="1"/>
      </xdr:nvSpPr>
      <xdr:spPr>
        <a:xfrm>
          <a:off x="4657725" y="4371975"/>
          <a:ext cx="18669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100" b="1" i="1"/>
            <a:t>Stages Vs</a:t>
          </a:r>
          <a:r>
            <a:rPr lang="en-IN" sz="1100" b="1" i="1" baseline="0"/>
            <a:t>  Reflux Ratio</a:t>
          </a:r>
          <a:endParaRPr lang="en-IN" sz="1100" b="1" i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.%20Bubble_Dew_Poi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lish"/>
      <sheetName val="Metric"/>
      <sheetName val="Dbk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he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00"/>
  <sheetViews>
    <sheetView showGridLines="0" tabSelected="1" zoomScaleNormal="100" workbookViewId="0">
      <selection activeCell="C5" sqref="C5"/>
    </sheetView>
  </sheetViews>
  <sheetFormatPr defaultRowHeight="15" x14ac:dyDescent="0.25"/>
  <cols>
    <col min="1" max="1" width="3" style="14" customWidth="1"/>
    <col min="2" max="2" width="9.85546875" customWidth="1"/>
    <col min="9" max="9" width="9.140625" customWidth="1"/>
    <col min="10" max="10" width="11" customWidth="1"/>
    <col min="12" max="17" width="9.140625" hidden="1" customWidth="1"/>
    <col min="18" max="18" width="10.42578125" hidden="1" customWidth="1"/>
    <col min="19" max="21" width="9.140625" hidden="1" customWidth="1"/>
    <col min="22" max="22" width="12.85546875" hidden="1" customWidth="1"/>
    <col min="23" max="26" width="9.5703125" hidden="1" customWidth="1"/>
    <col min="27" max="63" width="0" hidden="1" customWidth="1"/>
    <col min="64" max="64" width="9.140625" hidden="1" customWidth="1"/>
    <col min="65" max="168" width="0" hidden="1" customWidth="1"/>
  </cols>
  <sheetData>
    <row r="1" spans="1:24" x14ac:dyDescent="0.25">
      <c r="A1" s="15"/>
      <c r="B1" s="16"/>
      <c r="C1" s="16"/>
      <c r="D1" s="16"/>
      <c r="E1" s="16"/>
      <c r="F1" s="16"/>
      <c r="G1" s="16"/>
      <c r="H1" s="16"/>
      <c r="I1" s="16"/>
      <c r="O1" t="s">
        <v>753</v>
      </c>
      <c r="P1" t="b">
        <f>IF(AND(B19="",B24="",R271&gt;0),TRUE,FALSE)</f>
        <v>1</v>
      </c>
    </row>
    <row r="2" spans="1:24" ht="18.75" x14ac:dyDescent="0.25">
      <c r="A2" s="17"/>
      <c r="B2" s="161" t="s">
        <v>542</v>
      </c>
      <c r="C2" s="161"/>
      <c r="D2" s="161"/>
      <c r="E2" s="161"/>
      <c r="F2" s="161"/>
      <c r="G2" s="161"/>
      <c r="H2" s="161"/>
      <c r="I2" s="161"/>
      <c r="J2" s="161"/>
      <c r="K2" s="161"/>
    </row>
    <row r="3" spans="1:24" x14ac:dyDescent="0.25">
      <c r="A3" s="18"/>
      <c r="B3" s="128" t="s">
        <v>764</v>
      </c>
      <c r="C3" s="19"/>
      <c r="D3" s="19"/>
      <c r="E3" s="19"/>
      <c r="H3" s="20" t="s">
        <v>538</v>
      </c>
      <c r="J3" s="155" t="s">
        <v>752</v>
      </c>
      <c r="K3" s="156"/>
      <c r="N3" t="s">
        <v>547</v>
      </c>
    </row>
    <row r="4" spans="1:24" x14ac:dyDescent="0.25">
      <c r="A4" s="18"/>
      <c r="B4" s="21" t="s">
        <v>765</v>
      </c>
      <c r="C4" s="19"/>
      <c r="D4" s="19"/>
      <c r="E4" s="19"/>
      <c r="H4" s="20" t="s">
        <v>539</v>
      </c>
      <c r="J4" s="157" t="s">
        <v>766</v>
      </c>
      <c r="K4" s="158"/>
      <c r="N4" s="27" t="s">
        <v>545</v>
      </c>
      <c r="O4" s="27" t="s">
        <v>544</v>
      </c>
    </row>
    <row r="5" spans="1:24" ht="15.75" customHeight="1" x14ac:dyDescent="0.25">
      <c r="A5" s="18"/>
      <c r="B5" s="23" t="s">
        <v>540</v>
      </c>
      <c r="C5" s="24"/>
      <c r="D5" s="22"/>
      <c r="E5" s="22"/>
      <c r="H5" s="20" t="s">
        <v>541</v>
      </c>
      <c r="J5" s="159" t="s">
        <v>763</v>
      </c>
      <c r="K5" s="160"/>
      <c r="N5" s="27" t="s">
        <v>546</v>
      </c>
      <c r="O5" s="27" t="s">
        <v>551</v>
      </c>
    </row>
    <row r="6" spans="1:24" ht="15" customHeight="1" x14ac:dyDescent="0.25">
      <c r="N6" s="27"/>
      <c r="Q6" t="s">
        <v>554</v>
      </c>
      <c r="T6">
        <v>760</v>
      </c>
      <c r="U6" t="s">
        <v>555</v>
      </c>
    </row>
    <row r="7" spans="1:24" x14ac:dyDescent="0.25">
      <c r="B7" s="52" t="s">
        <v>543</v>
      </c>
      <c r="C7" s="52"/>
      <c r="D7" s="52"/>
      <c r="E7" s="52"/>
      <c r="F7" s="52"/>
      <c r="G7" s="52"/>
      <c r="H7" s="52"/>
      <c r="I7" s="52"/>
      <c r="J7" s="52"/>
      <c r="K7" s="52"/>
      <c r="U7" s="38" t="s">
        <v>556</v>
      </c>
    </row>
    <row r="8" spans="1:24" x14ac:dyDescent="0.25">
      <c r="B8" s="162" t="s">
        <v>665</v>
      </c>
      <c r="C8" s="163"/>
      <c r="D8" s="163"/>
      <c r="E8" s="164"/>
      <c r="F8" s="70" t="s">
        <v>544</v>
      </c>
      <c r="G8" s="71" t="s">
        <v>547</v>
      </c>
      <c r="H8" s="72" t="s">
        <v>553</v>
      </c>
      <c r="I8" s="71" t="s">
        <v>552</v>
      </c>
      <c r="J8" s="71" t="s">
        <v>660</v>
      </c>
      <c r="N8" t="s">
        <v>65</v>
      </c>
      <c r="O8" t="s">
        <v>61</v>
      </c>
      <c r="P8" t="s">
        <v>62</v>
      </c>
      <c r="Q8" t="s">
        <v>544</v>
      </c>
      <c r="R8" t="s">
        <v>549</v>
      </c>
      <c r="S8" t="s">
        <v>550</v>
      </c>
      <c r="T8" t="s">
        <v>548</v>
      </c>
      <c r="U8" s="38" t="s">
        <v>557</v>
      </c>
      <c r="V8" s="38" t="s">
        <v>660</v>
      </c>
    </row>
    <row r="9" spans="1:24" x14ac:dyDescent="0.25">
      <c r="B9" s="152" t="s">
        <v>481</v>
      </c>
      <c r="C9" s="153"/>
      <c r="D9" s="153"/>
      <c r="E9" s="154"/>
      <c r="F9" s="54">
        <v>5</v>
      </c>
      <c r="G9" s="55"/>
      <c r="H9" s="56">
        <f>T9</f>
        <v>-42.059550741395896</v>
      </c>
      <c r="I9" s="57">
        <f>IF(B9="","",S9)</f>
        <v>0.05</v>
      </c>
      <c r="J9" s="58"/>
      <c r="K9" s="126" t="str">
        <f>IF(G9="","",IF(G9="LK","Distillate","Bottom"))</f>
        <v/>
      </c>
      <c r="L9" s="39">
        <f>G9</f>
        <v>0</v>
      </c>
      <c r="M9">
        <v>1</v>
      </c>
      <c r="N9" s="31">
        <f>IF(ISNUMBER(VLOOKUP(B9,Dbk!$B$15:$AE$483,21)),VLOOKUP(B9,Dbk!$B$15:$AE$483,21),0)</f>
        <v>15.726000000000001</v>
      </c>
      <c r="O9" s="31">
        <f>IF(ISNUMBER(VLOOKUP(B9,Dbk!$B$15:$AE$483,22)),VLOOKUP(B9,Dbk!$B$15:$AE$483,22),0)</f>
        <v>1872.46</v>
      </c>
      <c r="P9" s="31">
        <f>IF(ISNUMBER(VLOOKUP(B9,Dbk!$B$15:$AE$483,23)),VLOOKUP(B9,Dbk!$B$15:$AE$483,23),0)</f>
        <v>-25.16</v>
      </c>
      <c r="Q9" s="32">
        <f>IF(B9="",0,IF($F$8=$O$4,F9,F9/R9))</f>
        <v>5</v>
      </c>
      <c r="R9" s="31">
        <f>IF(ISNUMBER(VLOOKUP(B9,Dbk!$B$15:$AE$483,2)),VLOOKUP(B9,Dbk!$B$15:$AE$483,2),1E+21)</f>
        <v>44.097000000000001</v>
      </c>
      <c r="S9" s="33">
        <f>Q9/$Q$19</f>
        <v>0.05</v>
      </c>
      <c r="T9" s="34">
        <f t="shared" ref="T9:T18" si="0">IF(B9="","",O9/(N9-LN($T$6))-P9-273.15)</f>
        <v>-42.059550741395896</v>
      </c>
      <c r="V9" t="str">
        <f>IF(J9="","",J9)</f>
        <v/>
      </c>
      <c r="W9">
        <f>IF(OR(G9="",J9=""),0,1)</f>
        <v>0</v>
      </c>
      <c r="X9" t="b">
        <f>IF(B9="",FALSE,TRUE)</f>
        <v>1</v>
      </c>
    </row>
    <row r="10" spans="1:24" x14ac:dyDescent="0.25">
      <c r="B10" s="149" t="s">
        <v>345</v>
      </c>
      <c r="C10" s="150"/>
      <c r="D10" s="150"/>
      <c r="E10" s="151"/>
      <c r="F10" s="26">
        <v>15</v>
      </c>
      <c r="G10" s="28"/>
      <c r="H10" s="49">
        <f t="shared" ref="H10:H18" si="1">T10</f>
        <v>-11.726012056596176</v>
      </c>
      <c r="I10" s="50">
        <f t="shared" ref="I10:I18" si="2">IF(B10="","",S10)</f>
        <v>0.15</v>
      </c>
      <c r="J10" s="25"/>
      <c r="K10" s="126" t="str">
        <f t="shared" ref="K10:K18" si="3">IF(G10="","",IF(G10="LK","Distillate","Bottom"))</f>
        <v/>
      </c>
      <c r="L10" s="39">
        <f t="shared" ref="L10:L18" si="4">G10</f>
        <v>0</v>
      </c>
      <c r="M10">
        <v>2</v>
      </c>
      <c r="N10" s="31">
        <f>IF(ISNUMBER(VLOOKUP(B10,Dbk!$B$15:$AE$483,21)),VLOOKUP(B10,Dbk!$B$15:$AE$483,21),0)</f>
        <v>15.5381</v>
      </c>
      <c r="O10" s="31">
        <f>IF(ISNUMBER(VLOOKUP(B10,Dbk!$B$15:$AE$483,22)),VLOOKUP(B10,Dbk!$B$15:$AE$483,22),0)</f>
        <v>2032.73</v>
      </c>
      <c r="P10" s="31">
        <f>IF(ISNUMBER(VLOOKUP(B10,Dbk!$B$15:$AE$483,23)),VLOOKUP(B10,Dbk!$B$15:$AE$483,23),0)</f>
        <v>-33.15</v>
      </c>
      <c r="Q10" s="32">
        <f t="shared" ref="Q10:Q18" si="5">IF(B10="",0,IF($F$8=$O$4,F10,F10/R10))</f>
        <v>15</v>
      </c>
      <c r="R10" s="31">
        <f>IF(ISNUMBER(VLOOKUP(B10,Dbk!$B$15:$AE$483,2)),VLOOKUP(B10,Dbk!$B$15:$AE$483,2),1E+21)</f>
        <v>58.124000000000002</v>
      </c>
      <c r="S10" s="33">
        <f t="shared" ref="S10:S18" si="6">Q10/$Q$19</f>
        <v>0.15</v>
      </c>
      <c r="T10" s="34">
        <f t="shared" si="0"/>
        <v>-11.726012056596176</v>
      </c>
      <c r="U10">
        <f>IF(B10="",0,IF(T10&gt;T9,0,1))</f>
        <v>0</v>
      </c>
      <c r="V10" t="str">
        <f t="shared" ref="V10:V18" si="7">IF(J10="","",J10)</f>
        <v/>
      </c>
      <c r="W10">
        <f t="shared" ref="W10:W18" si="8">IF(OR(G10="",J10=""),0,1)</f>
        <v>0</v>
      </c>
      <c r="X10" t="b">
        <f t="shared" ref="X10:X18" si="9">IF(B10="",FALSE,TRUE)</f>
        <v>1</v>
      </c>
    </row>
    <row r="11" spans="1:24" x14ac:dyDescent="0.25">
      <c r="B11" s="149" t="s">
        <v>404</v>
      </c>
      <c r="C11" s="150"/>
      <c r="D11" s="150"/>
      <c r="E11" s="151"/>
      <c r="F11" s="26">
        <v>25</v>
      </c>
      <c r="G11" s="28" t="s">
        <v>545</v>
      </c>
      <c r="H11" s="49">
        <f t="shared" si="1"/>
        <v>-0.48475774841637076</v>
      </c>
      <c r="I11" s="50">
        <f t="shared" si="2"/>
        <v>0.25</v>
      </c>
      <c r="J11" s="25">
        <v>95</v>
      </c>
      <c r="K11" s="126" t="str">
        <f t="shared" si="3"/>
        <v>Distillate</v>
      </c>
      <c r="L11" s="39" t="str">
        <f t="shared" si="4"/>
        <v>LK</v>
      </c>
      <c r="M11">
        <v>3</v>
      </c>
      <c r="N11" s="31">
        <f>IF(ISNUMBER(VLOOKUP(B11,Dbk!$B$15:$AE$483,21)),VLOOKUP(B11,Dbk!$B$15:$AE$483,21),0)</f>
        <v>15.6782</v>
      </c>
      <c r="O11" s="31">
        <f>IF(ISNUMBER(VLOOKUP(B11,Dbk!$B$15:$AE$483,22)),VLOOKUP(B11,Dbk!$B$15:$AE$483,22),0)</f>
        <v>2154.9</v>
      </c>
      <c r="P11" s="31">
        <f>IF(ISNUMBER(VLOOKUP(B11,Dbk!$B$15:$AE$483,23)),VLOOKUP(B11,Dbk!$B$15:$AE$483,23),0)</f>
        <v>-34.42</v>
      </c>
      <c r="Q11" s="32">
        <f t="shared" si="5"/>
        <v>25</v>
      </c>
      <c r="R11" s="31">
        <f>IF(ISNUMBER(VLOOKUP(B11,Dbk!$B$15:$AE$483,2)),VLOOKUP(B11,Dbk!$B$15:$AE$483,2),1E+21)</f>
        <v>58.124000000000002</v>
      </c>
      <c r="S11" s="33">
        <f t="shared" si="6"/>
        <v>0.25</v>
      </c>
      <c r="T11" s="34">
        <f t="shared" si="0"/>
        <v>-0.48475774841637076</v>
      </c>
      <c r="U11">
        <f t="shared" ref="U11:U18" si="10">IF(B11="",0,IF(T11&gt;T10,0,1))</f>
        <v>0</v>
      </c>
      <c r="V11">
        <f t="shared" si="7"/>
        <v>95</v>
      </c>
      <c r="W11">
        <f>IF(OR(G11="",J11=""),0,1)</f>
        <v>1</v>
      </c>
      <c r="X11" t="b">
        <f t="shared" si="9"/>
        <v>1</v>
      </c>
    </row>
    <row r="12" spans="1:24" x14ac:dyDescent="0.25">
      <c r="B12" s="149" t="s">
        <v>176</v>
      </c>
      <c r="C12" s="150"/>
      <c r="D12" s="150"/>
      <c r="E12" s="151"/>
      <c r="F12" s="26">
        <v>20</v>
      </c>
      <c r="G12" s="28" t="s">
        <v>546</v>
      </c>
      <c r="H12" s="49">
        <f t="shared" si="1"/>
        <v>27.849370607512071</v>
      </c>
      <c r="I12" s="50">
        <f t="shared" si="2"/>
        <v>0.2</v>
      </c>
      <c r="J12" s="25">
        <v>95</v>
      </c>
      <c r="K12" s="126" t="str">
        <f t="shared" si="3"/>
        <v>Bottom</v>
      </c>
      <c r="L12" s="39" t="str">
        <f t="shared" si="4"/>
        <v>HK</v>
      </c>
      <c r="M12">
        <v>4</v>
      </c>
      <c r="N12" s="31">
        <f>IF(ISNUMBER(VLOOKUP(B12,Dbk!$B$15:$AE$483,21)),VLOOKUP(B12,Dbk!$B$15:$AE$483,21),0)</f>
        <v>15.633800000000001</v>
      </c>
      <c r="O12" s="31">
        <f>IF(ISNUMBER(VLOOKUP(B12,Dbk!$B$15:$AE$483,22)),VLOOKUP(B12,Dbk!$B$15:$AE$483,22),0)</f>
        <v>2348.67</v>
      </c>
      <c r="P12" s="31">
        <f>IF(ISNUMBER(VLOOKUP(B12,Dbk!$B$15:$AE$483,23)),VLOOKUP(B12,Dbk!$B$15:$AE$483,23),0)</f>
        <v>-40.049999999999997</v>
      </c>
      <c r="Q12" s="32">
        <f t="shared" si="5"/>
        <v>20</v>
      </c>
      <c r="R12" s="31">
        <f>IF(ISNUMBER(VLOOKUP(B12,Dbk!$B$15:$AE$483,2)),VLOOKUP(B12,Dbk!$B$15:$AE$483,2),1E+21)</f>
        <v>72.150999999999996</v>
      </c>
      <c r="S12" s="33">
        <f t="shared" si="6"/>
        <v>0.2</v>
      </c>
      <c r="T12" s="34">
        <f t="shared" si="0"/>
        <v>27.849370607512071</v>
      </c>
      <c r="U12">
        <f t="shared" si="10"/>
        <v>0</v>
      </c>
      <c r="V12">
        <f t="shared" si="7"/>
        <v>95</v>
      </c>
      <c r="W12">
        <f t="shared" si="8"/>
        <v>1</v>
      </c>
      <c r="X12" t="b">
        <f t="shared" si="9"/>
        <v>1</v>
      </c>
    </row>
    <row r="13" spans="1:24" x14ac:dyDescent="0.25">
      <c r="B13" s="149" t="s">
        <v>442</v>
      </c>
      <c r="C13" s="150"/>
      <c r="D13" s="150"/>
      <c r="E13" s="151"/>
      <c r="F13" s="26">
        <v>35</v>
      </c>
      <c r="G13" s="28"/>
      <c r="H13" s="49">
        <f t="shared" si="1"/>
        <v>36.037278598975831</v>
      </c>
      <c r="I13" s="50">
        <f t="shared" si="2"/>
        <v>0.35</v>
      </c>
      <c r="J13" s="25"/>
      <c r="K13" s="126" t="str">
        <f t="shared" si="3"/>
        <v/>
      </c>
      <c r="L13" s="39">
        <f t="shared" si="4"/>
        <v>0</v>
      </c>
      <c r="M13">
        <v>5</v>
      </c>
      <c r="N13" s="31">
        <f>IF(ISNUMBER(VLOOKUP(B13,Dbk!$B$15:$AE$483,21)),VLOOKUP(B13,Dbk!$B$15:$AE$483,21),0)</f>
        <v>15.833299999999999</v>
      </c>
      <c r="O13" s="31">
        <f>IF(ISNUMBER(VLOOKUP(B13,Dbk!$B$15:$AE$483,22)),VLOOKUP(B13,Dbk!$B$15:$AE$483,22),0)</f>
        <v>2477.0700000000002</v>
      </c>
      <c r="P13" s="31">
        <f>IF(ISNUMBER(VLOOKUP(B13,Dbk!$B$15:$AE$483,23)),VLOOKUP(B13,Dbk!$B$15:$AE$483,23),0)</f>
        <v>-39.94</v>
      </c>
      <c r="Q13" s="32">
        <f t="shared" si="5"/>
        <v>35</v>
      </c>
      <c r="R13" s="31">
        <f>IF(ISNUMBER(VLOOKUP(B13,Dbk!$B$15:$AE$483,2)),VLOOKUP(B13,Dbk!$B$15:$AE$483,2),1E+21)</f>
        <v>72.150999999999996</v>
      </c>
      <c r="S13" s="33">
        <f t="shared" si="6"/>
        <v>0.35</v>
      </c>
      <c r="T13" s="34">
        <f t="shared" si="0"/>
        <v>36.037278598975831</v>
      </c>
      <c r="U13">
        <f t="shared" si="10"/>
        <v>0</v>
      </c>
      <c r="V13" t="str">
        <f t="shared" si="7"/>
        <v/>
      </c>
      <c r="W13">
        <f t="shared" si="8"/>
        <v>0</v>
      </c>
      <c r="X13" t="b">
        <f t="shared" si="9"/>
        <v>1</v>
      </c>
    </row>
    <row r="14" spans="1:24" x14ac:dyDescent="0.25">
      <c r="B14" s="149"/>
      <c r="C14" s="150"/>
      <c r="D14" s="150"/>
      <c r="E14" s="151"/>
      <c r="F14" s="26"/>
      <c r="G14" s="28"/>
      <c r="H14" s="49" t="str">
        <f t="shared" si="1"/>
        <v/>
      </c>
      <c r="I14" s="50" t="str">
        <f t="shared" si="2"/>
        <v/>
      </c>
      <c r="J14" s="25"/>
      <c r="K14" s="126" t="str">
        <f t="shared" si="3"/>
        <v/>
      </c>
      <c r="L14" s="39">
        <f t="shared" si="4"/>
        <v>0</v>
      </c>
      <c r="M14">
        <v>6</v>
      </c>
      <c r="N14" s="31">
        <f>IF(ISNUMBER(VLOOKUP(B14,Dbk!$B$15:$AE$483,21)),VLOOKUP(B14,Dbk!$B$15:$AE$483,21),0)</f>
        <v>0</v>
      </c>
      <c r="O14" s="31">
        <f>IF(ISNUMBER(VLOOKUP(B14,Dbk!$B$15:$AE$483,22)),VLOOKUP(B14,Dbk!$B$15:$AE$483,22),0)</f>
        <v>0</v>
      </c>
      <c r="P14" s="31">
        <f>IF(ISNUMBER(VLOOKUP(B14,Dbk!$B$15:$AE$483,23)),VLOOKUP(B14,Dbk!$B$15:$AE$483,23),0)</f>
        <v>0</v>
      </c>
      <c r="Q14" s="32">
        <f t="shared" si="5"/>
        <v>0</v>
      </c>
      <c r="R14" s="31">
        <f>IF(ISNUMBER(VLOOKUP(B14,Dbk!$B$15:$AE$483,2)),VLOOKUP(B14,Dbk!$B$15:$AE$483,2),1E+21)</f>
        <v>1E+21</v>
      </c>
      <c r="S14" s="33">
        <f t="shared" si="6"/>
        <v>0</v>
      </c>
      <c r="T14" s="34" t="str">
        <f t="shared" si="0"/>
        <v/>
      </c>
      <c r="U14">
        <f t="shared" si="10"/>
        <v>0</v>
      </c>
      <c r="V14" t="str">
        <f t="shared" si="7"/>
        <v/>
      </c>
      <c r="W14">
        <f t="shared" si="8"/>
        <v>0</v>
      </c>
      <c r="X14" t="b">
        <f t="shared" si="9"/>
        <v>0</v>
      </c>
    </row>
    <row r="15" spans="1:24" x14ac:dyDescent="0.25">
      <c r="B15" s="149"/>
      <c r="C15" s="150"/>
      <c r="D15" s="150"/>
      <c r="E15" s="151"/>
      <c r="F15" s="26"/>
      <c r="G15" s="28"/>
      <c r="H15" s="49" t="str">
        <f t="shared" si="1"/>
        <v/>
      </c>
      <c r="I15" s="50" t="str">
        <f t="shared" si="2"/>
        <v/>
      </c>
      <c r="J15" s="25"/>
      <c r="K15" s="126" t="str">
        <f t="shared" si="3"/>
        <v/>
      </c>
      <c r="L15" s="39">
        <f t="shared" si="4"/>
        <v>0</v>
      </c>
      <c r="M15">
        <v>7</v>
      </c>
      <c r="N15" s="31">
        <f>IF(ISNUMBER(VLOOKUP(B15,Dbk!$B$15:$AE$483,21)),VLOOKUP(B15,Dbk!$B$15:$AE$483,21),0)</f>
        <v>0</v>
      </c>
      <c r="O15" s="31">
        <f>IF(ISNUMBER(VLOOKUP(B15,Dbk!$B$15:$AE$483,22)),VLOOKUP(B15,Dbk!$B$15:$AE$483,22),0)</f>
        <v>0</v>
      </c>
      <c r="P15" s="31">
        <f>IF(ISNUMBER(VLOOKUP(B15,Dbk!$B$15:$AE$483,23)),VLOOKUP(B15,Dbk!$B$15:$AE$483,23),0)</f>
        <v>0</v>
      </c>
      <c r="Q15" s="32">
        <f t="shared" si="5"/>
        <v>0</v>
      </c>
      <c r="R15" s="31">
        <f>IF(ISNUMBER(VLOOKUP(B15,Dbk!$B$15:$AE$483,2)),VLOOKUP(B15,Dbk!$B$15:$AE$483,2),1E+21)</f>
        <v>1E+21</v>
      </c>
      <c r="S15" s="33">
        <f t="shared" si="6"/>
        <v>0</v>
      </c>
      <c r="T15" s="34" t="str">
        <f t="shared" si="0"/>
        <v/>
      </c>
      <c r="U15">
        <f>IF(B15="",0,IF(T15&gt;T14,0,1))</f>
        <v>0</v>
      </c>
      <c r="V15" t="str">
        <f t="shared" si="7"/>
        <v/>
      </c>
      <c r="W15">
        <f t="shared" si="8"/>
        <v>0</v>
      </c>
      <c r="X15" t="b">
        <f t="shared" si="9"/>
        <v>0</v>
      </c>
    </row>
    <row r="16" spans="1:24" x14ac:dyDescent="0.25">
      <c r="B16" s="149"/>
      <c r="C16" s="150"/>
      <c r="D16" s="150"/>
      <c r="E16" s="151"/>
      <c r="F16" s="26"/>
      <c r="G16" s="28"/>
      <c r="H16" s="49" t="str">
        <f t="shared" si="1"/>
        <v/>
      </c>
      <c r="I16" s="50" t="str">
        <f t="shared" si="2"/>
        <v/>
      </c>
      <c r="J16" s="25"/>
      <c r="K16" s="126" t="str">
        <f t="shared" si="3"/>
        <v/>
      </c>
      <c r="L16" s="39">
        <f t="shared" si="4"/>
        <v>0</v>
      </c>
      <c r="M16">
        <v>8</v>
      </c>
      <c r="N16" s="31">
        <f>IF(ISNUMBER(VLOOKUP(B16,Dbk!$B$15:$AE$483,21)),VLOOKUP(B16,Dbk!$B$15:$AE$483,21),0)</f>
        <v>0</v>
      </c>
      <c r="O16" s="31">
        <f>IF(ISNUMBER(VLOOKUP(B16,Dbk!$B$15:$AE$483,22)),VLOOKUP(B16,Dbk!$B$15:$AE$483,22),0)</f>
        <v>0</v>
      </c>
      <c r="P16" s="31">
        <f>IF(ISNUMBER(VLOOKUP(B16,Dbk!$B$15:$AE$483,23)),VLOOKUP(B16,Dbk!$B$15:$AE$483,23),0)</f>
        <v>0</v>
      </c>
      <c r="Q16" s="32">
        <f t="shared" si="5"/>
        <v>0</v>
      </c>
      <c r="R16" s="31">
        <f>IF(ISNUMBER(VLOOKUP(B16,Dbk!$B$15:$AE$483,2)),VLOOKUP(B16,Dbk!$B$15:$AE$483,2),1E+21)</f>
        <v>1E+21</v>
      </c>
      <c r="S16" s="33">
        <f t="shared" si="6"/>
        <v>0</v>
      </c>
      <c r="T16" s="34" t="str">
        <f t="shared" si="0"/>
        <v/>
      </c>
      <c r="U16">
        <f t="shared" si="10"/>
        <v>0</v>
      </c>
      <c r="V16" t="str">
        <f t="shared" si="7"/>
        <v/>
      </c>
      <c r="W16">
        <f t="shared" si="8"/>
        <v>0</v>
      </c>
      <c r="X16" t="b">
        <f t="shared" si="9"/>
        <v>0</v>
      </c>
    </row>
    <row r="17" spans="2:24" x14ac:dyDescent="0.25">
      <c r="B17" s="149"/>
      <c r="C17" s="150"/>
      <c r="D17" s="150"/>
      <c r="E17" s="151"/>
      <c r="F17" s="26"/>
      <c r="G17" s="28"/>
      <c r="H17" s="49" t="str">
        <f t="shared" si="1"/>
        <v/>
      </c>
      <c r="I17" s="50" t="str">
        <f t="shared" si="2"/>
        <v/>
      </c>
      <c r="J17" s="25"/>
      <c r="K17" s="126" t="str">
        <f t="shared" si="3"/>
        <v/>
      </c>
      <c r="L17" s="39">
        <f t="shared" si="4"/>
        <v>0</v>
      </c>
      <c r="M17">
        <v>9</v>
      </c>
      <c r="N17" s="31">
        <f>IF(ISNUMBER(VLOOKUP(B17,Dbk!$B$15:$AE$483,21)),VLOOKUP(B17,Dbk!$B$15:$AE$483,21),0)</f>
        <v>0</v>
      </c>
      <c r="O17" s="31">
        <f>IF(ISNUMBER(VLOOKUP(B17,Dbk!$B$15:$AE$483,22)),VLOOKUP(B17,Dbk!$B$15:$AE$483,22),0)</f>
        <v>0</v>
      </c>
      <c r="P17" s="31">
        <f>IF(ISNUMBER(VLOOKUP(B17,Dbk!$B$15:$AE$483,23)),VLOOKUP(B17,Dbk!$B$15:$AE$483,23),0)</f>
        <v>0</v>
      </c>
      <c r="Q17" s="32">
        <f t="shared" si="5"/>
        <v>0</v>
      </c>
      <c r="R17" s="31">
        <f>IF(ISNUMBER(VLOOKUP(B17,Dbk!$B$15:$AE$483,2)),VLOOKUP(B17,Dbk!$B$15:$AE$483,2),1E+21)</f>
        <v>1E+21</v>
      </c>
      <c r="S17" s="33">
        <f t="shared" si="6"/>
        <v>0</v>
      </c>
      <c r="T17" s="34" t="str">
        <f t="shared" si="0"/>
        <v/>
      </c>
      <c r="U17">
        <f t="shared" si="10"/>
        <v>0</v>
      </c>
      <c r="V17" t="str">
        <f t="shared" si="7"/>
        <v/>
      </c>
      <c r="W17">
        <f t="shared" si="8"/>
        <v>0</v>
      </c>
      <c r="X17" t="b">
        <f t="shared" si="9"/>
        <v>0</v>
      </c>
    </row>
    <row r="18" spans="2:24" x14ac:dyDescent="0.25">
      <c r="B18" s="149"/>
      <c r="C18" s="150"/>
      <c r="D18" s="150"/>
      <c r="E18" s="151"/>
      <c r="F18" s="26"/>
      <c r="G18" s="28"/>
      <c r="H18" s="49" t="str">
        <f t="shared" si="1"/>
        <v/>
      </c>
      <c r="I18" s="50" t="str">
        <f t="shared" si="2"/>
        <v/>
      </c>
      <c r="J18" s="25"/>
      <c r="K18" s="126" t="str">
        <f t="shared" si="3"/>
        <v/>
      </c>
      <c r="L18" s="39">
        <f t="shared" si="4"/>
        <v>0</v>
      </c>
      <c r="M18">
        <v>10</v>
      </c>
      <c r="N18" s="31">
        <f>IF(ISNUMBER(VLOOKUP(B18,Dbk!$B$15:$AE$483,21)),VLOOKUP(B18,Dbk!$B$15:$AE$483,21),0)</f>
        <v>0</v>
      </c>
      <c r="O18" s="31">
        <f>IF(ISNUMBER(VLOOKUP(B18,Dbk!$B$15:$AE$483,22)),VLOOKUP(B18,Dbk!$B$15:$AE$483,22),0)</f>
        <v>0</v>
      </c>
      <c r="P18" s="31">
        <f>IF(ISNUMBER(VLOOKUP(B18,Dbk!$B$15:$AE$483,23)),VLOOKUP(B18,Dbk!$B$15:$AE$483,23),0)</f>
        <v>0</v>
      </c>
      <c r="Q18" s="32">
        <f t="shared" si="5"/>
        <v>0</v>
      </c>
      <c r="R18" s="31">
        <f>IF(ISNUMBER(VLOOKUP(B18,Dbk!$B$15:$AE$483,2)),VLOOKUP(B18,Dbk!$B$15:$AE$483,2),1E+21)</f>
        <v>1E+21</v>
      </c>
      <c r="S18" s="33">
        <f t="shared" si="6"/>
        <v>0</v>
      </c>
      <c r="T18" s="34" t="str">
        <f t="shared" si="0"/>
        <v/>
      </c>
      <c r="U18">
        <f t="shared" si="10"/>
        <v>0</v>
      </c>
      <c r="V18" t="str">
        <f t="shared" si="7"/>
        <v/>
      </c>
      <c r="W18">
        <f t="shared" si="8"/>
        <v>0</v>
      </c>
      <c r="X18" t="b">
        <f t="shared" si="9"/>
        <v>0</v>
      </c>
    </row>
    <row r="19" spans="2:24" x14ac:dyDescent="0.25">
      <c r="B19" s="35" t="str">
        <f>IF(U19&gt;0,"Arrange Components in increasing Boiling Point Temperature",IF(NOT(R22),S22,IF(NOT(R23),S23,IF(NOT(R24),S24,IF(NOT(R25),S25,IF(NOT(R26),S26,IF(NOT(R27),S27,"")))))))</f>
        <v/>
      </c>
      <c r="C19" s="36"/>
      <c r="D19" s="36"/>
      <c r="E19" s="36"/>
      <c r="F19" s="36"/>
      <c r="G19" s="36"/>
      <c r="H19" s="36"/>
      <c r="I19" s="36"/>
      <c r="Q19" s="32">
        <f>SUM(Q9:Q18)</f>
        <v>100</v>
      </c>
      <c r="U19" s="27">
        <f>SUM(U10:U18)</f>
        <v>0</v>
      </c>
      <c r="W19">
        <f>SUM(W9:W18)</f>
        <v>2</v>
      </c>
    </row>
    <row r="20" spans="2:24" x14ac:dyDescent="0.25">
      <c r="B20" s="52" t="s">
        <v>570</v>
      </c>
      <c r="C20" s="53"/>
      <c r="D20" s="53"/>
      <c r="E20" s="53"/>
      <c r="F20" s="53"/>
      <c r="G20" s="53"/>
      <c r="H20" s="53"/>
      <c r="I20" s="53"/>
      <c r="J20" s="53"/>
      <c r="K20" s="53"/>
    </row>
    <row r="21" spans="2:24" x14ac:dyDescent="0.25">
      <c r="B21" t="s">
        <v>571</v>
      </c>
      <c r="D21" s="25">
        <v>8.1999999999999993</v>
      </c>
      <c r="E21" s="51" t="s">
        <v>572</v>
      </c>
      <c r="G21" t="s">
        <v>663</v>
      </c>
      <c r="J21" s="56">
        <f>N31</f>
        <v>9.0208787236170593</v>
      </c>
      <c r="K21" s="51" t="s">
        <v>572</v>
      </c>
      <c r="N21" s="40" t="s">
        <v>562</v>
      </c>
      <c r="R21" s="38" t="s">
        <v>564</v>
      </c>
      <c r="S21" s="40" t="s">
        <v>563</v>
      </c>
    </row>
    <row r="22" spans="2:24" x14ac:dyDescent="0.25">
      <c r="B22" t="s">
        <v>573</v>
      </c>
      <c r="D22" s="25">
        <v>85</v>
      </c>
      <c r="E22" s="51" t="s">
        <v>574</v>
      </c>
      <c r="G22" t="s">
        <v>664</v>
      </c>
      <c r="J22" s="49">
        <f>P31</f>
        <v>6.3420703343048519</v>
      </c>
      <c r="K22" s="51" t="s">
        <v>572</v>
      </c>
      <c r="N22" s="37" t="s">
        <v>558</v>
      </c>
      <c r="R22" t="b">
        <f>IF(COUNTA(G9:G18)=2,TRUE,FALSE)</f>
        <v>1</v>
      </c>
      <c r="S22" s="38" t="s">
        <v>569</v>
      </c>
    </row>
    <row r="23" spans="2:24" x14ac:dyDescent="0.25">
      <c r="B23" t="s">
        <v>662</v>
      </c>
      <c r="D23" s="25"/>
      <c r="E23" s="37" t="str">
        <f>U36&amp;" with q "&amp;IF(V37," = "&amp;FIXED(U37,3),U37)</f>
        <v>Mixture of Vapor and Liquid with q  = 0.801</v>
      </c>
      <c r="N23" s="37" t="s">
        <v>559</v>
      </c>
      <c r="R23" t="b">
        <f>IF(AND((COUNTIF(G9:G18,"LK")=1),(COUNTIF(G9:G18,"HK")=1)),TRUE,FALSE)</f>
        <v>1</v>
      </c>
      <c r="S23" s="38" t="s">
        <v>565</v>
      </c>
    </row>
    <row r="24" spans="2:24" x14ac:dyDescent="0.25">
      <c r="B24" s="35" t="str">
        <f>IF(D23="",IF(V37,"","Provide q value in above cell"),"")</f>
        <v/>
      </c>
      <c r="C24" s="35"/>
      <c r="D24" s="35"/>
      <c r="E24" s="35"/>
      <c r="F24" s="35"/>
      <c r="G24" s="35"/>
      <c r="H24" s="125"/>
      <c r="I24" s="125"/>
      <c r="N24" t="s">
        <v>560</v>
      </c>
      <c r="O24" t="s">
        <v>545</v>
      </c>
      <c r="P24">
        <f>IF($G$9=O24,1,IF($G$10=O24,2,IF($G$11=O24,3,IF($G$12=O24,4,IF($G$13=O24,5,IF($G$14=O24,6,IF($G$15=O24,7,IF($G$16=O24,8,IF($G$17=O24,9,IF($G$18=O24,10,11))))))))))</f>
        <v>3</v>
      </c>
      <c r="R24" t="b">
        <f>IF(OR((P24=10),(P24=11)),FALSE,TRUE)</f>
        <v>1</v>
      </c>
      <c r="S24" s="38" t="s">
        <v>566</v>
      </c>
    </row>
    <row r="25" spans="2:24" x14ac:dyDescent="0.25">
      <c r="B25" s="127" t="str">
        <f>IF(B24="","Default q value will be used, if no q value is provided.","")</f>
        <v>Default q value will be used, if no q value is provided.</v>
      </c>
      <c r="N25" t="s">
        <v>560</v>
      </c>
      <c r="O25" t="s">
        <v>546</v>
      </c>
      <c r="P25">
        <f>IF($G$9=O25,1,IF($G$10=O25,2,IF($G$11=O25,3,IF($G$12=O25,4,IF($G$13=O25,5,IF($G$14=O25,6,IF($G$15=O25,7,IF($G$16=O25,8,IF($G$17=O25,9,IF($G$18=O25,10,11))))))))))</f>
        <v>4</v>
      </c>
      <c r="R25" t="b">
        <f>IF(OR((P25=1),(P25=11)),FALSE,TRUE)</f>
        <v>1</v>
      </c>
      <c r="S25" s="38" t="s">
        <v>567</v>
      </c>
    </row>
    <row r="26" spans="2:24" x14ac:dyDescent="0.25">
      <c r="B26" s="52" t="s">
        <v>699</v>
      </c>
      <c r="C26" s="53"/>
      <c r="D26" s="53"/>
      <c r="E26" s="53"/>
      <c r="F26" s="53"/>
      <c r="G26" s="53"/>
      <c r="H26" s="31"/>
      <c r="I26" s="31"/>
      <c r="J26" s="31"/>
      <c r="K26" s="31"/>
      <c r="O26" t="s">
        <v>561</v>
      </c>
      <c r="P26">
        <f>P25-P24</f>
        <v>1</v>
      </c>
      <c r="R26" t="b">
        <f>IF(P26=1,TRUE,FALSE)</f>
        <v>1</v>
      </c>
      <c r="S26" s="38" t="s">
        <v>568</v>
      </c>
    </row>
    <row r="27" spans="2:24" x14ac:dyDescent="0.25">
      <c r="B27" t="s">
        <v>732</v>
      </c>
      <c r="G27" s="102">
        <f>IF(P1,R249,"")</f>
        <v>8</v>
      </c>
      <c r="R27" s="48" t="str">
        <f>IF(W19=2,"TRUE","FALSE")</f>
        <v>TRUE</v>
      </c>
      <c r="S27" s="38" t="s">
        <v>661</v>
      </c>
    </row>
    <row r="28" spans="2:24" x14ac:dyDescent="0.25">
      <c r="B28" t="s">
        <v>731</v>
      </c>
      <c r="F28" s="109" t="str">
        <f>IF(R271&lt;0,"R.R &lt; 0","")</f>
        <v/>
      </c>
      <c r="G28" s="103">
        <f>IF(P1,R271,"")</f>
        <v>1.3426861453323418</v>
      </c>
      <c r="M28" s="68" t="s">
        <v>704</v>
      </c>
      <c r="N28" s="69" t="s">
        <v>703</v>
      </c>
    </row>
    <row r="29" spans="2:24" x14ac:dyDescent="0.25">
      <c r="B29" t="s">
        <v>733</v>
      </c>
      <c r="G29" s="25">
        <v>1.2</v>
      </c>
      <c r="S29" t="s">
        <v>571</v>
      </c>
      <c r="T29" s="42">
        <f>D21</f>
        <v>8.1999999999999993</v>
      </c>
      <c r="U29" t="s">
        <v>659</v>
      </c>
    </row>
    <row r="30" spans="2:24" x14ac:dyDescent="0.25">
      <c r="B30" t="s">
        <v>734</v>
      </c>
      <c r="G30" s="103">
        <f>IF(P1,G28*G29,"")</f>
        <v>1.61122337439881</v>
      </c>
      <c r="N30" s="41" t="s">
        <v>575</v>
      </c>
      <c r="P30" s="41" t="s">
        <v>576</v>
      </c>
      <c r="R30" s="41" t="s">
        <v>577</v>
      </c>
      <c r="S30" t="s">
        <v>571</v>
      </c>
      <c r="T30" s="43">
        <f>D21*750.06376</f>
        <v>6150.5228319999997</v>
      </c>
      <c r="U30" t="s">
        <v>555</v>
      </c>
    </row>
    <row r="31" spans="2:24" x14ac:dyDescent="0.25">
      <c r="B31" t="s">
        <v>750</v>
      </c>
      <c r="G31" s="102">
        <f>IF(P1,ROUNDUP(F276,0),"")</f>
        <v>20</v>
      </c>
      <c r="N31" s="42">
        <f>N32/750.06376</f>
        <v>9.0208787236170593</v>
      </c>
      <c r="P31" s="42">
        <f>P32/750.06376</f>
        <v>6.3420703343048519</v>
      </c>
      <c r="S31" t="s">
        <v>573</v>
      </c>
      <c r="T31" s="43">
        <f>D22+273.15</f>
        <v>358.15</v>
      </c>
      <c r="U31" t="s">
        <v>578</v>
      </c>
    </row>
    <row r="32" spans="2:24" x14ac:dyDescent="0.25">
      <c r="B32" t="s">
        <v>751</v>
      </c>
      <c r="G32" s="102">
        <f>IF(P1,ROUNDUP(G276,0),"")</f>
        <v>10</v>
      </c>
      <c r="N32" s="27">
        <f>O43</f>
        <v>6766.2342139402117</v>
      </c>
      <c r="O32" t="s">
        <v>579</v>
      </c>
      <c r="P32" s="42">
        <f>Q43</f>
        <v>4756.957121133154</v>
      </c>
      <c r="Q32" t="s">
        <v>579</v>
      </c>
      <c r="S32" t="s">
        <v>580</v>
      </c>
      <c r="T32" s="44">
        <f>(N32-T30)/(N32-P32)</f>
        <v>0.3064342813364947</v>
      </c>
    </row>
    <row r="33" spans="2:154" x14ac:dyDescent="0.25">
      <c r="B33" s="73"/>
      <c r="C33" s="74"/>
      <c r="D33" s="74"/>
      <c r="E33" s="75"/>
      <c r="F33" s="131" t="s">
        <v>700</v>
      </c>
      <c r="G33" s="132"/>
      <c r="H33" s="76" t="s">
        <v>666</v>
      </c>
      <c r="I33" s="77" t="s">
        <v>667</v>
      </c>
      <c r="M33" s="45">
        <v>1</v>
      </c>
      <c r="N33" s="44">
        <f>O33/$O$43</f>
        <v>0.18039541171550533</v>
      </c>
      <c r="O33" s="42">
        <f>EXP(N9-O9/($T$31+P9))*S9</f>
        <v>1220.597606787283</v>
      </c>
      <c r="P33" s="44">
        <f>$P$32*Q33</f>
        <v>9.7430903818783322E-3</v>
      </c>
      <c r="Q33" s="47">
        <f>S9/EXP(N9-O9/($T$31+P9))</f>
        <v>2.048177045488573E-6</v>
      </c>
      <c r="R33" s="44">
        <f>EXP(N9-O9/(P9+$T$31))/$T$30</f>
        <v>3.9690856862988815</v>
      </c>
      <c r="S33" s="16"/>
      <c r="T33" s="27" t="b">
        <f>IF(AND(T30&gt;P32,T30&lt;N32),TRUE,FALSE)</f>
        <v>1</v>
      </c>
    </row>
    <row r="34" spans="2:154" x14ac:dyDescent="0.25">
      <c r="B34" s="111" t="s">
        <v>701</v>
      </c>
      <c r="C34" s="112"/>
      <c r="D34" s="112"/>
      <c r="E34" s="115"/>
      <c r="F34" s="116" t="s">
        <v>712</v>
      </c>
      <c r="G34" s="116" t="s">
        <v>713</v>
      </c>
      <c r="H34" s="116" t="s">
        <v>713</v>
      </c>
      <c r="I34" s="116" t="s">
        <v>713</v>
      </c>
      <c r="M34" s="45">
        <v>2</v>
      </c>
      <c r="N34" s="44">
        <f t="shared" ref="N34:N42" si="11">O34/$O$43</f>
        <v>0.238526754657162</v>
      </c>
      <c r="O34" s="42">
        <f t="shared" ref="O34:O42" si="12">EXP(N10-O10/($T$31+P10))*S10</f>
        <v>1613.9278883014122</v>
      </c>
      <c r="P34" s="44">
        <f t="shared" ref="P34:P42" si="13">$P$32*Q34</f>
        <v>6.6317420995892148E-2</v>
      </c>
      <c r="Q34" s="47">
        <f t="shared" ref="Q34:Q42" si="14">S10/EXP(N10-O10/($T$31+P10))</f>
        <v>1.3941143320647526E-5</v>
      </c>
      <c r="R34" s="44">
        <f t="shared" ref="R34:R42" si="15">EXP(N10-O10/(P10+$T$31))/$T$30</f>
        <v>1.7493666065855438</v>
      </c>
      <c r="S34" s="16"/>
    </row>
    <row r="35" spans="2:154" x14ac:dyDescent="0.25">
      <c r="B35" s="81" t="s">
        <v>573</v>
      </c>
      <c r="C35" s="82"/>
      <c r="D35" s="82"/>
      <c r="E35" s="121" t="s">
        <v>574</v>
      </c>
      <c r="F35" s="133">
        <f>IF(P1,N233,"")</f>
        <v>85</v>
      </c>
      <c r="G35" s="134"/>
      <c r="H35" s="117">
        <f>IF(P1,P233,"")</f>
        <v>65.843689928883805</v>
      </c>
      <c r="I35" s="117">
        <f>IF(P1,Q233,"")</f>
        <v>110.58219867532767</v>
      </c>
      <c r="M35" s="45">
        <v>3</v>
      </c>
      <c r="N35" s="44">
        <f t="shared" si="11"/>
        <v>0.30597027786186437</v>
      </c>
      <c r="O35" s="42">
        <f t="shared" si="12"/>
        <v>2070.2665625177401</v>
      </c>
      <c r="P35" s="44">
        <f t="shared" si="13"/>
        <v>0.1436094392160065</v>
      </c>
      <c r="Q35" s="47">
        <f t="shared" si="14"/>
        <v>3.0189349106808286E-5</v>
      </c>
      <c r="R35" s="44">
        <f t="shared" si="15"/>
        <v>1.3464003754259961</v>
      </c>
      <c r="S35" s="16"/>
    </row>
    <row r="36" spans="2:154" x14ac:dyDescent="0.25">
      <c r="B36" s="81" t="s">
        <v>702</v>
      </c>
      <c r="C36" s="82"/>
      <c r="D36" s="82"/>
      <c r="E36" s="121" t="str">
        <f>IF(F8=O4,"Kmol/hr","Kg/hr")</f>
        <v>Kmol/hr</v>
      </c>
      <c r="F36" s="110">
        <f>IF(P1,IF(F8=O4,IF(N234=0,"",N234),IF(S246=0,"",S246)),"")</f>
        <v>19.913883538817316</v>
      </c>
      <c r="G36" s="110">
        <f>IF(P1,IF(F8=O4,IF(O234=0,"",O234),IF(T246=0,"",T246)),"")</f>
        <v>80.086116461182684</v>
      </c>
      <c r="H36" s="118">
        <f>IF(P1,IF(F8=O4,P234,U246),"")</f>
        <v>45.03757235487317</v>
      </c>
      <c r="I36" s="110">
        <f>IF(P1,IF(F8=O4,Q234,V246),"")</f>
        <v>54.962427645126823</v>
      </c>
      <c r="M36" s="45">
        <v>4</v>
      </c>
      <c r="N36" s="44">
        <f t="shared" si="11"/>
        <v>0.11318057122574746</v>
      </c>
      <c r="O36" s="42">
        <f t="shared" si="12"/>
        <v>765.80625338094944</v>
      </c>
      <c r="P36" s="44">
        <f t="shared" si="13"/>
        <v>0.24846791731625159</v>
      </c>
      <c r="Q36" s="47">
        <f t="shared" si="14"/>
        <v>5.223253247594212E-5</v>
      </c>
      <c r="R36" s="44">
        <f t="shared" si="15"/>
        <v>0.62255378469339651</v>
      </c>
      <c r="S36" s="16"/>
      <c r="T36" t="s">
        <v>658</v>
      </c>
      <c r="U36" t="str">
        <f>IF(ABS($N$31-$T$29)&lt;0.02,"Saturated Liquid",IF(ABS($T$29-$P$31)&lt;0.02,"Saturated Vapor",IF($T$29&lt;$P$31,"Superheated Vapor",IF($T$29&gt;$N$31,"Subcooled Liquid","Mixture of Vapor and Liquid"))))</f>
        <v>Mixture of Vapor and Liquid</v>
      </c>
    </row>
    <row r="37" spans="2:154" x14ac:dyDescent="0.25">
      <c r="B37" s="73" t="s">
        <v>762</v>
      </c>
      <c r="C37" s="74"/>
      <c r="D37" s="74"/>
      <c r="E37" s="75"/>
      <c r="F37" s="131" t="str">
        <f>IF(F8=O4,"Mol Fraction","Mass Fraction")</f>
        <v>Mol Fraction</v>
      </c>
      <c r="G37" s="143"/>
      <c r="H37" s="143"/>
      <c r="I37" s="132"/>
      <c r="M37" s="45">
        <v>5</v>
      </c>
      <c r="N37" s="44">
        <f t="shared" si="11"/>
        <v>0.16192698453972074</v>
      </c>
      <c r="O37" s="42">
        <f t="shared" si="12"/>
        <v>1095.6359029528262</v>
      </c>
      <c r="P37" s="44">
        <f t="shared" si="13"/>
        <v>0.53186213208997157</v>
      </c>
      <c r="Q37" s="47">
        <f t="shared" si="14"/>
        <v>1.1180721594633099E-4</v>
      </c>
      <c r="R37" s="44">
        <f t="shared" si="15"/>
        <v>0.50896295805360126</v>
      </c>
      <c r="S37" s="16"/>
      <c r="T37" t="s">
        <v>657</v>
      </c>
      <c r="U37" s="16">
        <f>IF(ABS($N$31-$T$29)&lt;0.02,1,IF(ABS($T$29-$P$31)&lt;0.02,0,IF($T$29&lt;$P$31,"Not Available",IF($T$29&gt;$N$31,"Not Available",1-N45))))</f>
        <v>0.80086116461182688</v>
      </c>
      <c r="V37" t="b">
        <f>ISNUMBER(U37)</f>
        <v>1</v>
      </c>
    </row>
    <row r="38" spans="2:154" x14ac:dyDescent="0.25">
      <c r="B38" s="140" t="str">
        <f t="shared" ref="B38:B47" si="16">IF(B9="","",B9)</f>
        <v>PROPANE</v>
      </c>
      <c r="C38" s="141"/>
      <c r="D38" s="141"/>
      <c r="E38" s="142"/>
      <c r="F38" s="113">
        <f t="shared" ref="F38:F47" si="17">IF($P$1,IF($F$8=$O$4,IF(N236&lt;&gt;0,N236,""),IF(W236&lt;&gt;0,W236,"")),"")</f>
        <v>0.12471516356439488</v>
      </c>
      <c r="G38" s="119">
        <f t="shared" ref="G38:G47" si="18">IF($P$1,IF($F$8=$O$4,IF(O236&lt;&gt;0,O236,""),IF(X236&lt;&gt;0,X236,"")),"")</f>
        <v>3.1421635465040836E-2</v>
      </c>
      <c r="H38" s="113">
        <f t="shared" ref="H38:H47" si="19">IF($P$1,IF($F$8=$O$4,IF(P236&lt;&gt;0,P236,""),IF(Y236&lt;&gt;0,Y236,"")),"")</f>
        <v>0.11101822689986626</v>
      </c>
      <c r="I38" s="119">
        <f t="shared" ref="I38:I47" si="20">IF($P$1,IF($F$8=$O$4,IF(Q236&lt;&gt;0,Q236,""),IF(Z236&lt;&gt;0,Z236,"")),"")</f>
        <v>1.2473255343533002E-6</v>
      </c>
      <c r="M38" s="45">
        <v>6</v>
      </c>
      <c r="N38" s="44">
        <f t="shared" si="11"/>
        <v>0</v>
      </c>
      <c r="O38" s="42">
        <f t="shared" si="12"/>
        <v>0</v>
      </c>
      <c r="P38" s="44">
        <f t="shared" si="13"/>
        <v>0</v>
      </c>
      <c r="Q38" s="47">
        <f t="shared" si="14"/>
        <v>0</v>
      </c>
      <c r="R38" s="44">
        <f t="shared" si="15"/>
        <v>1.6258780388509256E-4</v>
      </c>
      <c r="S38" s="16"/>
    </row>
    <row r="39" spans="2:154" x14ac:dyDescent="0.25">
      <c r="B39" s="144" t="str">
        <f t="shared" si="16"/>
        <v>ISOBUTANE</v>
      </c>
      <c r="C39" s="145"/>
      <c r="D39" s="145"/>
      <c r="E39" s="146"/>
      <c r="F39" s="122">
        <f t="shared" si="17"/>
        <v>0.22833153431208006</v>
      </c>
      <c r="G39" s="123">
        <f t="shared" si="18"/>
        <v>0.13052240362455705</v>
      </c>
      <c r="H39" s="122">
        <f t="shared" si="19"/>
        <v>0.33068661097005309</v>
      </c>
      <c r="I39" s="123">
        <f t="shared" si="20"/>
        <v>1.9441545178875816E-3</v>
      </c>
      <c r="M39" s="45">
        <v>7</v>
      </c>
      <c r="N39" s="44">
        <f t="shared" si="11"/>
        <v>0</v>
      </c>
      <c r="O39" s="42">
        <f t="shared" si="12"/>
        <v>0</v>
      </c>
      <c r="P39" s="44">
        <f t="shared" si="13"/>
        <v>0</v>
      </c>
      <c r="Q39" s="47">
        <f t="shared" si="14"/>
        <v>0</v>
      </c>
      <c r="R39" s="44">
        <f t="shared" si="15"/>
        <v>1.6258780388509256E-4</v>
      </c>
      <c r="S39" s="16"/>
    </row>
    <row r="40" spans="2:154" x14ac:dyDescent="0.25">
      <c r="B40" s="144" t="str">
        <f t="shared" si="16"/>
        <v>N-BUTANE</v>
      </c>
      <c r="C40" s="147"/>
      <c r="D40" s="147"/>
      <c r="E40" s="148"/>
      <c r="F40" s="122">
        <f t="shared" si="17"/>
        <v>0.3148791720685421</v>
      </c>
      <c r="G40" s="123">
        <f t="shared" si="18"/>
        <v>0.23386741255840446</v>
      </c>
      <c r="H40" s="122">
        <f t="shared" si="19"/>
        <v>0.52734380836602779</v>
      </c>
      <c r="I40" s="123">
        <f t="shared" si="20"/>
        <v>2.2742585538521938E-2</v>
      </c>
      <c r="M40" s="45">
        <v>8</v>
      </c>
      <c r="N40" s="44">
        <f t="shared" si="11"/>
        <v>0</v>
      </c>
      <c r="O40" s="42">
        <f t="shared" si="12"/>
        <v>0</v>
      </c>
      <c r="P40" s="44">
        <f t="shared" si="13"/>
        <v>0</v>
      </c>
      <c r="Q40" s="47">
        <f t="shared" si="14"/>
        <v>0</v>
      </c>
      <c r="R40" s="44">
        <f t="shared" si="15"/>
        <v>1.6258780388509256E-4</v>
      </c>
      <c r="S40" s="16"/>
    </row>
    <row r="41" spans="2:154" x14ac:dyDescent="0.25">
      <c r="B41" s="144" t="str">
        <f t="shared" si="16"/>
        <v>2-METHYL BUTANE</v>
      </c>
      <c r="C41" s="147"/>
      <c r="D41" s="147"/>
      <c r="E41" s="148"/>
      <c r="F41" s="122">
        <f t="shared" si="17"/>
        <v>0.13463012234537572</v>
      </c>
      <c r="G41" s="123">
        <f t="shared" si="18"/>
        <v>0.21625460426954135</v>
      </c>
      <c r="H41" s="122">
        <f t="shared" si="19"/>
        <v>2.220394982593803E-2</v>
      </c>
      <c r="I41" s="123">
        <f t="shared" si="20"/>
        <v>0.34568730018553345</v>
      </c>
      <c r="M41" s="45">
        <v>9</v>
      </c>
      <c r="N41" s="44">
        <f t="shared" si="11"/>
        <v>0</v>
      </c>
      <c r="O41" s="42">
        <f t="shared" si="12"/>
        <v>0</v>
      </c>
      <c r="P41" s="44">
        <f t="shared" si="13"/>
        <v>0</v>
      </c>
      <c r="Q41" s="47">
        <f t="shared" si="14"/>
        <v>0</v>
      </c>
      <c r="R41" s="44">
        <f t="shared" si="15"/>
        <v>1.6258780388509256E-4</v>
      </c>
      <c r="S41" s="16"/>
    </row>
    <row r="42" spans="2:154" x14ac:dyDescent="0.25">
      <c r="B42" s="144" t="str">
        <f t="shared" si="16"/>
        <v>N-PENTANE</v>
      </c>
      <c r="C42" s="147"/>
      <c r="D42" s="147"/>
      <c r="E42" s="148"/>
      <c r="F42" s="122">
        <f t="shared" si="17"/>
        <v>0.19744400770960729</v>
      </c>
      <c r="G42" s="123">
        <f t="shared" si="18"/>
        <v>0.38793394408245629</v>
      </c>
      <c r="H42" s="122">
        <f t="shared" si="19"/>
        <v>8.7594007877716019E-3</v>
      </c>
      <c r="I42" s="123">
        <f t="shared" si="20"/>
        <v>0.62961488213181849</v>
      </c>
      <c r="M42" s="45">
        <v>10</v>
      </c>
      <c r="N42" s="44">
        <f t="shared" si="11"/>
        <v>0</v>
      </c>
      <c r="O42" s="42">
        <f t="shared" si="12"/>
        <v>0</v>
      </c>
      <c r="P42" s="44">
        <f t="shared" si="13"/>
        <v>0</v>
      </c>
      <c r="Q42" s="47">
        <f t="shared" si="14"/>
        <v>0</v>
      </c>
      <c r="R42" s="44">
        <f t="shared" si="15"/>
        <v>1.6258780388509256E-4</v>
      </c>
      <c r="S42" s="16"/>
    </row>
    <row r="43" spans="2:154" x14ac:dyDescent="0.25">
      <c r="B43" s="144" t="str">
        <f t="shared" si="16"/>
        <v/>
      </c>
      <c r="C43" s="147"/>
      <c r="D43" s="147"/>
      <c r="E43" s="148"/>
      <c r="F43" s="122" t="str">
        <f t="shared" si="17"/>
        <v/>
      </c>
      <c r="G43" s="123" t="str">
        <f t="shared" si="18"/>
        <v/>
      </c>
      <c r="H43" s="122" t="str">
        <f t="shared" si="19"/>
        <v/>
      </c>
      <c r="I43" s="123" t="str">
        <f t="shared" si="20"/>
        <v/>
      </c>
      <c r="N43" s="27"/>
      <c r="O43" s="27">
        <f>SUM(O33:O42)</f>
        <v>6766.2342139402117</v>
      </c>
      <c r="P43" s="27"/>
      <c r="Q43" s="42">
        <f>1/SUM(Q33:Q42)</f>
        <v>4756.957121133154</v>
      </c>
      <c r="R43" s="27"/>
    </row>
    <row r="44" spans="2:154" x14ac:dyDescent="0.25">
      <c r="B44" s="144" t="str">
        <f t="shared" si="16"/>
        <v/>
      </c>
      <c r="C44" s="147"/>
      <c r="D44" s="147"/>
      <c r="E44" s="148"/>
      <c r="F44" s="122" t="str">
        <f t="shared" si="17"/>
        <v/>
      </c>
      <c r="G44" s="123" t="str">
        <f t="shared" si="18"/>
        <v/>
      </c>
      <c r="H44" s="122" t="str">
        <f t="shared" si="19"/>
        <v/>
      </c>
      <c r="I44" s="123" t="str">
        <f t="shared" si="20"/>
        <v/>
      </c>
    </row>
    <row r="45" spans="2:154" x14ac:dyDescent="0.25">
      <c r="B45" s="144" t="str">
        <f t="shared" si="16"/>
        <v/>
      </c>
      <c r="C45" s="147"/>
      <c r="D45" s="147"/>
      <c r="E45" s="148"/>
      <c r="F45" s="122" t="str">
        <f t="shared" si="17"/>
        <v/>
      </c>
      <c r="G45" s="123" t="str">
        <f t="shared" si="18"/>
        <v/>
      </c>
      <c r="H45" s="122" t="str">
        <f t="shared" si="19"/>
        <v/>
      </c>
      <c r="I45" s="123" t="str">
        <f t="shared" si="20"/>
        <v/>
      </c>
      <c r="M45" s="27" t="str">
        <f>IF(AND(N58,N59),"",IF(NOT(N59),"Solution not available, Check Input conditions !!!","Iteration did not converged in Maximum Iterations (70) !!!"))</f>
        <v/>
      </c>
      <c r="N45" s="29">
        <f>EX58</f>
        <v>0.19913883538817315</v>
      </c>
      <c r="O45" t="s">
        <v>581</v>
      </c>
      <c r="Q45" t="s">
        <v>582</v>
      </c>
      <c r="S45" t="s">
        <v>583</v>
      </c>
      <c r="U45" t="s">
        <v>584</v>
      </c>
      <c r="W45" t="s">
        <v>585</v>
      </c>
      <c r="Y45" t="s">
        <v>586</v>
      </c>
      <c r="AA45" t="s">
        <v>587</v>
      </c>
      <c r="AC45" t="s">
        <v>588</v>
      </c>
      <c r="AE45" t="s">
        <v>589</v>
      </c>
      <c r="AG45" t="s">
        <v>590</v>
      </c>
      <c r="AI45" t="s">
        <v>591</v>
      </c>
      <c r="AK45" t="s">
        <v>592</v>
      </c>
      <c r="AM45" t="s">
        <v>593</v>
      </c>
      <c r="AO45" t="s">
        <v>594</v>
      </c>
      <c r="AQ45" t="s">
        <v>595</v>
      </c>
      <c r="AS45" t="s">
        <v>596</v>
      </c>
      <c r="AU45" t="s">
        <v>597</v>
      </c>
      <c r="AW45" t="s">
        <v>598</v>
      </c>
      <c r="AY45" t="s">
        <v>599</v>
      </c>
      <c r="BA45" t="s">
        <v>600</v>
      </c>
      <c r="BC45" t="s">
        <v>601</v>
      </c>
      <c r="BE45" t="s">
        <v>602</v>
      </c>
      <c r="BG45" t="s">
        <v>603</v>
      </c>
      <c r="BI45" t="s">
        <v>604</v>
      </c>
      <c r="BK45" t="s">
        <v>605</v>
      </c>
      <c r="BM45" t="s">
        <v>606</v>
      </c>
      <c r="BO45" t="s">
        <v>607</v>
      </c>
      <c r="BQ45" t="s">
        <v>608</v>
      </c>
      <c r="BS45" t="s">
        <v>609</v>
      </c>
      <c r="BU45" t="s">
        <v>610</v>
      </c>
      <c r="BW45" t="s">
        <v>611</v>
      </c>
      <c r="BY45" t="s">
        <v>612</v>
      </c>
      <c r="CA45" t="s">
        <v>613</v>
      </c>
      <c r="CC45" t="s">
        <v>614</v>
      </c>
      <c r="CE45" t="s">
        <v>615</v>
      </c>
      <c r="CG45" t="s">
        <v>616</v>
      </c>
      <c r="CI45" t="s">
        <v>617</v>
      </c>
      <c r="CK45" t="s">
        <v>618</v>
      </c>
      <c r="CM45" t="s">
        <v>619</v>
      </c>
      <c r="CO45" t="s">
        <v>620</v>
      </c>
      <c r="CQ45" t="s">
        <v>621</v>
      </c>
      <c r="CS45" t="s">
        <v>622</v>
      </c>
      <c r="CU45" t="s">
        <v>623</v>
      </c>
      <c r="CW45" t="s">
        <v>624</v>
      </c>
      <c r="CY45" t="s">
        <v>625</v>
      </c>
      <c r="DA45" t="s">
        <v>626</v>
      </c>
      <c r="DC45" t="s">
        <v>627</v>
      </c>
      <c r="DE45" t="s">
        <v>628</v>
      </c>
      <c r="DG45" t="s">
        <v>629</v>
      </c>
      <c r="DI45" t="s">
        <v>630</v>
      </c>
      <c r="DK45" t="s">
        <v>631</v>
      </c>
      <c r="DM45" t="s">
        <v>632</v>
      </c>
      <c r="DO45" t="s">
        <v>633</v>
      </c>
      <c r="DQ45" t="s">
        <v>634</v>
      </c>
      <c r="DS45" t="s">
        <v>635</v>
      </c>
      <c r="DU45" t="s">
        <v>636</v>
      </c>
      <c r="DW45" t="s">
        <v>637</v>
      </c>
      <c r="DY45" t="s">
        <v>638</v>
      </c>
      <c r="EA45" t="s">
        <v>639</v>
      </c>
      <c r="EC45" t="s">
        <v>640</v>
      </c>
      <c r="EE45" t="s">
        <v>641</v>
      </c>
      <c r="EG45" t="s">
        <v>642</v>
      </c>
      <c r="EI45" t="s">
        <v>643</v>
      </c>
      <c r="EK45" t="s">
        <v>644</v>
      </c>
      <c r="EM45" t="s">
        <v>645</v>
      </c>
      <c r="EO45" t="s">
        <v>646</v>
      </c>
      <c r="EQ45" t="s">
        <v>647</v>
      </c>
      <c r="ES45" t="s">
        <v>648</v>
      </c>
      <c r="EU45" t="s">
        <v>649</v>
      </c>
      <c r="EW45" t="s">
        <v>650</v>
      </c>
    </row>
    <row r="46" spans="2:154" x14ac:dyDescent="0.25">
      <c r="B46" s="144" t="str">
        <f t="shared" si="16"/>
        <v/>
      </c>
      <c r="C46" s="147"/>
      <c r="D46" s="147"/>
      <c r="E46" s="148"/>
      <c r="F46" s="122" t="str">
        <f t="shared" si="17"/>
        <v/>
      </c>
      <c r="G46" s="123" t="str">
        <f t="shared" si="18"/>
        <v/>
      </c>
      <c r="H46" s="122" t="str">
        <f t="shared" si="19"/>
        <v/>
      </c>
      <c r="I46" s="123" t="str">
        <f t="shared" si="20"/>
        <v/>
      </c>
      <c r="M46" t="s">
        <v>550</v>
      </c>
      <c r="N46" t="s">
        <v>651</v>
      </c>
      <c r="O46" t="s">
        <v>652</v>
      </c>
      <c r="P46" t="s">
        <v>653</v>
      </c>
      <c r="Q46" t="s">
        <v>652</v>
      </c>
      <c r="R46" t="s">
        <v>653</v>
      </c>
      <c r="S46" t="s">
        <v>652</v>
      </c>
      <c r="T46" t="s">
        <v>653</v>
      </c>
      <c r="U46" t="s">
        <v>652</v>
      </c>
      <c r="V46" t="s">
        <v>653</v>
      </c>
      <c r="W46" t="s">
        <v>652</v>
      </c>
      <c r="X46" t="s">
        <v>653</v>
      </c>
      <c r="Y46" t="s">
        <v>652</v>
      </c>
      <c r="Z46" t="s">
        <v>653</v>
      </c>
      <c r="AA46" t="s">
        <v>652</v>
      </c>
      <c r="AB46" t="s">
        <v>653</v>
      </c>
      <c r="AC46" t="s">
        <v>652</v>
      </c>
      <c r="AD46" t="s">
        <v>653</v>
      </c>
      <c r="AE46" t="s">
        <v>652</v>
      </c>
      <c r="AF46" t="s">
        <v>653</v>
      </c>
      <c r="AG46" t="s">
        <v>652</v>
      </c>
      <c r="AH46" t="s">
        <v>653</v>
      </c>
      <c r="AI46" t="s">
        <v>652</v>
      </c>
      <c r="AJ46" t="s">
        <v>653</v>
      </c>
      <c r="AK46" t="s">
        <v>652</v>
      </c>
      <c r="AL46" t="s">
        <v>653</v>
      </c>
      <c r="AM46" t="s">
        <v>652</v>
      </c>
      <c r="AN46" t="s">
        <v>653</v>
      </c>
      <c r="AO46" t="s">
        <v>652</v>
      </c>
      <c r="AP46" t="s">
        <v>653</v>
      </c>
      <c r="AQ46" t="s">
        <v>652</v>
      </c>
      <c r="AR46" t="s">
        <v>653</v>
      </c>
      <c r="AS46" t="s">
        <v>652</v>
      </c>
      <c r="AT46" t="s">
        <v>653</v>
      </c>
      <c r="AU46" t="s">
        <v>652</v>
      </c>
      <c r="AV46" t="s">
        <v>653</v>
      </c>
      <c r="AW46" t="s">
        <v>652</v>
      </c>
      <c r="AX46" t="s">
        <v>653</v>
      </c>
      <c r="AY46" t="s">
        <v>652</v>
      </c>
      <c r="AZ46" t="s">
        <v>653</v>
      </c>
      <c r="BA46" t="s">
        <v>652</v>
      </c>
      <c r="BB46" t="s">
        <v>653</v>
      </c>
      <c r="BC46" t="s">
        <v>652</v>
      </c>
      <c r="BD46" t="s">
        <v>653</v>
      </c>
      <c r="BE46" t="s">
        <v>652</v>
      </c>
      <c r="BF46" t="s">
        <v>653</v>
      </c>
      <c r="BG46" t="s">
        <v>652</v>
      </c>
      <c r="BH46" t="s">
        <v>653</v>
      </c>
      <c r="BI46" t="s">
        <v>652</v>
      </c>
      <c r="BJ46" t="s">
        <v>653</v>
      </c>
      <c r="BK46" t="s">
        <v>652</v>
      </c>
      <c r="BL46" t="s">
        <v>653</v>
      </c>
      <c r="BM46" t="s">
        <v>652</v>
      </c>
      <c r="BN46" t="s">
        <v>653</v>
      </c>
      <c r="BO46" t="s">
        <v>652</v>
      </c>
      <c r="BP46" t="s">
        <v>653</v>
      </c>
      <c r="BQ46" t="s">
        <v>652</v>
      </c>
      <c r="BR46" t="s">
        <v>653</v>
      </c>
      <c r="BS46" t="s">
        <v>652</v>
      </c>
      <c r="BT46" t="s">
        <v>653</v>
      </c>
      <c r="BU46" t="s">
        <v>652</v>
      </c>
      <c r="BV46" t="s">
        <v>653</v>
      </c>
      <c r="BW46" t="s">
        <v>652</v>
      </c>
      <c r="BX46" t="s">
        <v>653</v>
      </c>
      <c r="BY46" t="s">
        <v>652</v>
      </c>
      <c r="BZ46" t="s">
        <v>653</v>
      </c>
      <c r="CA46" t="s">
        <v>652</v>
      </c>
      <c r="CB46" t="s">
        <v>653</v>
      </c>
      <c r="CC46" t="s">
        <v>652</v>
      </c>
      <c r="CD46" t="s">
        <v>653</v>
      </c>
      <c r="CE46" t="s">
        <v>652</v>
      </c>
      <c r="CF46" t="s">
        <v>653</v>
      </c>
      <c r="CG46" t="s">
        <v>652</v>
      </c>
      <c r="CH46" t="s">
        <v>653</v>
      </c>
      <c r="CI46" t="s">
        <v>652</v>
      </c>
      <c r="CJ46" t="s">
        <v>653</v>
      </c>
      <c r="CK46" t="s">
        <v>652</v>
      </c>
      <c r="CL46" t="s">
        <v>653</v>
      </c>
      <c r="CM46" t="s">
        <v>652</v>
      </c>
      <c r="CN46" t="s">
        <v>653</v>
      </c>
      <c r="CO46" t="s">
        <v>652</v>
      </c>
      <c r="CP46" t="s">
        <v>653</v>
      </c>
      <c r="CQ46" t="s">
        <v>652</v>
      </c>
      <c r="CR46" t="s">
        <v>653</v>
      </c>
      <c r="CS46" t="s">
        <v>652</v>
      </c>
      <c r="CT46" t="s">
        <v>653</v>
      </c>
      <c r="CU46" t="s">
        <v>652</v>
      </c>
      <c r="CV46" t="s">
        <v>653</v>
      </c>
      <c r="CW46" t="s">
        <v>652</v>
      </c>
      <c r="CX46" t="s">
        <v>653</v>
      </c>
      <c r="CY46" t="s">
        <v>652</v>
      </c>
      <c r="CZ46" t="s">
        <v>653</v>
      </c>
      <c r="DA46" t="s">
        <v>652</v>
      </c>
      <c r="DB46" t="s">
        <v>653</v>
      </c>
      <c r="DC46" t="s">
        <v>652</v>
      </c>
      <c r="DD46" t="s">
        <v>653</v>
      </c>
      <c r="DE46" t="s">
        <v>652</v>
      </c>
      <c r="DF46" t="s">
        <v>653</v>
      </c>
      <c r="DG46" t="s">
        <v>652</v>
      </c>
      <c r="DH46" t="s">
        <v>653</v>
      </c>
      <c r="DI46" t="s">
        <v>652</v>
      </c>
      <c r="DJ46" t="s">
        <v>653</v>
      </c>
      <c r="DK46" t="s">
        <v>652</v>
      </c>
      <c r="DL46" t="s">
        <v>653</v>
      </c>
      <c r="DM46" t="s">
        <v>652</v>
      </c>
      <c r="DN46" t="s">
        <v>653</v>
      </c>
      <c r="DO46" t="s">
        <v>652</v>
      </c>
      <c r="DP46" t="s">
        <v>653</v>
      </c>
      <c r="DQ46" t="s">
        <v>652</v>
      </c>
      <c r="DR46" t="s">
        <v>653</v>
      </c>
      <c r="DS46" t="s">
        <v>652</v>
      </c>
      <c r="DT46" t="s">
        <v>653</v>
      </c>
      <c r="DU46" t="s">
        <v>652</v>
      </c>
      <c r="DV46" t="s">
        <v>653</v>
      </c>
      <c r="DW46" t="s">
        <v>652</v>
      </c>
      <c r="DX46" t="s">
        <v>653</v>
      </c>
      <c r="DY46" t="s">
        <v>652</v>
      </c>
      <c r="DZ46" t="s">
        <v>653</v>
      </c>
      <c r="EA46" t="s">
        <v>652</v>
      </c>
      <c r="EB46" t="s">
        <v>653</v>
      </c>
      <c r="EC46" t="s">
        <v>652</v>
      </c>
      <c r="ED46" t="s">
        <v>653</v>
      </c>
      <c r="EE46" t="s">
        <v>652</v>
      </c>
      <c r="EF46" t="s">
        <v>653</v>
      </c>
      <c r="EG46" t="s">
        <v>652</v>
      </c>
      <c r="EH46" t="s">
        <v>653</v>
      </c>
      <c r="EI46" t="s">
        <v>652</v>
      </c>
      <c r="EJ46" t="s">
        <v>653</v>
      </c>
      <c r="EK46" t="s">
        <v>652</v>
      </c>
      <c r="EL46" t="s">
        <v>653</v>
      </c>
      <c r="EM46" t="s">
        <v>652</v>
      </c>
      <c r="EN46" t="s">
        <v>653</v>
      </c>
      <c r="EO46" t="s">
        <v>652</v>
      </c>
      <c r="EP46" t="s">
        <v>653</v>
      </c>
      <c r="EQ46" t="s">
        <v>652</v>
      </c>
      <c r="ER46" t="s">
        <v>653</v>
      </c>
      <c r="ES46" t="s">
        <v>652</v>
      </c>
      <c r="ET46" t="s">
        <v>653</v>
      </c>
      <c r="EU46" t="s">
        <v>652</v>
      </c>
      <c r="EV46" t="s">
        <v>653</v>
      </c>
      <c r="EW46" t="s">
        <v>652</v>
      </c>
      <c r="EX46" t="s">
        <v>653</v>
      </c>
    </row>
    <row r="47" spans="2:154" x14ac:dyDescent="0.25">
      <c r="B47" s="137" t="str">
        <f t="shared" si="16"/>
        <v/>
      </c>
      <c r="C47" s="138"/>
      <c r="D47" s="138"/>
      <c r="E47" s="139"/>
      <c r="F47" s="114" t="str">
        <f t="shared" si="17"/>
        <v/>
      </c>
      <c r="G47" s="120" t="str">
        <f t="shared" si="18"/>
        <v/>
      </c>
      <c r="H47" s="114" t="str">
        <f t="shared" si="19"/>
        <v/>
      </c>
      <c r="I47" s="120" t="str">
        <f t="shared" si="20"/>
        <v/>
      </c>
      <c r="M47" s="46">
        <f>S9/($N$45*(R33-1)+1)</f>
        <v>3.1421635465040836E-2</v>
      </c>
      <c r="N47" s="29">
        <f>M47*R33</f>
        <v>0.12471516356439488</v>
      </c>
      <c r="O47" s="29">
        <f>(S9*(R33-1))/($T$32*(R33-1)+1)</f>
        <v>7.773168942490645E-2</v>
      </c>
      <c r="P47" s="29">
        <f>IF(O47=0,0,-1*O47^2/$S$9)</f>
        <v>-0.12084431081700225</v>
      </c>
      <c r="Q47" s="29">
        <f>$S$9*($R$33-1)/(P58*($R$33-1)+1)</f>
        <v>9.4387470372202936E-2</v>
      </c>
      <c r="R47" s="29">
        <f>IF(Q47=0,0,-1*Q47^2/$S$9)</f>
        <v>-0.17817989126526976</v>
      </c>
      <c r="S47" s="29">
        <f>$S$9*($R$33-1)/(R58*($R$33-1)+1)</f>
        <v>9.3298725428075185E-2</v>
      </c>
      <c r="T47" s="29">
        <f>IF(S47=0,0,-1*S47^2/$S$9)</f>
        <v>-0.17409304333006725</v>
      </c>
      <c r="U47" s="29">
        <f>$S$9*($R$33-1)/(T58*($R$33-1)+1)</f>
        <v>9.3293528217301663E-2</v>
      </c>
      <c r="V47" s="29">
        <f>IF(U47=0,0,-1*U47^2/$S$9)</f>
        <v>-0.17407364814464923</v>
      </c>
      <c r="W47" s="29">
        <f>$S$9*($R$33-1)/(V58*($R$33-1)+1)</f>
        <v>9.3293528099354039E-2</v>
      </c>
      <c r="X47" s="29">
        <f>IF(W47=0,0,-1*W47^2/$S$9)</f>
        <v>-0.17407364770449923</v>
      </c>
      <c r="Y47" s="29">
        <f>$S$9*($R$33-1)/(X58*($R$33-1)+1)</f>
        <v>9.3293528099354039E-2</v>
      </c>
      <c r="Z47" s="29">
        <f>IF(Y47=0,0,-1*Y47^2/$S$9)</f>
        <v>-0.17407364770449923</v>
      </c>
      <c r="AA47" s="29">
        <f>$S$9*($R$33-1)/(Z58*($R$33-1)+1)</f>
        <v>9.3293528099354039E-2</v>
      </c>
      <c r="AB47" s="29">
        <f>IF(AA47=0,0,-1*AA47^2/$S$9)</f>
        <v>-0.17407364770449923</v>
      </c>
      <c r="AC47" s="29">
        <f>$S$9*($R$33-1)/(AB58*($R$33-1)+1)</f>
        <v>9.3293528099354039E-2</v>
      </c>
      <c r="AD47" s="29">
        <f>IF(AC47=0,0,-1*AC47^2/$S$9)</f>
        <v>-0.17407364770449923</v>
      </c>
      <c r="AE47" s="29">
        <f>$S$9*($R$33-1)/(AD58*($R$33-1)+1)</f>
        <v>9.3293528099354039E-2</v>
      </c>
      <c r="AF47" s="29">
        <f>IF(AE47=0,0,-1*AE47^2/$S$9)</f>
        <v>-0.17407364770449923</v>
      </c>
      <c r="AG47" s="29">
        <f>$S$9*($R$33-1)/(AF58*($R$33-1)+1)</f>
        <v>9.3293528099354039E-2</v>
      </c>
      <c r="AH47" s="29">
        <f>IF(AG47=0,0,-1*AG47^2/$S$9)</f>
        <v>-0.17407364770449923</v>
      </c>
      <c r="AI47" s="29">
        <f>$S$9*($R$33-1)/(AH58*($R$33-1)+1)</f>
        <v>9.3293528099354039E-2</v>
      </c>
      <c r="AJ47" s="29">
        <f>IF(AI47=0,0,-1*AI47^2/$S$9)</f>
        <v>-0.17407364770449923</v>
      </c>
      <c r="AK47" s="29">
        <f>$S$9*($R$33-1)/(AJ58*($R$33-1)+1)</f>
        <v>9.3293528099354039E-2</v>
      </c>
      <c r="AL47" s="29">
        <f>IF(AK47=0,0,-1*AK47^2/$S$9)</f>
        <v>-0.17407364770449923</v>
      </c>
      <c r="AM47" s="29">
        <f>$S$9*($R$33-1)/(AL58*($R$33-1)+1)</f>
        <v>9.3293528099354039E-2</v>
      </c>
      <c r="AN47" s="29">
        <f>IF(AM47=0,0,-1*AM47^2/$S$9)</f>
        <v>-0.17407364770449923</v>
      </c>
      <c r="AO47" s="29">
        <f>$S$9*($R$33-1)/(AN58*($R$33-1)+1)</f>
        <v>9.3293528099354039E-2</v>
      </c>
      <c r="AP47" s="29">
        <f>IF(AO47=0,0,-1*AO47^2/$S$9)</f>
        <v>-0.17407364770449923</v>
      </c>
      <c r="AQ47" s="29">
        <f>$S$9*($R$33-1)/(AP58*($R$33-1)+1)</f>
        <v>9.3293528099354039E-2</v>
      </c>
      <c r="AR47" s="29">
        <f>IF(AQ47=0,0,-1*AQ47^2/$S$9)</f>
        <v>-0.17407364770449923</v>
      </c>
      <c r="AS47" s="29">
        <f>$S$9*($R$33-1)/(AR58*($R$33-1)+1)</f>
        <v>9.3293528099354039E-2</v>
      </c>
      <c r="AT47" s="29">
        <f>IF(AS47=0,0,-1*AS47^2/$S$9)</f>
        <v>-0.17407364770449923</v>
      </c>
      <c r="AU47" s="29">
        <f>$S$9*($R$33-1)/(AT58*($R$33-1)+1)</f>
        <v>9.3293528099354039E-2</v>
      </c>
      <c r="AV47" s="29">
        <f>IF(AU47=0,0,-1*AU47^2/$S$9)</f>
        <v>-0.17407364770449923</v>
      </c>
      <c r="AW47" s="29">
        <f>$S$9*($R$33-1)/(AV58*($R$33-1)+1)</f>
        <v>9.3293528099354039E-2</v>
      </c>
      <c r="AX47" s="29">
        <f>IF(AW47=0,0,-1*AW47^2/$S$9)</f>
        <v>-0.17407364770449923</v>
      </c>
      <c r="AY47" s="29">
        <f>$S$9*($R$33-1)/(AX58*($R$33-1)+1)</f>
        <v>9.3293528099354039E-2</v>
      </c>
      <c r="AZ47" s="29">
        <f>IF(AY47=0,0,-1*AY47^2/$S$9)</f>
        <v>-0.17407364770449923</v>
      </c>
      <c r="BA47" s="29">
        <f>$S$9*($R$33-1)/(AZ58*($R$33-1)+1)</f>
        <v>9.3293528099354039E-2</v>
      </c>
      <c r="BB47" s="29">
        <f>IF(BA47=0,0,-1*BA47^2/$S$9)</f>
        <v>-0.17407364770449923</v>
      </c>
      <c r="BC47" s="29">
        <f>$S$9*($R$33-1)/(BB58*($R$33-1)+1)</f>
        <v>9.3293528099354039E-2</v>
      </c>
      <c r="BD47" s="29">
        <f>IF(BC47=0,0,-1*BC47^2/$S$9)</f>
        <v>-0.17407364770449923</v>
      </c>
      <c r="BE47" s="29">
        <f>$S$9*($R$33-1)/(BD58*($R$33-1)+1)</f>
        <v>9.3293528099354039E-2</v>
      </c>
      <c r="BF47" s="29">
        <f>IF(BE47=0,0,-1*BE47^2/$S$9)</f>
        <v>-0.17407364770449923</v>
      </c>
      <c r="BG47" s="29">
        <f>$S$9*($R$33-1)/(BF58*($R$33-1)+1)</f>
        <v>9.3293528099354039E-2</v>
      </c>
      <c r="BH47" s="29">
        <f>IF(BG47=0,0,-1*BG47^2/$S$9)</f>
        <v>-0.17407364770449923</v>
      </c>
      <c r="BI47" s="29">
        <f>$S$9*($R$33-1)/(BH58*($R$33-1)+1)</f>
        <v>9.3293528099354039E-2</v>
      </c>
      <c r="BJ47" s="29">
        <f>IF(BI47=0,0,-1*BI47^2/$S$9)</f>
        <v>-0.17407364770449923</v>
      </c>
      <c r="BK47" s="29">
        <f>$S$9*($R$33-1)/(BJ58*($R$33-1)+1)</f>
        <v>9.3293528099354039E-2</v>
      </c>
      <c r="BL47" s="29">
        <f>IF(BK47=0,0,-1*BK47^2/$S$9)</f>
        <v>-0.17407364770449923</v>
      </c>
      <c r="BM47" s="29">
        <f>$S$9*($R$33-1)/(BL58*($R$33-1)+1)</f>
        <v>9.3293528099354039E-2</v>
      </c>
      <c r="BN47" s="29">
        <f>IF(BM47=0,0,-1*BM47^2/$S$9)</f>
        <v>-0.17407364770449923</v>
      </c>
      <c r="BO47" s="29">
        <f>$S$9*($R$33-1)/(BN58*($R$33-1)+1)</f>
        <v>9.3293528099354039E-2</v>
      </c>
      <c r="BP47" s="29">
        <f>IF(BO47=0,0,-1*BO47^2/$S$9)</f>
        <v>-0.17407364770449923</v>
      </c>
      <c r="BQ47" s="29">
        <f>$S$9*($R$33-1)/(BP58*($R$33-1)+1)</f>
        <v>9.3293528099354039E-2</v>
      </c>
      <c r="BR47" s="29">
        <f>IF(BQ47=0,0,-1*BQ47^2/$S$9)</f>
        <v>-0.17407364770449923</v>
      </c>
      <c r="BS47" s="29">
        <f>$S$9*($R$33-1)/(BR58*($R$33-1)+1)</f>
        <v>9.3293528099354039E-2</v>
      </c>
      <c r="BT47" s="29">
        <f>IF(BS47=0,0,-1*BS47^2/$S$9)</f>
        <v>-0.17407364770449923</v>
      </c>
      <c r="BU47" s="29">
        <f>$S$9*($R$33-1)/(BT58*($R$33-1)+1)</f>
        <v>9.3293528099354039E-2</v>
      </c>
      <c r="BV47" s="29">
        <f>IF(BU47=0,0,-1*BU47^2/$S$9)</f>
        <v>-0.17407364770449923</v>
      </c>
      <c r="BW47" s="29">
        <f>$S$9*($R$33-1)/(BV58*($R$33-1)+1)</f>
        <v>9.3293528099354039E-2</v>
      </c>
      <c r="BX47" s="29">
        <f>IF(BW47=0,0,-1*BW47^2/$S$9)</f>
        <v>-0.17407364770449923</v>
      </c>
      <c r="BY47" s="29">
        <f>$S$9*($R$33-1)/(BX58*($R$33-1)+1)</f>
        <v>9.3293528099354039E-2</v>
      </c>
      <c r="BZ47" s="29">
        <f>IF(BY47=0,0,-1*BY47^2/$S$9)</f>
        <v>-0.17407364770449923</v>
      </c>
      <c r="CA47" s="29">
        <f>$S$9*($R$33-1)/(BZ58*($R$33-1)+1)</f>
        <v>9.3293528099354039E-2</v>
      </c>
      <c r="CB47" s="29">
        <f>IF(CA47=0,0,-1*CA47^2/$S$9)</f>
        <v>-0.17407364770449923</v>
      </c>
      <c r="CC47" s="29">
        <f>$S$9*($R$33-1)/(CB58*($R$33-1)+1)</f>
        <v>9.3293528099354039E-2</v>
      </c>
      <c r="CD47" s="29">
        <f>IF(CC47=0,0,-1*CC47^2/$S$9)</f>
        <v>-0.17407364770449923</v>
      </c>
      <c r="CE47" s="29">
        <f>$S$9*($R$33-1)/(CD58*($R$33-1)+1)</f>
        <v>9.3293528099354039E-2</v>
      </c>
      <c r="CF47" s="29">
        <f>IF(CE47=0,0,-1*CE47^2/$S$9)</f>
        <v>-0.17407364770449923</v>
      </c>
      <c r="CG47" s="29">
        <f>$S$9*($R$33-1)/(CF58*($R$33-1)+1)</f>
        <v>9.3293528099354039E-2</v>
      </c>
      <c r="CH47" s="29">
        <f>IF(CG47=0,0,-1*CG47^2/$S$9)</f>
        <v>-0.17407364770449923</v>
      </c>
      <c r="CI47" s="29">
        <f>$S$9*($R$33-1)/(CH58*($R$33-1)+1)</f>
        <v>9.3293528099354039E-2</v>
      </c>
      <c r="CJ47" s="29">
        <f>IF(CI47=0,0,-1*CI47^2/$S$9)</f>
        <v>-0.17407364770449923</v>
      </c>
      <c r="CK47" s="29">
        <f>$S$9*($R$33-1)/(CJ58*($R$33-1)+1)</f>
        <v>9.3293528099354039E-2</v>
      </c>
      <c r="CL47" s="29">
        <f>IF(CK47=0,0,-1*CK47^2/$S$9)</f>
        <v>-0.17407364770449923</v>
      </c>
      <c r="CM47" s="29">
        <f>$S$9*($R$33-1)/(CL58*($R$33-1)+1)</f>
        <v>9.3293528099354039E-2</v>
      </c>
      <c r="CN47" s="29">
        <f>IF(CM47=0,0,-1*CM47^2/$S$9)</f>
        <v>-0.17407364770449923</v>
      </c>
      <c r="CO47" s="29">
        <f>$S$9*($R$33-1)/(CN58*($R$33-1)+1)</f>
        <v>9.3293528099354039E-2</v>
      </c>
      <c r="CP47" s="29">
        <f>IF(CO47=0,0,-1*CO47^2/$S$9)</f>
        <v>-0.17407364770449923</v>
      </c>
      <c r="CQ47" s="29">
        <f>$S$9*($R$33-1)/(CP58*($R$33-1)+1)</f>
        <v>9.3293528099354039E-2</v>
      </c>
      <c r="CR47" s="29">
        <f>IF(CQ47=0,0,-1*CQ47^2/$S$9)</f>
        <v>-0.17407364770449923</v>
      </c>
      <c r="CS47" s="29">
        <f>$S$9*($R$33-1)/(CR58*($R$33-1)+1)</f>
        <v>9.3293528099354039E-2</v>
      </c>
      <c r="CT47" s="29">
        <f>IF(CS47=0,0,-1*CS47^2/$S$9)</f>
        <v>-0.17407364770449923</v>
      </c>
      <c r="CU47" s="29">
        <f>$S$9*($R$33-1)/(CT58*($R$33-1)+1)</f>
        <v>9.3293528099354039E-2</v>
      </c>
      <c r="CV47" s="29">
        <f>IF(CU47=0,0,-1*CU47^2/$S$9)</f>
        <v>-0.17407364770449923</v>
      </c>
      <c r="CW47" s="29">
        <f>$S$9*($R$33-1)/(CV58*($R$33-1)+1)</f>
        <v>9.3293528099354039E-2</v>
      </c>
      <c r="CX47" s="29">
        <f>IF(CW47=0,0,-1*CW47^2/$S$9)</f>
        <v>-0.17407364770449923</v>
      </c>
      <c r="CY47" s="29">
        <f>$S$9*($R$33-1)/(CX58*($R$33-1)+1)</f>
        <v>9.3293528099354039E-2</v>
      </c>
      <c r="CZ47" s="29">
        <f>IF(CY47=0,0,-1*CY47^2/$S$9)</f>
        <v>-0.17407364770449923</v>
      </c>
      <c r="DA47" s="29">
        <f>$S$9*($R$33-1)/(CZ58*($R$33-1)+1)</f>
        <v>9.3293528099354039E-2</v>
      </c>
      <c r="DB47" s="29">
        <f>IF(DA47=0,0,-1*DA47^2/$S$9)</f>
        <v>-0.17407364770449923</v>
      </c>
      <c r="DC47" s="29">
        <f>$S$9*($R$33-1)/(DB58*($R$33-1)+1)</f>
        <v>9.3293528099354039E-2</v>
      </c>
      <c r="DD47" s="29">
        <f>IF(DC47=0,0,-1*DC47^2/$S$9)</f>
        <v>-0.17407364770449923</v>
      </c>
      <c r="DE47" s="29">
        <f>$S$9*($R$33-1)/(DD58*($R$33-1)+1)</f>
        <v>9.3293528099354039E-2</v>
      </c>
      <c r="DF47" s="29">
        <f>IF(DE47=0,0,-1*DE47^2/$S$9)</f>
        <v>-0.17407364770449923</v>
      </c>
      <c r="DG47" s="29">
        <f>$S$9*($R$33-1)/(DF58*($R$33-1)+1)</f>
        <v>9.3293528099354039E-2</v>
      </c>
      <c r="DH47" s="29">
        <f>IF(DG47=0,0,-1*DG47^2/$S$9)</f>
        <v>-0.17407364770449923</v>
      </c>
      <c r="DI47" s="29">
        <f>$S$9*($R$33-1)/(DH58*($R$33-1)+1)</f>
        <v>9.3293528099354039E-2</v>
      </c>
      <c r="DJ47" s="29">
        <f>IF(DI47=0,0,-1*DI47^2/$S$9)</f>
        <v>-0.17407364770449923</v>
      </c>
      <c r="DK47" s="29">
        <f>$S$9*($R$33-1)/(DJ58*($R$33-1)+1)</f>
        <v>9.3293528099354039E-2</v>
      </c>
      <c r="DL47" s="29">
        <f>IF(DK47=0,0,-1*DK47^2/$S$9)</f>
        <v>-0.17407364770449923</v>
      </c>
      <c r="DM47" s="29">
        <f>$S$9*($R$33-1)/(DL58*($R$33-1)+1)</f>
        <v>9.3293528099354039E-2</v>
      </c>
      <c r="DN47" s="29">
        <f>IF(DM47=0,0,-1*DM47^2/$S$9)</f>
        <v>-0.17407364770449923</v>
      </c>
      <c r="DO47" s="29">
        <f>$S$9*($R$33-1)/(DN58*($R$33-1)+1)</f>
        <v>9.3293528099354039E-2</v>
      </c>
      <c r="DP47" s="29">
        <f>IF(DO47=0,0,-1*DO47^2/$S$9)</f>
        <v>-0.17407364770449923</v>
      </c>
      <c r="DQ47" s="29">
        <f>$S$9*($R$33-1)/(DP58*($R$33-1)+1)</f>
        <v>9.3293528099354039E-2</v>
      </c>
      <c r="DR47" s="29">
        <f>IF(DQ47=0,0,-1*DQ47^2/$S$9)</f>
        <v>-0.17407364770449923</v>
      </c>
      <c r="DS47" s="29">
        <f>$S$9*($R$33-1)/(DR58*($R$33-1)+1)</f>
        <v>9.3293528099354039E-2</v>
      </c>
      <c r="DT47" s="29">
        <f>IF(DS47=0,0,-1*DS47^2/$S$9)</f>
        <v>-0.17407364770449923</v>
      </c>
      <c r="DU47" s="29">
        <f>$S$9*($R$33-1)/(DT58*($R$33-1)+1)</f>
        <v>9.3293528099354039E-2</v>
      </c>
      <c r="DV47" s="29">
        <f>IF(DU47=0,0,-1*DU47^2/$S$9)</f>
        <v>-0.17407364770449923</v>
      </c>
      <c r="DW47" s="29">
        <f>$S$9*($R$33-1)/(DV58*($R$33-1)+1)</f>
        <v>9.3293528099354039E-2</v>
      </c>
      <c r="DX47" s="29">
        <f>IF(DW47=0,0,-1*DW47^2/$S$9)</f>
        <v>-0.17407364770449923</v>
      </c>
      <c r="DY47" s="29">
        <f>$S$9*($R$33-1)/(DX58*($R$33-1)+1)</f>
        <v>9.3293528099354039E-2</v>
      </c>
      <c r="DZ47" s="29">
        <f>IF(DY47=0,0,-1*DY47^2/$S$9)</f>
        <v>-0.17407364770449923</v>
      </c>
      <c r="EA47" s="29">
        <f>$S$9*($R$33-1)/(DZ58*($R$33-1)+1)</f>
        <v>9.3293528099354039E-2</v>
      </c>
      <c r="EB47" s="29">
        <f>IF(EA47=0,0,-1*EA47^2/$S$9)</f>
        <v>-0.17407364770449923</v>
      </c>
      <c r="EC47" s="29">
        <f>$S$9*($R$33-1)/(EB58*($R$33-1)+1)</f>
        <v>9.3293528099354039E-2</v>
      </c>
      <c r="ED47" s="29">
        <f>IF(EC47=0,0,-1*EC47^2/$S$9)</f>
        <v>-0.17407364770449923</v>
      </c>
      <c r="EE47" s="29">
        <f>$S$9*($R$33-1)/(ED58*($R$33-1)+1)</f>
        <v>9.3293528099354039E-2</v>
      </c>
      <c r="EF47" s="29">
        <f>IF(EE47=0,0,-1*EE47^2/$S$9)</f>
        <v>-0.17407364770449923</v>
      </c>
      <c r="EG47" s="29">
        <f>$S$9*($R$33-1)/(EF58*($R$33-1)+1)</f>
        <v>9.3293528099354039E-2</v>
      </c>
      <c r="EH47" s="29">
        <f>IF(EG47=0,0,-1*EG47^2/$S$9)</f>
        <v>-0.17407364770449923</v>
      </c>
      <c r="EI47" s="29">
        <f>$S$9*($R$33-1)/(EH58*($R$33-1)+1)</f>
        <v>9.3293528099354039E-2</v>
      </c>
      <c r="EJ47" s="29">
        <f>IF(EI47=0,0,-1*EI47^2/$S$9)</f>
        <v>-0.17407364770449923</v>
      </c>
      <c r="EK47" s="29">
        <f>$S$9*($R$33-1)/(EJ58*($R$33-1)+1)</f>
        <v>9.3293528099354039E-2</v>
      </c>
      <c r="EL47" s="29">
        <f>IF(EK47=0,0,-1*EK47^2/$S$9)</f>
        <v>-0.17407364770449923</v>
      </c>
      <c r="EM47" s="29">
        <f>$S$9*($R$33-1)/(EL58*($R$33-1)+1)</f>
        <v>9.3293528099354039E-2</v>
      </c>
      <c r="EN47" s="29">
        <f>IF(EM47=0,0,-1*EM47^2/$S$9)</f>
        <v>-0.17407364770449923</v>
      </c>
      <c r="EO47" s="29">
        <f>$S$9*($R$33-1)/(EN58*($R$33-1)+1)</f>
        <v>9.3293528099354039E-2</v>
      </c>
      <c r="EP47" s="29">
        <f>IF(EO47=0,0,-1*EO47^2/$S$9)</f>
        <v>-0.17407364770449923</v>
      </c>
      <c r="EQ47" s="29">
        <f>$S$9*($R$33-1)/(EP58*($R$33-1)+1)</f>
        <v>9.3293528099354039E-2</v>
      </c>
      <c r="ER47" s="29">
        <f>IF(EQ47=0,0,-1*EQ47^2/$S$9)</f>
        <v>-0.17407364770449923</v>
      </c>
      <c r="ES47" s="29">
        <f>$S$9*($R$33-1)/(ER58*($R$33-1)+1)</f>
        <v>9.3293528099354039E-2</v>
      </c>
      <c r="ET47" s="29">
        <f>IF(ES47=0,0,-1*ES47^2/$S$9)</f>
        <v>-0.17407364770449923</v>
      </c>
      <c r="EU47" s="29">
        <f>$S$9*($R$33-1)/(ET58*($R$33-1)+1)</f>
        <v>9.3293528099354039E-2</v>
      </c>
      <c r="EV47" s="29">
        <f>IF(EU47=0,0,-1*EU47^2/$S$9)</f>
        <v>-0.17407364770449923</v>
      </c>
      <c r="EW47" s="29">
        <f>$S$9*($R$33-1)/(EV58*($R$33-1)+1)</f>
        <v>9.3293528099354039E-2</v>
      </c>
      <c r="EX47" s="29">
        <f>IF(EW47=0,0,-1*EW47^2/$S$9)</f>
        <v>-0.17407364770449923</v>
      </c>
    </row>
    <row r="48" spans="2:154" x14ac:dyDescent="0.25">
      <c r="M48" s="46">
        <f t="shared" ref="M48:M56" si="21">S10/($N$45*(R34-1)+1)</f>
        <v>0.13052240362455705</v>
      </c>
      <c r="N48" s="29">
        <f t="shared" ref="N48:N56" si="22">M48*R34</f>
        <v>0.22833153431208006</v>
      </c>
      <c r="O48" s="29">
        <f t="shared" ref="O48:O56" si="23">(S10*(R34-1))/($T$32*(R34-1)+1)</f>
        <v>9.1413549703694794E-2</v>
      </c>
      <c r="P48" s="29">
        <f>IF(O48=0,0,-1*O48^2/$S$10)</f>
        <v>-5.5709580462865858E-2</v>
      </c>
      <c r="Q48" s="29">
        <f>$S$10*($R$34-1)/(P58*($R$34-1)+1)</f>
        <v>9.8206897620684144E-2</v>
      </c>
      <c r="R48" s="29">
        <f>IF(Q48=0,0,-1*Q48^2/$S$10)</f>
        <v>-6.4297298268530242E-2</v>
      </c>
      <c r="S48" s="29">
        <f>$S$10*($R$34-1)/(R58*($R$34-1)+1)</f>
        <v>9.7811034827872331E-2</v>
      </c>
      <c r="T48" s="29">
        <f>IF(S48=0,0,-1*S48^2/$S$10)</f>
        <v>-6.3779990227328373E-2</v>
      </c>
      <c r="U48" s="29">
        <f>$S$10*($R$34-1)/(T58*($R$34-1)+1)</f>
        <v>9.780913073073691E-2</v>
      </c>
      <c r="V48" s="29">
        <f>IF(U48=0,0,-1*U48^2/$S$10)</f>
        <v>-6.3777507028682567E-2</v>
      </c>
      <c r="W48" s="29">
        <f>$S$10*($R$34-1)/(V58*($R$34-1)+1)</f>
        <v>9.7809130687522991E-2</v>
      </c>
      <c r="X48" s="29">
        <f>IF(W48=0,0,-1*W48^2/$S$10)</f>
        <v>-6.3777506972326342E-2</v>
      </c>
      <c r="Y48" s="29">
        <f>$S$10*($R$34-1)/(X58*($R$34-1)+1)</f>
        <v>9.7809130687522991E-2</v>
      </c>
      <c r="Z48" s="29">
        <f>IF(Y48=0,0,-1*Y48^2/$S$10)</f>
        <v>-6.3777506972326342E-2</v>
      </c>
      <c r="AA48" s="29">
        <f>$S$10*($R$34-1)/(Z58*($R$34-1)+1)</f>
        <v>9.7809130687522991E-2</v>
      </c>
      <c r="AB48" s="29">
        <f>IF(AA48=0,0,-1*AA48^2/$S$10)</f>
        <v>-6.3777506972326342E-2</v>
      </c>
      <c r="AC48" s="29">
        <f>$S$10*($R$34-1)/(AB58*($R$34-1)+1)</f>
        <v>9.7809130687522991E-2</v>
      </c>
      <c r="AD48" s="29">
        <f>IF(AC48=0,0,-1*AC48^2/$S$10)</f>
        <v>-6.3777506972326342E-2</v>
      </c>
      <c r="AE48" s="29">
        <f>$S$10*($R$34-1)/(AD58*($R$34-1)+1)</f>
        <v>9.7809130687522991E-2</v>
      </c>
      <c r="AF48" s="29">
        <f>IF(AE48=0,0,-1*AE48^2/$S$10)</f>
        <v>-6.3777506972326342E-2</v>
      </c>
      <c r="AG48" s="29">
        <f>$S$10*($R$34-1)/(AF58*($R$34-1)+1)</f>
        <v>9.7809130687522991E-2</v>
      </c>
      <c r="AH48" s="29">
        <f>IF(AG48=0,0,-1*AG48^2/$S$10)</f>
        <v>-6.3777506972326342E-2</v>
      </c>
      <c r="AI48" s="29">
        <f>$S$10*($R$34-1)/(AH58*($R$34-1)+1)</f>
        <v>9.7809130687522991E-2</v>
      </c>
      <c r="AJ48" s="29">
        <f>IF(AI48=0,0,-1*AI48^2/$S$10)</f>
        <v>-6.3777506972326342E-2</v>
      </c>
      <c r="AK48" s="29">
        <f>$S$10*($R$34-1)/(AJ58*($R$34-1)+1)</f>
        <v>9.7809130687522991E-2</v>
      </c>
      <c r="AL48" s="29">
        <f>IF(AK48=0,0,-1*AK48^2/$S$10)</f>
        <v>-6.3777506972326342E-2</v>
      </c>
      <c r="AM48" s="29">
        <f>$S$10*($R$34-1)/(AL58*($R$34-1)+1)</f>
        <v>9.7809130687522991E-2</v>
      </c>
      <c r="AN48" s="29">
        <f>IF(AM48=0,0,-1*AM48^2/$S$10)</f>
        <v>-6.3777506972326342E-2</v>
      </c>
      <c r="AO48" s="29">
        <f>$S$10*($R$34-1)/(AN58*($R$34-1)+1)</f>
        <v>9.7809130687522991E-2</v>
      </c>
      <c r="AP48" s="29">
        <f>IF(AO48=0,0,-1*AO48^2/$S$10)</f>
        <v>-6.3777506972326342E-2</v>
      </c>
      <c r="AQ48" s="29">
        <f>$S$10*($R$34-1)/(AP58*($R$34-1)+1)</f>
        <v>9.7809130687522991E-2</v>
      </c>
      <c r="AR48" s="29">
        <f>IF(AQ48=0,0,-1*AQ48^2/$S$10)</f>
        <v>-6.3777506972326342E-2</v>
      </c>
      <c r="AS48" s="29">
        <f>$S$10*($R$34-1)/(AR58*($R$34-1)+1)</f>
        <v>9.7809130687522991E-2</v>
      </c>
      <c r="AT48" s="29">
        <f>IF(AS48=0,0,-1*AS48^2/$S$10)</f>
        <v>-6.3777506972326342E-2</v>
      </c>
      <c r="AU48" s="29">
        <f>$S$10*($R$34-1)/(AT58*($R$34-1)+1)</f>
        <v>9.7809130687522991E-2</v>
      </c>
      <c r="AV48" s="29">
        <f>IF(AU48=0,0,-1*AU48^2/$S$10)</f>
        <v>-6.3777506972326342E-2</v>
      </c>
      <c r="AW48" s="29">
        <f>$S$10*($R$34-1)/(AV58*($R$34-1)+1)</f>
        <v>9.7809130687522991E-2</v>
      </c>
      <c r="AX48" s="29">
        <f>IF(AW48=0,0,-1*AW48^2/$S$10)</f>
        <v>-6.3777506972326342E-2</v>
      </c>
      <c r="AY48" s="29">
        <f>$S$10*($R$34-1)/(AX58*($R$34-1)+1)</f>
        <v>9.7809130687522991E-2</v>
      </c>
      <c r="AZ48" s="29">
        <f>IF(AY48=0,0,-1*AY48^2/$S$10)</f>
        <v>-6.3777506972326342E-2</v>
      </c>
      <c r="BA48" s="29">
        <f>$S$10*($R$34-1)/(AZ58*($R$34-1)+1)</f>
        <v>9.7809130687522991E-2</v>
      </c>
      <c r="BB48" s="29">
        <f>IF(BA48=0,0,-1*BA48^2/$S$10)</f>
        <v>-6.3777506972326342E-2</v>
      </c>
      <c r="BC48" s="29">
        <f>$S$10*($R$34-1)/(BB58*($R$34-1)+1)</f>
        <v>9.7809130687522991E-2</v>
      </c>
      <c r="BD48" s="29">
        <f>IF(BC48=0,0,-1*BC48^2/$S$10)</f>
        <v>-6.3777506972326342E-2</v>
      </c>
      <c r="BE48" s="29">
        <f>$S$10*($R$34-1)/(BD58*($R$34-1)+1)</f>
        <v>9.7809130687522991E-2</v>
      </c>
      <c r="BF48" s="29">
        <f>IF(BE48=0,0,-1*BE48^2/$S$10)</f>
        <v>-6.3777506972326342E-2</v>
      </c>
      <c r="BG48" s="29">
        <f>$S$10*($R$34-1)/(BF58*($R$34-1)+1)</f>
        <v>9.7809130687522991E-2</v>
      </c>
      <c r="BH48" s="29">
        <f>IF(BG48=0,0,-1*BG48^2/$S$10)</f>
        <v>-6.3777506972326342E-2</v>
      </c>
      <c r="BI48" s="29">
        <f>$S$10*($R$34-1)/(BH58*($R$34-1)+1)</f>
        <v>9.7809130687522991E-2</v>
      </c>
      <c r="BJ48" s="29">
        <f>IF(BI48=0,0,-1*BI48^2/$S$10)</f>
        <v>-6.3777506972326342E-2</v>
      </c>
      <c r="BK48" s="29">
        <f>$S$10*($R$34-1)/(BJ58*($R$34-1)+1)</f>
        <v>9.7809130687522991E-2</v>
      </c>
      <c r="BL48" s="29">
        <f>IF(BK48=0,0,-1*BK48^2/$S$10)</f>
        <v>-6.3777506972326342E-2</v>
      </c>
      <c r="BM48" s="29">
        <f>$S$10*($R$34-1)/(BL58*($R$34-1)+1)</f>
        <v>9.7809130687522991E-2</v>
      </c>
      <c r="BN48" s="29">
        <f>IF(BM48=0,0,-1*BM48^2/$S$10)</f>
        <v>-6.3777506972326342E-2</v>
      </c>
      <c r="BO48" s="29">
        <f>$S$10*($R$34-1)/(BN58*($R$34-1)+1)</f>
        <v>9.7809130687522991E-2</v>
      </c>
      <c r="BP48" s="29">
        <f>IF(BO48=0,0,-1*BO48^2/$S$10)</f>
        <v>-6.3777506972326342E-2</v>
      </c>
      <c r="BQ48" s="29">
        <f>$S$10*($R$34-1)/(BP58*($R$34-1)+1)</f>
        <v>9.7809130687522991E-2</v>
      </c>
      <c r="BR48" s="29">
        <f>IF(BQ48=0,0,-1*BQ48^2/$S$10)</f>
        <v>-6.3777506972326342E-2</v>
      </c>
      <c r="BS48" s="29">
        <f>$S$10*($R$34-1)/(BR58*($R$34-1)+1)</f>
        <v>9.7809130687522991E-2</v>
      </c>
      <c r="BT48" s="29">
        <f>IF(BS48=0,0,-1*BS48^2/$S$10)</f>
        <v>-6.3777506972326342E-2</v>
      </c>
      <c r="BU48" s="29">
        <f>$S$10*($R$34-1)/(BT58*($R$34-1)+1)</f>
        <v>9.7809130687522991E-2</v>
      </c>
      <c r="BV48" s="29">
        <f>IF(BU48=0,0,-1*BU48^2/$S$10)</f>
        <v>-6.3777506972326342E-2</v>
      </c>
      <c r="BW48" s="29">
        <f>$S$10*($R$34-1)/(BV58*($R$34-1)+1)</f>
        <v>9.7809130687522991E-2</v>
      </c>
      <c r="BX48" s="29">
        <f>IF(BW48=0,0,-1*BW48^2/$S$10)</f>
        <v>-6.3777506972326342E-2</v>
      </c>
      <c r="BY48" s="29">
        <f>$S$10*($R$34-1)/(BX58*($R$34-1)+1)</f>
        <v>9.7809130687522991E-2</v>
      </c>
      <c r="BZ48" s="29">
        <f>IF(BY48=0,0,-1*BY48^2/$S$10)</f>
        <v>-6.3777506972326342E-2</v>
      </c>
      <c r="CA48" s="29">
        <f>$S$10*($R$34-1)/(BZ58*($R$34-1)+1)</f>
        <v>9.7809130687522991E-2</v>
      </c>
      <c r="CB48" s="29">
        <f>IF(CA48=0,0,-1*CA48^2/$S$10)</f>
        <v>-6.3777506972326342E-2</v>
      </c>
      <c r="CC48" s="29">
        <f>$S$10*($R$34-1)/(CB58*($R$34-1)+1)</f>
        <v>9.7809130687522991E-2</v>
      </c>
      <c r="CD48" s="29">
        <f>IF(CC48=0,0,-1*CC48^2/$S$10)</f>
        <v>-6.3777506972326342E-2</v>
      </c>
      <c r="CE48" s="29">
        <f>$S$10*($R$34-1)/(CD58*($R$34-1)+1)</f>
        <v>9.7809130687522991E-2</v>
      </c>
      <c r="CF48" s="29">
        <f>IF(CE48=0,0,-1*CE48^2/$S$10)</f>
        <v>-6.3777506972326342E-2</v>
      </c>
      <c r="CG48" s="29">
        <f>$S$10*($R$34-1)/(CF58*($R$34-1)+1)</f>
        <v>9.7809130687522991E-2</v>
      </c>
      <c r="CH48" s="29">
        <f>IF(CG48=0,0,-1*CG48^2/$S$10)</f>
        <v>-6.3777506972326342E-2</v>
      </c>
      <c r="CI48" s="29">
        <f>$S$10*($R$34-1)/(CH58*($R$34-1)+1)</f>
        <v>9.7809130687522991E-2</v>
      </c>
      <c r="CJ48" s="29">
        <f>IF(CI48=0,0,-1*CI48^2/$S$10)</f>
        <v>-6.3777506972326342E-2</v>
      </c>
      <c r="CK48" s="29">
        <f>$S$10*($R$34-1)/(CJ58*($R$34-1)+1)</f>
        <v>9.7809130687522991E-2</v>
      </c>
      <c r="CL48" s="29">
        <f>IF(CK48=0,0,-1*CK48^2/$S$10)</f>
        <v>-6.3777506972326342E-2</v>
      </c>
      <c r="CM48" s="29">
        <f>$S$10*($R$34-1)/(CL58*($R$34-1)+1)</f>
        <v>9.7809130687522991E-2</v>
      </c>
      <c r="CN48" s="29">
        <f>IF(CM48=0,0,-1*CM48^2/$S$10)</f>
        <v>-6.3777506972326342E-2</v>
      </c>
      <c r="CO48" s="29">
        <f>$S$10*($R$34-1)/(CN58*($R$34-1)+1)</f>
        <v>9.7809130687522991E-2</v>
      </c>
      <c r="CP48" s="29">
        <f>IF(CO48=0,0,-1*CO48^2/$S$10)</f>
        <v>-6.3777506972326342E-2</v>
      </c>
      <c r="CQ48" s="29">
        <f>$S$10*($R$34-1)/(CP58*($R$34-1)+1)</f>
        <v>9.7809130687522991E-2</v>
      </c>
      <c r="CR48" s="29">
        <f>IF(CQ48=0,0,-1*CQ48^2/$S$10)</f>
        <v>-6.3777506972326342E-2</v>
      </c>
      <c r="CS48" s="29">
        <f>$S$10*($R$34-1)/(CR58*($R$34-1)+1)</f>
        <v>9.7809130687522991E-2</v>
      </c>
      <c r="CT48" s="29">
        <f>IF(CS48=0,0,-1*CS48^2/$S$10)</f>
        <v>-6.3777506972326342E-2</v>
      </c>
      <c r="CU48" s="29">
        <f>$S$10*($R$34-1)/(CT58*($R$34-1)+1)</f>
        <v>9.7809130687522991E-2</v>
      </c>
      <c r="CV48" s="29">
        <f>IF(CU48=0,0,-1*CU48^2/$S$10)</f>
        <v>-6.3777506972326342E-2</v>
      </c>
      <c r="CW48" s="29">
        <f>$S$10*($R$34-1)/(CV58*($R$34-1)+1)</f>
        <v>9.7809130687522991E-2</v>
      </c>
      <c r="CX48" s="29">
        <f>IF(CW48=0,0,-1*CW48^2/$S$10)</f>
        <v>-6.3777506972326342E-2</v>
      </c>
      <c r="CY48" s="29">
        <f>$S$10*($R$34-1)/(CX58*($R$34-1)+1)</f>
        <v>9.7809130687522991E-2</v>
      </c>
      <c r="CZ48" s="29">
        <f>IF(CY48=0,0,-1*CY48^2/$S$10)</f>
        <v>-6.3777506972326342E-2</v>
      </c>
      <c r="DA48" s="29">
        <f>$S$10*($R$34-1)/(CZ58*($R$34-1)+1)</f>
        <v>9.7809130687522991E-2</v>
      </c>
      <c r="DB48" s="29">
        <f>IF(DA48=0,0,-1*DA48^2/$S$10)</f>
        <v>-6.3777506972326342E-2</v>
      </c>
      <c r="DC48" s="29">
        <f>$S$10*($R$34-1)/(DB58*($R$34-1)+1)</f>
        <v>9.7809130687522991E-2</v>
      </c>
      <c r="DD48" s="29">
        <f>IF(DC48=0,0,-1*DC48^2/$S$10)</f>
        <v>-6.3777506972326342E-2</v>
      </c>
      <c r="DE48" s="29">
        <f>$S$10*($R$34-1)/(DD58*($R$34-1)+1)</f>
        <v>9.7809130687522991E-2</v>
      </c>
      <c r="DF48" s="29">
        <f>IF(DE48=0,0,-1*DE48^2/$S$10)</f>
        <v>-6.3777506972326342E-2</v>
      </c>
      <c r="DG48" s="29">
        <f>$S$10*($R$34-1)/(DF58*($R$34-1)+1)</f>
        <v>9.7809130687522991E-2</v>
      </c>
      <c r="DH48" s="29">
        <f>IF(DG48=0,0,-1*DG48^2/$S$10)</f>
        <v>-6.3777506972326342E-2</v>
      </c>
      <c r="DI48" s="29">
        <f>$S$10*($R$34-1)/(DH58*($R$34-1)+1)</f>
        <v>9.7809130687522991E-2</v>
      </c>
      <c r="DJ48" s="29">
        <f>IF(DI48=0,0,-1*DI48^2/$S$10)</f>
        <v>-6.3777506972326342E-2</v>
      </c>
      <c r="DK48" s="29">
        <f>$S$10*($R$34-1)/(DJ58*($R$34-1)+1)</f>
        <v>9.7809130687522991E-2</v>
      </c>
      <c r="DL48" s="29">
        <f>IF(DK48=0,0,-1*DK48^2/$S$10)</f>
        <v>-6.3777506972326342E-2</v>
      </c>
      <c r="DM48" s="29">
        <f>$S$10*($R$34-1)/(DL58*($R$34-1)+1)</f>
        <v>9.7809130687522991E-2</v>
      </c>
      <c r="DN48" s="29">
        <f>IF(DM48=0,0,-1*DM48^2/$S$10)</f>
        <v>-6.3777506972326342E-2</v>
      </c>
      <c r="DO48" s="29">
        <f>$S$10*($R$34-1)/(DN58*($R$34-1)+1)</f>
        <v>9.7809130687522991E-2</v>
      </c>
      <c r="DP48" s="29">
        <f>IF(DO48=0,0,-1*DO48^2/$S$10)</f>
        <v>-6.3777506972326342E-2</v>
      </c>
      <c r="DQ48" s="29">
        <f>$S$10*($R$34-1)/(DP58*($R$34-1)+1)</f>
        <v>9.7809130687522991E-2</v>
      </c>
      <c r="DR48" s="29">
        <f>IF(DQ48=0,0,-1*DQ48^2/$S$10)</f>
        <v>-6.3777506972326342E-2</v>
      </c>
      <c r="DS48" s="29">
        <f>$S$10*($R$34-1)/(DR58*($R$34-1)+1)</f>
        <v>9.7809130687522991E-2</v>
      </c>
      <c r="DT48" s="29">
        <f>IF(DS48=0,0,-1*DS48^2/$S$10)</f>
        <v>-6.3777506972326342E-2</v>
      </c>
      <c r="DU48" s="29">
        <f>$S$10*($R$34-1)/(DT58*($R$34-1)+1)</f>
        <v>9.7809130687522991E-2</v>
      </c>
      <c r="DV48" s="29">
        <f>IF(DU48=0,0,-1*DU48^2/$S$10)</f>
        <v>-6.3777506972326342E-2</v>
      </c>
      <c r="DW48" s="29">
        <f>$S$10*($R$34-1)/(DV58*($R$34-1)+1)</f>
        <v>9.7809130687522991E-2</v>
      </c>
      <c r="DX48" s="29">
        <f>IF(DW48=0,0,-1*DW48^2/$S$10)</f>
        <v>-6.3777506972326342E-2</v>
      </c>
      <c r="DY48" s="29">
        <f>$S$10*($R$34-1)/(DX58*($R$34-1)+1)</f>
        <v>9.7809130687522991E-2</v>
      </c>
      <c r="DZ48" s="29">
        <f>IF(DY48=0,0,-1*DY48^2/$S$10)</f>
        <v>-6.3777506972326342E-2</v>
      </c>
      <c r="EA48" s="29">
        <f>$S$10*($R$34-1)/(DZ58*($R$34-1)+1)</f>
        <v>9.7809130687522991E-2</v>
      </c>
      <c r="EB48" s="29">
        <f>IF(EA48=0,0,-1*EA48^2/$S$10)</f>
        <v>-6.3777506972326342E-2</v>
      </c>
      <c r="EC48" s="29">
        <f>$S$10*($R$34-1)/(EB58*($R$34-1)+1)</f>
        <v>9.7809130687522991E-2</v>
      </c>
      <c r="ED48" s="29">
        <f>IF(EC48=0,0,-1*EC48^2/$S$10)</f>
        <v>-6.3777506972326342E-2</v>
      </c>
      <c r="EE48" s="29">
        <f>$S$10*($R$34-1)/(ED58*($R$34-1)+1)</f>
        <v>9.7809130687522991E-2</v>
      </c>
      <c r="EF48" s="29">
        <f>IF(EE48=0,0,-1*EE48^2/$S$10)</f>
        <v>-6.3777506972326342E-2</v>
      </c>
      <c r="EG48" s="29">
        <f>$S$10*($R$34-1)/(EF58*($R$34-1)+1)</f>
        <v>9.7809130687522991E-2</v>
      </c>
      <c r="EH48" s="29">
        <f>IF(EG48=0,0,-1*EG48^2/$S$10)</f>
        <v>-6.3777506972326342E-2</v>
      </c>
      <c r="EI48" s="29">
        <f>$S$10*($R$34-1)/(EH58*($R$34-1)+1)</f>
        <v>9.7809130687522991E-2</v>
      </c>
      <c r="EJ48" s="29">
        <f>IF(EI48=0,0,-1*EI48^2/$S$10)</f>
        <v>-6.3777506972326342E-2</v>
      </c>
      <c r="EK48" s="29">
        <f>$S$10*($R$34-1)/(EJ58*($R$34-1)+1)</f>
        <v>9.7809130687522991E-2</v>
      </c>
      <c r="EL48" s="29">
        <f>IF(EK48=0,0,-1*EK48^2/$S$10)</f>
        <v>-6.3777506972326342E-2</v>
      </c>
      <c r="EM48" s="29">
        <f>$S$10*($R$34-1)/(EL58*($R$34-1)+1)</f>
        <v>9.7809130687522991E-2</v>
      </c>
      <c r="EN48" s="29">
        <f>IF(EM48=0,0,-1*EM48^2/$S$10)</f>
        <v>-6.3777506972326342E-2</v>
      </c>
      <c r="EO48" s="29">
        <f>$S$10*($R$34-1)/(EN58*($R$34-1)+1)</f>
        <v>9.7809130687522991E-2</v>
      </c>
      <c r="EP48" s="29">
        <f>IF(EO48=0,0,-1*EO48^2/$S$10)</f>
        <v>-6.3777506972326342E-2</v>
      </c>
      <c r="EQ48" s="29">
        <f>$S$10*($R$34-1)/(EP58*($R$34-1)+1)</f>
        <v>9.7809130687522991E-2</v>
      </c>
      <c r="ER48" s="29">
        <f>IF(EQ48=0,0,-1*EQ48^2/$S$10)</f>
        <v>-6.3777506972326342E-2</v>
      </c>
      <c r="ES48" s="29">
        <f>$S$10*($R$34-1)/(ER58*($R$34-1)+1)</f>
        <v>9.7809130687522991E-2</v>
      </c>
      <c r="ET48" s="29">
        <f>IF(ES48=0,0,-1*ES48^2/$S$10)</f>
        <v>-6.3777506972326342E-2</v>
      </c>
      <c r="EU48" s="29">
        <f>$S$10*($R$34-1)/(ET58*($R$34-1)+1)</f>
        <v>9.7809130687522991E-2</v>
      </c>
      <c r="EV48" s="29">
        <f>IF(EU48=0,0,-1*EU48^2/$S$10)</f>
        <v>-6.3777506972326342E-2</v>
      </c>
      <c r="EW48" s="29">
        <f>$S$10*($R$34-1)/(EV58*($R$34-1)+1)</f>
        <v>9.7809130687522991E-2</v>
      </c>
      <c r="EX48" s="29">
        <f>IF(EW48=0,0,-1*EW48^2/$S$10)</f>
        <v>-6.3777506972326342E-2</v>
      </c>
    </row>
    <row r="49" spans="2:154" x14ac:dyDescent="0.25">
      <c r="B49" s="124" t="s">
        <v>755</v>
      </c>
      <c r="C49" s="59"/>
      <c r="D49" s="110">
        <f>IF(P1,C277,"")</f>
        <v>1.4426861453323419</v>
      </c>
      <c r="E49" s="110">
        <f>IF(P1,C278,"")</f>
        <v>1.9426861453323419</v>
      </c>
      <c r="F49" s="110">
        <f>IF(P1,C279,"")</f>
        <v>2.4426861453323419</v>
      </c>
      <c r="G49" s="110">
        <f>IF(P1,C280,"")</f>
        <v>2.9426861453323419</v>
      </c>
      <c r="H49" s="110">
        <f>IF(P1,C282,"")</f>
        <v>3.9426861453323419</v>
      </c>
      <c r="I49" s="110">
        <f>IF(P1,C285,"")</f>
        <v>5.4426861453323419</v>
      </c>
      <c r="J49" s="110">
        <f>IF(P1,C290,"")</f>
        <v>7.9426861453323419</v>
      </c>
      <c r="K49" s="110">
        <f>IF(P1,C294,"")</f>
        <v>9.9426861453323419</v>
      </c>
      <c r="M49" s="46">
        <f t="shared" si="21"/>
        <v>0.23386741255840446</v>
      </c>
      <c r="N49" s="29">
        <f t="shared" si="22"/>
        <v>0.3148791720685421</v>
      </c>
      <c r="O49" s="29">
        <f t="shared" si="23"/>
        <v>7.828972205668927E-2</v>
      </c>
      <c r="P49" s="29">
        <f>IF(O49=0,0,-1*O49^2/$S$11)</f>
        <v>-2.4517122318854633E-2</v>
      </c>
      <c r="Q49" s="29">
        <f>$S$11*($R$35-1)/(P58*($R$35-1)+1)</f>
        <v>8.1175151103142038E-2</v>
      </c>
      <c r="R49" s="29">
        <f>IF(Q49=0,0,-1*Q49^2/$S$11)</f>
        <v>-2.6357620626471769E-2</v>
      </c>
      <c r="S49" s="29">
        <f>$S$11*($R$35-1)/(R58*($R$35-1)+1)</f>
        <v>8.1012543270480228E-2</v>
      </c>
      <c r="T49" s="29">
        <f>IF(S49=0,0,-1*S49^2/$S$11)</f>
        <v>-2.6252128668605726E-2</v>
      </c>
      <c r="U49" s="29">
        <f>$S$11*($R$35-1)/(T58*($R$35-1)+1)</f>
        <v>8.1011759527925012E-2</v>
      </c>
      <c r="V49" s="29">
        <f>IF(U49=0,0,-1*U49^2/$S$11)</f>
        <v>-2.6251620727241395E-2</v>
      </c>
      <c r="W49" s="29">
        <f>$S$11*($R$35-1)/(V58*($R$35-1)+1)</f>
        <v>8.1011759510137615E-2</v>
      </c>
      <c r="X49" s="29">
        <f>IF(W49=0,0,-1*W49^2/$S$11)</f>
        <v>-2.6251620715713488E-2</v>
      </c>
      <c r="Y49" s="29">
        <f>$S$11*($R$35-1)/(X58*($R$35-1)+1)</f>
        <v>8.1011759510137615E-2</v>
      </c>
      <c r="Z49" s="29">
        <f>IF(Y49=0,0,-1*Y49^2/$S$11)</f>
        <v>-2.6251620715713488E-2</v>
      </c>
      <c r="AA49" s="29">
        <f>$S$11*($R$35-1)/(Z58*($R$35-1)+1)</f>
        <v>8.1011759510137615E-2</v>
      </c>
      <c r="AB49" s="29">
        <f>IF(AA49=0,0,-1*AA49^2/$S$11)</f>
        <v>-2.6251620715713488E-2</v>
      </c>
      <c r="AC49" s="29">
        <f>$S$11*($R$35-1)/(AB58*($R$35-1)+1)</f>
        <v>8.1011759510137615E-2</v>
      </c>
      <c r="AD49" s="29">
        <f>IF(AC49=0,0,-1*AC49^2/$S$11)</f>
        <v>-2.6251620715713488E-2</v>
      </c>
      <c r="AE49" s="29">
        <f>$S$11*($R$35-1)/(AD58*($R$35-1)+1)</f>
        <v>8.1011759510137615E-2</v>
      </c>
      <c r="AF49" s="29">
        <f>IF(AE49=0,0,-1*AE49^2/$S$11)</f>
        <v>-2.6251620715713488E-2</v>
      </c>
      <c r="AG49" s="29">
        <f>$S$11*($R$35-1)/(AF58*($R$35-1)+1)</f>
        <v>8.1011759510137615E-2</v>
      </c>
      <c r="AH49" s="29">
        <f>IF(AG49=0,0,-1*AG49^2/$S$11)</f>
        <v>-2.6251620715713488E-2</v>
      </c>
      <c r="AI49" s="29">
        <f>$S$11*($R$35-1)/(AH58*($R$35-1)+1)</f>
        <v>8.1011759510137615E-2</v>
      </c>
      <c r="AJ49" s="29">
        <f>IF(AI49=0,0,-1*AI49^2/$S$11)</f>
        <v>-2.6251620715713488E-2</v>
      </c>
      <c r="AK49" s="29">
        <f>$S$11*($R$35-1)/(AJ58*($R$35-1)+1)</f>
        <v>8.1011759510137615E-2</v>
      </c>
      <c r="AL49" s="29">
        <f>IF(AK49=0,0,-1*AK49^2/$S$11)</f>
        <v>-2.6251620715713488E-2</v>
      </c>
      <c r="AM49" s="29">
        <f>$S$11*($R$35-1)/(AL58*($R$35-1)+1)</f>
        <v>8.1011759510137615E-2</v>
      </c>
      <c r="AN49" s="29">
        <f>IF(AM49=0,0,-1*AM49^2/$S$11)</f>
        <v>-2.6251620715713488E-2</v>
      </c>
      <c r="AO49" s="29">
        <f>$S$11*($R$35-1)/(AN58*($R$35-1)+1)</f>
        <v>8.1011759510137615E-2</v>
      </c>
      <c r="AP49" s="29">
        <f>IF(AO49=0,0,-1*AO49^2/$S$11)</f>
        <v>-2.6251620715713488E-2</v>
      </c>
      <c r="AQ49" s="29">
        <f>$S$11*($R$35-1)/(AP58*($R$35-1)+1)</f>
        <v>8.1011759510137615E-2</v>
      </c>
      <c r="AR49" s="29">
        <f>IF(AQ49=0,0,-1*AQ49^2/$S$11)</f>
        <v>-2.6251620715713488E-2</v>
      </c>
      <c r="AS49" s="29">
        <f>$S$11*($R$35-1)/(AR58*($R$35-1)+1)</f>
        <v>8.1011759510137615E-2</v>
      </c>
      <c r="AT49" s="29">
        <f>IF(AS49=0,0,-1*AS49^2/$S$11)</f>
        <v>-2.6251620715713488E-2</v>
      </c>
      <c r="AU49" s="29">
        <f>$S$11*($R$35-1)/(AT58*($R$35-1)+1)</f>
        <v>8.1011759510137615E-2</v>
      </c>
      <c r="AV49" s="29">
        <f>IF(AU49=0,0,-1*AU49^2/$S$11)</f>
        <v>-2.6251620715713488E-2</v>
      </c>
      <c r="AW49" s="29">
        <f>$S$11*($R$35-1)/(AV58*($R$35-1)+1)</f>
        <v>8.1011759510137615E-2</v>
      </c>
      <c r="AX49" s="29">
        <f>IF(AW49=0,0,-1*AW49^2/$S$11)</f>
        <v>-2.6251620715713488E-2</v>
      </c>
      <c r="AY49" s="29">
        <f>$S$11*($R$35-1)/(AX58*($R$35-1)+1)</f>
        <v>8.1011759510137615E-2</v>
      </c>
      <c r="AZ49" s="29">
        <f>IF(AY49=0,0,-1*AY49^2/$S$11)</f>
        <v>-2.6251620715713488E-2</v>
      </c>
      <c r="BA49" s="29">
        <f>$S$11*($R$35-1)/(AZ58*($R$35-1)+1)</f>
        <v>8.1011759510137615E-2</v>
      </c>
      <c r="BB49" s="29">
        <f>IF(BA49=0,0,-1*BA49^2/$S$11)</f>
        <v>-2.6251620715713488E-2</v>
      </c>
      <c r="BC49" s="29">
        <f>$S$11*($R$35-1)/(BB58*($R$35-1)+1)</f>
        <v>8.1011759510137615E-2</v>
      </c>
      <c r="BD49" s="29">
        <f>IF(BC49=0,0,-1*BC49^2/$S$11)</f>
        <v>-2.6251620715713488E-2</v>
      </c>
      <c r="BE49" s="29">
        <f>$S$11*($R$35-1)/(BD58*($R$35-1)+1)</f>
        <v>8.1011759510137615E-2</v>
      </c>
      <c r="BF49" s="29">
        <f>IF(BE49=0,0,-1*BE49^2/$S$11)</f>
        <v>-2.6251620715713488E-2</v>
      </c>
      <c r="BG49" s="29">
        <f>$S$11*($R$35-1)/(BF58*($R$35-1)+1)</f>
        <v>8.1011759510137615E-2</v>
      </c>
      <c r="BH49" s="29">
        <f>IF(BG49=0,0,-1*BG49^2/$S$11)</f>
        <v>-2.6251620715713488E-2</v>
      </c>
      <c r="BI49" s="29">
        <f>$S$11*($R$35-1)/(BH58*($R$35-1)+1)</f>
        <v>8.1011759510137615E-2</v>
      </c>
      <c r="BJ49" s="29">
        <f>IF(BI49=0,0,-1*BI49^2/$S$11)</f>
        <v>-2.6251620715713488E-2</v>
      </c>
      <c r="BK49" s="29">
        <f>$S$11*($R$35-1)/(BJ58*($R$35-1)+1)</f>
        <v>8.1011759510137615E-2</v>
      </c>
      <c r="BL49" s="29">
        <f>IF(BK49=0,0,-1*BK49^2/$S$11)</f>
        <v>-2.6251620715713488E-2</v>
      </c>
      <c r="BM49" s="29">
        <f>$S$11*($R$35-1)/(BL58*($R$35-1)+1)</f>
        <v>8.1011759510137615E-2</v>
      </c>
      <c r="BN49" s="29">
        <f>IF(BM49=0,0,-1*BM49^2/$S$11)</f>
        <v>-2.6251620715713488E-2</v>
      </c>
      <c r="BO49" s="29">
        <f>$S$11*($R$35-1)/(BN58*($R$35-1)+1)</f>
        <v>8.1011759510137615E-2</v>
      </c>
      <c r="BP49" s="29">
        <f>IF(BO49=0,0,-1*BO49^2/$S$11)</f>
        <v>-2.6251620715713488E-2</v>
      </c>
      <c r="BQ49" s="29">
        <f>$S$11*($R$35-1)/(BP58*($R$35-1)+1)</f>
        <v>8.1011759510137615E-2</v>
      </c>
      <c r="BR49" s="29">
        <f>IF(BQ49=0,0,-1*BQ49^2/$S$11)</f>
        <v>-2.6251620715713488E-2</v>
      </c>
      <c r="BS49" s="29">
        <f>$S$11*($R$35-1)/(BR58*($R$35-1)+1)</f>
        <v>8.1011759510137615E-2</v>
      </c>
      <c r="BT49" s="29">
        <f>IF(BS49=0,0,-1*BS49^2/$S$11)</f>
        <v>-2.6251620715713488E-2</v>
      </c>
      <c r="BU49" s="29">
        <f>$S$11*($R$35-1)/(BT58*($R$35-1)+1)</f>
        <v>8.1011759510137615E-2</v>
      </c>
      <c r="BV49" s="29">
        <f>IF(BU49=0,0,-1*BU49^2/$S$11)</f>
        <v>-2.6251620715713488E-2</v>
      </c>
      <c r="BW49" s="29">
        <f>$S$11*($R$35-1)/(BV58*($R$35-1)+1)</f>
        <v>8.1011759510137615E-2</v>
      </c>
      <c r="BX49" s="29">
        <f>IF(BW49=0,0,-1*BW49^2/$S$11)</f>
        <v>-2.6251620715713488E-2</v>
      </c>
      <c r="BY49" s="29">
        <f>$S$11*($R$35-1)/(BX58*($R$35-1)+1)</f>
        <v>8.1011759510137615E-2</v>
      </c>
      <c r="BZ49" s="29">
        <f>IF(BY49=0,0,-1*BY49^2/$S$11)</f>
        <v>-2.6251620715713488E-2</v>
      </c>
      <c r="CA49" s="29">
        <f>$S$11*($R$35-1)/(BZ58*($R$35-1)+1)</f>
        <v>8.1011759510137615E-2</v>
      </c>
      <c r="CB49" s="29">
        <f>IF(CA49=0,0,-1*CA49^2/$S$11)</f>
        <v>-2.6251620715713488E-2</v>
      </c>
      <c r="CC49" s="29">
        <f>$S$11*($R$35-1)/(CB58*($R$35-1)+1)</f>
        <v>8.1011759510137615E-2</v>
      </c>
      <c r="CD49" s="29">
        <f>IF(CC49=0,0,-1*CC49^2/$S$11)</f>
        <v>-2.6251620715713488E-2</v>
      </c>
      <c r="CE49" s="29">
        <f>$S$11*($R$35-1)/(CD58*($R$35-1)+1)</f>
        <v>8.1011759510137615E-2</v>
      </c>
      <c r="CF49" s="29">
        <f>IF(CE49=0,0,-1*CE49^2/$S$11)</f>
        <v>-2.6251620715713488E-2</v>
      </c>
      <c r="CG49" s="29">
        <f>$S$11*($R$35-1)/(CF58*($R$35-1)+1)</f>
        <v>8.1011759510137615E-2</v>
      </c>
      <c r="CH49" s="29">
        <f>IF(CG49=0,0,-1*CG49^2/$S$11)</f>
        <v>-2.6251620715713488E-2</v>
      </c>
      <c r="CI49" s="29">
        <f>$S$11*($R$35-1)/(CH58*($R$35-1)+1)</f>
        <v>8.1011759510137615E-2</v>
      </c>
      <c r="CJ49" s="29">
        <f>IF(CI49=0,0,-1*CI49^2/$S$11)</f>
        <v>-2.6251620715713488E-2</v>
      </c>
      <c r="CK49" s="29">
        <f>$S$11*($R$35-1)/(CJ58*($R$35-1)+1)</f>
        <v>8.1011759510137615E-2</v>
      </c>
      <c r="CL49" s="29">
        <f>IF(CK49=0,0,-1*CK49^2/$S$11)</f>
        <v>-2.6251620715713488E-2</v>
      </c>
      <c r="CM49" s="29">
        <f>$S$11*($R$35-1)/(CL58*($R$35-1)+1)</f>
        <v>8.1011759510137615E-2</v>
      </c>
      <c r="CN49" s="29">
        <f>IF(CM49=0,0,-1*CM49^2/$S$11)</f>
        <v>-2.6251620715713488E-2</v>
      </c>
      <c r="CO49" s="29">
        <f>$S$11*($R$35-1)/(CN58*($R$35-1)+1)</f>
        <v>8.1011759510137615E-2</v>
      </c>
      <c r="CP49" s="29">
        <f>IF(CO49=0,0,-1*CO49^2/$S$11)</f>
        <v>-2.6251620715713488E-2</v>
      </c>
      <c r="CQ49" s="29">
        <f>$S$11*($R$35-1)/(CP58*($R$35-1)+1)</f>
        <v>8.1011759510137615E-2</v>
      </c>
      <c r="CR49" s="29">
        <f>IF(CQ49=0,0,-1*CQ49^2/$S$11)</f>
        <v>-2.6251620715713488E-2</v>
      </c>
      <c r="CS49" s="29">
        <f>$S$11*($R$35-1)/(CR58*($R$35-1)+1)</f>
        <v>8.1011759510137615E-2</v>
      </c>
      <c r="CT49" s="29">
        <f>IF(CS49=0,0,-1*CS49^2/$S$11)</f>
        <v>-2.6251620715713488E-2</v>
      </c>
      <c r="CU49" s="29">
        <f>$S$11*($R$35-1)/(CT58*($R$35-1)+1)</f>
        <v>8.1011759510137615E-2</v>
      </c>
      <c r="CV49" s="29">
        <f>IF(CU49=0,0,-1*CU49^2/$S$11)</f>
        <v>-2.6251620715713488E-2</v>
      </c>
      <c r="CW49" s="29">
        <f>$S$11*($R$35-1)/(CV58*($R$35-1)+1)</f>
        <v>8.1011759510137615E-2</v>
      </c>
      <c r="CX49" s="29">
        <f>IF(CW49=0,0,-1*CW49^2/$S$11)</f>
        <v>-2.6251620715713488E-2</v>
      </c>
      <c r="CY49" s="29">
        <f>$S$11*($R$35-1)/(CX58*($R$35-1)+1)</f>
        <v>8.1011759510137615E-2</v>
      </c>
      <c r="CZ49" s="29">
        <f>IF(CY49=0,0,-1*CY49^2/$S$11)</f>
        <v>-2.6251620715713488E-2</v>
      </c>
      <c r="DA49" s="29">
        <f>$S$11*($R$35-1)/(CZ58*($R$35-1)+1)</f>
        <v>8.1011759510137615E-2</v>
      </c>
      <c r="DB49" s="29">
        <f>IF(DA49=0,0,-1*DA49^2/$S$11)</f>
        <v>-2.6251620715713488E-2</v>
      </c>
      <c r="DC49" s="29">
        <f>$S$11*($R$35-1)/(DB58*($R$35-1)+1)</f>
        <v>8.1011759510137615E-2</v>
      </c>
      <c r="DD49" s="29">
        <f>IF(DC49=0,0,-1*DC49^2/$S$11)</f>
        <v>-2.6251620715713488E-2</v>
      </c>
      <c r="DE49" s="29">
        <f>$S$11*($R$35-1)/(DD58*($R$35-1)+1)</f>
        <v>8.1011759510137615E-2</v>
      </c>
      <c r="DF49" s="29">
        <f>IF(DE49=0,0,-1*DE49^2/$S$11)</f>
        <v>-2.6251620715713488E-2</v>
      </c>
      <c r="DG49" s="29">
        <f>$S$11*($R$35-1)/(DF58*($R$35-1)+1)</f>
        <v>8.1011759510137615E-2</v>
      </c>
      <c r="DH49" s="29">
        <f>IF(DG49=0,0,-1*DG49^2/$S$11)</f>
        <v>-2.6251620715713488E-2</v>
      </c>
      <c r="DI49" s="29">
        <f>$S$11*($R$35-1)/(DH58*($R$35-1)+1)</f>
        <v>8.1011759510137615E-2</v>
      </c>
      <c r="DJ49" s="29">
        <f>IF(DI49=0,0,-1*DI49^2/$S$11)</f>
        <v>-2.6251620715713488E-2</v>
      </c>
      <c r="DK49" s="29">
        <f>$S$11*($R$35-1)/(DJ58*($R$35-1)+1)</f>
        <v>8.1011759510137615E-2</v>
      </c>
      <c r="DL49" s="29">
        <f>IF(DK49=0,0,-1*DK49^2/$S$11)</f>
        <v>-2.6251620715713488E-2</v>
      </c>
      <c r="DM49" s="29">
        <f>$S$11*($R$35-1)/(DL58*($R$35-1)+1)</f>
        <v>8.1011759510137615E-2</v>
      </c>
      <c r="DN49" s="29">
        <f>IF(DM49=0,0,-1*DM49^2/$S$11)</f>
        <v>-2.6251620715713488E-2</v>
      </c>
      <c r="DO49" s="29">
        <f>$S$11*($R$35-1)/(DN58*($R$35-1)+1)</f>
        <v>8.1011759510137615E-2</v>
      </c>
      <c r="DP49" s="29">
        <f>IF(DO49=0,0,-1*DO49^2/$S$11)</f>
        <v>-2.6251620715713488E-2</v>
      </c>
      <c r="DQ49" s="29">
        <f>$S$11*($R$35-1)/(DP58*($R$35-1)+1)</f>
        <v>8.1011759510137615E-2</v>
      </c>
      <c r="DR49" s="29">
        <f>IF(DQ49=0,0,-1*DQ49^2/$S$11)</f>
        <v>-2.6251620715713488E-2</v>
      </c>
      <c r="DS49" s="29">
        <f>$S$11*($R$35-1)/(DR58*($R$35-1)+1)</f>
        <v>8.1011759510137615E-2</v>
      </c>
      <c r="DT49" s="29">
        <f>IF(DS49=0,0,-1*DS49^2/$S$11)</f>
        <v>-2.6251620715713488E-2</v>
      </c>
      <c r="DU49" s="29">
        <f>$S$11*($R$35-1)/(DT58*($R$35-1)+1)</f>
        <v>8.1011759510137615E-2</v>
      </c>
      <c r="DV49" s="29">
        <f>IF(DU49=0,0,-1*DU49^2/$S$11)</f>
        <v>-2.6251620715713488E-2</v>
      </c>
      <c r="DW49" s="29">
        <f>$S$11*($R$35-1)/(DV58*($R$35-1)+1)</f>
        <v>8.1011759510137615E-2</v>
      </c>
      <c r="DX49" s="29">
        <f>IF(DW49=0,0,-1*DW49^2/$S$11)</f>
        <v>-2.6251620715713488E-2</v>
      </c>
      <c r="DY49" s="29">
        <f>$S$11*($R$35-1)/(DX58*($R$35-1)+1)</f>
        <v>8.1011759510137615E-2</v>
      </c>
      <c r="DZ49" s="29">
        <f>IF(DY49=0,0,-1*DY49^2/$S$11)</f>
        <v>-2.6251620715713488E-2</v>
      </c>
      <c r="EA49" s="29">
        <f>$S$11*($R$35-1)/(DZ58*($R$35-1)+1)</f>
        <v>8.1011759510137615E-2</v>
      </c>
      <c r="EB49" s="29">
        <f>IF(EA49=0,0,-1*EA49^2/$S$11)</f>
        <v>-2.6251620715713488E-2</v>
      </c>
      <c r="EC49" s="29">
        <f>$S$11*($R$35-1)/(EB58*($R$35-1)+1)</f>
        <v>8.1011759510137615E-2</v>
      </c>
      <c r="ED49" s="29">
        <f>IF(EC49=0,0,-1*EC49^2/$S$11)</f>
        <v>-2.6251620715713488E-2</v>
      </c>
      <c r="EE49" s="29">
        <f>$S$11*($R$35-1)/(ED58*($R$35-1)+1)</f>
        <v>8.1011759510137615E-2</v>
      </c>
      <c r="EF49" s="29">
        <f>IF(EE49=0,0,-1*EE49^2/$S$11)</f>
        <v>-2.6251620715713488E-2</v>
      </c>
      <c r="EG49" s="29">
        <f>$S$11*($R$35-1)/(EF58*($R$35-1)+1)</f>
        <v>8.1011759510137615E-2</v>
      </c>
      <c r="EH49" s="29">
        <f>IF(EG49=0,0,-1*EG49^2/$S$11)</f>
        <v>-2.6251620715713488E-2</v>
      </c>
      <c r="EI49" s="29">
        <f>$S$11*($R$35-1)/(EH58*($R$35-1)+1)</f>
        <v>8.1011759510137615E-2</v>
      </c>
      <c r="EJ49" s="29">
        <f>IF(EI49=0,0,-1*EI49^2/$S$11)</f>
        <v>-2.6251620715713488E-2</v>
      </c>
      <c r="EK49" s="29">
        <f>$S$11*($R$35-1)/(EJ58*($R$35-1)+1)</f>
        <v>8.1011759510137615E-2</v>
      </c>
      <c r="EL49" s="29">
        <f>IF(EK49=0,0,-1*EK49^2/$S$11)</f>
        <v>-2.6251620715713488E-2</v>
      </c>
      <c r="EM49" s="29">
        <f>$S$11*($R$35-1)/(EL58*($R$35-1)+1)</f>
        <v>8.1011759510137615E-2</v>
      </c>
      <c r="EN49" s="29">
        <f>IF(EM49=0,0,-1*EM49^2/$S$11)</f>
        <v>-2.6251620715713488E-2</v>
      </c>
      <c r="EO49" s="29">
        <f>$S$11*($R$35-1)/(EN58*($R$35-1)+1)</f>
        <v>8.1011759510137615E-2</v>
      </c>
      <c r="EP49" s="29">
        <f>IF(EO49=0,0,-1*EO49^2/$S$11)</f>
        <v>-2.6251620715713488E-2</v>
      </c>
      <c r="EQ49" s="29">
        <f>$S$11*($R$35-1)/(EP58*($R$35-1)+1)</f>
        <v>8.1011759510137615E-2</v>
      </c>
      <c r="ER49" s="29">
        <f>IF(EQ49=0,0,-1*EQ49^2/$S$11)</f>
        <v>-2.6251620715713488E-2</v>
      </c>
      <c r="ES49" s="29">
        <f>$S$11*($R$35-1)/(ER58*($R$35-1)+1)</f>
        <v>8.1011759510137615E-2</v>
      </c>
      <c r="ET49" s="29">
        <f>IF(ES49=0,0,-1*ES49^2/$S$11)</f>
        <v>-2.6251620715713488E-2</v>
      </c>
      <c r="EU49" s="29">
        <f>$S$11*($R$35-1)/(ET58*($R$35-1)+1)</f>
        <v>8.1011759510137615E-2</v>
      </c>
      <c r="EV49" s="29">
        <f>IF(EU49=0,0,-1*EU49^2/$S$11)</f>
        <v>-2.6251620715713488E-2</v>
      </c>
      <c r="EW49" s="29">
        <f>$S$11*($R$35-1)/(EV58*($R$35-1)+1)</f>
        <v>8.1011759510137615E-2</v>
      </c>
      <c r="EX49" s="29">
        <f>IF(EW49=0,0,-1*EW49^2/$S$11)</f>
        <v>-2.6251620715713488E-2</v>
      </c>
    </row>
    <row r="50" spans="2:154" x14ac:dyDescent="0.25">
      <c r="B50" s="124" t="s">
        <v>756</v>
      </c>
      <c r="C50" s="59"/>
      <c r="D50" s="110">
        <f>IF(P1,F277,"")</f>
        <v>22.69984707092404</v>
      </c>
      <c r="E50" s="110">
        <f>IF(P1,F278,"")</f>
        <v>15.579003789416431</v>
      </c>
      <c r="F50" s="110">
        <f>IF(P1,F279,"")</f>
        <v>13.210505091568557</v>
      </c>
      <c r="G50" s="110">
        <f>IF(P1,F280,"")</f>
        <v>11.997684817874104</v>
      </c>
      <c r="H50" s="110">
        <f>IF(P1,F282,"")</f>
        <v>10.747303757167071</v>
      </c>
      <c r="I50" s="110">
        <f>IF(P1,F285,"")</f>
        <v>9.8800425259289142</v>
      </c>
      <c r="J50" s="110">
        <f>IF(P1,F290,"")</f>
        <v>9.2361262071103862</v>
      </c>
      <c r="K50" s="110">
        <f>IF(P1,F294,"")</f>
        <v>8.9711931564195186</v>
      </c>
      <c r="M50" s="46">
        <f t="shared" si="21"/>
        <v>0.21625460426954135</v>
      </c>
      <c r="N50" s="29">
        <f t="shared" si="22"/>
        <v>0.13463012234537572</v>
      </c>
      <c r="O50" s="29">
        <f t="shared" si="23"/>
        <v>-8.5362477135516701E-2</v>
      </c>
      <c r="P50" s="29">
        <f>IF(O50=0,0,-1*O50^2/$S$12)</f>
        <v>-3.6433762513558059E-2</v>
      </c>
      <c r="Q50" s="29">
        <f>$S$12*($R$36-1)/(P58*($R$36-1)+1)</f>
        <v>-8.1418081847733081E-2</v>
      </c>
      <c r="R50" s="29">
        <f>IF(Q50=0,0,-1*Q50^2/$S$12)</f>
        <v>-3.3144520258820816E-2</v>
      </c>
      <c r="S50" s="29">
        <f>$S$12*($R$36-1)/(R58*($R$36-1)+1)</f>
        <v>-8.1623487369748532E-2</v>
      </c>
      <c r="T50" s="29">
        <f>IF(S50=0,0,-1*S50^2/$S$12)</f>
        <v>-3.3311968451997485E-2</v>
      </c>
      <c r="U50" s="29">
        <f>$S$12*($R$36-1)/(T58*($R$36-1)+1)</f>
        <v>-8.1624481901593798E-2</v>
      </c>
      <c r="V50" s="29">
        <f>IF(U50=0,0,-1*U50^2/$S$12)</f>
        <v>-3.3312780228518066E-2</v>
      </c>
      <c r="W50" s="29">
        <f>$S$12*($R$36-1)/(V58*($R$36-1)+1)</f>
        <v>-8.1624481924165646E-2</v>
      </c>
      <c r="X50" s="29">
        <f>IF(W50=0,0,-1*W50^2/$S$12)</f>
        <v>-3.3312780246942217E-2</v>
      </c>
      <c r="Y50" s="29">
        <f>$S$12*($R$36-1)/(X58*($R$36-1)+1)</f>
        <v>-8.1624481924165646E-2</v>
      </c>
      <c r="Z50" s="29">
        <f>IF(Y50=0,0,-1*Y50^2/$S$12)</f>
        <v>-3.3312780246942217E-2</v>
      </c>
      <c r="AA50" s="29">
        <f>$S$12*($R$36-1)/(Z58*($R$36-1)+1)</f>
        <v>-8.1624481924165646E-2</v>
      </c>
      <c r="AB50" s="29">
        <f>IF(AA50=0,0,-1*AA50^2/$S$12)</f>
        <v>-3.3312780246942217E-2</v>
      </c>
      <c r="AC50" s="29">
        <f>$S$12*($R$36-1)/(AB58*($R$36-1)+1)</f>
        <v>-8.1624481924165646E-2</v>
      </c>
      <c r="AD50" s="29">
        <f>IF(AC50=0,0,-1*AC50^2/$S$12)</f>
        <v>-3.3312780246942217E-2</v>
      </c>
      <c r="AE50" s="29">
        <f>$S$12*($R$36-1)/(AD58*($R$36-1)+1)</f>
        <v>-8.1624481924165646E-2</v>
      </c>
      <c r="AF50" s="29">
        <f>IF(AE50=0,0,-1*AE50^2/$S$12)</f>
        <v>-3.3312780246942217E-2</v>
      </c>
      <c r="AG50" s="29">
        <f>$S$12*($R$36-1)/(AF58*($R$36-1)+1)</f>
        <v>-8.1624481924165646E-2</v>
      </c>
      <c r="AH50" s="29">
        <f>IF(AG50=0,0,-1*AG50^2/$S$12)</f>
        <v>-3.3312780246942217E-2</v>
      </c>
      <c r="AI50" s="29">
        <f>$S$12*($R$36-1)/(AH58*($R$36-1)+1)</f>
        <v>-8.1624481924165646E-2</v>
      </c>
      <c r="AJ50" s="29">
        <f>IF(AI50=0,0,-1*AI50^2/$S$12)</f>
        <v>-3.3312780246942217E-2</v>
      </c>
      <c r="AK50" s="29">
        <f>$S$12*($R$36-1)/(AJ58*($R$36-1)+1)</f>
        <v>-8.1624481924165646E-2</v>
      </c>
      <c r="AL50" s="29">
        <f>IF(AK50=0,0,-1*AK50^2/$S$12)</f>
        <v>-3.3312780246942217E-2</v>
      </c>
      <c r="AM50" s="29">
        <f>$S$12*($R$36-1)/(AL58*($R$36-1)+1)</f>
        <v>-8.1624481924165646E-2</v>
      </c>
      <c r="AN50" s="29">
        <f>IF(AM50=0,0,-1*AM50^2/$S$12)</f>
        <v>-3.3312780246942217E-2</v>
      </c>
      <c r="AO50" s="29">
        <f>$S$12*($R$36-1)/(AN58*($R$36-1)+1)</f>
        <v>-8.1624481924165646E-2</v>
      </c>
      <c r="AP50" s="29">
        <f>IF(AO50=0,0,-1*AO50^2/$S$12)</f>
        <v>-3.3312780246942217E-2</v>
      </c>
      <c r="AQ50" s="29">
        <f>$S$12*($R$36-1)/(AP58*($R$36-1)+1)</f>
        <v>-8.1624481924165646E-2</v>
      </c>
      <c r="AR50" s="29">
        <f>IF(AQ50=0,0,-1*AQ50^2/$S$12)</f>
        <v>-3.3312780246942217E-2</v>
      </c>
      <c r="AS50" s="29">
        <f>$S$12*($R$36-1)/(AR58*($R$36-1)+1)</f>
        <v>-8.1624481924165646E-2</v>
      </c>
      <c r="AT50" s="29">
        <f>IF(AS50=0,0,-1*AS50^2/$S$12)</f>
        <v>-3.3312780246942217E-2</v>
      </c>
      <c r="AU50" s="29">
        <f>$S$12*($R$36-1)/(AT58*($R$36-1)+1)</f>
        <v>-8.1624481924165646E-2</v>
      </c>
      <c r="AV50" s="29">
        <f>IF(AU50=0,0,-1*AU50^2/$S$12)</f>
        <v>-3.3312780246942217E-2</v>
      </c>
      <c r="AW50" s="29">
        <f>$S$12*($R$36-1)/(AV58*($R$36-1)+1)</f>
        <v>-8.1624481924165646E-2</v>
      </c>
      <c r="AX50" s="29">
        <f>IF(AW50=0,0,-1*AW50^2/$S$12)</f>
        <v>-3.3312780246942217E-2</v>
      </c>
      <c r="AY50" s="29">
        <f>$S$12*($R$36-1)/(AX58*($R$36-1)+1)</f>
        <v>-8.1624481924165646E-2</v>
      </c>
      <c r="AZ50" s="29">
        <f>IF(AY50=0,0,-1*AY50^2/$S$12)</f>
        <v>-3.3312780246942217E-2</v>
      </c>
      <c r="BA50" s="29">
        <f>$S$12*($R$36-1)/(AZ58*($R$36-1)+1)</f>
        <v>-8.1624481924165646E-2</v>
      </c>
      <c r="BB50" s="29">
        <f>IF(BA50=0,0,-1*BA50^2/$S$12)</f>
        <v>-3.3312780246942217E-2</v>
      </c>
      <c r="BC50" s="29">
        <f>$S$12*($R$36-1)/(BB58*($R$36-1)+1)</f>
        <v>-8.1624481924165646E-2</v>
      </c>
      <c r="BD50" s="29">
        <f>IF(BC50=0,0,-1*BC50^2/$S$12)</f>
        <v>-3.3312780246942217E-2</v>
      </c>
      <c r="BE50" s="29">
        <f>$S$12*($R$36-1)/(BD58*($R$36-1)+1)</f>
        <v>-8.1624481924165646E-2</v>
      </c>
      <c r="BF50" s="29">
        <f>IF(BE50=0,0,-1*BE50^2/$S$12)</f>
        <v>-3.3312780246942217E-2</v>
      </c>
      <c r="BG50" s="29">
        <f>$S$12*($R$36-1)/(BF58*($R$36-1)+1)</f>
        <v>-8.1624481924165646E-2</v>
      </c>
      <c r="BH50" s="29">
        <f>IF(BG50=0,0,-1*BG50^2/$S$12)</f>
        <v>-3.3312780246942217E-2</v>
      </c>
      <c r="BI50" s="29">
        <f>$S$12*($R$36-1)/(BH58*($R$36-1)+1)</f>
        <v>-8.1624481924165646E-2</v>
      </c>
      <c r="BJ50" s="29">
        <f>IF(BI50=0,0,-1*BI50^2/$S$12)</f>
        <v>-3.3312780246942217E-2</v>
      </c>
      <c r="BK50" s="29">
        <f>$S$12*($R$36-1)/(BJ58*($R$36-1)+1)</f>
        <v>-8.1624481924165646E-2</v>
      </c>
      <c r="BL50" s="29">
        <f>IF(BK50=0,0,-1*BK50^2/$S$12)</f>
        <v>-3.3312780246942217E-2</v>
      </c>
      <c r="BM50" s="29">
        <f>$S$12*($R$36-1)/(BL58*($R$36-1)+1)</f>
        <v>-8.1624481924165646E-2</v>
      </c>
      <c r="BN50" s="29">
        <f>IF(BM50=0,0,-1*BM50^2/$S$12)</f>
        <v>-3.3312780246942217E-2</v>
      </c>
      <c r="BO50" s="29">
        <f>$S$12*($R$36-1)/(BN58*($R$36-1)+1)</f>
        <v>-8.1624481924165646E-2</v>
      </c>
      <c r="BP50" s="29">
        <f>IF(BO50=0,0,-1*BO50^2/$S$12)</f>
        <v>-3.3312780246942217E-2</v>
      </c>
      <c r="BQ50" s="29">
        <f>$S$12*($R$36-1)/(BP58*($R$36-1)+1)</f>
        <v>-8.1624481924165646E-2</v>
      </c>
      <c r="BR50" s="29">
        <f>IF(BQ50=0,0,-1*BQ50^2/$S$12)</f>
        <v>-3.3312780246942217E-2</v>
      </c>
      <c r="BS50" s="29">
        <f>$S$12*($R$36-1)/(BR58*($R$36-1)+1)</f>
        <v>-8.1624481924165646E-2</v>
      </c>
      <c r="BT50" s="29">
        <f>IF(BS50=0,0,-1*BS50^2/$S$12)</f>
        <v>-3.3312780246942217E-2</v>
      </c>
      <c r="BU50" s="29">
        <f>$S$12*($R$36-1)/(BT58*($R$36-1)+1)</f>
        <v>-8.1624481924165646E-2</v>
      </c>
      <c r="BV50" s="29">
        <f>IF(BU50=0,0,-1*BU50^2/$S$12)</f>
        <v>-3.3312780246942217E-2</v>
      </c>
      <c r="BW50" s="29">
        <f>$S$12*($R$36-1)/(BV58*($R$36-1)+1)</f>
        <v>-8.1624481924165646E-2</v>
      </c>
      <c r="BX50" s="29">
        <f>IF(BW50=0,0,-1*BW50^2/$S$12)</f>
        <v>-3.3312780246942217E-2</v>
      </c>
      <c r="BY50" s="29">
        <f>$S$12*($R$36-1)/(BX58*($R$36-1)+1)</f>
        <v>-8.1624481924165646E-2</v>
      </c>
      <c r="BZ50" s="29">
        <f>IF(BY50=0,0,-1*BY50^2/$S$12)</f>
        <v>-3.3312780246942217E-2</v>
      </c>
      <c r="CA50" s="29">
        <f>$S$12*($R$36-1)/(BZ58*($R$36-1)+1)</f>
        <v>-8.1624481924165646E-2</v>
      </c>
      <c r="CB50" s="29">
        <f>IF(CA50=0,0,-1*CA50^2/$S$12)</f>
        <v>-3.3312780246942217E-2</v>
      </c>
      <c r="CC50" s="29">
        <f>$S$12*($R$36-1)/(CB58*($R$36-1)+1)</f>
        <v>-8.1624481924165646E-2</v>
      </c>
      <c r="CD50" s="29">
        <f>IF(CC50=0,0,-1*CC50^2/$S$12)</f>
        <v>-3.3312780246942217E-2</v>
      </c>
      <c r="CE50" s="29">
        <f>$S$12*($R$36-1)/(CD58*($R$36-1)+1)</f>
        <v>-8.1624481924165646E-2</v>
      </c>
      <c r="CF50" s="29">
        <f>IF(CE50=0,0,-1*CE50^2/$S$12)</f>
        <v>-3.3312780246942217E-2</v>
      </c>
      <c r="CG50" s="29">
        <f>$S$12*($R$36-1)/(CF58*($R$36-1)+1)</f>
        <v>-8.1624481924165646E-2</v>
      </c>
      <c r="CH50" s="29">
        <f>IF(CG50=0,0,-1*CG50^2/$S$12)</f>
        <v>-3.3312780246942217E-2</v>
      </c>
      <c r="CI50" s="29">
        <f>$S$12*($R$36-1)/(CH58*($R$36-1)+1)</f>
        <v>-8.1624481924165646E-2</v>
      </c>
      <c r="CJ50" s="29">
        <f>IF(CI50=0,0,-1*CI50^2/$S$12)</f>
        <v>-3.3312780246942217E-2</v>
      </c>
      <c r="CK50" s="29">
        <f>$S$12*($R$36-1)/(CJ58*($R$36-1)+1)</f>
        <v>-8.1624481924165646E-2</v>
      </c>
      <c r="CL50" s="29">
        <f>IF(CK50=0,0,-1*CK50^2/$S$12)</f>
        <v>-3.3312780246942217E-2</v>
      </c>
      <c r="CM50" s="29">
        <f>$S$12*($R$36-1)/(CL58*($R$36-1)+1)</f>
        <v>-8.1624481924165646E-2</v>
      </c>
      <c r="CN50" s="29">
        <f>IF(CM50=0,0,-1*CM50^2/$S$12)</f>
        <v>-3.3312780246942217E-2</v>
      </c>
      <c r="CO50" s="29">
        <f>$S$12*($R$36-1)/(CN58*($R$36-1)+1)</f>
        <v>-8.1624481924165646E-2</v>
      </c>
      <c r="CP50" s="29">
        <f>IF(CO50=0,0,-1*CO50^2/$S$12)</f>
        <v>-3.3312780246942217E-2</v>
      </c>
      <c r="CQ50" s="29">
        <f>$S$12*($R$36-1)/(CP58*($R$36-1)+1)</f>
        <v>-8.1624481924165646E-2</v>
      </c>
      <c r="CR50" s="29">
        <f>IF(CQ50=0,0,-1*CQ50^2/$S$12)</f>
        <v>-3.3312780246942217E-2</v>
      </c>
      <c r="CS50" s="29">
        <f>$S$12*($R$36-1)/(CR58*($R$36-1)+1)</f>
        <v>-8.1624481924165646E-2</v>
      </c>
      <c r="CT50" s="29">
        <f>IF(CS50=0,0,-1*CS50^2/$S$12)</f>
        <v>-3.3312780246942217E-2</v>
      </c>
      <c r="CU50" s="29">
        <f>$S$12*($R$36-1)/(CT58*($R$36-1)+1)</f>
        <v>-8.1624481924165646E-2</v>
      </c>
      <c r="CV50" s="29">
        <f>IF(CU50=0,0,-1*CU50^2/$S$12)</f>
        <v>-3.3312780246942217E-2</v>
      </c>
      <c r="CW50" s="29">
        <f>$S$12*($R$36-1)/(CV58*($R$36-1)+1)</f>
        <v>-8.1624481924165646E-2</v>
      </c>
      <c r="CX50" s="29">
        <f>IF(CW50=0,0,-1*CW50^2/$S$12)</f>
        <v>-3.3312780246942217E-2</v>
      </c>
      <c r="CY50" s="29">
        <f>$S$12*($R$36-1)/(CX58*($R$36-1)+1)</f>
        <v>-8.1624481924165646E-2</v>
      </c>
      <c r="CZ50" s="29">
        <f>IF(CY50=0,0,-1*CY50^2/$S$12)</f>
        <v>-3.3312780246942217E-2</v>
      </c>
      <c r="DA50" s="29">
        <f>$S$12*($R$36-1)/(CZ58*($R$36-1)+1)</f>
        <v>-8.1624481924165646E-2</v>
      </c>
      <c r="DB50" s="29">
        <f>IF(DA50=0,0,-1*DA50^2/$S$12)</f>
        <v>-3.3312780246942217E-2</v>
      </c>
      <c r="DC50" s="29">
        <f>$S$12*($R$36-1)/(DB58*($R$36-1)+1)</f>
        <v>-8.1624481924165646E-2</v>
      </c>
      <c r="DD50" s="29">
        <f>IF(DC50=0,0,-1*DC50^2/$S$12)</f>
        <v>-3.3312780246942217E-2</v>
      </c>
      <c r="DE50" s="29">
        <f>$S$12*($R$36-1)/(DD58*($R$36-1)+1)</f>
        <v>-8.1624481924165646E-2</v>
      </c>
      <c r="DF50" s="29">
        <f>IF(DE50=0,0,-1*DE50^2/$S$12)</f>
        <v>-3.3312780246942217E-2</v>
      </c>
      <c r="DG50" s="29">
        <f>$S$12*($R$36-1)/(DF58*($R$36-1)+1)</f>
        <v>-8.1624481924165646E-2</v>
      </c>
      <c r="DH50" s="29">
        <f>IF(DG50=0,0,-1*DG50^2/$S$12)</f>
        <v>-3.3312780246942217E-2</v>
      </c>
      <c r="DI50" s="29">
        <f>$S$12*($R$36-1)/(DH58*($R$36-1)+1)</f>
        <v>-8.1624481924165646E-2</v>
      </c>
      <c r="DJ50" s="29">
        <f>IF(DI50=0,0,-1*DI50^2/$S$12)</f>
        <v>-3.3312780246942217E-2</v>
      </c>
      <c r="DK50" s="29">
        <f>$S$12*($R$36-1)/(DJ58*($R$36-1)+1)</f>
        <v>-8.1624481924165646E-2</v>
      </c>
      <c r="DL50" s="29">
        <f>IF(DK50=0,0,-1*DK50^2/$S$12)</f>
        <v>-3.3312780246942217E-2</v>
      </c>
      <c r="DM50" s="29">
        <f>$S$12*($R$36-1)/(DL58*($R$36-1)+1)</f>
        <v>-8.1624481924165646E-2</v>
      </c>
      <c r="DN50" s="29">
        <f>IF(DM50=0,0,-1*DM50^2/$S$12)</f>
        <v>-3.3312780246942217E-2</v>
      </c>
      <c r="DO50" s="29">
        <f>$S$12*($R$36-1)/(DN58*($R$36-1)+1)</f>
        <v>-8.1624481924165646E-2</v>
      </c>
      <c r="DP50" s="29">
        <f>IF(DO50=0,0,-1*DO50^2/$S$12)</f>
        <v>-3.3312780246942217E-2</v>
      </c>
      <c r="DQ50" s="29">
        <f>$S$12*($R$36-1)/(DP58*($R$36-1)+1)</f>
        <v>-8.1624481924165646E-2</v>
      </c>
      <c r="DR50" s="29">
        <f>IF(DQ50=0,0,-1*DQ50^2/$S$12)</f>
        <v>-3.3312780246942217E-2</v>
      </c>
      <c r="DS50" s="29">
        <f>$S$12*($R$36-1)/(DR58*($R$36-1)+1)</f>
        <v>-8.1624481924165646E-2</v>
      </c>
      <c r="DT50" s="29">
        <f>IF(DS50=0,0,-1*DS50^2/$S$12)</f>
        <v>-3.3312780246942217E-2</v>
      </c>
      <c r="DU50" s="29">
        <f>$S$12*($R$36-1)/(DT58*($R$36-1)+1)</f>
        <v>-8.1624481924165646E-2</v>
      </c>
      <c r="DV50" s="29">
        <f>IF(DU50=0,0,-1*DU50^2/$S$12)</f>
        <v>-3.3312780246942217E-2</v>
      </c>
      <c r="DW50" s="29">
        <f>$S$12*($R$36-1)/(DV58*($R$36-1)+1)</f>
        <v>-8.1624481924165646E-2</v>
      </c>
      <c r="DX50" s="29">
        <f>IF(DW50=0,0,-1*DW50^2/$S$12)</f>
        <v>-3.3312780246942217E-2</v>
      </c>
      <c r="DY50" s="29">
        <f>$S$12*($R$36-1)/(DX58*($R$36-1)+1)</f>
        <v>-8.1624481924165646E-2</v>
      </c>
      <c r="DZ50" s="29">
        <f>IF(DY50=0,0,-1*DY50^2/$S$12)</f>
        <v>-3.3312780246942217E-2</v>
      </c>
      <c r="EA50" s="29">
        <f>$S$12*($R$36-1)/(DZ58*($R$36-1)+1)</f>
        <v>-8.1624481924165646E-2</v>
      </c>
      <c r="EB50" s="29">
        <f>IF(EA50=0,0,-1*EA50^2/$S$12)</f>
        <v>-3.3312780246942217E-2</v>
      </c>
      <c r="EC50" s="29">
        <f>$S$12*($R$36-1)/(EB58*($R$36-1)+1)</f>
        <v>-8.1624481924165646E-2</v>
      </c>
      <c r="ED50" s="29">
        <f>IF(EC50=0,0,-1*EC50^2/$S$12)</f>
        <v>-3.3312780246942217E-2</v>
      </c>
      <c r="EE50" s="29">
        <f>$S$12*($R$36-1)/(ED58*($R$36-1)+1)</f>
        <v>-8.1624481924165646E-2</v>
      </c>
      <c r="EF50" s="29">
        <f>IF(EE50=0,0,-1*EE50^2/$S$12)</f>
        <v>-3.3312780246942217E-2</v>
      </c>
      <c r="EG50" s="29">
        <f>$S$12*($R$36-1)/(EF58*($R$36-1)+1)</f>
        <v>-8.1624481924165646E-2</v>
      </c>
      <c r="EH50" s="29">
        <f>IF(EG50=0,0,-1*EG50^2/$S$12)</f>
        <v>-3.3312780246942217E-2</v>
      </c>
      <c r="EI50" s="29">
        <f>$S$12*($R$36-1)/(EH58*($R$36-1)+1)</f>
        <v>-8.1624481924165646E-2</v>
      </c>
      <c r="EJ50" s="29">
        <f>IF(EI50=0,0,-1*EI50^2/$S$12)</f>
        <v>-3.3312780246942217E-2</v>
      </c>
      <c r="EK50" s="29">
        <f>$S$12*($R$36-1)/(EJ58*($R$36-1)+1)</f>
        <v>-8.1624481924165646E-2</v>
      </c>
      <c r="EL50" s="29">
        <f>IF(EK50=0,0,-1*EK50^2/$S$12)</f>
        <v>-3.3312780246942217E-2</v>
      </c>
      <c r="EM50" s="29">
        <f>$S$12*($R$36-1)/(EL58*($R$36-1)+1)</f>
        <v>-8.1624481924165646E-2</v>
      </c>
      <c r="EN50" s="29">
        <f>IF(EM50=0,0,-1*EM50^2/$S$12)</f>
        <v>-3.3312780246942217E-2</v>
      </c>
      <c r="EO50" s="29">
        <f>$S$12*($R$36-1)/(EN58*($R$36-1)+1)</f>
        <v>-8.1624481924165646E-2</v>
      </c>
      <c r="EP50" s="29">
        <f>IF(EO50=0,0,-1*EO50^2/$S$12)</f>
        <v>-3.3312780246942217E-2</v>
      </c>
      <c r="EQ50" s="29">
        <f>$S$12*($R$36-1)/(EP58*($R$36-1)+1)</f>
        <v>-8.1624481924165646E-2</v>
      </c>
      <c r="ER50" s="29">
        <f>IF(EQ50=0,0,-1*EQ50^2/$S$12)</f>
        <v>-3.3312780246942217E-2</v>
      </c>
      <c r="ES50" s="29">
        <f>$S$12*($R$36-1)/(ER58*($R$36-1)+1)</f>
        <v>-8.1624481924165646E-2</v>
      </c>
      <c r="ET50" s="29">
        <f>IF(ES50=0,0,-1*ES50^2/$S$12)</f>
        <v>-3.3312780246942217E-2</v>
      </c>
      <c r="EU50" s="29">
        <f>$S$12*($R$36-1)/(ET58*($R$36-1)+1)</f>
        <v>-8.1624481924165646E-2</v>
      </c>
      <c r="EV50" s="29">
        <f>IF(EU50=0,0,-1*EU50^2/$S$12)</f>
        <v>-3.3312780246942217E-2</v>
      </c>
      <c r="EW50" s="29">
        <f>$S$12*($R$36-1)/(EV58*($R$36-1)+1)</f>
        <v>-8.1624481924165646E-2</v>
      </c>
      <c r="EX50" s="29">
        <f>IF(EW50=0,0,-1*EW50^2/$S$12)</f>
        <v>-3.3312780246942217E-2</v>
      </c>
    </row>
    <row r="51" spans="2:154" x14ac:dyDescent="0.25">
      <c r="M51" s="46">
        <f t="shared" si="21"/>
        <v>0.38793394408245629</v>
      </c>
      <c r="N51" s="29">
        <f t="shared" si="22"/>
        <v>0.19744400770960729</v>
      </c>
      <c r="O51" s="29">
        <f t="shared" si="23"/>
        <v>-0.20230372398400745</v>
      </c>
      <c r="P51" s="29">
        <f>IF(O51=0,0,-1*O51^2/$S$13)</f>
        <v>-0.11693370496513564</v>
      </c>
      <c r="Q51" s="29">
        <f>$S$13*($R$37-1)/(P58*($R$37-1)+1)</f>
        <v>-0.18984812287715722</v>
      </c>
      <c r="R51" s="29">
        <f>IF(Q51=0,0,-1*Q51^2/$S$13)</f>
        <v>-0.10297802788565767</v>
      </c>
      <c r="S51" s="29">
        <f>$S$13*($R$37-1)/(R58*($R$37-1)+1)</f>
        <v>-0.19048684114991471</v>
      </c>
      <c r="T51" s="29">
        <f>IF(S51=0,0,-1*S51^2/$S$13)</f>
        <v>-0.1036721047179224</v>
      </c>
      <c r="U51" s="29">
        <f>$S$13*($R$37-1)/(T58*($R$37-1)+1)</f>
        <v>-0.1904899363026013</v>
      </c>
      <c r="V51" s="29">
        <f>IF(U51=0,0,-1*U51^2/$S$13)</f>
        <v>-0.1036754738073403</v>
      </c>
      <c r="W51" s="29">
        <f>$S$13*($R$37-1)/(V58*($R$37-1)+1)</f>
        <v>-0.190489936372849</v>
      </c>
      <c r="X51" s="29">
        <f>IF(W51=0,0,-1*W51^2/$S$13)</f>
        <v>-0.10367547388380589</v>
      </c>
      <c r="Y51" s="29">
        <f>$S$13*($R$37-1)/(X58*($R$37-1)+1)</f>
        <v>-0.190489936372849</v>
      </c>
      <c r="Z51" s="29">
        <f>IF(Y51=0,0,-1*Y51^2/$S$13)</f>
        <v>-0.10367547388380589</v>
      </c>
      <c r="AA51" s="29">
        <f>$S$13*($R$37-1)/(Z58*($R$37-1)+1)</f>
        <v>-0.190489936372849</v>
      </c>
      <c r="AB51" s="29">
        <f>IF(AA51=0,0,-1*AA51^2/$S$13)</f>
        <v>-0.10367547388380589</v>
      </c>
      <c r="AC51" s="29">
        <f>$S$13*($R$37-1)/(AB58*($R$37-1)+1)</f>
        <v>-0.190489936372849</v>
      </c>
      <c r="AD51" s="29">
        <f>IF(AC51=0,0,-1*AC51^2/$S$13)</f>
        <v>-0.10367547388380589</v>
      </c>
      <c r="AE51" s="29">
        <f>$S$13*($R$37-1)/(AD58*($R$37-1)+1)</f>
        <v>-0.190489936372849</v>
      </c>
      <c r="AF51" s="29">
        <f>IF(AE51=0,0,-1*AE51^2/$S$13)</f>
        <v>-0.10367547388380589</v>
      </c>
      <c r="AG51" s="29">
        <f>$S$13*($R$37-1)/(AF58*($R$37-1)+1)</f>
        <v>-0.190489936372849</v>
      </c>
      <c r="AH51" s="29">
        <f>IF(AG51=0,0,-1*AG51^2/$S$13)</f>
        <v>-0.10367547388380589</v>
      </c>
      <c r="AI51" s="29">
        <f>$S$13*($R$37-1)/(AH58*($R$37-1)+1)</f>
        <v>-0.190489936372849</v>
      </c>
      <c r="AJ51" s="29">
        <f>IF(AI51=0,0,-1*AI51^2/$S$13)</f>
        <v>-0.10367547388380589</v>
      </c>
      <c r="AK51" s="29">
        <f>$S$13*($R$37-1)/(AJ58*($R$37-1)+1)</f>
        <v>-0.190489936372849</v>
      </c>
      <c r="AL51" s="29">
        <f>IF(AK51=0,0,-1*AK51^2/$S$13)</f>
        <v>-0.10367547388380589</v>
      </c>
      <c r="AM51" s="29">
        <f>$S$13*($R$37-1)/(AL58*($R$37-1)+1)</f>
        <v>-0.190489936372849</v>
      </c>
      <c r="AN51" s="29">
        <f>IF(AM51=0,0,-1*AM51^2/$S$13)</f>
        <v>-0.10367547388380589</v>
      </c>
      <c r="AO51" s="29">
        <f>$S$13*($R$37-1)/(AN58*($R$37-1)+1)</f>
        <v>-0.190489936372849</v>
      </c>
      <c r="AP51" s="29">
        <f>IF(AO51=0,0,-1*AO51^2/$S$13)</f>
        <v>-0.10367547388380589</v>
      </c>
      <c r="AQ51" s="29">
        <f>$S$13*($R$37-1)/(AP58*($R$37-1)+1)</f>
        <v>-0.190489936372849</v>
      </c>
      <c r="AR51" s="29">
        <f>IF(AQ51=0,0,-1*AQ51^2/$S$13)</f>
        <v>-0.10367547388380589</v>
      </c>
      <c r="AS51" s="29">
        <f>$S$13*($R$37-1)/(AR58*($R$37-1)+1)</f>
        <v>-0.190489936372849</v>
      </c>
      <c r="AT51" s="29">
        <f>IF(AS51=0,0,-1*AS51^2/$S$13)</f>
        <v>-0.10367547388380589</v>
      </c>
      <c r="AU51" s="29">
        <f>$S$13*($R$37-1)/(AT58*($R$37-1)+1)</f>
        <v>-0.190489936372849</v>
      </c>
      <c r="AV51" s="29">
        <f>IF(AU51=0,0,-1*AU51^2/$S$13)</f>
        <v>-0.10367547388380589</v>
      </c>
      <c r="AW51" s="29">
        <f>$S$13*($R$37-1)/(AV58*($R$37-1)+1)</f>
        <v>-0.190489936372849</v>
      </c>
      <c r="AX51" s="29">
        <f>IF(AW51=0,0,-1*AW51^2/$S$13)</f>
        <v>-0.10367547388380589</v>
      </c>
      <c r="AY51" s="29">
        <f>$S$13*($R$37-1)/(AX58*($R$37-1)+1)</f>
        <v>-0.190489936372849</v>
      </c>
      <c r="AZ51" s="29">
        <f>IF(AY51=0,0,-1*AY51^2/$S$13)</f>
        <v>-0.10367547388380589</v>
      </c>
      <c r="BA51" s="29">
        <f>$S$13*($R$37-1)/(AZ58*($R$37-1)+1)</f>
        <v>-0.190489936372849</v>
      </c>
      <c r="BB51" s="29">
        <f>IF(BA51=0,0,-1*BA51^2/$S$13)</f>
        <v>-0.10367547388380589</v>
      </c>
      <c r="BC51" s="29">
        <f>$S$13*($R$37-1)/(BB58*($R$37-1)+1)</f>
        <v>-0.190489936372849</v>
      </c>
      <c r="BD51" s="29">
        <f>IF(BC51=0,0,-1*BC51^2/$S$13)</f>
        <v>-0.10367547388380589</v>
      </c>
      <c r="BE51" s="29">
        <f>$S$13*($R$37-1)/(BD58*($R$37-1)+1)</f>
        <v>-0.190489936372849</v>
      </c>
      <c r="BF51" s="29">
        <f>IF(BE51=0,0,-1*BE51^2/$S$13)</f>
        <v>-0.10367547388380589</v>
      </c>
      <c r="BG51" s="29">
        <f>$S$13*($R$37-1)/(BF58*($R$37-1)+1)</f>
        <v>-0.190489936372849</v>
      </c>
      <c r="BH51" s="29">
        <f>IF(BG51=0,0,-1*BG51^2/$S$13)</f>
        <v>-0.10367547388380589</v>
      </c>
      <c r="BI51" s="29">
        <f>$S$13*($R$37-1)/(BH58*($R$37-1)+1)</f>
        <v>-0.190489936372849</v>
      </c>
      <c r="BJ51" s="29">
        <f>IF(BI51=0,0,-1*BI51^2/$S$13)</f>
        <v>-0.10367547388380589</v>
      </c>
      <c r="BK51" s="29">
        <f>$S$13*($R$37-1)/(BJ58*($R$37-1)+1)</f>
        <v>-0.190489936372849</v>
      </c>
      <c r="BL51" s="29">
        <f>IF(BK51=0,0,-1*BK51^2/$S$13)</f>
        <v>-0.10367547388380589</v>
      </c>
      <c r="BM51" s="29">
        <f>$S$13*($R$37-1)/(BL58*($R$37-1)+1)</f>
        <v>-0.190489936372849</v>
      </c>
      <c r="BN51" s="29">
        <f>IF(BM51=0,0,-1*BM51^2/$S$13)</f>
        <v>-0.10367547388380589</v>
      </c>
      <c r="BO51" s="29">
        <f>$S$13*($R$37-1)/(BN58*($R$37-1)+1)</f>
        <v>-0.190489936372849</v>
      </c>
      <c r="BP51" s="29">
        <f>IF(BO51=0,0,-1*BO51^2/$S$13)</f>
        <v>-0.10367547388380589</v>
      </c>
      <c r="BQ51" s="29">
        <f>$S$13*($R$37-1)/(BP58*($R$37-1)+1)</f>
        <v>-0.190489936372849</v>
      </c>
      <c r="BR51" s="29">
        <f>IF(BQ51=0,0,-1*BQ51^2/$S$13)</f>
        <v>-0.10367547388380589</v>
      </c>
      <c r="BS51" s="29">
        <f>$S$13*($R$37-1)/(BR58*($R$37-1)+1)</f>
        <v>-0.190489936372849</v>
      </c>
      <c r="BT51" s="29">
        <f>IF(BS51=0,0,-1*BS51^2/$S$13)</f>
        <v>-0.10367547388380589</v>
      </c>
      <c r="BU51" s="29">
        <f>$S$13*($R$37-1)/(BT58*($R$37-1)+1)</f>
        <v>-0.190489936372849</v>
      </c>
      <c r="BV51" s="29">
        <f>IF(BU51=0,0,-1*BU51^2/$S$13)</f>
        <v>-0.10367547388380589</v>
      </c>
      <c r="BW51" s="29">
        <f>$S$13*($R$37-1)/(BV58*($R$37-1)+1)</f>
        <v>-0.190489936372849</v>
      </c>
      <c r="BX51" s="29">
        <f>IF(BW51=0,0,-1*BW51^2/$S$13)</f>
        <v>-0.10367547388380589</v>
      </c>
      <c r="BY51" s="29">
        <f>$S$13*($R$37-1)/(BX58*($R$37-1)+1)</f>
        <v>-0.190489936372849</v>
      </c>
      <c r="BZ51" s="29">
        <f>IF(BY51=0,0,-1*BY51^2/$S$13)</f>
        <v>-0.10367547388380589</v>
      </c>
      <c r="CA51" s="29">
        <f>$S$13*($R$37-1)/(BZ58*($R$37-1)+1)</f>
        <v>-0.190489936372849</v>
      </c>
      <c r="CB51" s="29">
        <f>IF(CA51=0,0,-1*CA51^2/$S$13)</f>
        <v>-0.10367547388380589</v>
      </c>
      <c r="CC51" s="29">
        <f>$S$13*($R$37-1)/(CB58*($R$37-1)+1)</f>
        <v>-0.190489936372849</v>
      </c>
      <c r="CD51" s="29">
        <f>IF(CC51=0,0,-1*CC51^2/$S$13)</f>
        <v>-0.10367547388380589</v>
      </c>
      <c r="CE51" s="29">
        <f>$S$13*($R$37-1)/(CD58*($R$37-1)+1)</f>
        <v>-0.190489936372849</v>
      </c>
      <c r="CF51" s="29">
        <f>IF(CE51=0,0,-1*CE51^2/$S$13)</f>
        <v>-0.10367547388380589</v>
      </c>
      <c r="CG51" s="29">
        <f>$S$13*($R$37-1)/(CF58*($R$37-1)+1)</f>
        <v>-0.190489936372849</v>
      </c>
      <c r="CH51" s="29">
        <f>IF(CG51=0,0,-1*CG51^2/$S$13)</f>
        <v>-0.10367547388380589</v>
      </c>
      <c r="CI51" s="29">
        <f>$S$13*($R$37-1)/(CH58*($R$37-1)+1)</f>
        <v>-0.190489936372849</v>
      </c>
      <c r="CJ51" s="29">
        <f>IF(CI51=0,0,-1*CI51^2/$S$13)</f>
        <v>-0.10367547388380589</v>
      </c>
      <c r="CK51" s="29">
        <f>$S$13*($R$37-1)/(CJ58*($R$37-1)+1)</f>
        <v>-0.190489936372849</v>
      </c>
      <c r="CL51" s="29">
        <f>IF(CK51=0,0,-1*CK51^2/$S$13)</f>
        <v>-0.10367547388380589</v>
      </c>
      <c r="CM51" s="29">
        <f>$S$13*($R$37-1)/(CL58*($R$37-1)+1)</f>
        <v>-0.190489936372849</v>
      </c>
      <c r="CN51" s="29">
        <f>IF(CM51=0,0,-1*CM51^2/$S$13)</f>
        <v>-0.10367547388380589</v>
      </c>
      <c r="CO51" s="29">
        <f>$S$13*($R$37-1)/(CN58*($R$37-1)+1)</f>
        <v>-0.190489936372849</v>
      </c>
      <c r="CP51" s="29">
        <f>IF(CO51=0,0,-1*CO51^2/$S$13)</f>
        <v>-0.10367547388380589</v>
      </c>
      <c r="CQ51" s="29">
        <f>$S$13*($R$37-1)/(CP58*($R$37-1)+1)</f>
        <v>-0.190489936372849</v>
      </c>
      <c r="CR51" s="29">
        <f>IF(CQ51=0,0,-1*CQ51^2/$S$13)</f>
        <v>-0.10367547388380589</v>
      </c>
      <c r="CS51" s="29">
        <f>$S$13*($R$37-1)/(CR58*($R$37-1)+1)</f>
        <v>-0.190489936372849</v>
      </c>
      <c r="CT51" s="29">
        <f>IF(CS51=0,0,-1*CS51^2/$S$13)</f>
        <v>-0.10367547388380589</v>
      </c>
      <c r="CU51" s="29">
        <f>$S$13*($R$37-1)/(CT58*($R$37-1)+1)</f>
        <v>-0.190489936372849</v>
      </c>
      <c r="CV51" s="29">
        <f>IF(CU51=0,0,-1*CU51^2/$S$13)</f>
        <v>-0.10367547388380589</v>
      </c>
      <c r="CW51" s="29">
        <f>$S$13*($R$37-1)/(CV58*($R$37-1)+1)</f>
        <v>-0.190489936372849</v>
      </c>
      <c r="CX51" s="29">
        <f>IF(CW51=0,0,-1*CW51^2/$S$13)</f>
        <v>-0.10367547388380589</v>
      </c>
      <c r="CY51" s="29">
        <f>$S$13*($R$37-1)/(CX58*($R$37-1)+1)</f>
        <v>-0.190489936372849</v>
      </c>
      <c r="CZ51" s="29">
        <f>IF(CY51=0,0,-1*CY51^2/$S$13)</f>
        <v>-0.10367547388380589</v>
      </c>
      <c r="DA51" s="29">
        <f>$S$13*($R$37-1)/(CZ58*($R$37-1)+1)</f>
        <v>-0.190489936372849</v>
      </c>
      <c r="DB51" s="29">
        <f>IF(DA51=0,0,-1*DA51^2/$S$13)</f>
        <v>-0.10367547388380589</v>
      </c>
      <c r="DC51" s="29">
        <f>$S$13*($R$37-1)/(DB58*($R$37-1)+1)</f>
        <v>-0.190489936372849</v>
      </c>
      <c r="DD51" s="29">
        <f>IF(DC51=0,0,-1*DC51^2/$S$13)</f>
        <v>-0.10367547388380589</v>
      </c>
      <c r="DE51" s="29">
        <f>$S$13*($R$37-1)/(DD58*($R$37-1)+1)</f>
        <v>-0.190489936372849</v>
      </c>
      <c r="DF51" s="29">
        <f>IF(DE51=0,0,-1*DE51^2/$S$13)</f>
        <v>-0.10367547388380589</v>
      </c>
      <c r="DG51" s="29">
        <f>$S$13*($R$37-1)/(DF58*($R$37-1)+1)</f>
        <v>-0.190489936372849</v>
      </c>
      <c r="DH51" s="29">
        <f>IF(DG51=0,0,-1*DG51^2/$S$13)</f>
        <v>-0.10367547388380589</v>
      </c>
      <c r="DI51" s="29">
        <f>$S$13*($R$37-1)/(DH58*($R$37-1)+1)</f>
        <v>-0.190489936372849</v>
      </c>
      <c r="DJ51" s="29">
        <f>IF(DI51=0,0,-1*DI51^2/$S$13)</f>
        <v>-0.10367547388380589</v>
      </c>
      <c r="DK51" s="29">
        <f>$S$13*($R$37-1)/(DJ58*($R$37-1)+1)</f>
        <v>-0.190489936372849</v>
      </c>
      <c r="DL51" s="29">
        <f>IF(DK51=0,0,-1*DK51^2/$S$13)</f>
        <v>-0.10367547388380589</v>
      </c>
      <c r="DM51" s="29">
        <f>$S$13*($R$37-1)/(DL58*($R$37-1)+1)</f>
        <v>-0.190489936372849</v>
      </c>
      <c r="DN51" s="29">
        <f>IF(DM51=0,0,-1*DM51^2/$S$13)</f>
        <v>-0.10367547388380589</v>
      </c>
      <c r="DO51" s="29">
        <f>$S$13*($R$37-1)/(DN58*($R$37-1)+1)</f>
        <v>-0.190489936372849</v>
      </c>
      <c r="DP51" s="29">
        <f>IF(DO51=0,0,-1*DO51^2/$S$13)</f>
        <v>-0.10367547388380589</v>
      </c>
      <c r="DQ51" s="29">
        <f>$S$13*($R$37-1)/(DP58*($R$37-1)+1)</f>
        <v>-0.190489936372849</v>
      </c>
      <c r="DR51" s="29">
        <f>IF(DQ51=0,0,-1*DQ51^2/$S$13)</f>
        <v>-0.10367547388380589</v>
      </c>
      <c r="DS51" s="29">
        <f>$S$13*($R$37-1)/(DR58*($R$37-1)+1)</f>
        <v>-0.190489936372849</v>
      </c>
      <c r="DT51" s="29">
        <f>IF(DS51=0,0,-1*DS51^2/$S$13)</f>
        <v>-0.10367547388380589</v>
      </c>
      <c r="DU51" s="29">
        <f>$S$13*($R$37-1)/(DT58*($R$37-1)+1)</f>
        <v>-0.190489936372849</v>
      </c>
      <c r="DV51" s="29">
        <f>IF(DU51=0,0,-1*DU51^2/$S$13)</f>
        <v>-0.10367547388380589</v>
      </c>
      <c r="DW51" s="29">
        <f>$S$13*($R$37-1)/(DV58*($R$37-1)+1)</f>
        <v>-0.190489936372849</v>
      </c>
      <c r="DX51" s="29">
        <f>IF(DW51=0,0,-1*DW51^2/$S$13)</f>
        <v>-0.10367547388380589</v>
      </c>
      <c r="DY51" s="29">
        <f>$S$13*($R$37-1)/(DX58*($R$37-1)+1)</f>
        <v>-0.190489936372849</v>
      </c>
      <c r="DZ51" s="29">
        <f>IF(DY51=0,0,-1*DY51^2/$S$13)</f>
        <v>-0.10367547388380589</v>
      </c>
      <c r="EA51" s="29">
        <f>$S$13*($R$37-1)/(DZ58*($R$37-1)+1)</f>
        <v>-0.190489936372849</v>
      </c>
      <c r="EB51" s="29">
        <f>IF(EA51=0,0,-1*EA51^2/$S$13)</f>
        <v>-0.10367547388380589</v>
      </c>
      <c r="EC51" s="29">
        <f>$S$13*($R$37-1)/(EB58*($R$37-1)+1)</f>
        <v>-0.190489936372849</v>
      </c>
      <c r="ED51" s="29">
        <f>IF(EC51=0,0,-1*EC51^2/$S$13)</f>
        <v>-0.10367547388380589</v>
      </c>
      <c r="EE51" s="29">
        <f>$S$13*($R$37-1)/(ED58*($R$37-1)+1)</f>
        <v>-0.190489936372849</v>
      </c>
      <c r="EF51" s="29">
        <f>IF(EE51=0,0,-1*EE51^2/$S$13)</f>
        <v>-0.10367547388380589</v>
      </c>
      <c r="EG51" s="29">
        <f>$S$13*($R$37-1)/(EF58*($R$37-1)+1)</f>
        <v>-0.190489936372849</v>
      </c>
      <c r="EH51" s="29">
        <f>IF(EG51=0,0,-1*EG51^2/$S$13)</f>
        <v>-0.10367547388380589</v>
      </c>
      <c r="EI51" s="29">
        <f>$S$13*($R$37-1)/(EH58*($R$37-1)+1)</f>
        <v>-0.190489936372849</v>
      </c>
      <c r="EJ51" s="29">
        <f>IF(EI51=0,0,-1*EI51^2/$S$13)</f>
        <v>-0.10367547388380589</v>
      </c>
      <c r="EK51" s="29">
        <f>$S$13*($R$37-1)/(EJ58*($R$37-1)+1)</f>
        <v>-0.190489936372849</v>
      </c>
      <c r="EL51" s="29">
        <f>IF(EK51=0,0,-1*EK51^2/$S$13)</f>
        <v>-0.10367547388380589</v>
      </c>
      <c r="EM51" s="29">
        <f>$S$13*($R$37-1)/(EL58*($R$37-1)+1)</f>
        <v>-0.190489936372849</v>
      </c>
      <c r="EN51" s="29">
        <f>IF(EM51=0,0,-1*EM51^2/$S$13)</f>
        <v>-0.10367547388380589</v>
      </c>
      <c r="EO51" s="29">
        <f>$S$13*($R$37-1)/(EN58*($R$37-1)+1)</f>
        <v>-0.190489936372849</v>
      </c>
      <c r="EP51" s="29">
        <f>IF(EO51=0,0,-1*EO51^2/$S$13)</f>
        <v>-0.10367547388380589</v>
      </c>
      <c r="EQ51" s="29">
        <f>$S$13*($R$37-1)/(EP58*($R$37-1)+1)</f>
        <v>-0.190489936372849</v>
      </c>
      <c r="ER51" s="29">
        <f>IF(EQ51=0,0,-1*EQ51^2/$S$13)</f>
        <v>-0.10367547388380589</v>
      </c>
      <c r="ES51" s="29">
        <f>$S$13*($R$37-1)/(ER58*($R$37-1)+1)</f>
        <v>-0.190489936372849</v>
      </c>
      <c r="ET51" s="29">
        <f>IF(ES51=0,0,-1*ES51^2/$S$13)</f>
        <v>-0.10367547388380589</v>
      </c>
      <c r="EU51" s="29">
        <f>$S$13*($R$37-1)/(ET58*($R$37-1)+1)</f>
        <v>-0.190489936372849</v>
      </c>
      <c r="EV51" s="29">
        <f>IF(EU51=0,0,-1*EU51^2/$S$13)</f>
        <v>-0.10367547388380589</v>
      </c>
      <c r="EW51" s="29">
        <f>$S$13*($R$37-1)/(EV58*($R$37-1)+1)</f>
        <v>-0.190489936372849</v>
      </c>
      <c r="EX51" s="29">
        <f>IF(EW51=0,0,-1*EW51^2/$S$13)</f>
        <v>-0.10367547388380589</v>
      </c>
    </row>
    <row r="52" spans="2:154" x14ac:dyDescent="0.25">
      <c r="M52" s="46">
        <f t="shared" si="21"/>
        <v>0</v>
      </c>
      <c r="N52" s="29">
        <f t="shared" si="22"/>
        <v>0</v>
      </c>
      <c r="O52" s="29">
        <f t="shared" si="23"/>
        <v>0</v>
      </c>
      <c r="P52" s="29">
        <f>IF(O52=0,0,-1*O52^2/$S$14)</f>
        <v>0</v>
      </c>
      <c r="Q52" s="29">
        <f>$S$14*($R$38-1)/(P58*($R$38-1)+1)</f>
        <v>0</v>
      </c>
      <c r="R52" s="29">
        <f>IF(Q52=0,0,-1*Q52^2/$S$14)</f>
        <v>0</v>
      </c>
      <c r="S52" s="29">
        <f>$S$14*($R$38-1)/(R58*($R$38-1)+1)</f>
        <v>0</v>
      </c>
      <c r="T52" s="29">
        <f>IF(S52=0,0,-1*S52^2/$S$14)</f>
        <v>0</v>
      </c>
      <c r="U52" s="29">
        <f>$S$14*($R$38-1)/(T58*($R$38-1)+1)</f>
        <v>0</v>
      </c>
      <c r="V52" s="29">
        <f>IF(U52=0,0,-1*U52^2/$S$14)</f>
        <v>0</v>
      </c>
      <c r="W52" s="29">
        <f>$S$14*($R$38-1)/(V58*($R$38-1)+1)</f>
        <v>0</v>
      </c>
      <c r="X52" s="29">
        <f>IF(W52=0,0,-1*W52^2/$S$14)</f>
        <v>0</v>
      </c>
      <c r="Y52" s="29">
        <f>$S$14*($R$38-1)/(X58*($R$38-1)+1)</f>
        <v>0</v>
      </c>
      <c r="Z52" s="29">
        <f>IF(Y52=0,0,-1*Y52^2/$S$14)</f>
        <v>0</v>
      </c>
      <c r="AA52" s="29">
        <f>$S$14*($R$38-1)/(Z58*($R$38-1)+1)</f>
        <v>0</v>
      </c>
      <c r="AB52" s="29">
        <f>IF(AA52=0,0,-1*AA52^2/$S$14)</f>
        <v>0</v>
      </c>
      <c r="AC52" s="29">
        <f>$S$14*($R$38-1)/(AB58*($R$38-1)+1)</f>
        <v>0</v>
      </c>
      <c r="AD52" s="29">
        <f>IF(AC52=0,0,-1*AC52^2/$S$14)</f>
        <v>0</v>
      </c>
      <c r="AE52" s="29">
        <f>$S$14*($R$38-1)/(AD58*($R$38-1)+1)</f>
        <v>0</v>
      </c>
      <c r="AF52" s="29">
        <f>IF(AE52=0,0,-1*AE52^2/$S$14)</f>
        <v>0</v>
      </c>
      <c r="AG52" s="29">
        <f>$S$14*($R$38-1)/(AF58*($R$38-1)+1)</f>
        <v>0</v>
      </c>
      <c r="AH52" s="29">
        <f>IF(AG52=0,0,-1*AG52^2/$S$14)</f>
        <v>0</v>
      </c>
      <c r="AI52" s="29">
        <f>$S$14*($R$38-1)/(AH58*($R$38-1)+1)</f>
        <v>0</v>
      </c>
      <c r="AJ52" s="29">
        <f>IF(AI52=0,0,-1*AI52^2/$S$14)</f>
        <v>0</v>
      </c>
      <c r="AK52" s="29">
        <f>$S$14*($R$38-1)/(AJ58*($R$38-1)+1)</f>
        <v>0</v>
      </c>
      <c r="AL52" s="29">
        <f>IF(AK52=0,0,-1*AK52^2/$S$14)</f>
        <v>0</v>
      </c>
      <c r="AM52" s="29">
        <f>$S$14*($R$38-1)/(AL58*($R$38-1)+1)</f>
        <v>0</v>
      </c>
      <c r="AN52" s="29">
        <f>IF(AM52=0,0,-1*AM52^2/$S$14)</f>
        <v>0</v>
      </c>
      <c r="AO52" s="29">
        <f>$S$14*($R$38-1)/(AN58*($R$38-1)+1)</f>
        <v>0</v>
      </c>
      <c r="AP52" s="29">
        <f>IF(AO52=0,0,-1*AO52^2/$S$14)</f>
        <v>0</v>
      </c>
      <c r="AQ52" s="29">
        <f>$S$14*($R$38-1)/(AP58*($R$38-1)+1)</f>
        <v>0</v>
      </c>
      <c r="AR52" s="29">
        <f>IF(AQ52=0,0,-1*AQ52^2/$S$14)</f>
        <v>0</v>
      </c>
      <c r="AS52" s="29">
        <f>$S$14*($R$38-1)/(AR58*($R$38-1)+1)</f>
        <v>0</v>
      </c>
      <c r="AT52" s="29">
        <f>IF(AS52=0,0,-1*AS52^2/$S$14)</f>
        <v>0</v>
      </c>
      <c r="AU52" s="29">
        <f>$S$14*($R$38-1)/(AT58*($R$38-1)+1)</f>
        <v>0</v>
      </c>
      <c r="AV52" s="29">
        <f>IF(AU52=0,0,-1*AU52^2/$S$14)</f>
        <v>0</v>
      </c>
      <c r="AW52" s="29">
        <f>$S$14*($R$38-1)/(AV58*($R$38-1)+1)</f>
        <v>0</v>
      </c>
      <c r="AX52" s="29">
        <f>IF(AW52=0,0,-1*AW52^2/$S$14)</f>
        <v>0</v>
      </c>
      <c r="AY52" s="29">
        <f>$S$14*($R$38-1)/(AX58*($R$38-1)+1)</f>
        <v>0</v>
      </c>
      <c r="AZ52" s="29">
        <f>IF(AY52=0,0,-1*AY52^2/$S$14)</f>
        <v>0</v>
      </c>
      <c r="BA52" s="29">
        <f>$S$14*($R$38-1)/(AZ58*($R$38-1)+1)</f>
        <v>0</v>
      </c>
      <c r="BB52" s="29">
        <f>IF(BA52=0,0,-1*BA52^2/$S$14)</f>
        <v>0</v>
      </c>
      <c r="BC52" s="29">
        <f>$S$14*($R$38-1)/(BB58*($R$38-1)+1)</f>
        <v>0</v>
      </c>
      <c r="BD52" s="29">
        <f>IF(BC52=0,0,-1*BC52^2/$S$14)</f>
        <v>0</v>
      </c>
      <c r="BE52" s="29">
        <f>$S$14*($R$38-1)/(BD58*($R$38-1)+1)</f>
        <v>0</v>
      </c>
      <c r="BF52" s="29">
        <f>IF(BE52=0,0,-1*BE52^2/$S$14)</f>
        <v>0</v>
      </c>
      <c r="BG52" s="29">
        <f>$S$14*($R$38-1)/(BF58*($R$38-1)+1)</f>
        <v>0</v>
      </c>
      <c r="BH52" s="29">
        <f>IF(BG52=0,0,-1*BG52^2/$S$14)</f>
        <v>0</v>
      </c>
      <c r="BI52" s="29">
        <f>$S$14*($R$38-1)/(BH58*($R$38-1)+1)</f>
        <v>0</v>
      </c>
      <c r="BJ52" s="29">
        <f>IF(BI52=0,0,-1*BI52^2/$S$14)</f>
        <v>0</v>
      </c>
      <c r="BK52" s="29">
        <f>$S$14*($R$38-1)/(BJ58*($R$38-1)+1)</f>
        <v>0</v>
      </c>
      <c r="BL52" s="29">
        <f>IF(BK52=0,0,-1*BK52^2/$S$14)</f>
        <v>0</v>
      </c>
      <c r="BM52" s="29">
        <f>$S$14*($R$38-1)/(BL58*($R$38-1)+1)</f>
        <v>0</v>
      </c>
      <c r="BN52" s="29">
        <f>IF(BM52=0,0,-1*BM52^2/$S$14)</f>
        <v>0</v>
      </c>
      <c r="BO52" s="29">
        <f>$S$14*($R$38-1)/(BN58*($R$38-1)+1)</f>
        <v>0</v>
      </c>
      <c r="BP52" s="29">
        <f>IF(BO52=0,0,-1*BO52^2/$S$14)</f>
        <v>0</v>
      </c>
      <c r="BQ52" s="29">
        <f>$S$14*($R$38-1)/(BP58*($R$38-1)+1)</f>
        <v>0</v>
      </c>
      <c r="BR52" s="29">
        <f>IF(BQ52=0,0,-1*BQ52^2/$S$14)</f>
        <v>0</v>
      </c>
      <c r="BS52" s="29">
        <f>$S$14*($R$38-1)/(BR58*($R$38-1)+1)</f>
        <v>0</v>
      </c>
      <c r="BT52" s="29">
        <f>IF(BS52=0,0,-1*BS52^2/$S$14)</f>
        <v>0</v>
      </c>
      <c r="BU52" s="29">
        <f>$S$14*($R$38-1)/(BT58*($R$38-1)+1)</f>
        <v>0</v>
      </c>
      <c r="BV52" s="29">
        <f>IF(BU52=0,0,-1*BU52^2/$S$14)</f>
        <v>0</v>
      </c>
      <c r="BW52" s="29">
        <f>$S$14*($R$38-1)/(BV58*($R$38-1)+1)</f>
        <v>0</v>
      </c>
      <c r="BX52" s="29">
        <f>IF(BW52=0,0,-1*BW52^2/$S$14)</f>
        <v>0</v>
      </c>
      <c r="BY52" s="29">
        <f>$S$14*($R$38-1)/(BX58*($R$38-1)+1)</f>
        <v>0</v>
      </c>
      <c r="BZ52" s="29">
        <f>IF(BY52=0,0,-1*BY52^2/$S$14)</f>
        <v>0</v>
      </c>
      <c r="CA52" s="29">
        <f>$S$14*($R$38-1)/(BZ58*($R$38-1)+1)</f>
        <v>0</v>
      </c>
      <c r="CB52" s="29">
        <f>IF(CA52=0,0,-1*CA52^2/$S$14)</f>
        <v>0</v>
      </c>
      <c r="CC52" s="29">
        <f>$S$14*($R$38-1)/(CB58*($R$38-1)+1)</f>
        <v>0</v>
      </c>
      <c r="CD52" s="29">
        <f>IF(CC52=0,0,-1*CC52^2/$S$14)</f>
        <v>0</v>
      </c>
      <c r="CE52" s="29">
        <f>$S$14*($R$38-1)/(CD58*($R$38-1)+1)</f>
        <v>0</v>
      </c>
      <c r="CF52" s="29">
        <f>IF(CE52=0,0,-1*CE52^2/$S$14)</f>
        <v>0</v>
      </c>
      <c r="CG52" s="29">
        <f>$S$14*($R$38-1)/(CF58*($R$38-1)+1)</f>
        <v>0</v>
      </c>
      <c r="CH52" s="29">
        <f>IF(CG52=0,0,-1*CG52^2/$S$14)</f>
        <v>0</v>
      </c>
      <c r="CI52" s="29">
        <f>$S$14*($R$38-1)/(CH58*($R$38-1)+1)</f>
        <v>0</v>
      </c>
      <c r="CJ52" s="29">
        <f>IF(CI52=0,0,-1*CI52^2/$S$14)</f>
        <v>0</v>
      </c>
      <c r="CK52" s="29">
        <f>$S$14*($R$38-1)/(CJ58*($R$38-1)+1)</f>
        <v>0</v>
      </c>
      <c r="CL52" s="29">
        <f>IF(CK52=0,0,-1*CK52^2/$S$14)</f>
        <v>0</v>
      </c>
      <c r="CM52" s="29">
        <f>$S$14*($R$38-1)/(CL58*($R$38-1)+1)</f>
        <v>0</v>
      </c>
      <c r="CN52" s="29">
        <f>IF(CM52=0,0,-1*CM52^2/$S$14)</f>
        <v>0</v>
      </c>
      <c r="CO52" s="29">
        <f>$S$14*($R$38-1)/(CN58*($R$38-1)+1)</f>
        <v>0</v>
      </c>
      <c r="CP52" s="29">
        <f>IF(CO52=0,0,-1*CO52^2/$S$14)</f>
        <v>0</v>
      </c>
      <c r="CQ52" s="29">
        <f>$S$14*($R$38-1)/(CP58*($R$38-1)+1)</f>
        <v>0</v>
      </c>
      <c r="CR52" s="29">
        <f>IF(CQ52=0,0,-1*CQ52^2/$S$14)</f>
        <v>0</v>
      </c>
      <c r="CS52" s="29">
        <f>$S$14*($R$38-1)/(CR58*($R$38-1)+1)</f>
        <v>0</v>
      </c>
      <c r="CT52" s="29">
        <f>IF(CS52=0,0,-1*CS52^2/$S$14)</f>
        <v>0</v>
      </c>
      <c r="CU52" s="29">
        <f>$S$14*($R$38-1)/(CT58*($R$38-1)+1)</f>
        <v>0</v>
      </c>
      <c r="CV52" s="29">
        <f>IF(CU52=0,0,-1*CU52^2/$S$14)</f>
        <v>0</v>
      </c>
      <c r="CW52" s="29">
        <f>$S$14*($R$38-1)/(CV58*($R$38-1)+1)</f>
        <v>0</v>
      </c>
      <c r="CX52" s="29">
        <f>IF(CW52=0,0,-1*CW52^2/$S$14)</f>
        <v>0</v>
      </c>
      <c r="CY52" s="29">
        <f>$S$14*($R$38-1)/(CX58*($R$38-1)+1)</f>
        <v>0</v>
      </c>
      <c r="CZ52" s="29">
        <f>IF(CY52=0,0,-1*CY52^2/$S$14)</f>
        <v>0</v>
      </c>
      <c r="DA52" s="29">
        <f>$S$14*($R$38-1)/(CZ58*($R$38-1)+1)</f>
        <v>0</v>
      </c>
      <c r="DB52" s="29">
        <f>IF(DA52=0,0,-1*DA52^2/$S$14)</f>
        <v>0</v>
      </c>
      <c r="DC52" s="29">
        <f>$S$14*($R$38-1)/(DB58*($R$38-1)+1)</f>
        <v>0</v>
      </c>
      <c r="DD52" s="29">
        <f>IF(DC52=0,0,-1*DC52^2/$S$14)</f>
        <v>0</v>
      </c>
      <c r="DE52" s="29">
        <f>$S$14*($R$38-1)/(DD58*($R$38-1)+1)</f>
        <v>0</v>
      </c>
      <c r="DF52" s="29">
        <f>IF(DE52=0,0,-1*DE52^2/$S$14)</f>
        <v>0</v>
      </c>
      <c r="DG52" s="29">
        <f>$S$14*($R$38-1)/(DF58*($R$38-1)+1)</f>
        <v>0</v>
      </c>
      <c r="DH52" s="29">
        <f>IF(DG52=0,0,-1*DG52^2/$S$14)</f>
        <v>0</v>
      </c>
      <c r="DI52" s="29">
        <f>$S$14*($R$38-1)/(DH58*($R$38-1)+1)</f>
        <v>0</v>
      </c>
      <c r="DJ52" s="29">
        <f>IF(DI52=0,0,-1*DI52^2/$S$14)</f>
        <v>0</v>
      </c>
      <c r="DK52" s="29">
        <f>$S$14*($R$38-1)/(DJ58*($R$38-1)+1)</f>
        <v>0</v>
      </c>
      <c r="DL52" s="29">
        <f>IF(DK52=0,0,-1*DK52^2/$S$14)</f>
        <v>0</v>
      </c>
      <c r="DM52" s="29">
        <f>$S$14*($R$38-1)/(DL58*($R$38-1)+1)</f>
        <v>0</v>
      </c>
      <c r="DN52" s="29">
        <f>IF(DM52=0,0,-1*DM52^2/$S$14)</f>
        <v>0</v>
      </c>
      <c r="DO52" s="29">
        <f>$S$14*($R$38-1)/(DN58*($R$38-1)+1)</f>
        <v>0</v>
      </c>
      <c r="DP52" s="29">
        <f>IF(DO52=0,0,-1*DO52^2/$S$14)</f>
        <v>0</v>
      </c>
      <c r="DQ52" s="29">
        <f>$S$14*($R$38-1)/(DP58*($R$38-1)+1)</f>
        <v>0</v>
      </c>
      <c r="DR52" s="29">
        <f>IF(DQ52=0,0,-1*DQ52^2/$S$14)</f>
        <v>0</v>
      </c>
      <c r="DS52" s="29">
        <f>$S$14*($R$38-1)/(DR58*($R$38-1)+1)</f>
        <v>0</v>
      </c>
      <c r="DT52" s="29">
        <f>IF(DS52=0,0,-1*DS52^2/$S$14)</f>
        <v>0</v>
      </c>
      <c r="DU52" s="29">
        <f>$S$14*($R$38-1)/(DT58*($R$38-1)+1)</f>
        <v>0</v>
      </c>
      <c r="DV52" s="29">
        <f>IF(DU52=0,0,-1*DU52^2/$S$14)</f>
        <v>0</v>
      </c>
      <c r="DW52" s="29">
        <f>$S$14*($R$38-1)/(DV58*($R$38-1)+1)</f>
        <v>0</v>
      </c>
      <c r="DX52" s="29">
        <f>IF(DW52=0,0,-1*DW52^2/$S$14)</f>
        <v>0</v>
      </c>
      <c r="DY52" s="29">
        <f>$S$14*($R$38-1)/(DX58*($R$38-1)+1)</f>
        <v>0</v>
      </c>
      <c r="DZ52" s="29">
        <f>IF(DY52=0,0,-1*DY52^2/$S$14)</f>
        <v>0</v>
      </c>
      <c r="EA52" s="29">
        <f>$S$14*($R$38-1)/(DZ58*($R$38-1)+1)</f>
        <v>0</v>
      </c>
      <c r="EB52" s="29">
        <f>IF(EA52=0,0,-1*EA52^2/$S$14)</f>
        <v>0</v>
      </c>
      <c r="EC52" s="29">
        <f>$S$14*($R$38-1)/(EB58*($R$38-1)+1)</f>
        <v>0</v>
      </c>
      <c r="ED52" s="29">
        <f>IF(EC52=0,0,-1*EC52^2/$S$14)</f>
        <v>0</v>
      </c>
      <c r="EE52" s="29">
        <f>$S$14*($R$38-1)/(ED58*($R$38-1)+1)</f>
        <v>0</v>
      </c>
      <c r="EF52" s="29">
        <f>IF(EE52=0,0,-1*EE52^2/$S$14)</f>
        <v>0</v>
      </c>
      <c r="EG52" s="29">
        <f>$S$14*($R$38-1)/(EF58*($R$38-1)+1)</f>
        <v>0</v>
      </c>
      <c r="EH52" s="29">
        <f>IF(EG52=0,0,-1*EG52^2/$S$14)</f>
        <v>0</v>
      </c>
      <c r="EI52" s="29">
        <f>$S$14*($R$38-1)/(EH58*($R$38-1)+1)</f>
        <v>0</v>
      </c>
      <c r="EJ52" s="29">
        <f>IF(EI52=0,0,-1*EI52^2/$S$14)</f>
        <v>0</v>
      </c>
      <c r="EK52" s="29">
        <f>$S$14*($R$38-1)/(EJ58*($R$38-1)+1)</f>
        <v>0</v>
      </c>
      <c r="EL52" s="29">
        <f>IF(EK52=0,0,-1*EK52^2/$S$14)</f>
        <v>0</v>
      </c>
      <c r="EM52" s="29">
        <f>$S$14*($R$38-1)/(EL58*($R$38-1)+1)</f>
        <v>0</v>
      </c>
      <c r="EN52" s="29">
        <f>IF(EM52=0,0,-1*EM52^2/$S$14)</f>
        <v>0</v>
      </c>
      <c r="EO52" s="29">
        <f>$S$14*($R$38-1)/(EN58*($R$38-1)+1)</f>
        <v>0</v>
      </c>
      <c r="EP52" s="29">
        <f>IF(EO52=0,0,-1*EO52^2/$S$14)</f>
        <v>0</v>
      </c>
      <c r="EQ52" s="29">
        <f>$S$14*($R$38-1)/(EP58*($R$38-1)+1)</f>
        <v>0</v>
      </c>
      <c r="ER52" s="29">
        <f>IF(EQ52=0,0,-1*EQ52^2/$S$14)</f>
        <v>0</v>
      </c>
      <c r="ES52" s="29">
        <f>$S$14*($R$38-1)/(ER58*($R$38-1)+1)</f>
        <v>0</v>
      </c>
      <c r="ET52" s="29">
        <f>IF(ES52=0,0,-1*ES52^2/$S$14)</f>
        <v>0</v>
      </c>
      <c r="EU52" s="29">
        <f>$S$14*($R$38-1)/(ET58*($R$38-1)+1)</f>
        <v>0</v>
      </c>
      <c r="EV52" s="29">
        <f>IF(EU52=0,0,-1*EU52^2/$S$14)</f>
        <v>0</v>
      </c>
      <c r="EW52" s="29">
        <f>$S$14*($R$38-1)/(EV58*($R$38-1)+1)</f>
        <v>0</v>
      </c>
      <c r="EX52" s="29">
        <f>IF(EW52=0,0,-1*EW52^2/$S$14)</f>
        <v>0</v>
      </c>
    </row>
    <row r="53" spans="2:154" x14ac:dyDescent="0.25">
      <c r="M53" s="46">
        <f t="shared" si="21"/>
        <v>0</v>
      </c>
      <c r="N53" s="29">
        <f t="shared" si="22"/>
        <v>0</v>
      </c>
      <c r="O53" s="29">
        <f t="shared" si="23"/>
        <v>0</v>
      </c>
      <c r="P53" s="29">
        <f>IF(O53=0,0,-1*O53^2/$S$15)</f>
        <v>0</v>
      </c>
      <c r="Q53" s="29">
        <f>$S$15*($R$39-1)/(P58*($R$39-1)+1)</f>
        <v>0</v>
      </c>
      <c r="R53" s="29">
        <f>IF(Q53=0,0,-1*Q53^2/$S$15)</f>
        <v>0</v>
      </c>
      <c r="S53" s="29">
        <f>$S$15*($R$39-1)/(R58*($R$39-1)+1)</f>
        <v>0</v>
      </c>
      <c r="T53" s="29">
        <f>IF(S53=0,0,-1*S53^2/$S$15)</f>
        <v>0</v>
      </c>
      <c r="U53" s="29">
        <f>$S$15*($R$39-1)/(T58*($R$39-1)+1)</f>
        <v>0</v>
      </c>
      <c r="V53" s="29">
        <f>IF(U53=0,0,-1*U53^2/$S$15)</f>
        <v>0</v>
      </c>
      <c r="W53" s="29">
        <f>$S$15*($R$39-1)/(V58*($R$39-1)+1)</f>
        <v>0</v>
      </c>
      <c r="X53" s="29">
        <f>IF(W53=0,0,-1*W53^2/$S$15)</f>
        <v>0</v>
      </c>
      <c r="Y53" s="29">
        <f>$S$15*($R$39-1)/(X58*($R$39-1)+1)</f>
        <v>0</v>
      </c>
      <c r="Z53" s="29">
        <f>IF(Y53=0,0,-1*Y53^2/$S$15)</f>
        <v>0</v>
      </c>
      <c r="AA53" s="29">
        <f>$S$15*($R$39-1)/(Z58*($R$39-1)+1)</f>
        <v>0</v>
      </c>
      <c r="AB53" s="29">
        <f>IF(AA53=0,0,-1*AA53^2/$S$15)</f>
        <v>0</v>
      </c>
      <c r="AC53" s="29">
        <f>$S$15*($R$39-1)/(AB58*($R$39-1)+1)</f>
        <v>0</v>
      </c>
      <c r="AD53" s="29">
        <f>IF(AC53=0,0,-1*AC53^2/$S$15)</f>
        <v>0</v>
      </c>
      <c r="AE53" s="29">
        <f>$S$15*($R$39-1)/(AD58*($R$39-1)+1)</f>
        <v>0</v>
      </c>
      <c r="AF53" s="29">
        <f>IF(AE53=0,0,-1*AE53^2/$S$15)</f>
        <v>0</v>
      </c>
      <c r="AG53" s="29">
        <f>$S$15*($R$39-1)/(AF58*($R$39-1)+1)</f>
        <v>0</v>
      </c>
      <c r="AH53" s="29">
        <f>IF(AG53=0,0,-1*AG53^2/$S$15)</f>
        <v>0</v>
      </c>
      <c r="AI53" s="29">
        <f>$S$15*($R$39-1)/(AH58*($R$39-1)+1)</f>
        <v>0</v>
      </c>
      <c r="AJ53" s="29">
        <f>IF(AI53=0,0,-1*AI53^2/$S$15)</f>
        <v>0</v>
      </c>
      <c r="AK53" s="29">
        <f>$S$15*($R$39-1)/(AJ58*($R$39-1)+1)</f>
        <v>0</v>
      </c>
      <c r="AL53" s="29">
        <f>IF(AK53=0,0,-1*AK53^2/$S$15)</f>
        <v>0</v>
      </c>
      <c r="AM53" s="29">
        <f>$S$15*($R$39-1)/(AL58*($R$39-1)+1)</f>
        <v>0</v>
      </c>
      <c r="AN53" s="29">
        <f>IF(AM53=0,0,-1*AM53^2/$S$15)</f>
        <v>0</v>
      </c>
      <c r="AO53" s="29">
        <f>$S$15*($R$39-1)/(AN58*($R$39-1)+1)</f>
        <v>0</v>
      </c>
      <c r="AP53" s="29">
        <f>IF(AO53=0,0,-1*AO53^2/$S$15)</f>
        <v>0</v>
      </c>
      <c r="AQ53" s="29">
        <f>$S$15*($R$39-1)/(AP58*($R$39-1)+1)</f>
        <v>0</v>
      </c>
      <c r="AR53" s="29">
        <f>IF(AQ53=0,0,-1*AQ53^2/$S$15)</f>
        <v>0</v>
      </c>
      <c r="AS53" s="29">
        <f>$S$15*($R$39-1)/(AR58*($R$39-1)+1)</f>
        <v>0</v>
      </c>
      <c r="AT53" s="29">
        <f>IF(AS53=0,0,-1*AS53^2/$S$15)</f>
        <v>0</v>
      </c>
      <c r="AU53" s="29">
        <f>$S$15*($R$39-1)/(AT58*($R$39-1)+1)</f>
        <v>0</v>
      </c>
      <c r="AV53" s="29">
        <f>IF(AU53=0,0,-1*AU53^2/$S$15)</f>
        <v>0</v>
      </c>
      <c r="AW53" s="29">
        <f>$S$15*($R$39-1)/(AV58*($R$39-1)+1)</f>
        <v>0</v>
      </c>
      <c r="AX53" s="29">
        <f>IF(AW53=0,0,-1*AW53^2/$S$15)</f>
        <v>0</v>
      </c>
      <c r="AY53" s="29">
        <f>$S$15*($R$39-1)/(AX58*($R$39-1)+1)</f>
        <v>0</v>
      </c>
      <c r="AZ53" s="29">
        <f>IF(AY53=0,0,-1*AY53^2/$S$15)</f>
        <v>0</v>
      </c>
      <c r="BA53" s="29">
        <f>$S$15*($R$39-1)/(AZ58*($R$39-1)+1)</f>
        <v>0</v>
      </c>
      <c r="BB53" s="29">
        <f>IF(BA53=0,0,-1*BA53^2/$S$15)</f>
        <v>0</v>
      </c>
      <c r="BC53" s="29">
        <f>$S$15*($R$39-1)/(BB58*($R$39-1)+1)</f>
        <v>0</v>
      </c>
      <c r="BD53" s="29">
        <f>IF(BC53=0,0,-1*BC53^2/$S$15)</f>
        <v>0</v>
      </c>
      <c r="BE53" s="29">
        <f>$S$15*($R$39-1)/(BD58*($R$39-1)+1)</f>
        <v>0</v>
      </c>
      <c r="BF53" s="29">
        <f>IF(BE53=0,0,-1*BE53^2/$S$15)</f>
        <v>0</v>
      </c>
      <c r="BG53" s="29">
        <f>$S$15*($R$39-1)/(BF58*($R$39-1)+1)</f>
        <v>0</v>
      </c>
      <c r="BH53" s="29">
        <f>IF(BG53=0,0,-1*BG53^2/$S$15)</f>
        <v>0</v>
      </c>
      <c r="BI53" s="29">
        <f>$S$15*($R$39-1)/(BH58*($R$39-1)+1)</f>
        <v>0</v>
      </c>
      <c r="BJ53" s="29">
        <f>IF(BI53=0,0,-1*BI53^2/$S$15)</f>
        <v>0</v>
      </c>
      <c r="BK53" s="29">
        <f>$S$15*($R$39-1)/(BJ58*($R$39-1)+1)</f>
        <v>0</v>
      </c>
      <c r="BL53" s="29">
        <f>IF(BK53=0,0,-1*BK53^2/$S$15)</f>
        <v>0</v>
      </c>
      <c r="BM53" s="29">
        <f>$S$15*($R$39-1)/(BL58*($R$39-1)+1)</f>
        <v>0</v>
      </c>
      <c r="BN53" s="29">
        <f>IF(BM53=0,0,-1*BM53^2/$S$15)</f>
        <v>0</v>
      </c>
      <c r="BO53" s="29">
        <f>$S$15*($R$39-1)/(BN58*($R$39-1)+1)</f>
        <v>0</v>
      </c>
      <c r="BP53" s="29">
        <f>IF(BO53=0,0,-1*BO53^2/$S$15)</f>
        <v>0</v>
      </c>
      <c r="BQ53" s="29">
        <f>$S$15*($R$39-1)/(BP58*($R$39-1)+1)</f>
        <v>0</v>
      </c>
      <c r="BR53" s="29">
        <f>IF(BQ53=0,0,-1*BQ53^2/$S$15)</f>
        <v>0</v>
      </c>
      <c r="BS53" s="29">
        <f>$S$15*($R$39-1)/(BR58*($R$39-1)+1)</f>
        <v>0</v>
      </c>
      <c r="BT53" s="29">
        <f>IF(BS53=0,0,-1*BS53^2/$S$15)</f>
        <v>0</v>
      </c>
      <c r="BU53" s="29">
        <f>$S$15*($R$39-1)/(BT58*($R$39-1)+1)</f>
        <v>0</v>
      </c>
      <c r="BV53" s="29">
        <f>IF(BU53=0,0,-1*BU53^2/$S$15)</f>
        <v>0</v>
      </c>
      <c r="BW53" s="29">
        <f>$S$15*($R$39-1)/(BV58*($R$39-1)+1)</f>
        <v>0</v>
      </c>
      <c r="BX53" s="29">
        <f>IF(BW53=0,0,-1*BW53^2/$S$15)</f>
        <v>0</v>
      </c>
      <c r="BY53" s="29">
        <f>$S$15*($R$39-1)/(BX58*($R$39-1)+1)</f>
        <v>0</v>
      </c>
      <c r="BZ53" s="29">
        <f>IF(BY53=0,0,-1*BY53^2/$S$15)</f>
        <v>0</v>
      </c>
      <c r="CA53" s="29">
        <f>$S$15*($R$39-1)/(BZ58*($R$39-1)+1)</f>
        <v>0</v>
      </c>
      <c r="CB53" s="29">
        <f>IF(CA53=0,0,-1*CA53^2/$S$15)</f>
        <v>0</v>
      </c>
      <c r="CC53" s="29">
        <f>$S$15*($R$39-1)/(CB58*($R$39-1)+1)</f>
        <v>0</v>
      </c>
      <c r="CD53" s="29">
        <f>IF(CC53=0,0,-1*CC53^2/$S$15)</f>
        <v>0</v>
      </c>
      <c r="CE53" s="29">
        <f>$S$15*($R$39-1)/(CD58*($R$39-1)+1)</f>
        <v>0</v>
      </c>
      <c r="CF53" s="29">
        <f>IF(CE53=0,0,-1*CE53^2/$S$15)</f>
        <v>0</v>
      </c>
      <c r="CG53" s="29">
        <f>$S$15*($R$39-1)/(CF58*($R$39-1)+1)</f>
        <v>0</v>
      </c>
      <c r="CH53" s="29">
        <f>IF(CG53=0,0,-1*CG53^2/$S$15)</f>
        <v>0</v>
      </c>
      <c r="CI53" s="29">
        <f>$S$15*($R$39-1)/(CH58*($R$39-1)+1)</f>
        <v>0</v>
      </c>
      <c r="CJ53" s="29">
        <f>IF(CI53=0,0,-1*CI53^2/$S$15)</f>
        <v>0</v>
      </c>
      <c r="CK53" s="29">
        <f>$S$15*($R$39-1)/(CJ58*($R$39-1)+1)</f>
        <v>0</v>
      </c>
      <c r="CL53" s="29">
        <f>IF(CK53=0,0,-1*CK53^2/$S$15)</f>
        <v>0</v>
      </c>
      <c r="CM53" s="29">
        <f>$S$15*($R$39-1)/(CL58*($R$39-1)+1)</f>
        <v>0</v>
      </c>
      <c r="CN53" s="29">
        <f>IF(CM53=0,0,-1*CM53^2/$S$15)</f>
        <v>0</v>
      </c>
      <c r="CO53" s="29">
        <f>$S$15*($R$39-1)/(CN58*($R$39-1)+1)</f>
        <v>0</v>
      </c>
      <c r="CP53" s="29">
        <f>IF(CO53=0,0,-1*CO53^2/$S$15)</f>
        <v>0</v>
      </c>
      <c r="CQ53" s="29">
        <f>$S$15*($R$39-1)/(CP58*($R$39-1)+1)</f>
        <v>0</v>
      </c>
      <c r="CR53" s="29">
        <f>IF(CQ53=0,0,-1*CQ53^2/$S$15)</f>
        <v>0</v>
      </c>
      <c r="CS53" s="29">
        <f>$S$15*($R$39-1)/(CR58*($R$39-1)+1)</f>
        <v>0</v>
      </c>
      <c r="CT53" s="29">
        <f>IF(CS53=0,0,-1*CS53^2/$S$15)</f>
        <v>0</v>
      </c>
      <c r="CU53" s="29">
        <f>$S$15*($R$39-1)/(CT58*($R$39-1)+1)</f>
        <v>0</v>
      </c>
      <c r="CV53" s="29">
        <f>IF(CU53=0,0,-1*CU53^2/$S$15)</f>
        <v>0</v>
      </c>
      <c r="CW53" s="29">
        <f>$S$15*($R$39-1)/(CV58*($R$39-1)+1)</f>
        <v>0</v>
      </c>
      <c r="CX53" s="29">
        <f>IF(CW53=0,0,-1*CW53^2/$S$15)</f>
        <v>0</v>
      </c>
      <c r="CY53" s="29">
        <f>$S$15*($R$39-1)/(CX58*($R$39-1)+1)</f>
        <v>0</v>
      </c>
      <c r="CZ53" s="29">
        <f>IF(CY53=0,0,-1*CY53^2/$S$15)</f>
        <v>0</v>
      </c>
      <c r="DA53" s="29">
        <f>$S$15*($R$39-1)/(CZ58*($R$39-1)+1)</f>
        <v>0</v>
      </c>
      <c r="DB53" s="29">
        <f>IF(DA53=0,0,-1*DA53^2/$S$15)</f>
        <v>0</v>
      </c>
      <c r="DC53" s="29">
        <f>$S$15*($R$39-1)/(DB58*($R$39-1)+1)</f>
        <v>0</v>
      </c>
      <c r="DD53" s="29">
        <f>IF(DC53=0,0,-1*DC53^2/$S$15)</f>
        <v>0</v>
      </c>
      <c r="DE53" s="29">
        <f>$S$15*($R$39-1)/(DD58*($R$39-1)+1)</f>
        <v>0</v>
      </c>
      <c r="DF53" s="29">
        <f>IF(DE53=0,0,-1*DE53^2/$S$15)</f>
        <v>0</v>
      </c>
      <c r="DG53" s="29">
        <f>$S$15*($R$39-1)/(DF58*($R$39-1)+1)</f>
        <v>0</v>
      </c>
      <c r="DH53" s="29">
        <f>IF(DG53=0,0,-1*DG53^2/$S$15)</f>
        <v>0</v>
      </c>
      <c r="DI53" s="29">
        <f>$S$15*($R$39-1)/(DH58*($R$39-1)+1)</f>
        <v>0</v>
      </c>
      <c r="DJ53" s="29">
        <f>IF(DI53=0,0,-1*DI53^2/$S$15)</f>
        <v>0</v>
      </c>
      <c r="DK53" s="29">
        <f>$S$15*($R$39-1)/(DJ58*($R$39-1)+1)</f>
        <v>0</v>
      </c>
      <c r="DL53" s="29">
        <f>IF(DK53=0,0,-1*DK53^2/$S$15)</f>
        <v>0</v>
      </c>
      <c r="DM53" s="29">
        <f>$S$15*($R$39-1)/(DL58*($R$39-1)+1)</f>
        <v>0</v>
      </c>
      <c r="DN53" s="29">
        <f>IF(DM53=0,0,-1*DM53^2/$S$15)</f>
        <v>0</v>
      </c>
      <c r="DO53" s="29">
        <f>$S$15*($R$39-1)/(DN58*($R$39-1)+1)</f>
        <v>0</v>
      </c>
      <c r="DP53" s="29">
        <f>IF(DO53=0,0,-1*DO53^2/$S$15)</f>
        <v>0</v>
      </c>
      <c r="DQ53" s="29">
        <f>$S$15*($R$39-1)/(DP58*($R$39-1)+1)</f>
        <v>0</v>
      </c>
      <c r="DR53" s="29">
        <f>IF(DQ53=0,0,-1*DQ53^2/$S$15)</f>
        <v>0</v>
      </c>
      <c r="DS53" s="29">
        <f>$S$15*($R$39-1)/(DR58*($R$39-1)+1)</f>
        <v>0</v>
      </c>
      <c r="DT53" s="29">
        <f>IF(DS53=0,0,-1*DS53^2/$S$15)</f>
        <v>0</v>
      </c>
      <c r="DU53" s="29">
        <f>$S$15*($R$39-1)/(DT58*($R$39-1)+1)</f>
        <v>0</v>
      </c>
      <c r="DV53" s="29">
        <f>IF(DU53=0,0,-1*DU53^2/$S$15)</f>
        <v>0</v>
      </c>
      <c r="DW53" s="29">
        <f>$S$15*($R$39-1)/(DV58*($R$39-1)+1)</f>
        <v>0</v>
      </c>
      <c r="DX53" s="29">
        <f>IF(DW53=0,0,-1*DW53^2/$S$15)</f>
        <v>0</v>
      </c>
      <c r="DY53" s="29">
        <f>$S$15*($R$39-1)/(DX58*($R$39-1)+1)</f>
        <v>0</v>
      </c>
      <c r="DZ53" s="29">
        <f>IF(DY53=0,0,-1*DY53^2/$S$15)</f>
        <v>0</v>
      </c>
      <c r="EA53" s="29">
        <f>$S$15*($R$39-1)/(DZ58*($R$39-1)+1)</f>
        <v>0</v>
      </c>
      <c r="EB53" s="29">
        <f>IF(EA53=0,0,-1*EA53^2/$S$15)</f>
        <v>0</v>
      </c>
      <c r="EC53" s="29">
        <f>$S$15*($R$39-1)/(EB58*($R$39-1)+1)</f>
        <v>0</v>
      </c>
      <c r="ED53" s="29">
        <f>IF(EC53=0,0,-1*EC53^2/$S$15)</f>
        <v>0</v>
      </c>
      <c r="EE53" s="29">
        <f>$S$15*($R$39-1)/(ED58*($R$39-1)+1)</f>
        <v>0</v>
      </c>
      <c r="EF53" s="29">
        <f>IF(EE53=0,0,-1*EE53^2/$S$15)</f>
        <v>0</v>
      </c>
      <c r="EG53" s="29">
        <f>$S$15*($R$39-1)/(EF58*($R$39-1)+1)</f>
        <v>0</v>
      </c>
      <c r="EH53" s="29">
        <f>IF(EG53=0,0,-1*EG53^2/$S$15)</f>
        <v>0</v>
      </c>
      <c r="EI53" s="29">
        <f>$S$15*($R$39-1)/(EH58*($R$39-1)+1)</f>
        <v>0</v>
      </c>
      <c r="EJ53" s="29">
        <f>IF(EI53=0,0,-1*EI53^2/$S$15)</f>
        <v>0</v>
      </c>
      <c r="EK53" s="29">
        <f>$S$15*($R$39-1)/(EJ58*($R$39-1)+1)</f>
        <v>0</v>
      </c>
      <c r="EL53" s="29">
        <f>IF(EK53=0,0,-1*EK53^2/$S$15)</f>
        <v>0</v>
      </c>
      <c r="EM53" s="29">
        <f>$S$15*($R$39-1)/(EL58*($R$39-1)+1)</f>
        <v>0</v>
      </c>
      <c r="EN53" s="29">
        <f>IF(EM53=0,0,-1*EM53^2/$S$15)</f>
        <v>0</v>
      </c>
      <c r="EO53" s="29">
        <f>$S$15*($R$39-1)/(EN58*($R$39-1)+1)</f>
        <v>0</v>
      </c>
      <c r="EP53" s="29">
        <f>IF(EO53=0,0,-1*EO53^2/$S$15)</f>
        <v>0</v>
      </c>
      <c r="EQ53" s="29">
        <f>$S$15*($R$39-1)/(EP58*($R$39-1)+1)</f>
        <v>0</v>
      </c>
      <c r="ER53" s="29">
        <f>IF(EQ53=0,0,-1*EQ53^2/$S$15)</f>
        <v>0</v>
      </c>
      <c r="ES53" s="29">
        <f>$S$15*($R$39-1)/(ER58*($R$39-1)+1)</f>
        <v>0</v>
      </c>
      <c r="ET53" s="29">
        <f>IF(ES53=0,0,-1*ES53^2/$S$15)</f>
        <v>0</v>
      </c>
      <c r="EU53" s="29">
        <f>$S$15*($R$39-1)/(ET58*($R$39-1)+1)</f>
        <v>0</v>
      </c>
      <c r="EV53" s="29">
        <f>IF(EU53=0,0,-1*EU53^2/$S$15)</f>
        <v>0</v>
      </c>
      <c r="EW53" s="29">
        <f>$S$15*($R$39-1)/(EV58*($R$39-1)+1)</f>
        <v>0</v>
      </c>
      <c r="EX53" s="29">
        <f>IF(EW53=0,0,-1*EW53^2/$S$15)</f>
        <v>0</v>
      </c>
    </row>
    <row r="54" spans="2:154" x14ac:dyDescent="0.25">
      <c r="M54" s="46">
        <f t="shared" si="21"/>
        <v>0</v>
      </c>
      <c r="N54" s="29">
        <f t="shared" si="22"/>
        <v>0</v>
      </c>
      <c r="O54" s="29">
        <f t="shared" si="23"/>
        <v>0</v>
      </c>
      <c r="P54" s="29">
        <f>IF(O54=0,0,-1*O54^2/$S$16)</f>
        <v>0</v>
      </c>
      <c r="Q54" s="29">
        <f>$S$16*($R$40-1)/(P58*($R$40-1)+1)</f>
        <v>0</v>
      </c>
      <c r="R54" s="29">
        <f>IF(Q54=0,0,-1*Q54^2/$S$16)</f>
        <v>0</v>
      </c>
      <c r="S54" s="29">
        <f>$S$16*($R$40-1)/(R58*($R$40-1)+1)</f>
        <v>0</v>
      </c>
      <c r="T54" s="29">
        <f>IF(S54=0,0,-1*S54^2/$S$16)</f>
        <v>0</v>
      </c>
      <c r="U54" s="29">
        <f>$S$16*($R$40-1)/(T58*($R$40-1)+1)</f>
        <v>0</v>
      </c>
      <c r="V54" s="29">
        <f>IF(U54=0,0,-1*U54^2/$S$16)</f>
        <v>0</v>
      </c>
      <c r="W54" s="29">
        <f>$S$16*($R$40-1)/(V58*($R$40-1)+1)</f>
        <v>0</v>
      </c>
      <c r="X54" s="29">
        <f>IF(W54=0,0,-1*W54^2/$S$16)</f>
        <v>0</v>
      </c>
      <c r="Y54" s="29">
        <f>$S$16*($R$40-1)/(X58*($R$40-1)+1)</f>
        <v>0</v>
      </c>
      <c r="Z54" s="29">
        <f>IF(Y54=0,0,-1*Y54^2/$S$16)</f>
        <v>0</v>
      </c>
      <c r="AA54" s="29">
        <f>$S$16*($R$40-1)/(Z58*($R$40-1)+1)</f>
        <v>0</v>
      </c>
      <c r="AB54" s="29">
        <f>IF(AA54=0,0,-1*AA54^2/$S$16)</f>
        <v>0</v>
      </c>
      <c r="AC54" s="29">
        <f>$S$16*($R$40-1)/(AB58*($R$40-1)+1)</f>
        <v>0</v>
      </c>
      <c r="AD54" s="29">
        <f>IF(AC54=0,0,-1*AC54^2/$S$16)</f>
        <v>0</v>
      </c>
      <c r="AE54" s="29">
        <f>$S$16*($R$40-1)/(AD58*($R$40-1)+1)</f>
        <v>0</v>
      </c>
      <c r="AF54" s="29">
        <f>IF(AE54=0,0,-1*AE54^2/$S$16)</f>
        <v>0</v>
      </c>
      <c r="AG54" s="29">
        <f>$S$16*($R$40-1)/(AF58*($R$40-1)+1)</f>
        <v>0</v>
      </c>
      <c r="AH54" s="29">
        <f>IF(AG54=0,0,-1*AG54^2/$S$16)</f>
        <v>0</v>
      </c>
      <c r="AI54" s="29">
        <f>$S$16*($R$40-1)/(AH58*($R$40-1)+1)</f>
        <v>0</v>
      </c>
      <c r="AJ54" s="29">
        <f>IF(AI54=0,0,-1*AI54^2/$S$16)</f>
        <v>0</v>
      </c>
      <c r="AK54" s="29">
        <f>$S$16*($R$40-1)/(AJ58*($R$40-1)+1)</f>
        <v>0</v>
      </c>
      <c r="AL54" s="29">
        <f>IF(AK54=0,0,-1*AK54^2/$S$16)</f>
        <v>0</v>
      </c>
      <c r="AM54" s="29">
        <f>$S$16*($R$40-1)/(AL58*($R$40-1)+1)</f>
        <v>0</v>
      </c>
      <c r="AN54" s="29">
        <f>IF(AM54=0,0,-1*AM54^2/$S$16)</f>
        <v>0</v>
      </c>
      <c r="AO54" s="29">
        <f>$S$16*($R$40-1)/(AN58*($R$40-1)+1)</f>
        <v>0</v>
      </c>
      <c r="AP54" s="29">
        <f>IF(AO54=0,0,-1*AO54^2/$S$16)</f>
        <v>0</v>
      </c>
      <c r="AQ54" s="29">
        <f>$S$16*($R$40-1)/(AP58*($R$40-1)+1)</f>
        <v>0</v>
      </c>
      <c r="AR54" s="29">
        <f>IF(AQ54=0,0,-1*AQ54^2/$S$16)</f>
        <v>0</v>
      </c>
      <c r="AS54" s="29">
        <f>$S$16*($R$40-1)/(AR58*($R$40-1)+1)</f>
        <v>0</v>
      </c>
      <c r="AT54" s="29">
        <f>IF(AS54=0,0,-1*AS54^2/$S$16)</f>
        <v>0</v>
      </c>
      <c r="AU54" s="29">
        <f>$S$16*($R$40-1)/(AT58*($R$40-1)+1)</f>
        <v>0</v>
      </c>
      <c r="AV54" s="29">
        <f>IF(AU54=0,0,-1*AU54^2/$S$16)</f>
        <v>0</v>
      </c>
      <c r="AW54" s="29">
        <f>$S$16*($R$40-1)/(AV58*($R$40-1)+1)</f>
        <v>0</v>
      </c>
      <c r="AX54" s="29">
        <f>IF(AW54=0,0,-1*AW54^2/$S$16)</f>
        <v>0</v>
      </c>
      <c r="AY54" s="29">
        <f>$S$16*($R$40-1)/(AX58*($R$40-1)+1)</f>
        <v>0</v>
      </c>
      <c r="AZ54" s="29">
        <f>IF(AY54=0,0,-1*AY54^2/$S$16)</f>
        <v>0</v>
      </c>
      <c r="BA54" s="29">
        <f>$S$16*($R$40-1)/(AZ58*($R$40-1)+1)</f>
        <v>0</v>
      </c>
      <c r="BB54" s="29">
        <f>IF(BA54=0,0,-1*BA54^2/$S$16)</f>
        <v>0</v>
      </c>
      <c r="BC54" s="29">
        <f>$S$16*($R$40-1)/(BB58*($R$40-1)+1)</f>
        <v>0</v>
      </c>
      <c r="BD54" s="29">
        <f>IF(BC54=0,0,-1*BC54^2/$S$16)</f>
        <v>0</v>
      </c>
      <c r="BE54" s="29">
        <f>$S$16*($R$40-1)/(BD58*($R$40-1)+1)</f>
        <v>0</v>
      </c>
      <c r="BF54" s="29">
        <f>IF(BE54=0,0,-1*BE54^2/$S$16)</f>
        <v>0</v>
      </c>
      <c r="BG54" s="29">
        <f>$S$16*($R$40-1)/(BF58*($R$40-1)+1)</f>
        <v>0</v>
      </c>
      <c r="BH54" s="29">
        <f>IF(BG54=0,0,-1*BG54^2/$S$16)</f>
        <v>0</v>
      </c>
      <c r="BI54" s="29">
        <f>$S$16*($R$40-1)/(BH58*($R$40-1)+1)</f>
        <v>0</v>
      </c>
      <c r="BJ54" s="29">
        <f>IF(BI54=0,0,-1*BI54^2/$S$16)</f>
        <v>0</v>
      </c>
      <c r="BK54" s="29">
        <f>$S$16*($R$40-1)/(BJ58*($R$40-1)+1)</f>
        <v>0</v>
      </c>
      <c r="BL54" s="29">
        <f>IF(BK54=0,0,-1*BK54^2/$S$16)</f>
        <v>0</v>
      </c>
      <c r="BM54" s="29">
        <f>$S$16*($R$40-1)/(BL58*($R$40-1)+1)</f>
        <v>0</v>
      </c>
      <c r="BN54" s="29">
        <f>IF(BM54=0,0,-1*BM54^2/$S$16)</f>
        <v>0</v>
      </c>
      <c r="BO54" s="29">
        <f>$S$16*($R$40-1)/(BN58*($R$40-1)+1)</f>
        <v>0</v>
      </c>
      <c r="BP54" s="29">
        <f>IF(BO54=0,0,-1*BO54^2/$S$16)</f>
        <v>0</v>
      </c>
      <c r="BQ54" s="29">
        <f>$S$16*($R$40-1)/(BP58*($R$40-1)+1)</f>
        <v>0</v>
      </c>
      <c r="BR54" s="29">
        <f>IF(BQ54=0,0,-1*BQ54^2/$S$16)</f>
        <v>0</v>
      </c>
      <c r="BS54" s="29">
        <f>$S$16*($R$40-1)/(BR58*($R$40-1)+1)</f>
        <v>0</v>
      </c>
      <c r="BT54" s="29">
        <f>IF(BS54=0,0,-1*BS54^2/$S$16)</f>
        <v>0</v>
      </c>
      <c r="BU54" s="29">
        <f>$S$16*($R$40-1)/(BT58*($R$40-1)+1)</f>
        <v>0</v>
      </c>
      <c r="BV54" s="29">
        <f>IF(BU54=0,0,-1*BU54^2/$S$16)</f>
        <v>0</v>
      </c>
      <c r="BW54" s="29">
        <f>$S$16*($R$40-1)/(BV58*($R$40-1)+1)</f>
        <v>0</v>
      </c>
      <c r="BX54" s="29">
        <f>IF(BW54=0,0,-1*BW54^2/$S$16)</f>
        <v>0</v>
      </c>
      <c r="BY54" s="29">
        <f>$S$16*($R$40-1)/(BX58*($R$40-1)+1)</f>
        <v>0</v>
      </c>
      <c r="BZ54" s="29">
        <f>IF(BY54=0,0,-1*BY54^2/$S$16)</f>
        <v>0</v>
      </c>
      <c r="CA54" s="29">
        <f>$S$16*($R$40-1)/(BZ58*($R$40-1)+1)</f>
        <v>0</v>
      </c>
      <c r="CB54" s="29">
        <f>IF(CA54=0,0,-1*CA54^2/$S$16)</f>
        <v>0</v>
      </c>
      <c r="CC54" s="29">
        <f>$S$16*($R$40-1)/(CB58*($R$40-1)+1)</f>
        <v>0</v>
      </c>
      <c r="CD54" s="29">
        <f>IF(CC54=0,0,-1*CC54^2/$S$16)</f>
        <v>0</v>
      </c>
      <c r="CE54" s="29">
        <f>$S$16*($R$40-1)/(CD58*($R$40-1)+1)</f>
        <v>0</v>
      </c>
      <c r="CF54" s="29">
        <f>IF(CE54=0,0,-1*CE54^2/$S$16)</f>
        <v>0</v>
      </c>
      <c r="CG54" s="29">
        <f>$S$16*($R$40-1)/(CF58*($R$40-1)+1)</f>
        <v>0</v>
      </c>
      <c r="CH54" s="29">
        <f>IF(CG54=0,0,-1*CG54^2/$S$16)</f>
        <v>0</v>
      </c>
      <c r="CI54" s="29">
        <f>$S$16*($R$40-1)/(CH58*($R$40-1)+1)</f>
        <v>0</v>
      </c>
      <c r="CJ54" s="29">
        <f>IF(CI54=0,0,-1*CI54^2/$S$16)</f>
        <v>0</v>
      </c>
      <c r="CK54" s="29">
        <f>$S$16*($R$40-1)/(CJ58*($R$40-1)+1)</f>
        <v>0</v>
      </c>
      <c r="CL54" s="29">
        <f>IF(CK54=0,0,-1*CK54^2/$S$16)</f>
        <v>0</v>
      </c>
      <c r="CM54" s="29">
        <f>$S$16*($R$40-1)/(CL58*($R$40-1)+1)</f>
        <v>0</v>
      </c>
      <c r="CN54" s="29">
        <f>IF(CM54=0,0,-1*CM54^2/$S$16)</f>
        <v>0</v>
      </c>
      <c r="CO54" s="29">
        <f>$S$16*($R$40-1)/(CN58*($R$40-1)+1)</f>
        <v>0</v>
      </c>
      <c r="CP54" s="29">
        <f>IF(CO54=0,0,-1*CO54^2/$S$16)</f>
        <v>0</v>
      </c>
      <c r="CQ54" s="29">
        <f>$S$16*($R$40-1)/(CP58*($R$40-1)+1)</f>
        <v>0</v>
      </c>
      <c r="CR54" s="29">
        <f>IF(CQ54=0,0,-1*CQ54^2/$S$16)</f>
        <v>0</v>
      </c>
      <c r="CS54" s="29">
        <f>$S$16*($R$40-1)/(CR58*($R$40-1)+1)</f>
        <v>0</v>
      </c>
      <c r="CT54" s="29">
        <f>IF(CS54=0,0,-1*CS54^2/$S$16)</f>
        <v>0</v>
      </c>
      <c r="CU54" s="29">
        <f>$S$16*($R$40-1)/(CT58*($R$40-1)+1)</f>
        <v>0</v>
      </c>
      <c r="CV54" s="29">
        <f>IF(CU54=0,0,-1*CU54^2/$S$16)</f>
        <v>0</v>
      </c>
      <c r="CW54" s="29">
        <f>$S$16*($R$40-1)/(CV58*($R$40-1)+1)</f>
        <v>0</v>
      </c>
      <c r="CX54" s="29">
        <f>IF(CW54=0,0,-1*CW54^2/$S$16)</f>
        <v>0</v>
      </c>
      <c r="CY54" s="29">
        <f>$S$16*($R$40-1)/(CX58*($R$40-1)+1)</f>
        <v>0</v>
      </c>
      <c r="CZ54" s="29">
        <f>IF(CY54=0,0,-1*CY54^2/$S$16)</f>
        <v>0</v>
      </c>
      <c r="DA54" s="29">
        <f>$S$16*($R$40-1)/(CZ58*($R$40-1)+1)</f>
        <v>0</v>
      </c>
      <c r="DB54" s="29">
        <f>IF(DA54=0,0,-1*DA54^2/$S$16)</f>
        <v>0</v>
      </c>
      <c r="DC54" s="29">
        <f>$S$16*($R$40-1)/(DB58*($R$40-1)+1)</f>
        <v>0</v>
      </c>
      <c r="DD54" s="29">
        <f>IF(DC54=0,0,-1*DC54^2/$S$16)</f>
        <v>0</v>
      </c>
      <c r="DE54" s="29">
        <f>$S$16*($R$40-1)/(DD58*($R$40-1)+1)</f>
        <v>0</v>
      </c>
      <c r="DF54" s="29">
        <f>IF(DE54=0,0,-1*DE54^2/$S$16)</f>
        <v>0</v>
      </c>
      <c r="DG54" s="29">
        <f>$S$16*($R$40-1)/(DF58*($R$40-1)+1)</f>
        <v>0</v>
      </c>
      <c r="DH54" s="29">
        <f>IF(DG54=0,0,-1*DG54^2/$S$16)</f>
        <v>0</v>
      </c>
      <c r="DI54" s="29">
        <f>$S$16*($R$40-1)/(DH58*($R$40-1)+1)</f>
        <v>0</v>
      </c>
      <c r="DJ54" s="29">
        <f>IF(DI54=0,0,-1*DI54^2/$S$16)</f>
        <v>0</v>
      </c>
      <c r="DK54" s="29">
        <f>$S$16*($R$40-1)/(DJ58*($R$40-1)+1)</f>
        <v>0</v>
      </c>
      <c r="DL54" s="29">
        <f>IF(DK54=0,0,-1*DK54^2/$S$16)</f>
        <v>0</v>
      </c>
      <c r="DM54" s="29">
        <f>$S$16*($R$40-1)/(DL58*($R$40-1)+1)</f>
        <v>0</v>
      </c>
      <c r="DN54" s="29">
        <f>IF(DM54=0,0,-1*DM54^2/$S$16)</f>
        <v>0</v>
      </c>
      <c r="DO54" s="29">
        <f>$S$16*($R$40-1)/(DN58*($R$40-1)+1)</f>
        <v>0</v>
      </c>
      <c r="DP54" s="29">
        <f>IF(DO54=0,0,-1*DO54^2/$S$16)</f>
        <v>0</v>
      </c>
      <c r="DQ54" s="29">
        <f>$S$16*($R$40-1)/(DP58*($R$40-1)+1)</f>
        <v>0</v>
      </c>
      <c r="DR54" s="29">
        <f>IF(DQ54=0,0,-1*DQ54^2/$S$16)</f>
        <v>0</v>
      </c>
      <c r="DS54" s="29">
        <f>$S$16*($R$40-1)/(DR58*($R$40-1)+1)</f>
        <v>0</v>
      </c>
      <c r="DT54" s="29">
        <f>IF(DS54=0,0,-1*DS54^2/$S$16)</f>
        <v>0</v>
      </c>
      <c r="DU54" s="29">
        <f>$S$16*($R$40-1)/(DT58*($R$40-1)+1)</f>
        <v>0</v>
      </c>
      <c r="DV54" s="29">
        <f>IF(DU54=0,0,-1*DU54^2/$S$16)</f>
        <v>0</v>
      </c>
      <c r="DW54" s="29">
        <f>$S$16*($R$40-1)/(DV58*($R$40-1)+1)</f>
        <v>0</v>
      </c>
      <c r="DX54" s="29">
        <f>IF(DW54=0,0,-1*DW54^2/$S$16)</f>
        <v>0</v>
      </c>
      <c r="DY54" s="29">
        <f>$S$16*($R$40-1)/(DX58*($R$40-1)+1)</f>
        <v>0</v>
      </c>
      <c r="DZ54" s="29">
        <f>IF(DY54=0,0,-1*DY54^2/$S$16)</f>
        <v>0</v>
      </c>
      <c r="EA54" s="29">
        <f>$S$16*($R$40-1)/(DZ58*($R$40-1)+1)</f>
        <v>0</v>
      </c>
      <c r="EB54" s="29">
        <f>IF(EA54=0,0,-1*EA54^2/$S$16)</f>
        <v>0</v>
      </c>
      <c r="EC54" s="29">
        <f>$S$16*($R$40-1)/(EB58*($R$40-1)+1)</f>
        <v>0</v>
      </c>
      <c r="ED54" s="29">
        <f>IF(EC54=0,0,-1*EC54^2/$S$16)</f>
        <v>0</v>
      </c>
      <c r="EE54" s="29">
        <f>$S$16*($R$40-1)/(ED58*($R$40-1)+1)</f>
        <v>0</v>
      </c>
      <c r="EF54" s="29">
        <f>IF(EE54=0,0,-1*EE54^2/$S$16)</f>
        <v>0</v>
      </c>
      <c r="EG54" s="29">
        <f>$S$16*($R$40-1)/(EF58*($R$40-1)+1)</f>
        <v>0</v>
      </c>
      <c r="EH54" s="29">
        <f>IF(EG54=0,0,-1*EG54^2/$S$16)</f>
        <v>0</v>
      </c>
      <c r="EI54" s="29">
        <f>$S$16*($R$40-1)/(EH58*($R$40-1)+1)</f>
        <v>0</v>
      </c>
      <c r="EJ54" s="29">
        <f>IF(EI54=0,0,-1*EI54^2/$S$16)</f>
        <v>0</v>
      </c>
      <c r="EK54" s="29">
        <f>$S$16*($R$40-1)/(EJ58*($R$40-1)+1)</f>
        <v>0</v>
      </c>
      <c r="EL54" s="29">
        <f>IF(EK54=0,0,-1*EK54^2/$S$16)</f>
        <v>0</v>
      </c>
      <c r="EM54" s="29">
        <f>$S$16*($R$40-1)/(EL58*($R$40-1)+1)</f>
        <v>0</v>
      </c>
      <c r="EN54" s="29">
        <f>IF(EM54=0,0,-1*EM54^2/$S$16)</f>
        <v>0</v>
      </c>
      <c r="EO54" s="29">
        <f>$S$16*($R$40-1)/(EN58*($R$40-1)+1)</f>
        <v>0</v>
      </c>
      <c r="EP54" s="29">
        <f>IF(EO54=0,0,-1*EO54^2/$S$16)</f>
        <v>0</v>
      </c>
      <c r="EQ54" s="29">
        <f>$S$16*($R$40-1)/(EP58*($R$40-1)+1)</f>
        <v>0</v>
      </c>
      <c r="ER54" s="29">
        <f>IF(EQ54=0,0,-1*EQ54^2/$S$16)</f>
        <v>0</v>
      </c>
      <c r="ES54" s="29">
        <f>$S$16*($R$40-1)/(ER58*($R$40-1)+1)</f>
        <v>0</v>
      </c>
      <c r="ET54" s="29">
        <f>IF(ES54=0,0,-1*ES54^2/$S$16)</f>
        <v>0</v>
      </c>
      <c r="EU54" s="29">
        <f>$S$16*($R$40-1)/(ET58*($R$40-1)+1)</f>
        <v>0</v>
      </c>
      <c r="EV54" s="29">
        <f>IF(EU54=0,0,-1*EU54^2/$S$16)</f>
        <v>0</v>
      </c>
      <c r="EW54" s="29">
        <f>$S$16*($R$40-1)/(EV58*($R$40-1)+1)</f>
        <v>0</v>
      </c>
      <c r="EX54" s="29">
        <f>IF(EW54=0,0,-1*EW54^2/$S$16)</f>
        <v>0</v>
      </c>
    </row>
    <row r="55" spans="2:154" x14ac:dyDescent="0.25">
      <c r="M55" s="46">
        <f t="shared" si="21"/>
        <v>0</v>
      </c>
      <c r="N55" s="29">
        <f t="shared" si="22"/>
        <v>0</v>
      </c>
      <c r="O55" s="29">
        <f t="shared" si="23"/>
        <v>0</v>
      </c>
      <c r="P55" s="29">
        <f>IF(O55=0,0,-1*O55^2/$S$17)</f>
        <v>0</v>
      </c>
      <c r="Q55" s="29">
        <f>$S$17*($R$41-1)/(P58*($R$41-1)+1)</f>
        <v>0</v>
      </c>
      <c r="R55" s="29">
        <f>IF(Q55=0,0,-1*Q55^2/$S$17)</f>
        <v>0</v>
      </c>
      <c r="S55" s="29">
        <f>$S$17*($R$41-1)/(R58*($R$41-1)+1)</f>
        <v>0</v>
      </c>
      <c r="T55" s="29">
        <f>IF(S55=0,0,-1*S55^2/$S$17)</f>
        <v>0</v>
      </c>
      <c r="U55" s="29">
        <f>$S$17*($R$41-1)/(T58*($R$41-1)+1)</f>
        <v>0</v>
      </c>
      <c r="V55" s="29">
        <f>IF(U55=0,0,-1*U55^2/$S$17)</f>
        <v>0</v>
      </c>
      <c r="W55" s="29">
        <f>$S$17*($R$41-1)/(V58*($R$41-1)+1)</f>
        <v>0</v>
      </c>
      <c r="X55" s="29">
        <f>IF(W55=0,0,-1*W55^2/$S$17)</f>
        <v>0</v>
      </c>
      <c r="Y55" s="29">
        <f>$S$17*($R$41-1)/(X58*($R$41-1)+1)</f>
        <v>0</v>
      </c>
      <c r="Z55" s="29">
        <f>IF(Y55=0,0,-1*Y55^2/$S$17)</f>
        <v>0</v>
      </c>
      <c r="AA55" s="29">
        <f>$S$17*($R$41-1)/(Z58*($R$41-1)+1)</f>
        <v>0</v>
      </c>
      <c r="AB55" s="29">
        <f>IF(AA55=0,0,-1*AA55^2/$S$17)</f>
        <v>0</v>
      </c>
      <c r="AC55" s="29">
        <f>$S$17*($R$41-1)/(AB58*($R$41-1)+1)</f>
        <v>0</v>
      </c>
      <c r="AD55" s="29">
        <f>IF(AC55=0,0,-1*AC55^2/$S$17)</f>
        <v>0</v>
      </c>
      <c r="AE55" s="29">
        <f>$S$17*($R$41-1)/(AD58*($R$41-1)+1)</f>
        <v>0</v>
      </c>
      <c r="AF55" s="29">
        <f>IF(AE55=0,0,-1*AE55^2/$S$17)</f>
        <v>0</v>
      </c>
      <c r="AG55" s="29">
        <f>$S$17*($R$41-1)/(AF58*($R$41-1)+1)</f>
        <v>0</v>
      </c>
      <c r="AH55" s="29">
        <f>IF(AG55=0,0,-1*AG55^2/$S$17)</f>
        <v>0</v>
      </c>
      <c r="AI55" s="29">
        <f>$S$17*($R$41-1)/(AH58*($R$41-1)+1)</f>
        <v>0</v>
      </c>
      <c r="AJ55" s="29">
        <f>IF(AI55=0,0,-1*AI55^2/$S$17)</f>
        <v>0</v>
      </c>
      <c r="AK55" s="29">
        <f>$S$17*($R$41-1)/(AJ58*($R$41-1)+1)</f>
        <v>0</v>
      </c>
      <c r="AL55" s="29">
        <f>IF(AK55=0,0,-1*AK55^2/$S$17)</f>
        <v>0</v>
      </c>
      <c r="AM55" s="29">
        <f>$S$17*($R$41-1)/(AL58*($R$41-1)+1)</f>
        <v>0</v>
      </c>
      <c r="AN55" s="29">
        <f>IF(AM55=0,0,-1*AM55^2/$S$17)</f>
        <v>0</v>
      </c>
      <c r="AO55" s="29">
        <f>$S$17*($R$41-1)/(AN58*($R$41-1)+1)</f>
        <v>0</v>
      </c>
      <c r="AP55" s="29">
        <f>IF(AO55=0,0,-1*AO55^2/$S$17)</f>
        <v>0</v>
      </c>
      <c r="AQ55" s="29">
        <f>$S$17*($R$41-1)/(AP58*($R$41-1)+1)</f>
        <v>0</v>
      </c>
      <c r="AR55" s="29">
        <f>IF(AQ55=0,0,-1*AQ55^2/$S$17)</f>
        <v>0</v>
      </c>
      <c r="AS55" s="29">
        <f>$S$17*($R$41-1)/(AR58*($R$41-1)+1)</f>
        <v>0</v>
      </c>
      <c r="AT55" s="29">
        <f>IF(AS55=0,0,-1*AS55^2/$S$17)</f>
        <v>0</v>
      </c>
      <c r="AU55" s="29">
        <f>$S$17*($R$41-1)/(AT58*($R$41-1)+1)</f>
        <v>0</v>
      </c>
      <c r="AV55" s="29">
        <f>IF(AU55=0,0,-1*AU55^2/$S$17)</f>
        <v>0</v>
      </c>
      <c r="AW55" s="29">
        <f>$S$17*($R$41-1)/(AV58*($R$41-1)+1)</f>
        <v>0</v>
      </c>
      <c r="AX55" s="29">
        <f>IF(AW55=0,0,-1*AW55^2/$S$17)</f>
        <v>0</v>
      </c>
      <c r="AY55" s="29">
        <f>$S$17*($R$41-1)/(AX58*($R$41-1)+1)</f>
        <v>0</v>
      </c>
      <c r="AZ55" s="29">
        <f>IF(AY55=0,0,-1*AY55^2/$S$17)</f>
        <v>0</v>
      </c>
      <c r="BA55" s="29">
        <f>$S$17*($R$41-1)/(AZ58*($R$41-1)+1)</f>
        <v>0</v>
      </c>
      <c r="BB55" s="29">
        <f>IF(BA55=0,0,-1*BA55^2/$S$17)</f>
        <v>0</v>
      </c>
      <c r="BC55" s="29">
        <f>$S$17*($R$41-1)/(BB58*($R$41-1)+1)</f>
        <v>0</v>
      </c>
      <c r="BD55" s="29">
        <f>IF(BC55=0,0,-1*BC55^2/$S$17)</f>
        <v>0</v>
      </c>
      <c r="BE55" s="29">
        <f>$S$17*($R$41-1)/(BD58*($R$41-1)+1)</f>
        <v>0</v>
      </c>
      <c r="BF55" s="29">
        <f>IF(BE55=0,0,-1*BE55^2/$S$17)</f>
        <v>0</v>
      </c>
      <c r="BG55" s="29">
        <f>$S$17*($R$41-1)/(BF58*($R$41-1)+1)</f>
        <v>0</v>
      </c>
      <c r="BH55" s="29">
        <f>IF(BG55=0,0,-1*BG55^2/$S$17)</f>
        <v>0</v>
      </c>
      <c r="BI55" s="29">
        <f>$S$17*($R$41-1)/(BH58*($R$41-1)+1)</f>
        <v>0</v>
      </c>
      <c r="BJ55" s="29">
        <f>IF(BI55=0,0,-1*BI55^2/$S$17)</f>
        <v>0</v>
      </c>
      <c r="BK55" s="29">
        <f>$S$17*($R$41-1)/(BJ58*($R$41-1)+1)</f>
        <v>0</v>
      </c>
      <c r="BL55" s="29">
        <f>IF(BK55=0,0,-1*BK55^2/$S$17)</f>
        <v>0</v>
      </c>
      <c r="BM55" s="29">
        <f>$S$17*($R$41-1)/(BL58*($R$41-1)+1)</f>
        <v>0</v>
      </c>
      <c r="BN55" s="29">
        <f>IF(BM55=0,0,-1*BM55^2/$S$17)</f>
        <v>0</v>
      </c>
      <c r="BO55" s="29">
        <f>$S$17*($R$41-1)/(BN58*($R$41-1)+1)</f>
        <v>0</v>
      </c>
      <c r="BP55" s="29">
        <f>IF(BO55=0,0,-1*BO55^2/$S$17)</f>
        <v>0</v>
      </c>
      <c r="BQ55" s="29">
        <f>$S$17*($R$41-1)/(BP58*($R$41-1)+1)</f>
        <v>0</v>
      </c>
      <c r="BR55" s="29">
        <f>IF(BQ55=0,0,-1*BQ55^2/$S$17)</f>
        <v>0</v>
      </c>
      <c r="BS55" s="29">
        <f>$S$17*($R$41-1)/(BR58*($R$41-1)+1)</f>
        <v>0</v>
      </c>
      <c r="BT55" s="29">
        <f>IF(BS55=0,0,-1*BS55^2/$S$17)</f>
        <v>0</v>
      </c>
      <c r="BU55" s="29">
        <f>$S$17*($R$41-1)/(BT58*($R$41-1)+1)</f>
        <v>0</v>
      </c>
      <c r="BV55" s="29">
        <f>IF(BU55=0,0,-1*BU55^2/$S$17)</f>
        <v>0</v>
      </c>
      <c r="BW55" s="29">
        <f>$S$17*($R$41-1)/(BV58*($R$41-1)+1)</f>
        <v>0</v>
      </c>
      <c r="BX55" s="29">
        <f>IF(BW55=0,0,-1*BW55^2/$S$17)</f>
        <v>0</v>
      </c>
      <c r="BY55" s="29">
        <f>$S$17*($R$41-1)/(BX58*($R$41-1)+1)</f>
        <v>0</v>
      </c>
      <c r="BZ55" s="29">
        <f>IF(BY55=0,0,-1*BY55^2/$S$17)</f>
        <v>0</v>
      </c>
      <c r="CA55" s="29">
        <f>$S$17*($R$41-1)/(BZ58*($R$41-1)+1)</f>
        <v>0</v>
      </c>
      <c r="CB55" s="29">
        <f>IF(CA55=0,0,-1*CA55^2/$S$17)</f>
        <v>0</v>
      </c>
      <c r="CC55" s="29">
        <f>$S$17*($R$41-1)/(CB58*($R$41-1)+1)</f>
        <v>0</v>
      </c>
      <c r="CD55" s="29">
        <f>IF(CC55=0,0,-1*CC55^2/$S$17)</f>
        <v>0</v>
      </c>
      <c r="CE55" s="29">
        <f>$S$17*($R$41-1)/(CD58*($R$41-1)+1)</f>
        <v>0</v>
      </c>
      <c r="CF55" s="29">
        <f>IF(CE55=0,0,-1*CE55^2/$S$17)</f>
        <v>0</v>
      </c>
      <c r="CG55" s="29">
        <f>$S$17*($R$41-1)/(CF58*($R$41-1)+1)</f>
        <v>0</v>
      </c>
      <c r="CH55" s="29">
        <f>IF(CG55=0,0,-1*CG55^2/$S$17)</f>
        <v>0</v>
      </c>
      <c r="CI55" s="29">
        <f>$S$17*($R$41-1)/(CH58*($R$41-1)+1)</f>
        <v>0</v>
      </c>
      <c r="CJ55" s="29">
        <f>IF(CI55=0,0,-1*CI55^2/$S$17)</f>
        <v>0</v>
      </c>
      <c r="CK55" s="29">
        <f>$S$17*($R$41-1)/(CJ58*($R$41-1)+1)</f>
        <v>0</v>
      </c>
      <c r="CL55" s="29">
        <f>IF(CK55=0,0,-1*CK55^2/$S$17)</f>
        <v>0</v>
      </c>
      <c r="CM55" s="29">
        <f>$S$17*($R$41-1)/(CL58*($R$41-1)+1)</f>
        <v>0</v>
      </c>
      <c r="CN55" s="29">
        <f>IF(CM55=0,0,-1*CM55^2/$S$17)</f>
        <v>0</v>
      </c>
      <c r="CO55" s="29">
        <f>$S$17*($R$41-1)/(CN58*($R$41-1)+1)</f>
        <v>0</v>
      </c>
      <c r="CP55" s="29">
        <f>IF(CO55=0,0,-1*CO55^2/$S$17)</f>
        <v>0</v>
      </c>
      <c r="CQ55" s="29">
        <f>$S$17*($R$41-1)/(CP58*($R$41-1)+1)</f>
        <v>0</v>
      </c>
      <c r="CR55" s="29">
        <f>IF(CQ55=0,0,-1*CQ55^2/$S$17)</f>
        <v>0</v>
      </c>
      <c r="CS55" s="29">
        <f>$S$17*($R$41-1)/(CR58*($R$41-1)+1)</f>
        <v>0</v>
      </c>
      <c r="CT55" s="29">
        <f>IF(CS55=0,0,-1*CS55^2/$S$17)</f>
        <v>0</v>
      </c>
      <c r="CU55" s="29">
        <f>$S$17*($R$41-1)/(CT58*($R$41-1)+1)</f>
        <v>0</v>
      </c>
      <c r="CV55" s="29">
        <f>IF(CU55=0,0,-1*CU55^2/$S$17)</f>
        <v>0</v>
      </c>
      <c r="CW55" s="29">
        <f>$S$17*($R$41-1)/(CV58*($R$41-1)+1)</f>
        <v>0</v>
      </c>
      <c r="CX55" s="29">
        <f>IF(CW55=0,0,-1*CW55^2/$S$17)</f>
        <v>0</v>
      </c>
      <c r="CY55" s="29">
        <f>$S$17*($R$41-1)/(CX58*($R$41-1)+1)</f>
        <v>0</v>
      </c>
      <c r="CZ55" s="29">
        <f>IF(CY55=0,0,-1*CY55^2/$S$17)</f>
        <v>0</v>
      </c>
      <c r="DA55" s="29">
        <f>$S$17*($R$41-1)/(CZ58*($R$41-1)+1)</f>
        <v>0</v>
      </c>
      <c r="DB55" s="29">
        <f>IF(DA55=0,0,-1*DA55^2/$S$17)</f>
        <v>0</v>
      </c>
      <c r="DC55" s="29">
        <f>$S$17*($R$41-1)/(DB58*($R$41-1)+1)</f>
        <v>0</v>
      </c>
      <c r="DD55" s="29">
        <f>IF(DC55=0,0,-1*DC55^2/$S$17)</f>
        <v>0</v>
      </c>
      <c r="DE55" s="29">
        <f>$S$17*($R$41-1)/(DD58*($R$41-1)+1)</f>
        <v>0</v>
      </c>
      <c r="DF55" s="29">
        <f>IF(DE55=0,0,-1*DE55^2/$S$17)</f>
        <v>0</v>
      </c>
      <c r="DG55" s="29">
        <f>$S$17*($R$41-1)/(DF58*($R$41-1)+1)</f>
        <v>0</v>
      </c>
      <c r="DH55" s="29">
        <f>IF(DG55=0,0,-1*DG55^2/$S$17)</f>
        <v>0</v>
      </c>
      <c r="DI55" s="29">
        <f>$S$17*($R$41-1)/(DH58*($R$41-1)+1)</f>
        <v>0</v>
      </c>
      <c r="DJ55" s="29">
        <f>IF(DI55=0,0,-1*DI55^2/$S$17)</f>
        <v>0</v>
      </c>
      <c r="DK55" s="29">
        <f>$S$17*($R$41-1)/(DJ58*($R$41-1)+1)</f>
        <v>0</v>
      </c>
      <c r="DL55" s="29">
        <f>IF(DK55=0,0,-1*DK55^2/$S$17)</f>
        <v>0</v>
      </c>
      <c r="DM55" s="29">
        <f>$S$17*($R$41-1)/(DL58*($R$41-1)+1)</f>
        <v>0</v>
      </c>
      <c r="DN55" s="29">
        <f>IF(DM55=0,0,-1*DM55^2/$S$17)</f>
        <v>0</v>
      </c>
      <c r="DO55" s="29">
        <f>$S$17*($R$41-1)/(DN58*($R$41-1)+1)</f>
        <v>0</v>
      </c>
      <c r="DP55" s="29">
        <f>IF(DO55=0,0,-1*DO55^2/$S$17)</f>
        <v>0</v>
      </c>
      <c r="DQ55" s="29">
        <f>$S$17*($R$41-1)/(DP58*($R$41-1)+1)</f>
        <v>0</v>
      </c>
      <c r="DR55" s="29">
        <f>IF(DQ55=0,0,-1*DQ55^2/$S$17)</f>
        <v>0</v>
      </c>
      <c r="DS55" s="29">
        <f>$S$17*($R$41-1)/(DR58*($R$41-1)+1)</f>
        <v>0</v>
      </c>
      <c r="DT55" s="29">
        <f>IF(DS55=0,0,-1*DS55^2/$S$17)</f>
        <v>0</v>
      </c>
      <c r="DU55" s="29">
        <f>$S$17*($R$41-1)/(DT58*($R$41-1)+1)</f>
        <v>0</v>
      </c>
      <c r="DV55" s="29">
        <f>IF(DU55=0,0,-1*DU55^2/$S$17)</f>
        <v>0</v>
      </c>
      <c r="DW55" s="29">
        <f>$S$17*($R$41-1)/(DV58*($R$41-1)+1)</f>
        <v>0</v>
      </c>
      <c r="DX55" s="29">
        <f>IF(DW55=0,0,-1*DW55^2/$S$17)</f>
        <v>0</v>
      </c>
      <c r="DY55" s="29">
        <f>$S$17*($R$41-1)/(DX58*($R$41-1)+1)</f>
        <v>0</v>
      </c>
      <c r="DZ55" s="29">
        <f>IF(DY55=0,0,-1*DY55^2/$S$17)</f>
        <v>0</v>
      </c>
      <c r="EA55" s="29">
        <f>$S$17*($R$41-1)/(DZ58*($R$41-1)+1)</f>
        <v>0</v>
      </c>
      <c r="EB55" s="29">
        <f>IF(EA55=0,0,-1*EA55^2/$S$17)</f>
        <v>0</v>
      </c>
      <c r="EC55" s="29">
        <f>$S$17*($R$41-1)/(EB58*($R$41-1)+1)</f>
        <v>0</v>
      </c>
      <c r="ED55" s="29">
        <f>IF(EC55=0,0,-1*EC55^2/$S$17)</f>
        <v>0</v>
      </c>
      <c r="EE55" s="29">
        <f>$S$17*($R$41-1)/(ED58*($R$41-1)+1)</f>
        <v>0</v>
      </c>
      <c r="EF55" s="29">
        <f>IF(EE55=0,0,-1*EE55^2/$S$17)</f>
        <v>0</v>
      </c>
      <c r="EG55" s="29">
        <f>$S$17*($R$41-1)/(EF58*($R$41-1)+1)</f>
        <v>0</v>
      </c>
      <c r="EH55" s="29">
        <f>IF(EG55=0,0,-1*EG55^2/$S$17)</f>
        <v>0</v>
      </c>
      <c r="EI55" s="29">
        <f>$S$17*($R$41-1)/(EH58*($R$41-1)+1)</f>
        <v>0</v>
      </c>
      <c r="EJ55" s="29">
        <f>IF(EI55=0,0,-1*EI55^2/$S$17)</f>
        <v>0</v>
      </c>
      <c r="EK55" s="29">
        <f>$S$17*($R$41-1)/(EJ58*($R$41-1)+1)</f>
        <v>0</v>
      </c>
      <c r="EL55" s="29">
        <f>IF(EK55=0,0,-1*EK55^2/$S$17)</f>
        <v>0</v>
      </c>
      <c r="EM55" s="29">
        <f>$S$17*($R$41-1)/(EL58*($R$41-1)+1)</f>
        <v>0</v>
      </c>
      <c r="EN55" s="29">
        <f>IF(EM55=0,0,-1*EM55^2/$S$17)</f>
        <v>0</v>
      </c>
      <c r="EO55" s="29">
        <f>$S$17*($R$41-1)/(EN58*($R$41-1)+1)</f>
        <v>0</v>
      </c>
      <c r="EP55" s="29">
        <f>IF(EO55=0,0,-1*EO55^2/$S$17)</f>
        <v>0</v>
      </c>
      <c r="EQ55" s="29">
        <f>$S$17*($R$41-1)/(EP58*($R$41-1)+1)</f>
        <v>0</v>
      </c>
      <c r="ER55" s="29">
        <f>IF(EQ55=0,0,-1*EQ55^2/$S$17)</f>
        <v>0</v>
      </c>
      <c r="ES55" s="29">
        <f>$S$17*($R$41-1)/(ER58*($R$41-1)+1)</f>
        <v>0</v>
      </c>
      <c r="ET55" s="29">
        <f>IF(ES55=0,0,-1*ES55^2/$S$17)</f>
        <v>0</v>
      </c>
      <c r="EU55" s="29">
        <f>$S$17*($R$41-1)/(ET58*($R$41-1)+1)</f>
        <v>0</v>
      </c>
      <c r="EV55" s="29">
        <f>IF(EU55=0,0,-1*EU55^2/$S$17)</f>
        <v>0</v>
      </c>
      <c r="EW55" s="29">
        <f>$S$17*($R$41-1)/(EV58*($R$41-1)+1)</f>
        <v>0</v>
      </c>
      <c r="EX55" s="29">
        <f>IF(EW55=0,0,-1*EW55^2/$S$17)</f>
        <v>0</v>
      </c>
    </row>
    <row r="56" spans="2:154" x14ac:dyDescent="0.25">
      <c r="M56" s="46">
        <f t="shared" si="21"/>
        <v>0</v>
      </c>
      <c r="N56" s="29">
        <f t="shared" si="22"/>
        <v>0</v>
      </c>
      <c r="O56" s="29">
        <f t="shared" si="23"/>
        <v>0</v>
      </c>
      <c r="P56" s="29">
        <f>IF(O56=0,0,-1*O56^2/$S$18)</f>
        <v>0</v>
      </c>
      <c r="Q56" s="29">
        <f>$S$18*($R$42-1)/(P58*($R$42-1)+1)</f>
        <v>0</v>
      </c>
      <c r="R56" s="29">
        <f>IF(Q56=0,0,-1*Q56^2/$S$18)</f>
        <v>0</v>
      </c>
      <c r="S56" s="29">
        <f>$S$18*($R$42-1)/(R58*($R$42-1)+1)</f>
        <v>0</v>
      </c>
      <c r="T56" s="29">
        <f>IF(S56=0,0,-1*S56^2/$S$18)</f>
        <v>0</v>
      </c>
      <c r="U56" s="29">
        <f>$S$18*($R$42-1)/(T58*($R$42-1)+1)</f>
        <v>0</v>
      </c>
      <c r="V56" s="29">
        <f>IF(U56=0,0,-1*U56^2/$S$18)</f>
        <v>0</v>
      </c>
      <c r="W56" s="29">
        <f>$S$18*($R$42-1)/(V58*($R$42-1)+1)</f>
        <v>0</v>
      </c>
      <c r="X56" s="29">
        <f>IF(W56=0,0,-1*W56^2/$S$18)</f>
        <v>0</v>
      </c>
      <c r="Y56" s="29">
        <f>$S$18*($R$42-1)/(X58*($R$42-1)+1)</f>
        <v>0</v>
      </c>
      <c r="Z56" s="29">
        <f>IF(Y56=0,0,-1*Y56^2/$S$18)</f>
        <v>0</v>
      </c>
      <c r="AA56" s="29">
        <f>$S$18*($R$42-1)/(Z58*($R$42-1)+1)</f>
        <v>0</v>
      </c>
      <c r="AB56" s="29">
        <f>IF(AA56=0,0,-1*AA56^2/$S$18)</f>
        <v>0</v>
      </c>
      <c r="AC56" s="29">
        <f>$S$18*($R$42-1)/(AB58*($R$42-1)+1)</f>
        <v>0</v>
      </c>
      <c r="AD56" s="29">
        <f>IF(AC56=0,0,-1*AC56^2/$S$18)</f>
        <v>0</v>
      </c>
      <c r="AE56" s="29">
        <f>$S$18*($R$42-1)/(AD58*($R$42-1)+1)</f>
        <v>0</v>
      </c>
      <c r="AF56" s="29">
        <f>IF(AE56=0,0,-1*AE56^2/$S$18)</f>
        <v>0</v>
      </c>
      <c r="AG56" s="29">
        <f>$S$18*($R$42-1)/(AF58*($R$42-1)+1)</f>
        <v>0</v>
      </c>
      <c r="AH56" s="29">
        <f>IF(AG56=0,0,-1*AG56^2/$S$18)</f>
        <v>0</v>
      </c>
      <c r="AI56" s="29">
        <f>$S$18*($R$42-1)/(AH58*($R$42-1)+1)</f>
        <v>0</v>
      </c>
      <c r="AJ56" s="29">
        <f>IF(AI56=0,0,-1*AI56^2/$S$18)</f>
        <v>0</v>
      </c>
      <c r="AK56" s="29">
        <f>$S$18*($R$42-1)/(AJ58*($R$42-1)+1)</f>
        <v>0</v>
      </c>
      <c r="AL56" s="29">
        <f>IF(AK56=0,0,-1*AK56^2/$S$18)</f>
        <v>0</v>
      </c>
      <c r="AM56" s="29">
        <f>$S$18*($R$42-1)/(AL58*($R$42-1)+1)</f>
        <v>0</v>
      </c>
      <c r="AN56" s="29">
        <f>IF(AM56=0,0,-1*AM56^2/$S$18)</f>
        <v>0</v>
      </c>
      <c r="AO56" s="29">
        <f>$S$18*($R$42-1)/(AN58*($R$42-1)+1)</f>
        <v>0</v>
      </c>
      <c r="AP56" s="29">
        <f>IF(AO56=0,0,-1*AO56^2/$S$18)</f>
        <v>0</v>
      </c>
      <c r="AQ56" s="29">
        <f>$S$18*($R$42-1)/(AP58*($R$42-1)+1)</f>
        <v>0</v>
      </c>
      <c r="AR56" s="29">
        <f>IF(AQ56=0,0,-1*AQ56^2/$S$18)</f>
        <v>0</v>
      </c>
      <c r="AS56" s="29">
        <f>$S$18*($R$42-1)/(AR58*($R$42-1)+1)</f>
        <v>0</v>
      </c>
      <c r="AT56" s="29">
        <f>IF(AS56=0,0,-1*AS56^2/$S$18)</f>
        <v>0</v>
      </c>
      <c r="AU56" s="29">
        <f>$S$18*($R$42-1)/(AT58*($R$42-1)+1)</f>
        <v>0</v>
      </c>
      <c r="AV56" s="29">
        <f>IF(AU56=0,0,-1*AU56^2/$S$18)</f>
        <v>0</v>
      </c>
      <c r="AW56" s="29">
        <f>$S$18*($R$42-1)/(AV58*($R$42-1)+1)</f>
        <v>0</v>
      </c>
      <c r="AX56" s="29">
        <f>IF(AW56=0,0,-1*AW56^2/$S$18)</f>
        <v>0</v>
      </c>
      <c r="AY56" s="29">
        <f>$S$18*($R$42-1)/(AX58*($R$42-1)+1)</f>
        <v>0</v>
      </c>
      <c r="AZ56" s="29">
        <f>IF(AY56=0,0,-1*AY56^2/$S$18)</f>
        <v>0</v>
      </c>
      <c r="BA56" s="29">
        <f>$S$18*($R$42-1)/(AZ58*($R$42-1)+1)</f>
        <v>0</v>
      </c>
      <c r="BB56" s="29">
        <f>IF(BA56=0,0,-1*BA56^2/$S$18)</f>
        <v>0</v>
      </c>
      <c r="BC56" s="29">
        <f>$S$18*($R$42-1)/(BB58*($R$42-1)+1)</f>
        <v>0</v>
      </c>
      <c r="BD56" s="29">
        <f>IF(BC56=0,0,-1*BC56^2/$S$18)</f>
        <v>0</v>
      </c>
      <c r="BE56" s="29">
        <f>$S$18*($R$42-1)/(BD58*($R$42-1)+1)</f>
        <v>0</v>
      </c>
      <c r="BF56" s="29">
        <f>IF(BE56=0,0,-1*BE56^2/$S$18)</f>
        <v>0</v>
      </c>
      <c r="BG56" s="29">
        <f>$S$18*($R$42-1)/(BF58*($R$42-1)+1)</f>
        <v>0</v>
      </c>
      <c r="BH56" s="29">
        <f>IF(BG56=0,0,-1*BG56^2/$S$18)</f>
        <v>0</v>
      </c>
      <c r="BI56" s="29">
        <f>$S$18*($R$42-1)/(BH58*($R$42-1)+1)</f>
        <v>0</v>
      </c>
      <c r="BJ56" s="29">
        <f>IF(BI56=0,0,-1*BI56^2/$S$18)</f>
        <v>0</v>
      </c>
      <c r="BK56" s="29">
        <f>$S$18*($R$42-1)/(BJ58*($R$42-1)+1)</f>
        <v>0</v>
      </c>
      <c r="BL56" s="29">
        <f>IF(BK56=0,0,-1*BK56^2/$S$18)</f>
        <v>0</v>
      </c>
      <c r="BM56" s="29">
        <f>$S$18*($R$42-1)/(BL58*($R$42-1)+1)</f>
        <v>0</v>
      </c>
      <c r="BN56" s="29">
        <f>IF(BM56=0,0,-1*BM56^2/$S$18)</f>
        <v>0</v>
      </c>
      <c r="BO56" s="29">
        <f>$S$18*($R$42-1)/(BN58*($R$42-1)+1)</f>
        <v>0</v>
      </c>
      <c r="BP56" s="29">
        <f>IF(BO56=0,0,-1*BO56^2/$S$18)</f>
        <v>0</v>
      </c>
      <c r="BQ56" s="29">
        <f>$S$18*($R$42-1)/(BP58*($R$42-1)+1)</f>
        <v>0</v>
      </c>
      <c r="BR56" s="29">
        <f>IF(BQ56=0,0,-1*BQ56^2/$S$18)</f>
        <v>0</v>
      </c>
      <c r="BS56" s="29">
        <f>$S$18*($R$42-1)/(BR58*($R$42-1)+1)</f>
        <v>0</v>
      </c>
      <c r="BT56" s="29">
        <f>IF(BS56=0,0,-1*BS56^2/$S$18)</f>
        <v>0</v>
      </c>
      <c r="BU56" s="29">
        <f>$S$18*($R$42-1)/(BT58*($R$42-1)+1)</f>
        <v>0</v>
      </c>
      <c r="BV56" s="29">
        <f>IF(BU56=0,0,-1*BU56^2/$S$18)</f>
        <v>0</v>
      </c>
      <c r="BW56" s="29">
        <f>$S$18*($R$42-1)/(BV58*($R$42-1)+1)</f>
        <v>0</v>
      </c>
      <c r="BX56" s="29">
        <f>IF(BW56=0,0,-1*BW56^2/$S$18)</f>
        <v>0</v>
      </c>
      <c r="BY56" s="29">
        <f>$S$18*($R$42-1)/(BX58*($R$42-1)+1)</f>
        <v>0</v>
      </c>
      <c r="BZ56" s="29">
        <f>IF(BY56=0,0,-1*BY56^2/$S$18)</f>
        <v>0</v>
      </c>
      <c r="CA56" s="29">
        <f>$S$18*($R$42-1)/(BZ58*($R$42-1)+1)</f>
        <v>0</v>
      </c>
      <c r="CB56" s="29">
        <f>IF(CA56=0,0,-1*CA56^2/$S$18)</f>
        <v>0</v>
      </c>
      <c r="CC56" s="29">
        <f>$S$18*($R$42-1)/(CB58*($R$42-1)+1)</f>
        <v>0</v>
      </c>
      <c r="CD56" s="29">
        <f>IF(CC56=0,0,-1*CC56^2/$S$18)</f>
        <v>0</v>
      </c>
      <c r="CE56" s="29">
        <f>$S$18*($R$42-1)/(CD58*($R$42-1)+1)</f>
        <v>0</v>
      </c>
      <c r="CF56" s="29">
        <f>IF(CE56=0,0,-1*CE56^2/$S$18)</f>
        <v>0</v>
      </c>
      <c r="CG56" s="29">
        <f>$S$18*($R$42-1)/(CF58*($R$42-1)+1)</f>
        <v>0</v>
      </c>
      <c r="CH56" s="29">
        <f>IF(CG56=0,0,-1*CG56^2/$S$18)</f>
        <v>0</v>
      </c>
      <c r="CI56" s="29">
        <f>$S$18*($R$42-1)/(CH58*($R$42-1)+1)</f>
        <v>0</v>
      </c>
      <c r="CJ56" s="29">
        <f>IF(CI56=0,0,-1*CI56^2/$S$18)</f>
        <v>0</v>
      </c>
      <c r="CK56" s="29">
        <f>$S$18*($R$42-1)/(CJ58*($R$42-1)+1)</f>
        <v>0</v>
      </c>
      <c r="CL56" s="29">
        <f>IF(CK56=0,0,-1*CK56^2/$S$18)</f>
        <v>0</v>
      </c>
      <c r="CM56" s="29">
        <f>$S$18*($R$42-1)/(CL58*($R$42-1)+1)</f>
        <v>0</v>
      </c>
      <c r="CN56" s="29">
        <f>IF(CM56=0,0,-1*CM56^2/$S$18)</f>
        <v>0</v>
      </c>
      <c r="CO56" s="29">
        <f>$S$18*($R$42-1)/(CN58*($R$42-1)+1)</f>
        <v>0</v>
      </c>
      <c r="CP56" s="29">
        <f>IF(CO56=0,0,-1*CO56^2/$S$18)</f>
        <v>0</v>
      </c>
      <c r="CQ56" s="29">
        <f>$S$18*($R$42-1)/(CP58*($R$42-1)+1)</f>
        <v>0</v>
      </c>
      <c r="CR56" s="29">
        <f>IF(CQ56=0,0,-1*CQ56^2/$S$18)</f>
        <v>0</v>
      </c>
      <c r="CS56" s="29">
        <f>$S$18*($R$42-1)/(CR58*($R$42-1)+1)</f>
        <v>0</v>
      </c>
      <c r="CT56" s="29">
        <f>IF(CS56=0,0,-1*CS56^2/$S$18)</f>
        <v>0</v>
      </c>
      <c r="CU56" s="29">
        <f>$S$18*($R$42-1)/(CT58*($R$42-1)+1)</f>
        <v>0</v>
      </c>
      <c r="CV56" s="29">
        <f>IF(CU56=0,0,-1*CU56^2/$S$18)</f>
        <v>0</v>
      </c>
      <c r="CW56" s="29">
        <f>$S$18*($R$42-1)/(CV58*($R$42-1)+1)</f>
        <v>0</v>
      </c>
      <c r="CX56" s="29">
        <f>IF(CW56=0,0,-1*CW56^2/$S$18)</f>
        <v>0</v>
      </c>
      <c r="CY56" s="29">
        <f>$S$18*($R$42-1)/(CX58*($R$42-1)+1)</f>
        <v>0</v>
      </c>
      <c r="CZ56" s="29">
        <f>IF(CY56=0,0,-1*CY56^2/$S$18)</f>
        <v>0</v>
      </c>
      <c r="DA56" s="29">
        <f>$S$18*($R$42-1)/(CZ58*($R$42-1)+1)</f>
        <v>0</v>
      </c>
      <c r="DB56" s="29">
        <f>IF(DA56=0,0,-1*DA56^2/$S$18)</f>
        <v>0</v>
      </c>
      <c r="DC56" s="29">
        <f>$S$18*($R$42-1)/(DB58*($R$42-1)+1)</f>
        <v>0</v>
      </c>
      <c r="DD56" s="29">
        <f>IF(DC56=0,0,-1*DC56^2/$S$18)</f>
        <v>0</v>
      </c>
      <c r="DE56" s="29">
        <f>$S$18*($R$42-1)/(DD58*($R$42-1)+1)</f>
        <v>0</v>
      </c>
      <c r="DF56" s="29">
        <f>IF(DE56=0,0,-1*DE56^2/$S$18)</f>
        <v>0</v>
      </c>
      <c r="DG56" s="29">
        <f>$S$18*($R$42-1)/(DF58*($R$42-1)+1)</f>
        <v>0</v>
      </c>
      <c r="DH56" s="29">
        <f>IF(DG56=0,0,-1*DG56^2/$S$18)</f>
        <v>0</v>
      </c>
      <c r="DI56" s="29">
        <f>$S$18*($R$42-1)/(DH58*($R$42-1)+1)</f>
        <v>0</v>
      </c>
      <c r="DJ56" s="29">
        <f>IF(DI56=0,0,-1*DI56^2/$S$18)</f>
        <v>0</v>
      </c>
      <c r="DK56" s="29">
        <f>$S$18*($R$42-1)/(DJ58*($R$42-1)+1)</f>
        <v>0</v>
      </c>
      <c r="DL56" s="29">
        <f>IF(DK56=0,0,-1*DK56^2/$S$18)</f>
        <v>0</v>
      </c>
      <c r="DM56" s="29">
        <f>$S$18*($R$42-1)/(DL58*($R$42-1)+1)</f>
        <v>0</v>
      </c>
      <c r="DN56" s="29">
        <f>IF(DM56=0,0,-1*DM56^2/$S$18)</f>
        <v>0</v>
      </c>
      <c r="DO56" s="29">
        <f>$S$18*($R$42-1)/(DN58*($R$42-1)+1)</f>
        <v>0</v>
      </c>
      <c r="DP56" s="29">
        <f>IF(DO56=0,0,-1*DO56^2/$S$18)</f>
        <v>0</v>
      </c>
      <c r="DQ56" s="29">
        <f>$S$18*($R$42-1)/(DP58*($R$42-1)+1)</f>
        <v>0</v>
      </c>
      <c r="DR56" s="29">
        <f>IF(DQ56=0,0,-1*DQ56^2/$S$18)</f>
        <v>0</v>
      </c>
      <c r="DS56" s="29">
        <f>$S$18*($R$42-1)/(DR58*($R$42-1)+1)</f>
        <v>0</v>
      </c>
      <c r="DT56" s="29">
        <f>IF(DS56=0,0,-1*DS56^2/$S$18)</f>
        <v>0</v>
      </c>
      <c r="DU56" s="29">
        <f>$S$18*($R$42-1)/(DT58*($R$42-1)+1)</f>
        <v>0</v>
      </c>
      <c r="DV56" s="29">
        <f>IF(DU56=0,0,-1*DU56^2/$S$18)</f>
        <v>0</v>
      </c>
      <c r="DW56" s="29">
        <f>$S$18*($R$42-1)/(DV58*($R$42-1)+1)</f>
        <v>0</v>
      </c>
      <c r="DX56" s="29">
        <f>IF(DW56=0,0,-1*DW56^2/$S$18)</f>
        <v>0</v>
      </c>
      <c r="DY56" s="29">
        <f>$S$18*($R$42-1)/(DX58*($R$42-1)+1)</f>
        <v>0</v>
      </c>
      <c r="DZ56" s="29">
        <f>IF(DY56=0,0,-1*DY56^2/$S$18)</f>
        <v>0</v>
      </c>
      <c r="EA56" s="29">
        <f>$S$18*($R$42-1)/(DZ58*($R$42-1)+1)</f>
        <v>0</v>
      </c>
      <c r="EB56" s="29">
        <f>IF(EA56=0,0,-1*EA56^2/$S$18)</f>
        <v>0</v>
      </c>
      <c r="EC56" s="29">
        <f>$S$18*($R$42-1)/(EB58*($R$42-1)+1)</f>
        <v>0</v>
      </c>
      <c r="ED56" s="29">
        <f>IF(EC56=0,0,-1*EC56^2/$S$18)</f>
        <v>0</v>
      </c>
      <c r="EE56" s="29">
        <f>$S$18*($R$42-1)/(ED58*($R$42-1)+1)</f>
        <v>0</v>
      </c>
      <c r="EF56" s="29">
        <f>IF(EE56=0,0,-1*EE56^2/$S$18)</f>
        <v>0</v>
      </c>
      <c r="EG56" s="29">
        <f>$S$18*($R$42-1)/(EF58*($R$42-1)+1)</f>
        <v>0</v>
      </c>
      <c r="EH56" s="29">
        <f>IF(EG56=0,0,-1*EG56^2/$S$18)</f>
        <v>0</v>
      </c>
      <c r="EI56" s="29">
        <f>$S$18*($R$42-1)/(EH58*($R$42-1)+1)</f>
        <v>0</v>
      </c>
      <c r="EJ56" s="29">
        <f>IF(EI56=0,0,-1*EI56^2/$S$18)</f>
        <v>0</v>
      </c>
      <c r="EK56" s="29">
        <f>$S$18*($R$42-1)/(EJ58*($R$42-1)+1)</f>
        <v>0</v>
      </c>
      <c r="EL56" s="29">
        <f>IF(EK56=0,0,-1*EK56^2/$S$18)</f>
        <v>0</v>
      </c>
      <c r="EM56" s="29">
        <f>$S$18*($R$42-1)/(EL58*($R$42-1)+1)</f>
        <v>0</v>
      </c>
      <c r="EN56" s="29">
        <f>IF(EM56=0,0,-1*EM56^2/$S$18)</f>
        <v>0</v>
      </c>
      <c r="EO56" s="29">
        <f>$S$18*($R$42-1)/(EN58*($R$42-1)+1)</f>
        <v>0</v>
      </c>
      <c r="EP56" s="29">
        <f>IF(EO56=0,0,-1*EO56^2/$S$18)</f>
        <v>0</v>
      </c>
      <c r="EQ56" s="29">
        <f>$S$18*($R$42-1)/(EP58*($R$42-1)+1)</f>
        <v>0</v>
      </c>
      <c r="ER56" s="29">
        <f>IF(EQ56=0,0,-1*EQ56^2/$S$18)</f>
        <v>0</v>
      </c>
      <c r="ES56" s="29">
        <f>$S$18*($R$42-1)/(ER58*($R$42-1)+1)</f>
        <v>0</v>
      </c>
      <c r="ET56" s="29">
        <f>IF(ES56=0,0,-1*ES56^2/$S$18)</f>
        <v>0</v>
      </c>
      <c r="EU56" s="29">
        <f>$S$18*($R$42-1)/(ET58*($R$42-1)+1)</f>
        <v>0</v>
      </c>
      <c r="EV56" s="29">
        <f>IF(EU56=0,0,-1*EU56^2/$S$18)</f>
        <v>0</v>
      </c>
      <c r="EW56" s="29">
        <f>$S$18*($R$42-1)/(EV58*($R$42-1)+1)</f>
        <v>0</v>
      </c>
      <c r="EX56" s="29">
        <f>IF(EW56=0,0,-1*EW56^2/$S$18)</f>
        <v>0</v>
      </c>
    </row>
    <row r="57" spans="2:154" x14ac:dyDescent="0.25">
      <c r="M57" s="27"/>
      <c r="N57" s="29"/>
      <c r="O57" s="29">
        <f>SUM(O47:O56)</f>
        <v>-4.0231239934233637E-2</v>
      </c>
      <c r="P57" s="29">
        <f>SUM(P47:P56)</f>
        <v>-0.35443848107741649</v>
      </c>
      <c r="Q57" s="29">
        <f t="shared" ref="Q57:R57" si="24">SUM(Q47:Q56)</f>
        <v>2.5033143711388484E-3</v>
      </c>
      <c r="R57" s="29">
        <f t="shared" si="24"/>
        <v>-0.40495735830475027</v>
      </c>
      <c r="S57" s="29">
        <f t="shared" ref="S57:CD57" si="25">SUM(S47:S56)</f>
        <v>1.1975006764503027E-5</v>
      </c>
      <c r="T57" s="29">
        <f t="shared" si="25"/>
        <v>-0.40110923539592125</v>
      </c>
      <c r="U57" s="29">
        <f t="shared" si="25"/>
        <v>2.7176846884024997E-10</v>
      </c>
      <c r="V57" s="29">
        <f t="shared" si="25"/>
        <v>-0.40109102993643153</v>
      </c>
      <c r="W57" s="29">
        <f t="shared" si="25"/>
        <v>0</v>
      </c>
      <c r="X57" s="29">
        <f t="shared" si="25"/>
        <v>-0.40109102952328718</v>
      </c>
      <c r="Y57" s="29">
        <f t="shared" si="25"/>
        <v>0</v>
      </c>
      <c r="Z57" s="29">
        <f t="shared" si="25"/>
        <v>-0.40109102952328718</v>
      </c>
      <c r="AA57" s="29">
        <f t="shared" si="25"/>
        <v>0</v>
      </c>
      <c r="AB57" s="29">
        <f t="shared" si="25"/>
        <v>-0.40109102952328718</v>
      </c>
      <c r="AC57" s="29">
        <f t="shared" si="25"/>
        <v>0</v>
      </c>
      <c r="AD57" s="29">
        <f t="shared" si="25"/>
        <v>-0.40109102952328718</v>
      </c>
      <c r="AE57" s="29">
        <f t="shared" si="25"/>
        <v>0</v>
      </c>
      <c r="AF57" s="29">
        <f t="shared" si="25"/>
        <v>-0.40109102952328718</v>
      </c>
      <c r="AG57" s="29">
        <f t="shared" si="25"/>
        <v>0</v>
      </c>
      <c r="AH57" s="29">
        <f t="shared" si="25"/>
        <v>-0.40109102952328718</v>
      </c>
      <c r="AI57" s="29">
        <f t="shared" si="25"/>
        <v>0</v>
      </c>
      <c r="AJ57" s="29">
        <f t="shared" si="25"/>
        <v>-0.40109102952328718</v>
      </c>
      <c r="AK57" s="29">
        <f t="shared" si="25"/>
        <v>0</v>
      </c>
      <c r="AL57" s="29">
        <f t="shared" si="25"/>
        <v>-0.40109102952328718</v>
      </c>
      <c r="AM57" s="29">
        <f t="shared" si="25"/>
        <v>0</v>
      </c>
      <c r="AN57" s="29">
        <f t="shared" si="25"/>
        <v>-0.40109102952328718</v>
      </c>
      <c r="AO57" s="29">
        <f t="shared" si="25"/>
        <v>0</v>
      </c>
      <c r="AP57" s="29">
        <f t="shared" si="25"/>
        <v>-0.40109102952328718</v>
      </c>
      <c r="AQ57" s="29">
        <f t="shared" si="25"/>
        <v>0</v>
      </c>
      <c r="AR57" s="29">
        <f t="shared" si="25"/>
        <v>-0.40109102952328718</v>
      </c>
      <c r="AS57" s="29">
        <f t="shared" si="25"/>
        <v>0</v>
      </c>
      <c r="AT57" s="29">
        <f t="shared" si="25"/>
        <v>-0.40109102952328718</v>
      </c>
      <c r="AU57" s="29">
        <f t="shared" si="25"/>
        <v>0</v>
      </c>
      <c r="AV57" s="29">
        <f t="shared" si="25"/>
        <v>-0.40109102952328718</v>
      </c>
      <c r="AW57" s="29">
        <f t="shared" si="25"/>
        <v>0</v>
      </c>
      <c r="AX57" s="29">
        <f t="shared" si="25"/>
        <v>-0.40109102952328718</v>
      </c>
      <c r="AY57" s="29">
        <f t="shared" si="25"/>
        <v>0</v>
      </c>
      <c r="AZ57" s="29">
        <f t="shared" si="25"/>
        <v>-0.40109102952328718</v>
      </c>
      <c r="BA57" s="29">
        <f t="shared" si="25"/>
        <v>0</v>
      </c>
      <c r="BB57" s="29">
        <f t="shared" si="25"/>
        <v>-0.40109102952328718</v>
      </c>
      <c r="BC57" s="29">
        <f t="shared" si="25"/>
        <v>0</v>
      </c>
      <c r="BD57" s="29">
        <f t="shared" si="25"/>
        <v>-0.40109102952328718</v>
      </c>
      <c r="BE57" s="29">
        <f t="shared" si="25"/>
        <v>0</v>
      </c>
      <c r="BF57" s="29">
        <f t="shared" si="25"/>
        <v>-0.40109102952328718</v>
      </c>
      <c r="BG57" s="29">
        <f t="shared" si="25"/>
        <v>0</v>
      </c>
      <c r="BH57" s="29">
        <f t="shared" si="25"/>
        <v>-0.40109102952328718</v>
      </c>
      <c r="BI57" s="29">
        <f t="shared" si="25"/>
        <v>0</v>
      </c>
      <c r="BJ57" s="29">
        <f t="shared" si="25"/>
        <v>-0.40109102952328718</v>
      </c>
      <c r="BK57" s="29">
        <f t="shared" si="25"/>
        <v>0</v>
      </c>
      <c r="BL57" s="29">
        <f t="shared" si="25"/>
        <v>-0.40109102952328718</v>
      </c>
      <c r="BM57" s="29">
        <f t="shared" si="25"/>
        <v>0</v>
      </c>
      <c r="BN57" s="29">
        <f t="shared" si="25"/>
        <v>-0.40109102952328718</v>
      </c>
      <c r="BO57" s="29">
        <f t="shared" si="25"/>
        <v>0</v>
      </c>
      <c r="BP57" s="29">
        <f t="shared" si="25"/>
        <v>-0.40109102952328718</v>
      </c>
      <c r="BQ57" s="29">
        <f t="shared" si="25"/>
        <v>0</v>
      </c>
      <c r="BR57" s="29">
        <f t="shared" si="25"/>
        <v>-0.40109102952328718</v>
      </c>
      <c r="BS57" s="29">
        <f t="shared" si="25"/>
        <v>0</v>
      </c>
      <c r="BT57" s="29">
        <f t="shared" si="25"/>
        <v>-0.40109102952328718</v>
      </c>
      <c r="BU57" s="29">
        <f t="shared" si="25"/>
        <v>0</v>
      </c>
      <c r="BV57" s="29">
        <f t="shared" si="25"/>
        <v>-0.40109102952328718</v>
      </c>
      <c r="BW57" s="29">
        <f t="shared" si="25"/>
        <v>0</v>
      </c>
      <c r="BX57" s="29">
        <f t="shared" si="25"/>
        <v>-0.40109102952328718</v>
      </c>
      <c r="BY57" s="29">
        <f t="shared" si="25"/>
        <v>0</v>
      </c>
      <c r="BZ57" s="29">
        <f t="shared" si="25"/>
        <v>-0.40109102952328718</v>
      </c>
      <c r="CA57" s="29">
        <f t="shared" si="25"/>
        <v>0</v>
      </c>
      <c r="CB57" s="29">
        <f t="shared" si="25"/>
        <v>-0.40109102952328718</v>
      </c>
      <c r="CC57" s="29">
        <f t="shared" si="25"/>
        <v>0</v>
      </c>
      <c r="CD57" s="29">
        <f t="shared" si="25"/>
        <v>-0.40109102952328718</v>
      </c>
      <c r="CE57" s="29">
        <f t="shared" ref="CE57:EP57" si="26">SUM(CE47:CE56)</f>
        <v>0</v>
      </c>
      <c r="CF57" s="29">
        <f t="shared" si="26"/>
        <v>-0.40109102952328718</v>
      </c>
      <c r="CG57" s="29">
        <f t="shared" si="26"/>
        <v>0</v>
      </c>
      <c r="CH57" s="29">
        <f t="shared" si="26"/>
        <v>-0.40109102952328718</v>
      </c>
      <c r="CI57" s="29">
        <f t="shared" si="26"/>
        <v>0</v>
      </c>
      <c r="CJ57" s="29">
        <f t="shared" si="26"/>
        <v>-0.40109102952328718</v>
      </c>
      <c r="CK57" s="29">
        <f t="shared" si="26"/>
        <v>0</v>
      </c>
      <c r="CL57" s="29">
        <f t="shared" si="26"/>
        <v>-0.40109102952328718</v>
      </c>
      <c r="CM57" s="29">
        <f t="shared" si="26"/>
        <v>0</v>
      </c>
      <c r="CN57" s="29">
        <f t="shared" si="26"/>
        <v>-0.40109102952328718</v>
      </c>
      <c r="CO57" s="29">
        <f t="shared" si="26"/>
        <v>0</v>
      </c>
      <c r="CP57" s="29">
        <f t="shared" si="26"/>
        <v>-0.40109102952328718</v>
      </c>
      <c r="CQ57" s="29">
        <f t="shared" si="26"/>
        <v>0</v>
      </c>
      <c r="CR57" s="29">
        <f t="shared" si="26"/>
        <v>-0.40109102952328718</v>
      </c>
      <c r="CS57" s="29">
        <f t="shared" si="26"/>
        <v>0</v>
      </c>
      <c r="CT57" s="29">
        <f t="shared" si="26"/>
        <v>-0.40109102952328718</v>
      </c>
      <c r="CU57" s="29">
        <f t="shared" si="26"/>
        <v>0</v>
      </c>
      <c r="CV57" s="29">
        <f t="shared" si="26"/>
        <v>-0.40109102952328718</v>
      </c>
      <c r="CW57" s="29">
        <f t="shared" si="26"/>
        <v>0</v>
      </c>
      <c r="CX57" s="29">
        <f t="shared" si="26"/>
        <v>-0.40109102952328718</v>
      </c>
      <c r="CY57" s="29">
        <f t="shared" si="26"/>
        <v>0</v>
      </c>
      <c r="CZ57" s="29">
        <f t="shared" si="26"/>
        <v>-0.40109102952328718</v>
      </c>
      <c r="DA57" s="29">
        <f t="shared" si="26"/>
        <v>0</v>
      </c>
      <c r="DB57" s="29">
        <f t="shared" si="26"/>
        <v>-0.40109102952328718</v>
      </c>
      <c r="DC57" s="29">
        <f t="shared" si="26"/>
        <v>0</v>
      </c>
      <c r="DD57" s="29">
        <f t="shared" si="26"/>
        <v>-0.40109102952328718</v>
      </c>
      <c r="DE57" s="29">
        <f t="shared" si="26"/>
        <v>0</v>
      </c>
      <c r="DF57" s="29">
        <f t="shared" si="26"/>
        <v>-0.40109102952328718</v>
      </c>
      <c r="DG57" s="29">
        <f t="shared" si="26"/>
        <v>0</v>
      </c>
      <c r="DH57" s="29">
        <f t="shared" si="26"/>
        <v>-0.40109102952328718</v>
      </c>
      <c r="DI57" s="29">
        <f t="shared" si="26"/>
        <v>0</v>
      </c>
      <c r="DJ57" s="29">
        <f t="shared" si="26"/>
        <v>-0.40109102952328718</v>
      </c>
      <c r="DK57" s="29">
        <f t="shared" si="26"/>
        <v>0</v>
      </c>
      <c r="DL57" s="29">
        <f t="shared" si="26"/>
        <v>-0.40109102952328718</v>
      </c>
      <c r="DM57" s="29">
        <f t="shared" si="26"/>
        <v>0</v>
      </c>
      <c r="DN57" s="29">
        <f t="shared" si="26"/>
        <v>-0.40109102952328718</v>
      </c>
      <c r="DO57" s="29">
        <f t="shared" si="26"/>
        <v>0</v>
      </c>
      <c r="DP57" s="29">
        <f t="shared" si="26"/>
        <v>-0.40109102952328718</v>
      </c>
      <c r="DQ57" s="29">
        <f t="shared" si="26"/>
        <v>0</v>
      </c>
      <c r="DR57" s="29">
        <f t="shared" si="26"/>
        <v>-0.40109102952328718</v>
      </c>
      <c r="DS57" s="29">
        <f t="shared" si="26"/>
        <v>0</v>
      </c>
      <c r="DT57" s="29">
        <f t="shared" si="26"/>
        <v>-0.40109102952328718</v>
      </c>
      <c r="DU57" s="29">
        <f t="shared" si="26"/>
        <v>0</v>
      </c>
      <c r="DV57" s="29">
        <f t="shared" si="26"/>
        <v>-0.40109102952328718</v>
      </c>
      <c r="DW57" s="29">
        <f t="shared" si="26"/>
        <v>0</v>
      </c>
      <c r="DX57" s="29">
        <f t="shared" si="26"/>
        <v>-0.40109102952328718</v>
      </c>
      <c r="DY57" s="29">
        <f t="shared" si="26"/>
        <v>0</v>
      </c>
      <c r="DZ57" s="29">
        <f t="shared" si="26"/>
        <v>-0.40109102952328718</v>
      </c>
      <c r="EA57" s="29">
        <f t="shared" si="26"/>
        <v>0</v>
      </c>
      <c r="EB57" s="29">
        <f t="shared" si="26"/>
        <v>-0.40109102952328718</v>
      </c>
      <c r="EC57" s="29">
        <f t="shared" si="26"/>
        <v>0</v>
      </c>
      <c r="ED57" s="29">
        <f t="shared" si="26"/>
        <v>-0.40109102952328718</v>
      </c>
      <c r="EE57" s="29">
        <f t="shared" si="26"/>
        <v>0</v>
      </c>
      <c r="EF57" s="29">
        <f t="shared" si="26"/>
        <v>-0.40109102952328718</v>
      </c>
      <c r="EG57" s="29">
        <f t="shared" si="26"/>
        <v>0</v>
      </c>
      <c r="EH57" s="29">
        <f t="shared" si="26"/>
        <v>-0.40109102952328718</v>
      </c>
      <c r="EI57" s="29">
        <f t="shared" si="26"/>
        <v>0</v>
      </c>
      <c r="EJ57" s="29">
        <f t="shared" si="26"/>
        <v>-0.40109102952328718</v>
      </c>
      <c r="EK57" s="29">
        <f t="shared" si="26"/>
        <v>0</v>
      </c>
      <c r="EL57" s="29">
        <f t="shared" si="26"/>
        <v>-0.40109102952328718</v>
      </c>
      <c r="EM57" s="29">
        <f t="shared" si="26"/>
        <v>0</v>
      </c>
      <c r="EN57" s="29">
        <f t="shared" si="26"/>
        <v>-0.40109102952328718</v>
      </c>
      <c r="EO57" s="29">
        <f t="shared" si="26"/>
        <v>0</v>
      </c>
      <c r="EP57" s="29">
        <f t="shared" si="26"/>
        <v>-0.40109102952328718</v>
      </c>
      <c r="EQ57" s="29">
        <f t="shared" ref="EQ57:EX57" si="27">SUM(EQ47:EQ56)</f>
        <v>0</v>
      </c>
      <c r="ER57" s="29">
        <f t="shared" si="27"/>
        <v>-0.40109102952328718</v>
      </c>
      <c r="ES57" s="29">
        <f t="shared" si="27"/>
        <v>0</v>
      </c>
      <c r="ET57" s="29">
        <f t="shared" si="27"/>
        <v>-0.40109102952328718</v>
      </c>
      <c r="EU57" s="29">
        <f t="shared" si="27"/>
        <v>0</v>
      </c>
      <c r="EV57" s="29">
        <f t="shared" si="27"/>
        <v>-0.40109102952328718</v>
      </c>
      <c r="EW57" s="29">
        <f t="shared" si="27"/>
        <v>0</v>
      </c>
      <c r="EX57" s="29">
        <f t="shared" si="27"/>
        <v>-0.40109102952328718</v>
      </c>
    </row>
    <row r="58" spans="2:154" x14ac:dyDescent="0.25">
      <c r="M58" s="27" t="s">
        <v>654</v>
      </c>
      <c r="N58" s="44" t="b">
        <f>IF(N59,IF(ABS(EV58-EX58)&lt;0.001,TRUE,FALSE),FALSE)</f>
        <v>1</v>
      </c>
      <c r="O58" s="29" t="s">
        <v>655</v>
      </c>
      <c r="P58" s="29">
        <f>T32-O57/P57</f>
        <v>0.19292730598793956</v>
      </c>
      <c r="Q58" s="29">
        <f>P58-R58</f>
        <v>-6.1816739955493916E-3</v>
      </c>
      <c r="R58" s="29">
        <f>P58-Q57/R57</f>
        <v>0.19910897998348895</v>
      </c>
      <c r="S58" s="29">
        <f>R58-T58</f>
        <v>-2.9854727111144896E-5</v>
      </c>
      <c r="T58" s="29">
        <f>R58-S57/T57</f>
        <v>0.19913883471060009</v>
      </c>
      <c r="U58" s="29">
        <f>T58-V58</f>
        <v>-6.7757305322047046E-10</v>
      </c>
      <c r="V58" s="29">
        <f>T58-U57/V57</f>
        <v>0.19913883538817315</v>
      </c>
      <c r="W58" s="29">
        <f>V58-X58</f>
        <v>0</v>
      </c>
      <c r="X58" s="29">
        <f>V58-W57/X57</f>
        <v>0.19913883538817315</v>
      </c>
      <c r="Y58" s="29">
        <f>X58-Z58</f>
        <v>0</v>
      </c>
      <c r="Z58" s="29">
        <f>X58-Y57/Z57</f>
        <v>0.19913883538817315</v>
      </c>
      <c r="AA58" s="29">
        <f>Z58-AB58</f>
        <v>0</v>
      </c>
      <c r="AB58" s="29">
        <f>Z58-AA57/AB57</f>
        <v>0.19913883538817315</v>
      </c>
      <c r="AC58" s="29">
        <f>AB58-AD58</f>
        <v>0</v>
      </c>
      <c r="AD58" s="29">
        <f>AB58-AC57/AD57</f>
        <v>0.19913883538817315</v>
      </c>
      <c r="AE58" s="29">
        <f>AD58-AF58</f>
        <v>0</v>
      </c>
      <c r="AF58" s="29">
        <f>AD58-AE57/AF57</f>
        <v>0.19913883538817315</v>
      </c>
      <c r="AG58" s="29">
        <f>AF58-AH58</f>
        <v>0</v>
      </c>
      <c r="AH58" s="29">
        <f>AF58-AG57/AH57</f>
        <v>0.19913883538817315</v>
      </c>
      <c r="AI58" s="29">
        <f>AH58-AJ58</f>
        <v>0</v>
      </c>
      <c r="AJ58" s="29">
        <f>AH58-AI57/AJ57</f>
        <v>0.19913883538817315</v>
      </c>
      <c r="AK58" s="29">
        <f>AJ58-AL58</f>
        <v>0</v>
      </c>
      <c r="AL58" s="29">
        <f>AJ58-AK57/AL57</f>
        <v>0.19913883538817315</v>
      </c>
      <c r="AM58" s="29">
        <f>AL58-AN58</f>
        <v>0</v>
      </c>
      <c r="AN58" s="29">
        <f>AL58-AM57/AN57</f>
        <v>0.19913883538817315</v>
      </c>
      <c r="AO58" s="29">
        <f>AN58-AP58</f>
        <v>0</v>
      </c>
      <c r="AP58" s="29">
        <f>AN58-AO57/AP57</f>
        <v>0.19913883538817315</v>
      </c>
      <c r="AQ58" s="29">
        <f>AP58-AR58</f>
        <v>0</v>
      </c>
      <c r="AR58" s="29">
        <f>AP58-AQ57/AR57</f>
        <v>0.19913883538817315</v>
      </c>
      <c r="AS58" s="29">
        <f>AR58-AT58</f>
        <v>0</v>
      </c>
      <c r="AT58" s="29">
        <f>AR58-AS57/AT57</f>
        <v>0.19913883538817315</v>
      </c>
      <c r="AU58" s="29">
        <f>AT58-AV58</f>
        <v>0</v>
      </c>
      <c r="AV58" s="29">
        <f>AT58-AU57/AV57</f>
        <v>0.19913883538817315</v>
      </c>
      <c r="AW58" s="29">
        <f>AV58-AX58</f>
        <v>0</v>
      </c>
      <c r="AX58" s="29">
        <f>AV58-AW57/AX57</f>
        <v>0.19913883538817315</v>
      </c>
      <c r="AY58" s="29">
        <f>AX58-AZ58</f>
        <v>0</v>
      </c>
      <c r="AZ58" s="29">
        <f>AX58-AY57/AZ57</f>
        <v>0.19913883538817315</v>
      </c>
      <c r="BA58" s="29">
        <f>AZ58-BB58</f>
        <v>0</v>
      </c>
      <c r="BB58" s="29">
        <f>AZ58-BA57/BB57</f>
        <v>0.19913883538817315</v>
      </c>
      <c r="BC58" s="29">
        <f>BB58-BD58</f>
        <v>0</v>
      </c>
      <c r="BD58" s="29">
        <f>BB58-BC57/BD57</f>
        <v>0.19913883538817315</v>
      </c>
      <c r="BE58" s="29">
        <f>BD58-BF58</f>
        <v>0</v>
      </c>
      <c r="BF58" s="29">
        <f>BD58-BE57/BF57</f>
        <v>0.19913883538817315</v>
      </c>
      <c r="BG58" s="29">
        <f>BF58-BH58</f>
        <v>0</v>
      </c>
      <c r="BH58" s="29">
        <f>BF58-BG57/BH57</f>
        <v>0.19913883538817315</v>
      </c>
      <c r="BI58" s="29">
        <f>BH58-BJ58</f>
        <v>0</v>
      </c>
      <c r="BJ58" s="29">
        <f>BH58-BI57/BJ57</f>
        <v>0.19913883538817315</v>
      </c>
      <c r="BK58" s="29">
        <f>BJ58-BL58</f>
        <v>0</v>
      </c>
      <c r="BL58" s="29">
        <f>BJ58-BK57/BL57</f>
        <v>0.19913883538817315</v>
      </c>
      <c r="BM58" s="29">
        <f>BL58-BN58</f>
        <v>0</v>
      </c>
      <c r="BN58" s="29">
        <f>BL58-BM57/BN57</f>
        <v>0.19913883538817315</v>
      </c>
      <c r="BO58" s="29">
        <f>BN58-BP58</f>
        <v>0</v>
      </c>
      <c r="BP58" s="29">
        <f>BN58-BO57/BP57</f>
        <v>0.19913883538817315</v>
      </c>
      <c r="BQ58" s="29">
        <f>BP58-BR58</f>
        <v>0</v>
      </c>
      <c r="BR58" s="29">
        <f>BP58-BQ57/BR57</f>
        <v>0.19913883538817315</v>
      </c>
      <c r="BS58" s="29">
        <f>BR58-BT58</f>
        <v>0</v>
      </c>
      <c r="BT58" s="29">
        <f>BR58-BS57/BT57</f>
        <v>0.19913883538817315</v>
      </c>
      <c r="BU58" s="29">
        <f>BT58-BV58</f>
        <v>0</v>
      </c>
      <c r="BV58" s="29">
        <f>BT58-BU57/BV57</f>
        <v>0.19913883538817315</v>
      </c>
      <c r="BW58" s="29">
        <f>BV58-BX58</f>
        <v>0</v>
      </c>
      <c r="BX58" s="29">
        <f>BV58-BW57/BX57</f>
        <v>0.19913883538817315</v>
      </c>
      <c r="BY58" s="29">
        <f>BX58-BZ58</f>
        <v>0</v>
      </c>
      <c r="BZ58" s="29">
        <f>BX58-BY57/BZ57</f>
        <v>0.19913883538817315</v>
      </c>
      <c r="CA58" s="29">
        <f>BZ58-CB58</f>
        <v>0</v>
      </c>
      <c r="CB58" s="29">
        <f>BZ58-CA57/CB57</f>
        <v>0.19913883538817315</v>
      </c>
      <c r="CC58" s="29">
        <f>CB58-CD58</f>
        <v>0</v>
      </c>
      <c r="CD58" s="29">
        <f>CB58-CC57/CD57</f>
        <v>0.19913883538817315</v>
      </c>
      <c r="CE58" s="29">
        <f>CD58-CF58</f>
        <v>0</v>
      </c>
      <c r="CF58" s="29">
        <f>CD58-CE57/CF57</f>
        <v>0.19913883538817315</v>
      </c>
      <c r="CG58" s="29">
        <f>CF58-CH58</f>
        <v>0</v>
      </c>
      <c r="CH58" s="29">
        <f>CF58-CG57/CH57</f>
        <v>0.19913883538817315</v>
      </c>
      <c r="CI58" s="29">
        <f>CH58-CJ58</f>
        <v>0</v>
      </c>
      <c r="CJ58" s="29">
        <f>CH58-CI57/CJ57</f>
        <v>0.19913883538817315</v>
      </c>
      <c r="CK58" s="29">
        <f>CJ58-CL58</f>
        <v>0</v>
      </c>
      <c r="CL58" s="29">
        <f>CJ58-CK57/CL57</f>
        <v>0.19913883538817315</v>
      </c>
      <c r="CM58" s="29">
        <f>CL58-CN58</f>
        <v>0</v>
      </c>
      <c r="CN58" s="29">
        <f>CL58-CM57/CN57</f>
        <v>0.19913883538817315</v>
      </c>
      <c r="CO58" s="29">
        <f>CN58-CP58</f>
        <v>0</v>
      </c>
      <c r="CP58" s="29">
        <f>CN58-CO57/CP57</f>
        <v>0.19913883538817315</v>
      </c>
      <c r="CQ58" s="29">
        <f>CP58-CR58</f>
        <v>0</v>
      </c>
      <c r="CR58" s="29">
        <f>CP58-CQ57/CR57</f>
        <v>0.19913883538817315</v>
      </c>
      <c r="CS58" s="29">
        <f>CR58-CT58</f>
        <v>0</v>
      </c>
      <c r="CT58" s="29">
        <f>CR58-CS57/CT57</f>
        <v>0.19913883538817315</v>
      </c>
      <c r="CU58" s="29">
        <f>CT58-CV58</f>
        <v>0</v>
      </c>
      <c r="CV58" s="29">
        <f>CT58-CU57/CV57</f>
        <v>0.19913883538817315</v>
      </c>
      <c r="CW58" s="29">
        <f>CV58-CX58</f>
        <v>0</v>
      </c>
      <c r="CX58" s="29">
        <f>CV58-CW57/CX57</f>
        <v>0.19913883538817315</v>
      </c>
      <c r="CY58" s="29">
        <f>CX58-CZ58</f>
        <v>0</v>
      </c>
      <c r="CZ58" s="29">
        <f>CX58-CY57/CZ57</f>
        <v>0.19913883538817315</v>
      </c>
      <c r="DA58" s="29">
        <f>CZ58-DB58</f>
        <v>0</v>
      </c>
      <c r="DB58" s="29">
        <f>CZ58-DA57/DB57</f>
        <v>0.19913883538817315</v>
      </c>
      <c r="DC58" s="29">
        <f>DB58-DD58</f>
        <v>0</v>
      </c>
      <c r="DD58" s="29">
        <f>DB58-DC57/DD57</f>
        <v>0.19913883538817315</v>
      </c>
      <c r="DE58" s="29">
        <f>DD58-DF58</f>
        <v>0</v>
      </c>
      <c r="DF58" s="29">
        <f>DD58-DE57/DF57</f>
        <v>0.19913883538817315</v>
      </c>
      <c r="DG58" s="29">
        <f>DF58-DH58</f>
        <v>0</v>
      </c>
      <c r="DH58" s="29">
        <f>DF58-DG57/DH57</f>
        <v>0.19913883538817315</v>
      </c>
      <c r="DI58" s="29">
        <f>DH58-DJ58</f>
        <v>0</v>
      </c>
      <c r="DJ58" s="29">
        <f>DH58-DI57/DJ57</f>
        <v>0.19913883538817315</v>
      </c>
      <c r="DK58" s="29">
        <f>DJ58-DL58</f>
        <v>0</v>
      </c>
      <c r="DL58" s="29">
        <f>DJ58-DK57/DL57</f>
        <v>0.19913883538817315</v>
      </c>
      <c r="DM58" s="29">
        <f>DL58-DN58</f>
        <v>0</v>
      </c>
      <c r="DN58" s="29">
        <f>DL58-DM57/DN57</f>
        <v>0.19913883538817315</v>
      </c>
      <c r="DO58" s="29">
        <f>DN58-DP58</f>
        <v>0</v>
      </c>
      <c r="DP58" s="29">
        <f>DN58-DO57/DP57</f>
        <v>0.19913883538817315</v>
      </c>
      <c r="DQ58" s="29">
        <f>DP58-DR58</f>
        <v>0</v>
      </c>
      <c r="DR58" s="29">
        <f>DP58-DQ57/DR57</f>
        <v>0.19913883538817315</v>
      </c>
      <c r="DS58" s="29">
        <f>DR58-DT58</f>
        <v>0</v>
      </c>
      <c r="DT58" s="29">
        <f>DR58-DS57/DT57</f>
        <v>0.19913883538817315</v>
      </c>
      <c r="DU58" s="29">
        <f>DT58-DV58</f>
        <v>0</v>
      </c>
      <c r="DV58" s="29">
        <f>DT58-DU57/DV57</f>
        <v>0.19913883538817315</v>
      </c>
      <c r="DW58" s="29">
        <f>DV58-DX58</f>
        <v>0</v>
      </c>
      <c r="DX58" s="29">
        <f>DV58-DW57/DX57</f>
        <v>0.19913883538817315</v>
      </c>
      <c r="DY58" s="29">
        <f>DX58-DZ58</f>
        <v>0</v>
      </c>
      <c r="DZ58" s="29">
        <f>DX58-DY57/DZ57</f>
        <v>0.19913883538817315</v>
      </c>
      <c r="EA58" s="29">
        <f>DZ58-EB58</f>
        <v>0</v>
      </c>
      <c r="EB58" s="29">
        <f>DZ58-EA57/EB57</f>
        <v>0.19913883538817315</v>
      </c>
      <c r="EC58" s="29">
        <f>EB58-ED58</f>
        <v>0</v>
      </c>
      <c r="ED58" s="29">
        <f>EB58-EC57/ED57</f>
        <v>0.19913883538817315</v>
      </c>
      <c r="EE58" s="29">
        <f>ED58-EF58</f>
        <v>0</v>
      </c>
      <c r="EF58" s="29">
        <f>ED58-EE57/EF57</f>
        <v>0.19913883538817315</v>
      </c>
      <c r="EG58" s="29">
        <f>EF58-EH58</f>
        <v>0</v>
      </c>
      <c r="EH58" s="29">
        <f>EF58-EG57/EH57</f>
        <v>0.19913883538817315</v>
      </c>
      <c r="EI58" s="29">
        <f>EH58-EJ58</f>
        <v>0</v>
      </c>
      <c r="EJ58" s="29">
        <f>EH58-EI57/EJ57</f>
        <v>0.19913883538817315</v>
      </c>
      <c r="EK58" s="29">
        <f>EJ58-EL58</f>
        <v>0</v>
      </c>
      <c r="EL58" s="29">
        <f>EJ58-EK57/EL57</f>
        <v>0.19913883538817315</v>
      </c>
      <c r="EM58" s="29">
        <f>EL58-EN58</f>
        <v>0</v>
      </c>
      <c r="EN58" s="29">
        <f>EL58-EM57/EN57</f>
        <v>0.19913883538817315</v>
      </c>
      <c r="EO58" s="29">
        <f>EN58-EP58</f>
        <v>0</v>
      </c>
      <c r="EP58" s="29">
        <f>EN58-EO57/EP57</f>
        <v>0.19913883538817315</v>
      </c>
      <c r="EQ58" s="29">
        <f>EP58-ER58</f>
        <v>0</v>
      </c>
      <c r="ER58" s="29">
        <f>EP58-EQ57/ER57</f>
        <v>0.19913883538817315</v>
      </c>
      <c r="ES58" s="29">
        <f>ER58-ET58</f>
        <v>0</v>
      </c>
      <c r="ET58" s="29">
        <f>ER58-ES57/ET57</f>
        <v>0.19913883538817315</v>
      </c>
      <c r="EU58" s="29">
        <f>ET58-EV58</f>
        <v>0</v>
      </c>
      <c r="EV58" s="29">
        <f>ET58-EU57/EV57</f>
        <v>0.19913883538817315</v>
      </c>
      <c r="EW58" s="29">
        <f>EV58-EX58</f>
        <v>0</v>
      </c>
      <c r="EX58" s="29">
        <f>EV58-EW57/EX57</f>
        <v>0.19913883538817315</v>
      </c>
    </row>
    <row r="59" spans="2:154" x14ac:dyDescent="0.25">
      <c r="M59" t="s">
        <v>656</v>
      </c>
      <c r="N59" s="29" t="b">
        <f>IF(ISNUMBER(N45),TRUE,FALSE)</f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</row>
    <row r="61" spans="2:154" x14ac:dyDescent="0.25">
      <c r="R61" s="129"/>
    </row>
    <row r="63" spans="2:154" x14ac:dyDescent="0.25">
      <c r="M63" s="68" t="s">
        <v>692</v>
      </c>
      <c r="N63" s="69" t="s">
        <v>693</v>
      </c>
      <c r="P63" s="31"/>
    </row>
    <row r="65" spans="13:152" ht="18" x14ac:dyDescent="0.35">
      <c r="M65" t="s">
        <v>677</v>
      </c>
      <c r="N65" s="34">
        <f>S111</f>
        <v>338.10665191146421</v>
      </c>
      <c r="O65" t="s">
        <v>36</v>
      </c>
      <c r="P65" t="s">
        <v>544</v>
      </c>
      <c r="R65" t="s">
        <v>668</v>
      </c>
      <c r="T65" t="s">
        <v>679</v>
      </c>
      <c r="V65" s="48" t="s">
        <v>698</v>
      </c>
      <c r="W65" s="48"/>
      <c r="X65" s="48" t="s">
        <v>696</v>
      </c>
      <c r="Y65" s="48" t="s">
        <v>681</v>
      </c>
      <c r="Z65" s="48" t="s">
        <v>682</v>
      </c>
      <c r="AA65" s="48" t="s">
        <v>697</v>
      </c>
    </row>
    <row r="66" spans="13:152" x14ac:dyDescent="0.25">
      <c r="M66" t="s">
        <v>678</v>
      </c>
      <c r="N66" s="34">
        <f>S112</f>
        <v>383.9316493361776</v>
      </c>
      <c r="O66" t="s">
        <v>36</v>
      </c>
      <c r="P66" t="s">
        <v>666</v>
      </c>
      <c r="Q66" t="s">
        <v>667</v>
      </c>
      <c r="R66" t="s">
        <v>666</v>
      </c>
      <c r="S66" t="s">
        <v>667</v>
      </c>
      <c r="T66" t="s">
        <v>666</v>
      </c>
      <c r="U66" t="s">
        <v>667</v>
      </c>
      <c r="V66" t="s">
        <v>666</v>
      </c>
      <c r="W66" t="s">
        <v>667</v>
      </c>
    </row>
    <row r="67" spans="13:152" x14ac:dyDescent="0.25">
      <c r="P67" s="34">
        <f>IF(X9,IF(M9&lt;$P$24,Q9,IF(M9&gt;$P$25,0,IF(M9=$P$24,J9/100*Q9,Q9*(1-J9/100)))),0)</f>
        <v>5</v>
      </c>
      <c r="Q67" s="34">
        <f>IF(X9,IF(M9&lt;$P$24,0,IF(M9&gt;$P$25,Q9,IF(M9=$P$24,(1-J9/100)*Q9,J9*Q9/100))),0)</f>
        <v>0</v>
      </c>
      <c r="R67" s="16">
        <f t="shared" ref="R67:R76" si="28">P67/$P$77</f>
        <v>0.11173184357541899</v>
      </c>
      <c r="S67" s="16">
        <f t="shared" ref="S67:S76" si="29">Q67/$Q$77</f>
        <v>0</v>
      </c>
      <c r="T67" s="16">
        <f t="shared" ref="T67:T76" si="30">IF(G9="HK",EXP(N9-O9/($N$65+P9))/$T$30,0)</f>
        <v>0</v>
      </c>
      <c r="U67" s="16">
        <f t="shared" ref="U67:U76" si="31">IF(G9="HK",EXP(N9-O9/($N$66+P9))/$T$30,0)</f>
        <v>0</v>
      </c>
      <c r="V67" s="16">
        <f t="shared" ref="V67:V76" si="32">(EXP(N9-O9/(P9+$N$65))/$T$30)/$T$77</f>
        <v>7.3069415678588889</v>
      </c>
      <c r="W67" s="16">
        <f t="shared" ref="W67:W76" si="33">(EXP(N9-O9/(P9+$N$66))/$T$30)/$U$77</f>
        <v>5.4903559876790542</v>
      </c>
      <c r="X67" s="16">
        <f>SQRT(V67*W67)</f>
        <v>6.3338543075062139</v>
      </c>
      <c r="Y67">
        <f t="shared" ref="Y67:Y76" si="34">IF(G9="LK",J9,0)</f>
        <v>0</v>
      </c>
      <c r="Z67">
        <f t="shared" ref="Z67:Z76" si="35">IF(G9="HK",J9,0)</f>
        <v>0</v>
      </c>
      <c r="AA67">
        <f t="shared" ref="AA67:AA76" si="36">IF(G9="LK",X67,0)</f>
        <v>0</v>
      </c>
    </row>
    <row r="68" spans="13:152" x14ac:dyDescent="0.25">
      <c r="P68" s="34">
        <f t="shared" ref="P68:P76" si="37">IF(X10,IF(M10&lt;$P$24,Q10,IF(M10&gt;$P$25,0,IF(M10=$P$24,J10/100*Q10,Q10*(1-J10/100)))),0)</f>
        <v>15</v>
      </c>
      <c r="Q68" s="34">
        <f t="shared" ref="Q68:Q76" si="38">IF(X10,IF(M10&lt;$P$24,0,IF(M10&gt;$P$25,Q10,IF(M10=$P$24,(1-J10/100)*Q10,J10*Q10/100))),0)</f>
        <v>0</v>
      </c>
      <c r="R68" s="16">
        <f t="shared" si="28"/>
        <v>0.33519553072625696</v>
      </c>
      <c r="S68" s="16">
        <f t="shared" si="29"/>
        <v>0</v>
      </c>
      <c r="T68" s="16">
        <f t="shared" si="30"/>
        <v>0</v>
      </c>
      <c r="U68" s="16">
        <f t="shared" si="31"/>
        <v>0</v>
      </c>
      <c r="V68" s="16">
        <f t="shared" si="32"/>
        <v>3.0605940844499835</v>
      </c>
      <c r="W68" s="16">
        <f t="shared" si="33"/>
        <v>2.5582422531573856</v>
      </c>
      <c r="X68" s="16">
        <f t="shared" ref="X68:X76" si="39">SQRT(V68*W68)</f>
        <v>2.7981674550683153</v>
      </c>
      <c r="Y68">
        <f t="shared" si="34"/>
        <v>0</v>
      </c>
      <c r="Z68">
        <f t="shared" si="35"/>
        <v>0</v>
      </c>
      <c r="AA68">
        <f t="shared" si="36"/>
        <v>0</v>
      </c>
    </row>
    <row r="69" spans="13:152" x14ac:dyDescent="0.25">
      <c r="P69" s="34">
        <f t="shared" si="37"/>
        <v>23.75</v>
      </c>
      <c r="Q69" s="34">
        <f t="shared" si="38"/>
        <v>1.2500000000000011</v>
      </c>
      <c r="R69" s="16">
        <f t="shared" si="28"/>
        <v>0.53072625698324027</v>
      </c>
      <c r="S69" s="16">
        <f t="shared" si="29"/>
        <v>2.2624434389140292E-2</v>
      </c>
      <c r="T69" s="16">
        <f t="shared" si="30"/>
        <v>0</v>
      </c>
      <c r="U69" s="16">
        <f t="shared" si="31"/>
        <v>0</v>
      </c>
      <c r="V69" s="16">
        <f t="shared" si="32"/>
        <v>2.2899822782239823</v>
      </c>
      <c r="W69" s="16">
        <f t="shared" si="33"/>
        <v>2.0315907498326817</v>
      </c>
      <c r="X69" s="16">
        <f t="shared" si="39"/>
        <v>2.1569206785880217</v>
      </c>
      <c r="Y69">
        <f t="shared" si="34"/>
        <v>95</v>
      </c>
      <c r="Z69">
        <f t="shared" si="35"/>
        <v>0</v>
      </c>
      <c r="AA69" s="16">
        <f t="shared" si="36"/>
        <v>2.1569206785880217</v>
      </c>
    </row>
    <row r="70" spans="13:152" x14ac:dyDescent="0.25">
      <c r="P70" s="34">
        <f t="shared" si="37"/>
        <v>1.0000000000000009</v>
      </c>
      <c r="Q70" s="34">
        <f t="shared" si="38"/>
        <v>19</v>
      </c>
      <c r="R70" s="16">
        <f t="shared" si="28"/>
        <v>2.234636871508382E-2</v>
      </c>
      <c r="S70" s="16">
        <f t="shared" si="29"/>
        <v>0.34389140271493213</v>
      </c>
      <c r="T70" s="16">
        <f t="shared" si="30"/>
        <v>0.3789173050533905</v>
      </c>
      <c r="U70" s="16">
        <f t="shared" si="31"/>
        <v>1.0828850155824381</v>
      </c>
      <c r="V70" s="16">
        <f t="shared" si="32"/>
        <v>1</v>
      </c>
      <c r="W70" s="16">
        <f t="shared" si="33"/>
        <v>1</v>
      </c>
      <c r="X70" s="16">
        <f t="shared" si="39"/>
        <v>1</v>
      </c>
      <c r="Y70">
        <f t="shared" si="34"/>
        <v>0</v>
      </c>
      <c r="Z70">
        <f t="shared" si="35"/>
        <v>95</v>
      </c>
      <c r="AA70">
        <f t="shared" si="36"/>
        <v>0</v>
      </c>
    </row>
    <row r="71" spans="13:152" x14ac:dyDescent="0.25">
      <c r="P71" s="34">
        <f t="shared" si="37"/>
        <v>0</v>
      </c>
      <c r="Q71" s="34">
        <f t="shared" si="38"/>
        <v>35</v>
      </c>
      <c r="R71" s="16">
        <f t="shared" si="28"/>
        <v>0</v>
      </c>
      <c r="S71" s="16">
        <f t="shared" si="29"/>
        <v>0.63348416289592757</v>
      </c>
      <c r="T71" s="16">
        <f t="shared" si="30"/>
        <v>0</v>
      </c>
      <c r="U71" s="16">
        <f t="shared" si="31"/>
        <v>0</v>
      </c>
      <c r="V71" s="16">
        <f t="shared" si="32"/>
        <v>0.79594548605746052</v>
      </c>
      <c r="W71" s="16">
        <f t="shared" si="33"/>
        <v>0.84233216344832773</v>
      </c>
      <c r="X71" s="16">
        <f t="shared" si="39"/>
        <v>0.81881040739460043</v>
      </c>
      <c r="Y71">
        <f t="shared" si="34"/>
        <v>0</v>
      </c>
      <c r="Z71">
        <f t="shared" si="35"/>
        <v>0</v>
      </c>
      <c r="AA71">
        <f t="shared" si="36"/>
        <v>0</v>
      </c>
    </row>
    <row r="72" spans="13:152" x14ac:dyDescent="0.25">
      <c r="P72" s="34">
        <f t="shared" si="37"/>
        <v>0</v>
      </c>
      <c r="Q72" s="34">
        <f t="shared" si="38"/>
        <v>0</v>
      </c>
      <c r="R72" s="16">
        <f t="shared" si="28"/>
        <v>0</v>
      </c>
      <c r="S72" s="16">
        <f t="shared" si="29"/>
        <v>0</v>
      </c>
      <c r="T72" s="16">
        <f t="shared" si="30"/>
        <v>0</v>
      </c>
      <c r="U72" s="16">
        <f t="shared" si="31"/>
        <v>0</v>
      </c>
      <c r="V72" s="16">
        <f t="shared" si="32"/>
        <v>4.2908519013715537E-4</v>
      </c>
      <c r="W72" s="16">
        <f t="shared" si="33"/>
        <v>1.5014318375958268E-4</v>
      </c>
      <c r="X72" s="16">
        <f t="shared" si="39"/>
        <v>2.5381925961455014E-4</v>
      </c>
      <c r="Y72">
        <f t="shared" si="34"/>
        <v>0</v>
      </c>
      <c r="Z72">
        <f t="shared" si="35"/>
        <v>0</v>
      </c>
      <c r="AA72">
        <f t="shared" si="36"/>
        <v>0</v>
      </c>
    </row>
    <row r="73" spans="13:152" x14ac:dyDescent="0.25">
      <c r="P73" s="34">
        <f t="shared" si="37"/>
        <v>0</v>
      </c>
      <c r="Q73" s="34">
        <f t="shared" si="38"/>
        <v>0</v>
      </c>
      <c r="R73" s="16">
        <f t="shared" si="28"/>
        <v>0</v>
      </c>
      <c r="S73" s="16">
        <f t="shared" si="29"/>
        <v>0</v>
      </c>
      <c r="T73" s="16">
        <f t="shared" si="30"/>
        <v>0</v>
      </c>
      <c r="U73" s="16">
        <f t="shared" si="31"/>
        <v>0</v>
      </c>
      <c r="V73" s="16">
        <f t="shared" si="32"/>
        <v>4.2908519013715537E-4</v>
      </c>
      <c r="W73" s="16">
        <f t="shared" si="33"/>
        <v>1.5014318375958268E-4</v>
      </c>
      <c r="X73" s="16">
        <f t="shared" si="39"/>
        <v>2.5381925961455014E-4</v>
      </c>
      <c r="Y73">
        <f t="shared" si="34"/>
        <v>0</v>
      </c>
      <c r="Z73">
        <f t="shared" si="35"/>
        <v>0</v>
      </c>
      <c r="AA73">
        <f t="shared" si="36"/>
        <v>0</v>
      </c>
    </row>
    <row r="74" spans="13:152" x14ac:dyDescent="0.25">
      <c r="P74" s="34">
        <f t="shared" si="37"/>
        <v>0</v>
      </c>
      <c r="Q74" s="34">
        <f t="shared" si="38"/>
        <v>0</v>
      </c>
      <c r="R74" s="16">
        <f t="shared" si="28"/>
        <v>0</v>
      </c>
      <c r="S74" s="16">
        <f t="shared" si="29"/>
        <v>0</v>
      </c>
      <c r="T74" s="16">
        <f t="shared" si="30"/>
        <v>0</v>
      </c>
      <c r="U74" s="16">
        <f t="shared" si="31"/>
        <v>0</v>
      </c>
      <c r="V74" s="16">
        <f t="shared" si="32"/>
        <v>4.2908519013715537E-4</v>
      </c>
      <c r="W74" s="16">
        <f t="shared" si="33"/>
        <v>1.5014318375958268E-4</v>
      </c>
      <c r="X74" s="16">
        <f t="shared" si="39"/>
        <v>2.5381925961455014E-4</v>
      </c>
      <c r="Y74">
        <f t="shared" si="34"/>
        <v>0</v>
      </c>
      <c r="Z74">
        <f t="shared" si="35"/>
        <v>0</v>
      </c>
      <c r="AA74">
        <f t="shared" si="36"/>
        <v>0</v>
      </c>
    </row>
    <row r="75" spans="13:152" x14ac:dyDescent="0.25">
      <c r="P75" s="34">
        <f t="shared" si="37"/>
        <v>0</v>
      </c>
      <c r="Q75" s="34">
        <f t="shared" si="38"/>
        <v>0</v>
      </c>
      <c r="R75" s="16">
        <f t="shared" si="28"/>
        <v>0</v>
      </c>
      <c r="S75" s="16">
        <f t="shared" si="29"/>
        <v>0</v>
      </c>
      <c r="T75" s="16">
        <f t="shared" si="30"/>
        <v>0</v>
      </c>
      <c r="U75" s="16">
        <f t="shared" si="31"/>
        <v>0</v>
      </c>
      <c r="V75" s="16">
        <f t="shared" si="32"/>
        <v>4.2908519013715537E-4</v>
      </c>
      <c r="W75" s="16">
        <f t="shared" si="33"/>
        <v>1.5014318375958268E-4</v>
      </c>
      <c r="X75" s="16">
        <f t="shared" si="39"/>
        <v>2.5381925961455014E-4</v>
      </c>
      <c r="Y75">
        <f t="shared" si="34"/>
        <v>0</v>
      </c>
      <c r="Z75">
        <f t="shared" si="35"/>
        <v>0</v>
      </c>
      <c r="AA75">
        <f t="shared" si="36"/>
        <v>0</v>
      </c>
    </row>
    <row r="76" spans="13:152" x14ac:dyDescent="0.25">
      <c r="P76" s="34">
        <f t="shared" si="37"/>
        <v>0</v>
      </c>
      <c r="Q76" s="34">
        <f t="shared" si="38"/>
        <v>0</v>
      </c>
      <c r="R76" s="16">
        <f t="shared" si="28"/>
        <v>0</v>
      </c>
      <c r="S76" s="16">
        <f t="shared" si="29"/>
        <v>0</v>
      </c>
      <c r="T76" s="16">
        <f t="shared" si="30"/>
        <v>0</v>
      </c>
      <c r="U76" s="16">
        <f t="shared" si="31"/>
        <v>0</v>
      </c>
      <c r="V76" s="16">
        <f t="shared" si="32"/>
        <v>4.2908519013715537E-4</v>
      </c>
      <c r="W76" s="16">
        <f t="shared" si="33"/>
        <v>1.5014318375958268E-4</v>
      </c>
      <c r="X76" s="16">
        <f t="shared" si="39"/>
        <v>2.5381925961455014E-4</v>
      </c>
      <c r="Y76">
        <f t="shared" si="34"/>
        <v>0</v>
      </c>
      <c r="Z76">
        <f t="shared" si="35"/>
        <v>0</v>
      </c>
      <c r="AA76">
        <f t="shared" si="36"/>
        <v>0</v>
      </c>
    </row>
    <row r="77" spans="13:152" x14ac:dyDescent="0.25">
      <c r="P77" s="60">
        <f>SUM(P67:P76)</f>
        <v>44.75</v>
      </c>
      <c r="Q77" s="60">
        <f>SUM(Q67:Q76)</f>
        <v>55.25</v>
      </c>
      <c r="R77" s="60">
        <f t="shared" ref="R77:S77" si="40">SUM(R67:R76)</f>
        <v>1</v>
      </c>
      <c r="S77" s="60">
        <f t="shared" si="40"/>
        <v>1</v>
      </c>
      <c r="T77" s="66">
        <f>SUM(T67:T76)</f>
        <v>0.3789173050533905</v>
      </c>
      <c r="U77" s="66">
        <f>SUM(U67:U76)</f>
        <v>1.0828850155824381</v>
      </c>
      <c r="Y77">
        <f>SUM(Y67:Y76)</f>
        <v>95</v>
      </c>
      <c r="Z77">
        <f>SUM(Z67:Z76)</f>
        <v>95</v>
      </c>
      <c r="AA77" s="16">
        <f>SUM(AA67:AA76)</f>
        <v>2.1569206785880217</v>
      </c>
    </row>
    <row r="79" spans="13:152" x14ac:dyDescent="0.25">
      <c r="O79" s="41" t="s">
        <v>669</v>
      </c>
      <c r="R79" t="s">
        <v>571</v>
      </c>
      <c r="S79" s="43">
        <f>T30</f>
        <v>6150.5228319999997</v>
      </c>
      <c r="T79" t="s">
        <v>670</v>
      </c>
      <c r="AD79" s="64"/>
      <c r="AE79" s="64"/>
      <c r="AF79" s="31"/>
      <c r="AG79" s="64"/>
      <c r="AH79" s="64"/>
      <c r="AI79" s="31"/>
      <c r="AJ79" s="31"/>
      <c r="AK79" s="64"/>
      <c r="AL79" s="31"/>
      <c r="AM79" s="31"/>
      <c r="AN79" s="64"/>
      <c r="AO79" s="64"/>
    </row>
    <row r="80" spans="13:152" x14ac:dyDescent="0.25">
      <c r="M80" s="27" t="str">
        <f>IF(AND(N92,N93),"",IF(NOT(N93),"Solution not available, Check Input conditions !!!","Iteration did not converged in Maximum Iterations (70) !!!"))</f>
        <v/>
      </c>
      <c r="N80" s="42">
        <f>IF(N93,(N81-273.15),"")</f>
        <v>110.78164933617762</v>
      </c>
      <c r="O80" t="s">
        <v>581</v>
      </c>
      <c r="P80" t="s">
        <v>582</v>
      </c>
      <c r="R80" t="s">
        <v>583</v>
      </c>
      <c r="T80" t="s">
        <v>584</v>
      </c>
      <c r="V80" t="s">
        <v>585</v>
      </c>
      <c r="X80" t="s">
        <v>586</v>
      </c>
      <c r="Z80" t="s">
        <v>587</v>
      </c>
      <c r="AB80" t="s">
        <v>588</v>
      </c>
      <c r="AD80" t="s">
        <v>589</v>
      </c>
      <c r="AF80" t="s">
        <v>590</v>
      </c>
      <c r="AH80" t="s">
        <v>591</v>
      </c>
      <c r="AJ80" t="s">
        <v>592</v>
      </c>
      <c r="AL80" t="s">
        <v>593</v>
      </c>
      <c r="AN80" t="s">
        <v>594</v>
      </c>
      <c r="AP80" t="s">
        <v>595</v>
      </c>
      <c r="AR80" t="s">
        <v>596</v>
      </c>
      <c r="AT80" t="s">
        <v>597</v>
      </c>
      <c r="AV80" t="s">
        <v>598</v>
      </c>
      <c r="AX80" t="s">
        <v>599</v>
      </c>
      <c r="AZ80" t="s">
        <v>600</v>
      </c>
      <c r="BB80" t="s">
        <v>601</v>
      </c>
      <c r="BD80" t="s">
        <v>602</v>
      </c>
      <c r="BF80" t="s">
        <v>603</v>
      </c>
      <c r="BH80" t="s">
        <v>604</v>
      </c>
      <c r="BJ80" t="s">
        <v>605</v>
      </c>
      <c r="BL80" t="s">
        <v>606</v>
      </c>
      <c r="BN80" t="s">
        <v>607</v>
      </c>
      <c r="BP80" t="s">
        <v>608</v>
      </c>
      <c r="BR80" t="s">
        <v>609</v>
      </c>
      <c r="BT80" t="s">
        <v>610</v>
      </c>
      <c r="BV80" t="s">
        <v>611</v>
      </c>
      <c r="BX80" t="s">
        <v>612</v>
      </c>
      <c r="BZ80" t="s">
        <v>613</v>
      </c>
      <c r="CB80" t="s">
        <v>614</v>
      </c>
      <c r="CD80" t="s">
        <v>615</v>
      </c>
      <c r="CF80" t="s">
        <v>616</v>
      </c>
      <c r="CH80" t="s">
        <v>617</v>
      </c>
      <c r="CJ80" t="s">
        <v>618</v>
      </c>
      <c r="CL80" t="s">
        <v>619</v>
      </c>
      <c r="CN80" t="s">
        <v>620</v>
      </c>
      <c r="CP80" t="s">
        <v>621</v>
      </c>
      <c r="CR80" t="s">
        <v>622</v>
      </c>
      <c r="CT80" t="s">
        <v>623</v>
      </c>
      <c r="CV80" t="s">
        <v>624</v>
      </c>
      <c r="CX80" t="s">
        <v>625</v>
      </c>
      <c r="CZ80" t="s">
        <v>626</v>
      </c>
      <c r="DB80" t="s">
        <v>627</v>
      </c>
      <c r="DD80" t="s">
        <v>628</v>
      </c>
      <c r="DF80" t="s">
        <v>629</v>
      </c>
      <c r="DH80" t="s">
        <v>630</v>
      </c>
      <c r="DJ80" t="s">
        <v>631</v>
      </c>
      <c r="DL80" t="s">
        <v>632</v>
      </c>
      <c r="DN80" t="s">
        <v>633</v>
      </c>
      <c r="DP80" t="s">
        <v>634</v>
      </c>
      <c r="DR80" t="s">
        <v>635</v>
      </c>
      <c r="DT80" t="s">
        <v>636</v>
      </c>
      <c r="DV80" t="s">
        <v>637</v>
      </c>
      <c r="DX80" t="s">
        <v>638</v>
      </c>
      <c r="DZ80" t="s">
        <v>639</v>
      </c>
      <c r="EB80" t="s">
        <v>640</v>
      </c>
      <c r="ED80" t="s">
        <v>641</v>
      </c>
      <c r="EF80" t="s">
        <v>642</v>
      </c>
      <c r="EH80" t="s">
        <v>643</v>
      </c>
      <c r="EJ80" t="s">
        <v>644</v>
      </c>
      <c r="EL80" t="s">
        <v>645</v>
      </c>
      <c r="EN80" t="s">
        <v>646</v>
      </c>
      <c r="EP80" t="s">
        <v>647</v>
      </c>
      <c r="ER80" t="s">
        <v>648</v>
      </c>
      <c r="ET80" t="s">
        <v>649</v>
      </c>
      <c r="EV80" t="s">
        <v>650</v>
      </c>
    </row>
    <row r="81" spans="13:153" x14ac:dyDescent="0.25">
      <c r="N81" s="42">
        <f>EW93</f>
        <v>383.9316493361776</v>
      </c>
      <c r="P81" t="s">
        <v>652</v>
      </c>
      <c r="Q81" t="s">
        <v>653</v>
      </c>
      <c r="R81" t="s">
        <v>652</v>
      </c>
      <c r="S81" t="s">
        <v>653</v>
      </c>
      <c r="T81" t="s">
        <v>652</v>
      </c>
      <c r="U81" t="s">
        <v>653</v>
      </c>
      <c r="V81" t="s">
        <v>652</v>
      </c>
      <c r="W81" t="s">
        <v>653</v>
      </c>
      <c r="X81" t="s">
        <v>652</v>
      </c>
      <c r="Y81" t="s">
        <v>653</v>
      </c>
      <c r="Z81" t="s">
        <v>652</v>
      </c>
      <c r="AA81" t="s">
        <v>653</v>
      </c>
      <c r="AB81" t="s">
        <v>652</v>
      </c>
      <c r="AC81" t="s">
        <v>653</v>
      </c>
      <c r="AD81" t="s">
        <v>652</v>
      </c>
      <c r="AE81" t="s">
        <v>653</v>
      </c>
      <c r="AF81" t="s">
        <v>652</v>
      </c>
      <c r="AG81" t="s">
        <v>653</v>
      </c>
      <c r="AH81" t="s">
        <v>652</v>
      </c>
      <c r="AI81" t="s">
        <v>653</v>
      </c>
      <c r="AJ81" t="s">
        <v>652</v>
      </c>
      <c r="AK81" t="s">
        <v>653</v>
      </c>
      <c r="AL81" t="s">
        <v>652</v>
      </c>
      <c r="AM81" t="s">
        <v>653</v>
      </c>
      <c r="AN81" t="s">
        <v>652</v>
      </c>
      <c r="AO81" t="s">
        <v>653</v>
      </c>
      <c r="AP81" t="s">
        <v>652</v>
      </c>
      <c r="AQ81" t="s">
        <v>653</v>
      </c>
      <c r="AR81" t="s">
        <v>652</v>
      </c>
      <c r="AS81" t="s">
        <v>653</v>
      </c>
      <c r="AT81" t="s">
        <v>652</v>
      </c>
      <c r="AU81" t="s">
        <v>653</v>
      </c>
      <c r="AV81" t="s">
        <v>652</v>
      </c>
      <c r="AW81" t="s">
        <v>653</v>
      </c>
      <c r="AX81" t="s">
        <v>652</v>
      </c>
      <c r="AY81" t="s">
        <v>653</v>
      </c>
      <c r="AZ81" t="s">
        <v>652</v>
      </c>
      <c r="BA81" t="s">
        <v>653</v>
      </c>
      <c r="BB81" t="s">
        <v>652</v>
      </c>
      <c r="BC81" t="s">
        <v>653</v>
      </c>
      <c r="BD81" t="s">
        <v>652</v>
      </c>
      <c r="BE81" t="s">
        <v>653</v>
      </c>
      <c r="BF81" t="s">
        <v>652</v>
      </c>
      <c r="BG81" t="s">
        <v>653</v>
      </c>
      <c r="BH81" t="s">
        <v>652</v>
      </c>
      <c r="BI81" t="s">
        <v>653</v>
      </c>
      <c r="BJ81" t="s">
        <v>652</v>
      </c>
      <c r="BK81" t="s">
        <v>653</v>
      </c>
      <c r="BL81" t="s">
        <v>652</v>
      </c>
      <c r="BM81" t="s">
        <v>653</v>
      </c>
      <c r="BN81" t="s">
        <v>652</v>
      </c>
      <c r="BO81" t="s">
        <v>653</v>
      </c>
      <c r="BP81" t="s">
        <v>652</v>
      </c>
      <c r="BQ81" t="s">
        <v>653</v>
      </c>
      <c r="BR81" t="s">
        <v>652</v>
      </c>
      <c r="BS81" t="s">
        <v>653</v>
      </c>
      <c r="BT81" t="s">
        <v>652</v>
      </c>
      <c r="BU81" t="s">
        <v>653</v>
      </c>
      <c r="BV81" t="s">
        <v>652</v>
      </c>
      <c r="BW81" t="s">
        <v>653</v>
      </c>
      <c r="BX81" t="s">
        <v>652</v>
      </c>
      <c r="BY81" t="s">
        <v>653</v>
      </c>
      <c r="BZ81" t="s">
        <v>652</v>
      </c>
      <c r="CA81" t="s">
        <v>653</v>
      </c>
      <c r="CB81" t="s">
        <v>652</v>
      </c>
      <c r="CC81" t="s">
        <v>653</v>
      </c>
      <c r="CD81" t="s">
        <v>652</v>
      </c>
      <c r="CE81" t="s">
        <v>653</v>
      </c>
      <c r="CF81" t="s">
        <v>652</v>
      </c>
      <c r="CG81" t="s">
        <v>653</v>
      </c>
      <c r="CH81" t="s">
        <v>652</v>
      </c>
      <c r="CI81" t="s">
        <v>653</v>
      </c>
      <c r="CJ81" t="s">
        <v>652</v>
      </c>
      <c r="CK81" t="s">
        <v>653</v>
      </c>
      <c r="CL81" t="s">
        <v>652</v>
      </c>
      <c r="CM81" t="s">
        <v>653</v>
      </c>
      <c r="CN81" t="s">
        <v>652</v>
      </c>
      <c r="CO81" t="s">
        <v>653</v>
      </c>
      <c r="CP81" t="s">
        <v>652</v>
      </c>
      <c r="CQ81" t="s">
        <v>653</v>
      </c>
      <c r="CR81" t="s">
        <v>652</v>
      </c>
      <c r="CS81" t="s">
        <v>653</v>
      </c>
      <c r="CT81" t="s">
        <v>652</v>
      </c>
      <c r="CU81" t="s">
        <v>653</v>
      </c>
      <c r="CV81" t="s">
        <v>652</v>
      </c>
      <c r="CW81" t="s">
        <v>653</v>
      </c>
      <c r="CX81" t="s">
        <v>652</v>
      </c>
      <c r="CY81" t="s">
        <v>653</v>
      </c>
      <c r="CZ81" t="s">
        <v>652</v>
      </c>
      <c r="DA81" t="s">
        <v>653</v>
      </c>
      <c r="DB81" t="s">
        <v>652</v>
      </c>
      <c r="DC81" t="s">
        <v>653</v>
      </c>
      <c r="DD81" t="s">
        <v>652</v>
      </c>
      <c r="DE81" t="s">
        <v>653</v>
      </c>
      <c r="DF81" t="s">
        <v>652</v>
      </c>
      <c r="DG81" t="s">
        <v>653</v>
      </c>
      <c r="DH81" t="s">
        <v>652</v>
      </c>
      <c r="DI81" t="s">
        <v>653</v>
      </c>
      <c r="DJ81" t="s">
        <v>652</v>
      </c>
      <c r="DK81" t="s">
        <v>653</v>
      </c>
      <c r="DL81" t="s">
        <v>652</v>
      </c>
      <c r="DM81" t="s">
        <v>653</v>
      </c>
      <c r="DN81" t="s">
        <v>652</v>
      </c>
      <c r="DO81" t="s">
        <v>653</v>
      </c>
      <c r="DP81" t="s">
        <v>652</v>
      </c>
      <c r="DQ81" t="s">
        <v>653</v>
      </c>
      <c r="DR81" t="s">
        <v>652</v>
      </c>
      <c r="DS81" t="s">
        <v>653</v>
      </c>
      <c r="DT81" t="s">
        <v>652</v>
      </c>
      <c r="DU81" t="s">
        <v>653</v>
      </c>
      <c r="DV81" t="s">
        <v>652</v>
      </c>
      <c r="DW81" t="s">
        <v>653</v>
      </c>
      <c r="DX81" t="s">
        <v>652</v>
      </c>
      <c r="DY81" t="s">
        <v>653</v>
      </c>
      <c r="DZ81" t="s">
        <v>652</v>
      </c>
      <c r="EA81" t="s">
        <v>653</v>
      </c>
      <c r="EB81" t="s">
        <v>652</v>
      </c>
      <c r="EC81" t="s">
        <v>653</v>
      </c>
      <c r="ED81" t="s">
        <v>652</v>
      </c>
      <c r="EE81" t="s">
        <v>653</v>
      </c>
      <c r="EF81" t="s">
        <v>652</v>
      </c>
      <c r="EG81" t="s">
        <v>653</v>
      </c>
      <c r="EH81" t="s">
        <v>652</v>
      </c>
      <c r="EI81" t="s">
        <v>653</v>
      </c>
      <c r="EJ81" t="s">
        <v>652</v>
      </c>
      <c r="EK81" t="s">
        <v>653</v>
      </c>
      <c r="EL81" t="s">
        <v>652</v>
      </c>
      <c r="EM81" t="s">
        <v>653</v>
      </c>
      <c r="EN81" t="s">
        <v>652</v>
      </c>
      <c r="EO81" t="s">
        <v>653</v>
      </c>
      <c r="EP81" t="s">
        <v>652</v>
      </c>
      <c r="EQ81" t="s">
        <v>653</v>
      </c>
      <c r="ER81" t="s">
        <v>652</v>
      </c>
      <c r="ES81" t="s">
        <v>653</v>
      </c>
      <c r="ET81" t="s">
        <v>652</v>
      </c>
      <c r="EU81" t="s">
        <v>653</v>
      </c>
      <c r="EV81" t="s">
        <v>652</v>
      </c>
      <c r="EW81" t="s">
        <v>653</v>
      </c>
    </row>
    <row r="82" spans="13:153" x14ac:dyDescent="0.25">
      <c r="M82" s="45">
        <v>1</v>
      </c>
      <c r="N82" s="44">
        <f t="shared" ref="N82:N91" si="41">EXP(N9-O9/($N$81+P9))/$S$79*S67</f>
        <v>0</v>
      </c>
      <c r="O82" s="42">
        <f t="shared" ref="O82:O91" si="42">(O9/(N9-LN($S$79)) - P9)*S67</f>
        <v>0</v>
      </c>
      <c r="P82" s="44">
        <f t="shared" ref="P82:P91" si="43">EXP(N9-O9/($O$92+P9))/$S$79*S67</f>
        <v>0</v>
      </c>
      <c r="Q82" s="47">
        <f t="shared" ref="Q82:Q91" si="44">P82/($O$92+P9)^2*O9</f>
        <v>0</v>
      </c>
      <c r="R82" s="44">
        <f>EXP($N$9-$O$9/(Q93+$P$9))/$S$79*$S$67</f>
        <v>0</v>
      </c>
      <c r="S82" s="47">
        <f>R82/(Q93+$P$9)^2*$O$9</f>
        <v>0</v>
      </c>
      <c r="T82" s="44">
        <f>EXP($N$9-$O$9/(S93+$P$9))/$S$79*$S$67</f>
        <v>0</v>
      </c>
      <c r="U82" s="47">
        <f>T82/(S93+$P$9)^2*$O$9</f>
        <v>0</v>
      </c>
      <c r="V82" s="44">
        <f>EXP($N$9-$O$9/(U93+$P$9))/$S$79*$S$67</f>
        <v>0</v>
      </c>
      <c r="W82" s="47">
        <f>V82/(U93+$P$9)^2*$O$9</f>
        <v>0</v>
      </c>
      <c r="X82" s="44">
        <f>EXP($N$9-$O$9/(W93+$P$9))/$S$79*$S$67</f>
        <v>0</v>
      </c>
      <c r="Y82" s="47">
        <f>X82/(W93+$P$9)^2*$O$9</f>
        <v>0</v>
      </c>
      <c r="Z82" s="44">
        <f>EXP($N$9-$O$9/(Y93+$P$9))/$S$79*$S$67</f>
        <v>0</v>
      </c>
      <c r="AA82" s="47">
        <f>Z82/(Y93+$P$9)^2*$O$9</f>
        <v>0</v>
      </c>
      <c r="AB82" s="44">
        <f>EXP($N$9-$O$9/(AA93+$P$9))/$S$79*$S$67</f>
        <v>0</v>
      </c>
      <c r="AC82" s="47">
        <f>AB82/(AA93+$P$9)^2*$O$9</f>
        <v>0</v>
      </c>
      <c r="AD82" s="44">
        <f>EXP($N$9-$O$9/(AC93+$P$9))/$S$79*$S$67</f>
        <v>0</v>
      </c>
      <c r="AE82" s="47">
        <f>AD82/(AC93+$P$9)^2*$O$9</f>
        <v>0</v>
      </c>
      <c r="AF82" s="44">
        <f>EXP($N$9-$O$9/(AE93+$P$9))/$S$79*$S$67</f>
        <v>0</v>
      </c>
      <c r="AG82" s="47">
        <f>AF82/(AE93+$P$9)^2*$O$9</f>
        <v>0</v>
      </c>
      <c r="AH82" s="44">
        <f>EXP($N$9-$O$9/(AG93+$P$9))/$S$79*$S$67</f>
        <v>0</v>
      </c>
      <c r="AI82" s="47">
        <f>AH82/(AG93+$P$9)^2*$O$9</f>
        <v>0</v>
      </c>
      <c r="AJ82" s="44">
        <f>EXP($N$9-$O$9/(AI93+$P$9))/$S$79*$S$67</f>
        <v>0</v>
      </c>
      <c r="AK82" s="47">
        <f>AJ82/(AI93+$P$9)^2*$O$9</f>
        <v>0</v>
      </c>
      <c r="AL82" s="44">
        <f>EXP($N$9-$O$9/(AK93+$P$9))/$S$79*$S$67</f>
        <v>0</v>
      </c>
      <c r="AM82" s="47">
        <f>AL82/(AK93+$P$9)^2*$O$9</f>
        <v>0</v>
      </c>
      <c r="AN82" s="44">
        <f>EXP($N$9-$O$9/(AM93+$P$9))/$S$79*$S$67</f>
        <v>0</v>
      </c>
      <c r="AO82" s="47">
        <f>AN82/(AM93+$P$9)^2*$O$9</f>
        <v>0</v>
      </c>
      <c r="AP82" s="44">
        <f>EXP($N$9-$O$9/(AO93+$P$9))/$S$79*$S$67</f>
        <v>0</v>
      </c>
      <c r="AQ82" s="47">
        <f>AP82/(AO93+$P$9)^2*$O$9</f>
        <v>0</v>
      </c>
      <c r="AR82" s="44">
        <f>EXP($N$9-$O$9/(AQ93+$P$9))/$S$79*$S$67</f>
        <v>0</v>
      </c>
      <c r="AS82" s="47">
        <f>AR82/(AQ93+$P$9)^2*$O$9</f>
        <v>0</v>
      </c>
      <c r="AT82" s="44">
        <f>EXP($N$9-$O$9/(AS93+$P$9))/$S$79*$S$67</f>
        <v>0</v>
      </c>
      <c r="AU82" s="47">
        <f>AT82/(AS93+$P$9)^2*$O$9</f>
        <v>0</v>
      </c>
      <c r="AV82" s="44">
        <f>EXP($N$9-$O$9/(AU93+$P$9))/$S$79*$S$67</f>
        <v>0</v>
      </c>
      <c r="AW82" s="47">
        <f>AV82/(AU93+$P$9)^2*$O$9</f>
        <v>0</v>
      </c>
      <c r="AX82" s="44">
        <f>EXP($N$9-$O$9/(AW93+$P$9))/$S$79*$S$67</f>
        <v>0</v>
      </c>
      <c r="AY82" s="47">
        <f>AX82/(AW93+$P$9)^2*$O$9</f>
        <v>0</v>
      </c>
      <c r="AZ82" s="44">
        <f>EXP($N$9-$O$9/(AY93+$P$9))/$S$79*$S$67</f>
        <v>0</v>
      </c>
      <c r="BA82" s="47">
        <f>AZ82/(AY93+$P$9)^2*$O$9</f>
        <v>0</v>
      </c>
      <c r="BB82" s="44">
        <f>EXP($N$9-$O$9/(BA93+$P$9))/$S$79*$S$67</f>
        <v>0</v>
      </c>
      <c r="BC82" s="47">
        <f>BB82/(BA93+$P$9)^2*$O$9</f>
        <v>0</v>
      </c>
      <c r="BD82" s="44">
        <f>EXP($N$9-$O$9/(BC93+$P$9))/$S$79*$S$67</f>
        <v>0</v>
      </c>
      <c r="BE82" s="47">
        <f>BD82/(BC93+$P$9)^2*$O$9</f>
        <v>0</v>
      </c>
      <c r="BF82" s="44">
        <f>EXP($N$9-$O$9/(BE93+$P$9))/$S$79*$S$67</f>
        <v>0</v>
      </c>
      <c r="BG82" s="47">
        <f>BF82/(BE93+$P$9)^2*$O$9</f>
        <v>0</v>
      </c>
      <c r="BH82" s="44">
        <f>EXP($N$9-$O$9/(BG93+$P$9))/$S$79*$S$67</f>
        <v>0</v>
      </c>
      <c r="BI82" s="47">
        <f>BH82/(BG93+$P$9)^2*$O$9</f>
        <v>0</v>
      </c>
      <c r="BJ82" s="44">
        <f>EXP($N$9-$O$9/(BI93+$P$9))/$S$79*$S$67</f>
        <v>0</v>
      </c>
      <c r="BK82" s="47">
        <f>BJ82/(BI93+$P$9)^2*$O$9</f>
        <v>0</v>
      </c>
      <c r="BL82" s="44">
        <f>EXP($N$9-$O$9/(BK93+$P$9))/$S$79*$S$67</f>
        <v>0</v>
      </c>
      <c r="BM82" s="47">
        <f>BL82/(BK93+$P$9)^2*$O$9</f>
        <v>0</v>
      </c>
      <c r="BN82" s="44">
        <f>EXP($N$9-$O$9/(BM93+$P$9))/$S$79*$S$67</f>
        <v>0</v>
      </c>
      <c r="BO82" s="47">
        <f>BN82/(BM93+$P$9)^2*$O$9</f>
        <v>0</v>
      </c>
      <c r="BP82" s="44">
        <f>EXP($N$9-$O$9/(BO93+$P$9))/$S$79*$S$67</f>
        <v>0</v>
      </c>
      <c r="BQ82" s="47">
        <f>BP82/(BO93+$P$9)^2*$O$9</f>
        <v>0</v>
      </c>
      <c r="BR82" s="44">
        <f>EXP($N$9-$O$9/(BQ93+$P$9))/$S$79*$S$67</f>
        <v>0</v>
      </c>
      <c r="BS82" s="47">
        <f>BR82/(BQ93+$P$9)^2*$O$9</f>
        <v>0</v>
      </c>
      <c r="BT82" s="44">
        <f>EXP($N$9-$O$9/(BS93+$P$9))/$S$79*$S$67</f>
        <v>0</v>
      </c>
      <c r="BU82" s="47">
        <f>BT82/(BS93+$P$9)^2*$O$9</f>
        <v>0</v>
      </c>
      <c r="BV82" s="44">
        <f>EXP($N$9-$O$9/(BU93+$P$9))/$S$79*$S$67</f>
        <v>0</v>
      </c>
      <c r="BW82" s="47">
        <f>BV82/(BU93+$P$9)^2*$O$9</f>
        <v>0</v>
      </c>
      <c r="BX82" s="44">
        <f>EXP($N$9-$O$9/(BW93+$P$9))/$S$79*$S$67</f>
        <v>0</v>
      </c>
      <c r="BY82" s="47">
        <f>BX82/(BW93+$P$9)^2*$O$9</f>
        <v>0</v>
      </c>
      <c r="BZ82" s="44">
        <f>EXP($N$9-$O$9/(BY93+$P$9))/$S$79*$S$67</f>
        <v>0</v>
      </c>
      <c r="CA82" s="47">
        <f>BZ82/(BY93+$P$9)^2*$O$9</f>
        <v>0</v>
      </c>
      <c r="CB82" s="44">
        <f>EXP($N$9-$O$9/(CA93+$P$9))/$S$79*$S$67</f>
        <v>0</v>
      </c>
      <c r="CC82" s="47">
        <f>CB82/(CA93+$P$9)^2*$O$9</f>
        <v>0</v>
      </c>
      <c r="CD82" s="44">
        <f>EXP($N$9-$O$9/(CC93+$P$9))/$S$79*$S$67</f>
        <v>0</v>
      </c>
      <c r="CE82" s="47">
        <f>CD82/(CC93+$P$9)^2*$O$9</f>
        <v>0</v>
      </c>
      <c r="CF82" s="44">
        <f>EXP($N$9-$O$9/(CE93+$P$9))/$S$79*$S$67</f>
        <v>0</v>
      </c>
      <c r="CG82" s="47">
        <f>CF82/(CE93+$P$9)^2*$O$9</f>
        <v>0</v>
      </c>
      <c r="CH82" s="44">
        <f>EXP($N$9-$O$9/(CG93+$P$9))/$S$79*$S$67</f>
        <v>0</v>
      </c>
      <c r="CI82" s="47">
        <f>CH82/(CG93+$P$9)^2*$O$9</f>
        <v>0</v>
      </c>
      <c r="CJ82" s="44">
        <f>EXP($N$9-$O$9/(CI93+$P$9))/$S$79*$S$67</f>
        <v>0</v>
      </c>
      <c r="CK82" s="47">
        <f>CJ82/(CI93+$P$9)^2*$O$9</f>
        <v>0</v>
      </c>
      <c r="CL82" s="44">
        <f>EXP($N$9-$O$9/(CK93+$P$9))/$S$79*$S$67</f>
        <v>0</v>
      </c>
      <c r="CM82" s="47">
        <f>CL82/(CK93+$P$9)^2*$O$9</f>
        <v>0</v>
      </c>
      <c r="CN82" s="44">
        <f>EXP($N$9-$O$9/(CM93+$P$9))/$S$79*$S$67</f>
        <v>0</v>
      </c>
      <c r="CO82" s="47">
        <f>CN82/(CM93+$P$9)^2*$O$9</f>
        <v>0</v>
      </c>
      <c r="CP82" s="44">
        <f>EXP($N$9-$O$9/(CO93+$P$9))/$S$79*$S$67</f>
        <v>0</v>
      </c>
      <c r="CQ82" s="47">
        <f>CP82/(CO93+$P$9)^2*$O$9</f>
        <v>0</v>
      </c>
      <c r="CR82" s="44">
        <f>EXP($N$9-$O$9/(CQ93+$P$9))/$S$79*$S$67</f>
        <v>0</v>
      </c>
      <c r="CS82" s="47">
        <f>CR82/(CQ93+$P$9)^2*$O$9</f>
        <v>0</v>
      </c>
      <c r="CT82" s="44">
        <f>EXP($N$9-$O$9/(CS93+$P$9))/$S$79*$S$67</f>
        <v>0</v>
      </c>
      <c r="CU82" s="47">
        <f>CT82/(CS93+$P$9)^2*$O$9</f>
        <v>0</v>
      </c>
      <c r="CV82" s="44">
        <f>EXP($N$9-$O$9/(CU93+$P$9))/$S$79*$S$67</f>
        <v>0</v>
      </c>
      <c r="CW82" s="47">
        <f>CV82/(CU93+$P$9)^2*$O$9</f>
        <v>0</v>
      </c>
      <c r="CX82" s="44">
        <f>EXP($N$9-$O$9/(CW93+$P$9))/$S$79*$S$67</f>
        <v>0</v>
      </c>
      <c r="CY82" s="47">
        <f>CX82/(CW93+$P$9)^2*$O$9</f>
        <v>0</v>
      </c>
      <c r="CZ82" s="44">
        <f>EXP($N$9-$O$9/(CY93+$P$9))/$S$79*$S$67</f>
        <v>0</v>
      </c>
      <c r="DA82" s="47">
        <f>CZ82/(CY93+$P$9)^2*$O$9</f>
        <v>0</v>
      </c>
      <c r="DB82" s="44">
        <f>EXP($N$9-$O$9/(DA93+$P$9))/$S$79*$S$67</f>
        <v>0</v>
      </c>
      <c r="DC82" s="47">
        <f>DB82/(DA93+$P$9)^2*$O$9</f>
        <v>0</v>
      </c>
      <c r="DD82" s="44">
        <f>EXP($N$9-$O$9/(DC93+$P$9))/$S$79*$S$67</f>
        <v>0</v>
      </c>
      <c r="DE82" s="47">
        <f>DD82/(DC93+$P$9)^2*$O$9</f>
        <v>0</v>
      </c>
      <c r="DF82" s="44">
        <f>EXP($N$9-$O$9/(DE93+$P$9))/$S$79*$S$67</f>
        <v>0</v>
      </c>
      <c r="DG82" s="47">
        <f>DF82/(DE93+$P$9)^2*$O$9</f>
        <v>0</v>
      </c>
      <c r="DH82" s="44">
        <f>EXP($N$9-$O$9/(DG93+$P$9))/$S$79*$S$67</f>
        <v>0</v>
      </c>
      <c r="DI82" s="47">
        <f>DH82/(DG93+$P$9)^2*$O$9</f>
        <v>0</v>
      </c>
      <c r="DJ82" s="44">
        <f>EXP($N$9-$O$9/(DI93+$P$9))/$S$79*$S$67</f>
        <v>0</v>
      </c>
      <c r="DK82" s="47">
        <f>DJ82/(DI93+$P$9)^2*$O$9</f>
        <v>0</v>
      </c>
      <c r="DL82" s="44">
        <f>EXP($N$9-$O$9/(DK93+$P$9))/$S$79*$S$67</f>
        <v>0</v>
      </c>
      <c r="DM82" s="47">
        <f>DL82/(DK93+$P$9)^2*$O$9</f>
        <v>0</v>
      </c>
      <c r="DN82" s="44">
        <f>EXP($N$9-$O$9/(DM93+$P$9))/$S$79*$S$67</f>
        <v>0</v>
      </c>
      <c r="DO82" s="47">
        <f>DN82/(DM93+$P$9)^2*$O$9</f>
        <v>0</v>
      </c>
      <c r="DP82" s="44">
        <f>EXP($N$9-$O$9/(DO93+$P$9))/$S$79*$S$67</f>
        <v>0</v>
      </c>
      <c r="DQ82" s="47">
        <f>DP82/(DO93+$P$9)^2*$O$9</f>
        <v>0</v>
      </c>
      <c r="DR82" s="44">
        <f>EXP($N$9-$O$9/(DQ93+$P$9))/$S$79*$S$67</f>
        <v>0</v>
      </c>
      <c r="DS82" s="47">
        <f>DR82/(DQ93+$P$9)^2*$O$9</f>
        <v>0</v>
      </c>
      <c r="DT82" s="44">
        <f>EXP($N$9-$O$9/(DS93+$P$9))/$S$79*$S$67</f>
        <v>0</v>
      </c>
      <c r="DU82" s="47">
        <f>DT82/(DS93+$P$9)^2*$O$9</f>
        <v>0</v>
      </c>
      <c r="DV82" s="44">
        <f>EXP($N$9-$O$9/(DU93+$P$9))/$S$79*$S$67</f>
        <v>0</v>
      </c>
      <c r="DW82" s="47">
        <f>DV82/(DU93+$P$9)^2*$O$9</f>
        <v>0</v>
      </c>
      <c r="DX82" s="44">
        <f>EXP($N$9-$O$9/(DW93+$P$9))/$S$79*$S$67</f>
        <v>0</v>
      </c>
      <c r="DY82" s="47">
        <f>DX82/(DW93+$P$9)^2*$O$9</f>
        <v>0</v>
      </c>
      <c r="DZ82" s="44">
        <f>EXP($N$9-$O$9/(DY93+$P$9))/$S$79*$S$67</f>
        <v>0</v>
      </c>
      <c r="EA82" s="47">
        <f>DZ82/(DY93+$P$9)^2*$O$9</f>
        <v>0</v>
      </c>
      <c r="EB82" s="44">
        <f>EXP($N$9-$O$9/(EA93+$P$9))/$S$79*$S$67</f>
        <v>0</v>
      </c>
      <c r="EC82" s="47">
        <f>EB82/(EA93+$P$9)^2*$O$9</f>
        <v>0</v>
      </c>
      <c r="ED82" s="44">
        <f>EXP($N$9-$O$9/(EC93+$P$9))/$S$79*$S$67</f>
        <v>0</v>
      </c>
      <c r="EE82" s="47">
        <f>ED82/(EC93+$P$9)^2*$O$9</f>
        <v>0</v>
      </c>
      <c r="EF82" s="44">
        <f>EXP($N$9-$O$9/(EE93+$P$9))/$S$79*$S$67</f>
        <v>0</v>
      </c>
      <c r="EG82" s="47">
        <f>EF82/(EE93+$P$9)^2*$O$9</f>
        <v>0</v>
      </c>
      <c r="EH82" s="44">
        <f>EXP($N$9-$O$9/(EG93+$P$9))/$S$79*$S$67</f>
        <v>0</v>
      </c>
      <c r="EI82" s="47">
        <f>EH82/(EG93+$P$9)^2*$O$9</f>
        <v>0</v>
      </c>
      <c r="EJ82" s="44">
        <f>EXP($N$9-$O$9/(EI93+$P$9))/$S$79*$S$67</f>
        <v>0</v>
      </c>
      <c r="EK82" s="47">
        <f>EJ82/(EI93+$P$9)^2*$O$9</f>
        <v>0</v>
      </c>
      <c r="EL82" s="44">
        <f>EXP($N$9-$O$9/(EK93+$P$9))/$S$79*$S$67</f>
        <v>0</v>
      </c>
      <c r="EM82" s="47">
        <f>EL82/(EK93+$P$9)^2*$O$9</f>
        <v>0</v>
      </c>
      <c r="EN82" s="44">
        <f>EXP($N$9-$O$9/(EM93+$P$9))/$S$79*$S$67</f>
        <v>0</v>
      </c>
      <c r="EO82" s="47">
        <f>EN82/(EM93+$P$9)^2*$O$9</f>
        <v>0</v>
      </c>
      <c r="EP82" s="44">
        <f>EXP($N$9-$O$9/(EO93+$P$9))/$S$79*$S$67</f>
        <v>0</v>
      </c>
      <c r="EQ82" s="47">
        <f>EP82/(EO93+$P$9)^2*$O$9</f>
        <v>0</v>
      </c>
      <c r="ER82" s="44">
        <f>EXP($N$9-$O$9/(EQ93+$P$9))/$S$79*$S$67</f>
        <v>0</v>
      </c>
      <c r="ES82" s="47">
        <f>ER82/(EQ93+$P$9)^2*$O$9</f>
        <v>0</v>
      </c>
      <c r="ET82" s="44">
        <f>EXP($N$9-$O$9/(ES93+$P$9))/$S$79*$S$67</f>
        <v>0</v>
      </c>
      <c r="EU82" s="47">
        <f>ET82/(ES93+$P$9)^2*$O$9</f>
        <v>0</v>
      </c>
      <c r="EV82" s="44">
        <f>EXP($N$9-$O$9/(EU93+$P$9))/$S$79*$S$67</f>
        <v>0</v>
      </c>
      <c r="EW82" s="47">
        <f>EV82/(EU93+$P$9)^2*$O$9</f>
        <v>0</v>
      </c>
    </row>
    <row r="83" spans="13:153" x14ac:dyDescent="0.25">
      <c r="M83" s="45">
        <v>2</v>
      </c>
      <c r="N83" s="44">
        <f t="shared" si="41"/>
        <v>0</v>
      </c>
      <c r="O83" s="42">
        <f t="shared" si="42"/>
        <v>0</v>
      </c>
      <c r="P83" s="44">
        <f t="shared" si="43"/>
        <v>0</v>
      </c>
      <c r="Q83" s="47">
        <f t="shared" si="44"/>
        <v>0</v>
      </c>
      <c r="R83" s="44">
        <f>EXP($N$10-$O$10/(Q93+$P$10))/$S$79*$S$68</f>
        <v>0</v>
      </c>
      <c r="S83" s="47">
        <f>R83/(Q93+$P$10)^2*$O$10</f>
        <v>0</v>
      </c>
      <c r="T83" s="44">
        <f>EXP($N$10-$O$10/(S93+$P$10))/$S$79*$S$68</f>
        <v>0</v>
      </c>
      <c r="U83" s="47">
        <f>T83/(S93+$P$10)^2*$O$10</f>
        <v>0</v>
      </c>
      <c r="V83" s="44">
        <f>EXP($N$10-$O$10/(U93+$P$10))/$S$79*$S$68</f>
        <v>0</v>
      </c>
      <c r="W83" s="47">
        <f>V83/(U93+$P$10)^2*$O$10</f>
        <v>0</v>
      </c>
      <c r="X83" s="44">
        <f>EXP($N$10-$O$10/(W93+$P$10))/$S$79*$S$68</f>
        <v>0</v>
      </c>
      <c r="Y83" s="47">
        <f>X83/(W93+$P$10)^2*$O$10</f>
        <v>0</v>
      </c>
      <c r="Z83" s="44">
        <f>EXP($N$10-$O$10/(Y93+$P$10))/$S$79*$S$68</f>
        <v>0</v>
      </c>
      <c r="AA83" s="47">
        <f>Z83/(Y93+$P$10)^2*$O$10</f>
        <v>0</v>
      </c>
      <c r="AB83" s="44">
        <f>EXP($N$10-$O$10/(AA93+$P$10))/$S$79*$S$68</f>
        <v>0</v>
      </c>
      <c r="AC83" s="47">
        <f>AB83/(AA93+$P$10)^2*$O$10</f>
        <v>0</v>
      </c>
      <c r="AD83" s="44">
        <f>EXP($N$10-$O$10/(AC93+$P$10))/$S$79*$S$68</f>
        <v>0</v>
      </c>
      <c r="AE83" s="47">
        <f>AD83/(AC93+$P$10)^2*$O$10</f>
        <v>0</v>
      </c>
      <c r="AF83" s="44">
        <f>EXP($N$10-$O$10/(AE93+$P$10))/$S$79*$S$68</f>
        <v>0</v>
      </c>
      <c r="AG83" s="47">
        <f>AF83/(AE93+$P$10)^2*$O$10</f>
        <v>0</v>
      </c>
      <c r="AH83" s="44">
        <f>EXP($N$10-$O$10/(AG93+$P$10))/$S$79*$S$68</f>
        <v>0</v>
      </c>
      <c r="AI83" s="47">
        <f>AH83/(AG93+$P$10)^2*$O$10</f>
        <v>0</v>
      </c>
      <c r="AJ83" s="44">
        <f>EXP($N$10-$O$10/(AI93+$P$10))/$S$79*$S$68</f>
        <v>0</v>
      </c>
      <c r="AK83" s="47">
        <f>AJ83/(AI93+$P$10)^2*$O$10</f>
        <v>0</v>
      </c>
      <c r="AL83" s="44">
        <f>EXP($N$10-$O$10/(AK93+$P$10))/$S$79*$S$68</f>
        <v>0</v>
      </c>
      <c r="AM83" s="47">
        <f>AL83/(AK93+$P$10)^2*$O$10</f>
        <v>0</v>
      </c>
      <c r="AN83" s="44">
        <f>EXP($N$10-$O$10/(AM93+$P$10))/$S$79*$S$68</f>
        <v>0</v>
      </c>
      <c r="AO83" s="47">
        <f>AN83/(AM93+$P$10)^2*$O$10</f>
        <v>0</v>
      </c>
      <c r="AP83" s="44">
        <f>EXP($N$10-$O$10/(AO93+$P$10))/$S$79*$S$68</f>
        <v>0</v>
      </c>
      <c r="AQ83" s="47">
        <f>AP83/(AO93+$P$10)^2*$O$10</f>
        <v>0</v>
      </c>
      <c r="AR83" s="44">
        <f>EXP($N$10-$O$10/(AQ93+$P$10))/$S$79*$S$68</f>
        <v>0</v>
      </c>
      <c r="AS83" s="47">
        <f>AR83/(AQ93+$P$10)^2*$O$10</f>
        <v>0</v>
      </c>
      <c r="AT83" s="44">
        <f>EXP($N$10-$O$10/(AS93+$P$10))/$S$79*$S$68</f>
        <v>0</v>
      </c>
      <c r="AU83" s="47">
        <f>AT83/(AS93+$P$10)^2*$O$10</f>
        <v>0</v>
      </c>
      <c r="AV83" s="44">
        <f>EXP($N$10-$O$10/(AU93+$P$10))/$S$79*$S$68</f>
        <v>0</v>
      </c>
      <c r="AW83" s="47">
        <f>AV83/(AU93+$P$10)^2*$O$10</f>
        <v>0</v>
      </c>
      <c r="AX83" s="44">
        <f>EXP($N$10-$O$10/(AW93+$P$10))/$S$79*$S$68</f>
        <v>0</v>
      </c>
      <c r="AY83" s="47">
        <f>AX83/(AW93+$P$10)^2*$O$10</f>
        <v>0</v>
      </c>
      <c r="AZ83" s="44">
        <f>EXP($N$10-$O$10/(AY93+$P$10))/$S$79*$S$68</f>
        <v>0</v>
      </c>
      <c r="BA83" s="47">
        <f>AZ83/(AY93+$P$10)^2*$O$10</f>
        <v>0</v>
      </c>
      <c r="BB83" s="44">
        <f>EXP($N$10-$O$10/(BA93+$P$10))/$S$79*$S$68</f>
        <v>0</v>
      </c>
      <c r="BC83" s="47">
        <f>BB83/(BA93+$P$10)^2*$O$10</f>
        <v>0</v>
      </c>
      <c r="BD83" s="44">
        <f>EXP($N$10-$O$10/(BC93+$P$10))/$S$79*$S$68</f>
        <v>0</v>
      </c>
      <c r="BE83" s="47">
        <f>BD83/(BC93+$P$10)^2*$O$10</f>
        <v>0</v>
      </c>
      <c r="BF83" s="44">
        <f>EXP($N$10-$O$10/(BE93+$P$10))/$S$79*$S$68</f>
        <v>0</v>
      </c>
      <c r="BG83" s="47">
        <f>BF83/(BE93+$P$10)^2*$O$10</f>
        <v>0</v>
      </c>
      <c r="BH83" s="44">
        <f>EXP($N$10-$O$10/(BG93+$P$10))/$S$79*$S$68</f>
        <v>0</v>
      </c>
      <c r="BI83" s="47">
        <f>BH83/(BG93+$P$10)^2*$O$10</f>
        <v>0</v>
      </c>
      <c r="BJ83" s="44">
        <f>EXP($N$10-$O$10/(BI93+$P$10))/$S$79*$S$68</f>
        <v>0</v>
      </c>
      <c r="BK83" s="47">
        <f>BJ83/(BI93+$P$10)^2*$O$10</f>
        <v>0</v>
      </c>
      <c r="BL83" s="44">
        <f>EXP($N$10-$O$10/(BK93+$P$10))/$S$79*$S$68</f>
        <v>0</v>
      </c>
      <c r="BM83" s="47">
        <f>BL83/(BK93+$P$10)^2*$O$10</f>
        <v>0</v>
      </c>
      <c r="BN83" s="44">
        <f>EXP($N$10-$O$10/(BM93+$P$10))/$S$79*$S$68</f>
        <v>0</v>
      </c>
      <c r="BO83" s="47">
        <f>BN83/(BM93+$P$10)^2*$O$10</f>
        <v>0</v>
      </c>
      <c r="BP83" s="44">
        <f>EXP($N$10-$O$10/(BO93+$P$10))/$S$79*$S$68</f>
        <v>0</v>
      </c>
      <c r="BQ83" s="47">
        <f>BP83/(BO93+$P$10)^2*$O$10</f>
        <v>0</v>
      </c>
      <c r="BR83" s="44">
        <f>EXP($N$10-$O$10/(BQ93+$P$10))/$S$79*$S$68</f>
        <v>0</v>
      </c>
      <c r="BS83" s="47">
        <f>BR83/(BQ93+$P$10)^2*$O$10</f>
        <v>0</v>
      </c>
      <c r="BT83" s="44">
        <f>EXP($N$10-$O$10/(BS93+$P$10))/$S$79*$S$68</f>
        <v>0</v>
      </c>
      <c r="BU83" s="47">
        <f>BT83/(BS93+$P$10)^2*$O$10</f>
        <v>0</v>
      </c>
      <c r="BV83" s="44">
        <f>EXP($N$10-$O$10/(BU93+$P$10))/$S$79*$S$68</f>
        <v>0</v>
      </c>
      <c r="BW83" s="47">
        <f>BV83/(BU93+$P$10)^2*$O$10</f>
        <v>0</v>
      </c>
      <c r="BX83" s="44">
        <f>EXP($N$10-$O$10/(BW93+$P$10))/$S$79*$S$68</f>
        <v>0</v>
      </c>
      <c r="BY83" s="47">
        <f>BX83/(BW93+$P$10)^2*$O$10</f>
        <v>0</v>
      </c>
      <c r="BZ83" s="44">
        <f>EXP($N$10-$O$10/(BY93+$P$10))/$S$79*$S$68</f>
        <v>0</v>
      </c>
      <c r="CA83" s="47">
        <f>BZ83/(BY93+$P$10)^2*$O$10</f>
        <v>0</v>
      </c>
      <c r="CB83" s="44">
        <f>EXP($N$10-$O$10/(CA93+$P$10))/$S$79*$S$68</f>
        <v>0</v>
      </c>
      <c r="CC83" s="47">
        <f>CB83/(CA93+$P$10)^2*$O$10</f>
        <v>0</v>
      </c>
      <c r="CD83" s="44">
        <f>EXP($N$10-$O$10/(CC93+$P$10))/$S$79*$S$68</f>
        <v>0</v>
      </c>
      <c r="CE83" s="47">
        <f>CD83/(CC93+$P$10)^2*$O$10</f>
        <v>0</v>
      </c>
      <c r="CF83" s="44">
        <f>EXP($N$10-$O$10/(CE93+$P$10))/$S$79*$S$68</f>
        <v>0</v>
      </c>
      <c r="CG83" s="47">
        <f>CF83/(CE93+$P$10)^2*$O$10</f>
        <v>0</v>
      </c>
      <c r="CH83" s="44">
        <f>EXP($N$10-$O$10/(CG93+$P$10))/$S$79*$S$68</f>
        <v>0</v>
      </c>
      <c r="CI83" s="47">
        <f>CH83/(CG93+$P$10)^2*$O$10</f>
        <v>0</v>
      </c>
      <c r="CJ83" s="44">
        <f>EXP($N$10-$O$10/(CI93+$P$10))/$S$79*$S$68</f>
        <v>0</v>
      </c>
      <c r="CK83" s="47">
        <f>CJ83/(CI93+$P$10)^2*$O$10</f>
        <v>0</v>
      </c>
      <c r="CL83" s="44">
        <f>EXP($N$10-$O$10/(CK93+$P$10))/$S$79*$S$68</f>
        <v>0</v>
      </c>
      <c r="CM83" s="47">
        <f>CL83/(CK93+$P$10)^2*$O$10</f>
        <v>0</v>
      </c>
      <c r="CN83" s="44">
        <f>EXP($N$10-$O$10/(CM93+$P$10))/$S$79*$S$68</f>
        <v>0</v>
      </c>
      <c r="CO83" s="47">
        <f>CN83/(CM93+$P$10)^2*$O$10</f>
        <v>0</v>
      </c>
      <c r="CP83" s="44">
        <f>EXP($N$10-$O$10/(CO93+$P$10))/$S$79*$S$68</f>
        <v>0</v>
      </c>
      <c r="CQ83" s="47">
        <f>CP83/(CO93+$P$10)^2*$O$10</f>
        <v>0</v>
      </c>
      <c r="CR83" s="44">
        <f>EXP($N$10-$O$10/(CQ93+$P$10))/$S$79*$S$68</f>
        <v>0</v>
      </c>
      <c r="CS83" s="47">
        <f>CR83/(CQ93+$P$10)^2*$O$10</f>
        <v>0</v>
      </c>
      <c r="CT83" s="44">
        <f>EXP($N$10-$O$10/(CS93+$P$10))/$S$79*$S$68</f>
        <v>0</v>
      </c>
      <c r="CU83" s="47">
        <f>CT83/(CS93+$P$10)^2*$O$10</f>
        <v>0</v>
      </c>
      <c r="CV83" s="44">
        <f>EXP($N$10-$O$10/(CU93+$P$10))/$S$79*$S$68</f>
        <v>0</v>
      </c>
      <c r="CW83" s="47">
        <f>CV83/(CU93+$P$10)^2*$O$10</f>
        <v>0</v>
      </c>
      <c r="CX83" s="44">
        <f>EXP($N$10-$O$10/(CW93+$P$10))/$S$79*$S$68</f>
        <v>0</v>
      </c>
      <c r="CY83" s="47">
        <f>CX83/(CW93+$P$10)^2*$O$10</f>
        <v>0</v>
      </c>
      <c r="CZ83" s="44">
        <f>EXP($N$10-$O$10/(CY93+$P$10))/$S$79*$S$68</f>
        <v>0</v>
      </c>
      <c r="DA83" s="47">
        <f>CZ83/(CY93+$P$10)^2*$O$10</f>
        <v>0</v>
      </c>
      <c r="DB83" s="44">
        <f>EXP($N$10-$O$10/(DA93+$P$10))/$S$79*$S$68</f>
        <v>0</v>
      </c>
      <c r="DC83" s="47">
        <f>DB83/(DA93+$P$10)^2*$O$10</f>
        <v>0</v>
      </c>
      <c r="DD83" s="44">
        <f>EXP($N$10-$O$10/(DC93+$P$10))/$S$79*$S$68</f>
        <v>0</v>
      </c>
      <c r="DE83" s="47">
        <f>DD83/(DC93+$P$10)^2*$O$10</f>
        <v>0</v>
      </c>
      <c r="DF83" s="44">
        <f>EXP($N$10-$O$10/(DE93+$P$10))/$S$79*$S$68</f>
        <v>0</v>
      </c>
      <c r="DG83" s="47">
        <f>DF83/(DE93+$P$10)^2*$O$10</f>
        <v>0</v>
      </c>
      <c r="DH83" s="44">
        <f>EXP($N$10-$O$10/(DG93+$P$10))/$S$79*$S$68</f>
        <v>0</v>
      </c>
      <c r="DI83" s="47">
        <f>DH83/(DG93+$P$10)^2*$O$10</f>
        <v>0</v>
      </c>
      <c r="DJ83" s="44">
        <f>EXP($N$10-$O$10/(DI93+$P$10))/$S$79*$S$68</f>
        <v>0</v>
      </c>
      <c r="DK83" s="47">
        <f>DJ83/(DI93+$P$10)^2*$O$10</f>
        <v>0</v>
      </c>
      <c r="DL83" s="44">
        <f>EXP($N$10-$O$10/(DK93+$P$10))/$S$79*$S$68</f>
        <v>0</v>
      </c>
      <c r="DM83" s="47">
        <f>DL83/(DK93+$P$10)^2*$O$10</f>
        <v>0</v>
      </c>
      <c r="DN83" s="44">
        <f>EXP($N$10-$O$10/(DM93+$P$10))/$S$79*$S$68</f>
        <v>0</v>
      </c>
      <c r="DO83" s="47">
        <f>DN83/(DM93+$P$10)^2*$O$10</f>
        <v>0</v>
      </c>
      <c r="DP83" s="44">
        <f>EXP($N$10-$O$10/(DO93+$P$10))/$S$79*$S$68</f>
        <v>0</v>
      </c>
      <c r="DQ83" s="47">
        <f>DP83/(DO93+$P$10)^2*$O$10</f>
        <v>0</v>
      </c>
      <c r="DR83" s="44">
        <f>EXP($N$10-$O$10/(DQ93+$P$10))/$S$79*$S$68</f>
        <v>0</v>
      </c>
      <c r="DS83" s="47">
        <f>DR83/(DQ93+$P$10)^2*$O$10</f>
        <v>0</v>
      </c>
      <c r="DT83" s="44">
        <f>EXP($N$10-$O$10/(DS93+$P$10))/$S$79*$S$68</f>
        <v>0</v>
      </c>
      <c r="DU83" s="47">
        <f>DT83/(DS93+$P$10)^2*$O$10</f>
        <v>0</v>
      </c>
      <c r="DV83" s="44">
        <f>EXP($N$10-$O$10/(DU93+$P$10))/$S$79*$S$68</f>
        <v>0</v>
      </c>
      <c r="DW83" s="47">
        <f>DV83/(DU93+$P$10)^2*$O$10</f>
        <v>0</v>
      </c>
      <c r="DX83" s="44">
        <f>EXP($N$10-$O$10/(DW93+$P$10))/$S$79*$S$68</f>
        <v>0</v>
      </c>
      <c r="DY83" s="47">
        <f>DX83/(DW93+$P$10)^2*$O$10</f>
        <v>0</v>
      </c>
      <c r="DZ83" s="44">
        <f>EXP($N$10-$O$10/(DY93+$P$10))/$S$79*$S$68</f>
        <v>0</v>
      </c>
      <c r="EA83" s="47">
        <f>DZ83/(DY93+$P$10)^2*$O$10</f>
        <v>0</v>
      </c>
      <c r="EB83" s="44">
        <f>EXP($N$10-$O$10/(EA93+$P$10))/$S$79*$S$68</f>
        <v>0</v>
      </c>
      <c r="EC83" s="47">
        <f>EB83/(EA93+$P$10)^2*$O$10</f>
        <v>0</v>
      </c>
      <c r="ED83" s="44">
        <f>EXP($N$10-$O$10/(EC93+$P$10))/$S$79*$S$68</f>
        <v>0</v>
      </c>
      <c r="EE83" s="47">
        <f>ED83/(EC93+$P$10)^2*$O$10</f>
        <v>0</v>
      </c>
      <c r="EF83" s="44">
        <f>EXP($N$10-$O$10/(EE93+$P$10))/$S$79*$S$68</f>
        <v>0</v>
      </c>
      <c r="EG83" s="47">
        <f>EF83/(EE93+$P$10)^2*$O$10</f>
        <v>0</v>
      </c>
      <c r="EH83" s="44">
        <f>EXP($N$10-$O$10/(EG93+$P$10))/$S$79*$S$68</f>
        <v>0</v>
      </c>
      <c r="EI83" s="47">
        <f>EH83/(EG93+$P$10)^2*$O$10</f>
        <v>0</v>
      </c>
      <c r="EJ83" s="44">
        <f>EXP($N$10-$O$10/(EI93+$P$10))/$S$79*$S$68</f>
        <v>0</v>
      </c>
      <c r="EK83" s="47">
        <f>EJ83/(EI93+$P$10)^2*$O$10</f>
        <v>0</v>
      </c>
      <c r="EL83" s="44">
        <f>EXP($N$10-$O$10/(EK93+$P$10))/$S$79*$S$68</f>
        <v>0</v>
      </c>
      <c r="EM83" s="47">
        <f>EL83/(EK93+$P$10)^2*$O$10</f>
        <v>0</v>
      </c>
      <c r="EN83" s="44">
        <f>EXP($N$10-$O$10/(EM93+$P$10))/$S$79*$S$68</f>
        <v>0</v>
      </c>
      <c r="EO83" s="47">
        <f>EN83/(EM93+$P$10)^2*$O$10</f>
        <v>0</v>
      </c>
      <c r="EP83" s="44">
        <f>EXP($N$10-$O$10/(EO93+$P$10))/$S$79*$S$68</f>
        <v>0</v>
      </c>
      <c r="EQ83" s="47">
        <f>EP83/(EO93+$P$10)^2*$O$10</f>
        <v>0</v>
      </c>
      <c r="ER83" s="44">
        <f>EXP($N$10-$O$10/(EQ93+$P$10))/$S$79*$S$68</f>
        <v>0</v>
      </c>
      <c r="ES83" s="47">
        <f>ER83/(EQ93+$P$10)^2*$O$10</f>
        <v>0</v>
      </c>
      <c r="ET83" s="44">
        <f>EXP($N$10-$O$10/(ES93+$P$10))/$S$79*$S$68</f>
        <v>0</v>
      </c>
      <c r="EU83" s="47">
        <f>ET83/(ES93+$P$10)^2*$O$10</f>
        <v>0</v>
      </c>
      <c r="EV83" s="44">
        <f>EXP($N$10-$O$10/(EU93+$P$10))/$S$79*$S$68</f>
        <v>0</v>
      </c>
      <c r="EW83" s="47">
        <f>EV83/(EU93+$P$10)^2*$O$10</f>
        <v>0</v>
      </c>
    </row>
    <row r="84" spans="13:153" x14ac:dyDescent="0.25">
      <c r="M84" s="45">
        <v>3</v>
      </c>
      <c r="N84" s="44">
        <f t="shared" si="41"/>
        <v>4.9773284633251189E-2</v>
      </c>
      <c r="O84" s="42">
        <f t="shared" si="42"/>
        <v>7.789667927973281</v>
      </c>
      <c r="P84" s="44">
        <f t="shared" si="43"/>
        <v>5.026589057762941E-2</v>
      </c>
      <c r="Q84" s="47">
        <f t="shared" si="44"/>
        <v>8.8387052161508568E-4</v>
      </c>
      <c r="R84" s="44">
        <f>EXP($N$11-$O$11/(Q93+$P$11))/$S$79*$S$69</f>
        <v>4.9775277053849709E-2</v>
      </c>
      <c r="S84" s="47">
        <f>R84/(Q93+$P$11)^2*$O$11</f>
        <v>8.7803505840583886E-4</v>
      </c>
      <c r="T84" s="44">
        <f>EXP($N$11-$O$11/(S93+$P$11))/$S$79*$S$69</f>
        <v>4.9773284666235512E-2</v>
      </c>
      <c r="U84" s="47">
        <f>T84/(S93+$P$11)^2*$O$11</f>
        <v>8.7801131343603672E-4</v>
      </c>
      <c r="V84" s="44">
        <f>EXP($N$11-$O$11/(U93+$P$11))/$S$79*$S$69</f>
        <v>4.9773284633251189E-2</v>
      </c>
      <c r="W84" s="47">
        <f>V84/(U93+$P$11)^2*$O$11</f>
        <v>8.7801131304293093E-4</v>
      </c>
      <c r="X84" s="44">
        <f>EXP($N$11-$O$11/(W93+$P$11))/$S$79*$S$69</f>
        <v>4.9773284633251189E-2</v>
      </c>
      <c r="Y84" s="47">
        <f>X84/(W93+$P$11)^2*$O$11</f>
        <v>8.7801131304293093E-4</v>
      </c>
      <c r="Z84" s="44">
        <f>EXP($N$11-$O$11/(Y93+$P$11))/$S$79*$S$69</f>
        <v>4.9773284633251189E-2</v>
      </c>
      <c r="AA84" s="47">
        <f>Z84/(Y93+$P$11)^2*$O$11</f>
        <v>8.7801131304293093E-4</v>
      </c>
      <c r="AB84" s="44">
        <f>EXP($N$11-$O$11/(AA93+$P$11))/$S$79*$S$69</f>
        <v>4.9773284633251189E-2</v>
      </c>
      <c r="AC84" s="47">
        <f>AB84/(AA93+$P$11)^2*$O$11</f>
        <v>8.7801131304293093E-4</v>
      </c>
      <c r="AD84" s="44">
        <f>EXP($N$11-$O$11/(AC93+$P$11))/$S$79*$S$69</f>
        <v>4.9773284633251189E-2</v>
      </c>
      <c r="AE84" s="47">
        <f>AD84/(AC93+$P$11)^2*$O$11</f>
        <v>8.7801131304293093E-4</v>
      </c>
      <c r="AF84" s="44">
        <f>EXP($N$11-$O$11/(AE93+$P$11))/$S$79*$S$69</f>
        <v>4.9773284633251189E-2</v>
      </c>
      <c r="AG84" s="47">
        <f>AF84/(AE93+$P$11)^2*$O$11</f>
        <v>8.7801131304293093E-4</v>
      </c>
      <c r="AH84" s="44">
        <f>EXP($N$11-$O$11/(AG93+$P$11))/$S$79*$S$69</f>
        <v>4.9773284633251189E-2</v>
      </c>
      <c r="AI84" s="47">
        <f>AH84/(AG93+$P$11)^2*$O$11</f>
        <v>8.7801131304293093E-4</v>
      </c>
      <c r="AJ84" s="44">
        <f>EXP($N$11-$O$11/(AI93+$P$11))/$S$79*$S$69</f>
        <v>4.9773284633251189E-2</v>
      </c>
      <c r="AK84" s="47">
        <f>AJ84/(AI93+$P$11)^2*$O$11</f>
        <v>8.7801131304293093E-4</v>
      </c>
      <c r="AL84" s="44">
        <f>EXP($N$11-$O$11/(AK93+$P$11))/$S$79*$S$69</f>
        <v>4.9773284633251189E-2</v>
      </c>
      <c r="AM84" s="47">
        <f>AL84/(AK93+$P$11)^2*$O$11</f>
        <v>8.7801131304293093E-4</v>
      </c>
      <c r="AN84" s="44">
        <f>EXP($N$11-$O$11/(AM93+$P$11))/$S$79*$S$69</f>
        <v>4.9773284633251189E-2</v>
      </c>
      <c r="AO84" s="47">
        <f>AN84/(AM93+$P$11)^2*$O$11</f>
        <v>8.7801131304293093E-4</v>
      </c>
      <c r="AP84" s="44">
        <f>EXP($N$11-$O$11/(AO93+$P$11))/$S$79*$S$69</f>
        <v>4.9773284633251189E-2</v>
      </c>
      <c r="AQ84" s="47">
        <f>AP84/(AO93+$P$11)^2*$O$11</f>
        <v>8.7801131304293093E-4</v>
      </c>
      <c r="AR84" s="44">
        <f>EXP($N$11-$O$11/(AQ93+$P$11))/$S$79*$S$69</f>
        <v>4.9773284633251189E-2</v>
      </c>
      <c r="AS84" s="47">
        <f>AR84/(AQ93+$P$11)^2*$O$11</f>
        <v>8.7801131304293093E-4</v>
      </c>
      <c r="AT84" s="44">
        <f>EXP($N$11-$O$11/(AS93+$P$11))/$S$79*$S$69</f>
        <v>4.9773284633251189E-2</v>
      </c>
      <c r="AU84" s="47">
        <f>AT84/(AS93+$P$11)^2*$O$11</f>
        <v>8.7801131304293093E-4</v>
      </c>
      <c r="AV84" s="44">
        <f>EXP($N$11-$O$11/(AU93+$P$11))/$S$79*$S$69</f>
        <v>4.9773284633251189E-2</v>
      </c>
      <c r="AW84" s="47">
        <f>AV84/(AU93+$P$11)^2*$O$11</f>
        <v>8.7801131304293093E-4</v>
      </c>
      <c r="AX84" s="44">
        <f>EXP($N$11-$O$11/(AW93+$P$11))/$S$79*$S$69</f>
        <v>4.9773284633251189E-2</v>
      </c>
      <c r="AY84" s="47">
        <f>AX84/(AW93+$P$11)^2*$O$11</f>
        <v>8.7801131304293093E-4</v>
      </c>
      <c r="AZ84" s="44">
        <f>EXP($N$11-$O$11/(AY93+$P$11))/$S$79*$S$69</f>
        <v>4.9773284633251189E-2</v>
      </c>
      <c r="BA84" s="47">
        <f>AZ84/(AY93+$P$11)^2*$O$11</f>
        <v>8.7801131304293093E-4</v>
      </c>
      <c r="BB84" s="44">
        <f>EXP($N$11-$O$11/(BA93+$P$11))/$S$79*$S$69</f>
        <v>4.9773284633251189E-2</v>
      </c>
      <c r="BC84" s="47">
        <f>BB84/(BA93+$P$11)^2*$O$11</f>
        <v>8.7801131304293093E-4</v>
      </c>
      <c r="BD84" s="44">
        <f>EXP($N$11-$O$11/(BC93+$P$11))/$S$79*$S$69</f>
        <v>4.9773284633251189E-2</v>
      </c>
      <c r="BE84" s="47">
        <f>BD84/(BC93+$P$11)^2*$O$11</f>
        <v>8.7801131304293093E-4</v>
      </c>
      <c r="BF84" s="44">
        <f>EXP($N$11-$O$11/(BE93+$P$11))/$S$79*$S$69</f>
        <v>4.9773284633251189E-2</v>
      </c>
      <c r="BG84" s="47">
        <f>BF84/(BE93+$P$11)^2*$O$11</f>
        <v>8.7801131304293093E-4</v>
      </c>
      <c r="BH84" s="44">
        <f>EXP($N$11-$O$11/(BG93+$P$11))/$S$79*$S$69</f>
        <v>4.9773284633251189E-2</v>
      </c>
      <c r="BI84" s="47">
        <f>BH84/(BG93+$P$11)^2*$O$11</f>
        <v>8.7801131304293093E-4</v>
      </c>
      <c r="BJ84" s="44">
        <f>EXP($N$11-$O$11/(BI93+$P$11))/$S$79*$S$69</f>
        <v>4.9773284633251189E-2</v>
      </c>
      <c r="BK84" s="47">
        <f>BJ84/(BI93+$P$11)^2*$O$11</f>
        <v>8.7801131304293093E-4</v>
      </c>
      <c r="BL84" s="44">
        <f>EXP($N$11-$O$11/(BK93+$P$11))/$S$79*$S$69</f>
        <v>4.9773284633251189E-2</v>
      </c>
      <c r="BM84" s="47">
        <f>BL84/(BK93+$P$11)^2*$O$11</f>
        <v>8.7801131304293093E-4</v>
      </c>
      <c r="BN84" s="44">
        <f>EXP($N$11-$O$11/(BM93+$P$11))/$S$79*$S$69</f>
        <v>4.9773284633251189E-2</v>
      </c>
      <c r="BO84" s="47">
        <f>BN84/(BM93+$P$11)^2*$O$11</f>
        <v>8.7801131304293093E-4</v>
      </c>
      <c r="BP84" s="44">
        <f>EXP($N$11-$O$11/(BO93+$P$11))/$S$79*$S$69</f>
        <v>4.9773284633251189E-2</v>
      </c>
      <c r="BQ84" s="47">
        <f>BP84/(BO93+$P$11)^2*$O$11</f>
        <v>8.7801131304293093E-4</v>
      </c>
      <c r="BR84" s="44">
        <f>EXP($N$11-$O$11/(BQ93+$P$11))/$S$79*$S$69</f>
        <v>4.9773284633251189E-2</v>
      </c>
      <c r="BS84" s="47">
        <f>BR84/(BQ93+$P$11)^2*$O$11</f>
        <v>8.7801131304293093E-4</v>
      </c>
      <c r="BT84" s="44">
        <f>EXP($N$11-$O$11/(BS93+$P$11))/$S$79*$S$69</f>
        <v>4.9773284633251189E-2</v>
      </c>
      <c r="BU84" s="47">
        <f>BT84/(BS93+$P$11)^2*$O$11</f>
        <v>8.7801131304293093E-4</v>
      </c>
      <c r="BV84" s="44">
        <f>EXP($N$11-$O$11/(BU93+$P$11))/$S$79*$S$69</f>
        <v>4.9773284633251189E-2</v>
      </c>
      <c r="BW84" s="47">
        <f>BV84/(BU93+$P$11)^2*$O$11</f>
        <v>8.7801131304293093E-4</v>
      </c>
      <c r="BX84" s="44">
        <f>EXP($N$11-$O$11/(BW93+$P$11))/$S$79*$S$69</f>
        <v>4.9773284633251189E-2</v>
      </c>
      <c r="BY84" s="47">
        <f>BX84/(BW93+$P$11)^2*$O$11</f>
        <v>8.7801131304293093E-4</v>
      </c>
      <c r="BZ84" s="44">
        <f>EXP($N$11-$O$11/(BY93+$P$11))/$S$79*$S$69</f>
        <v>4.9773284633251189E-2</v>
      </c>
      <c r="CA84" s="47">
        <f>BZ84/(BY93+$P$11)^2*$O$11</f>
        <v>8.7801131304293093E-4</v>
      </c>
      <c r="CB84" s="44">
        <f>EXP($N$11-$O$11/(CA93+$P$11))/$S$79*$S$69</f>
        <v>4.9773284633251189E-2</v>
      </c>
      <c r="CC84" s="47">
        <f>CB84/(CA93+$P$11)^2*$O$11</f>
        <v>8.7801131304293093E-4</v>
      </c>
      <c r="CD84" s="44">
        <f>EXP($N$11-$O$11/(CC93+$P$11))/$S$79*$S$69</f>
        <v>4.9773284633251189E-2</v>
      </c>
      <c r="CE84" s="47">
        <f>CD84/(CC93+$P$11)^2*$O$11</f>
        <v>8.7801131304293093E-4</v>
      </c>
      <c r="CF84" s="44">
        <f>EXP($N$11-$O$11/(CE93+$P$11))/$S$79*$S$69</f>
        <v>4.9773284633251189E-2</v>
      </c>
      <c r="CG84" s="47">
        <f>CF84/(CE93+$P$11)^2*$O$11</f>
        <v>8.7801131304293093E-4</v>
      </c>
      <c r="CH84" s="44">
        <f>EXP($N$11-$O$11/(CG93+$P$11))/$S$79*$S$69</f>
        <v>4.9773284633251189E-2</v>
      </c>
      <c r="CI84" s="47">
        <f>CH84/(CG93+$P$11)^2*$O$11</f>
        <v>8.7801131304293093E-4</v>
      </c>
      <c r="CJ84" s="44">
        <f>EXP($N$11-$O$11/(CI93+$P$11))/$S$79*$S$69</f>
        <v>4.9773284633251189E-2</v>
      </c>
      <c r="CK84" s="47">
        <f>CJ84/(CI93+$P$11)^2*$O$11</f>
        <v>8.7801131304293093E-4</v>
      </c>
      <c r="CL84" s="44">
        <f>EXP($N$11-$O$11/(CK93+$P$11))/$S$79*$S$69</f>
        <v>4.9773284633251189E-2</v>
      </c>
      <c r="CM84" s="47">
        <f>CL84/(CK93+$P$11)^2*$O$11</f>
        <v>8.7801131304293093E-4</v>
      </c>
      <c r="CN84" s="44">
        <f>EXP($N$11-$O$11/(CM93+$P$11))/$S$79*$S$69</f>
        <v>4.9773284633251189E-2</v>
      </c>
      <c r="CO84" s="47">
        <f>CN84/(CM93+$P$11)^2*$O$11</f>
        <v>8.7801131304293093E-4</v>
      </c>
      <c r="CP84" s="44">
        <f>EXP($N$11-$O$11/(CO93+$P$11))/$S$79*$S$69</f>
        <v>4.9773284633251189E-2</v>
      </c>
      <c r="CQ84" s="47">
        <f>CP84/(CO93+$P$11)^2*$O$11</f>
        <v>8.7801131304293093E-4</v>
      </c>
      <c r="CR84" s="44">
        <f>EXP($N$11-$O$11/(CQ93+$P$11))/$S$79*$S$69</f>
        <v>4.9773284633251189E-2</v>
      </c>
      <c r="CS84" s="47">
        <f>CR84/(CQ93+$P$11)^2*$O$11</f>
        <v>8.7801131304293093E-4</v>
      </c>
      <c r="CT84" s="44">
        <f>EXP($N$11-$O$11/(CS93+$P$11))/$S$79*$S$69</f>
        <v>4.9773284633251189E-2</v>
      </c>
      <c r="CU84" s="47">
        <f>CT84/(CS93+$P$11)^2*$O$11</f>
        <v>8.7801131304293093E-4</v>
      </c>
      <c r="CV84" s="44">
        <f>EXP($N$11-$O$11/(CU93+$P$11))/$S$79*$S$69</f>
        <v>4.9773284633251189E-2</v>
      </c>
      <c r="CW84" s="47">
        <f>CV84/(CU93+$P$11)^2*$O$11</f>
        <v>8.7801131304293093E-4</v>
      </c>
      <c r="CX84" s="44">
        <f>EXP($N$11-$O$11/(CW93+$P$11))/$S$79*$S$69</f>
        <v>4.9773284633251189E-2</v>
      </c>
      <c r="CY84" s="47">
        <f>CX84/(CW93+$P$11)^2*$O$11</f>
        <v>8.7801131304293093E-4</v>
      </c>
      <c r="CZ84" s="44">
        <f>EXP($N$11-$O$11/(CY93+$P$11))/$S$79*$S$69</f>
        <v>4.9773284633251189E-2</v>
      </c>
      <c r="DA84" s="47">
        <f>CZ84/(CY93+$P$11)^2*$O$11</f>
        <v>8.7801131304293093E-4</v>
      </c>
      <c r="DB84" s="44">
        <f>EXP($N$11-$O$11/(DA93+$P$11))/$S$79*$S$69</f>
        <v>4.9773284633251189E-2</v>
      </c>
      <c r="DC84" s="47">
        <f>DB84/(DA93+$P$11)^2*$O$11</f>
        <v>8.7801131304293093E-4</v>
      </c>
      <c r="DD84" s="44">
        <f>EXP($N$11-$O$11/(DC93+$P$11))/$S$79*$S$69</f>
        <v>4.9773284633251189E-2</v>
      </c>
      <c r="DE84" s="47">
        <f>DD84/(DC93+$P$11)^2*$O$11</f>
        <v>8.7801131304293093E-4</v>
      </c>
      <c r="DF84" s="44">
        <f>EXP($N$11-$O$11/(DE93+$P$11))/$S$79*$S$69</f>
        <v>4.9773284633251189E-2</v>
      </c>
      <c r="DG84" s="47">
        <f>DF84/(DE93+$P$11)^2*$O$11</f>
        <v>8.7801131304293093E-4</v>
      </c>
      <c r="DH84" s="44">
        <f>EXP($N$11-$O$11/(DG93+$P$11))/$S$79*$S$69</f>
        <v>4.9773284633251189E-2</v>
      </c>
      <c r="DI84" s="47">
        <f>DH84/(DG93+$P$11)^2*$O$11</f>
        <v>8.7801131304293093E-4</v>
      </c>
      <c r="DJ84" s="44">
        <f>EXP($N$11-$O$11/(DI93+$P$11))/$S$79*$S$69</f>
        <v>4.9773284633251189E-2</v>
      </c>
      <c r="DK84" s="47">
        <f>DJ84/(DI93+$P$11)^2*$O$11</f>
        <v>8.7801131304293093E-4</v>
      </c>
      <c r="DL84" s="44">
        <f>EXP($N$11-$O$11/(DK93+$P$11))/$S$79*$S$69</f>
        <v>4.9773284633251189E-2</v>
      </c>
      <c r="DM84" s="47">
        <f>DL84/(DK93+$P$11)^2*$O$11</f>
        <v>8.7801131304293093E-4</v>
      </c>
      <c r="DN84" s="44">
        <f>EXP($N$11-$O$11/(DM93+$P$11))/$S$79*$S$69</f>
        <v>4.9773284633251189E-2</v>
      </c>
      <c r="DO84" s="47">
        <f>DN84/(DM93+$P$11)^2*$O$11</f>
        <v>8.7801131304293093E-4</v>
      </c>
      <c r="DP84" s="44">
        <f>EXP($N$11-$O$11/(DO93+$P$11))/$S$79*$S$69</f>
        <v>4.9773284633251189E-2</v>
      </c>
      <c r="DQ84" s="47">
        <f>DP84/(DO93+$P$11)^2*$O$11</f>
        <v>8.7801131304293093E-4</v>
      </c>
      <c r="DR84" s="44">
        <f>EXP($N$11-$O$11/(DQ93+$P$11))/$S$79*$S$69</f>
        <v>4.9773284633251189E-2</v>
      </c>
      <c r="DS84" s="47">
        <f>DR84/(DQ93+$P$11)^2*$O$11</f>
        <v>8.7801131304293093E-4</v>
      </c>
      <c r="DT84" s="44">
        <f>EXP($N$11-$O$11/(DS93+$P$11))/$S$79*$S$69</f>
        <v>4.9773284633251189E-2</v>
      </c>
      <c r="DU84" s="47">
        <f>DT84/(DS93+$P$11)^2*$O$11</f>
        <v>8.7801131304293093E-4</v>
      </c>
      <c r="DV84" s="44">
        <f>EXP($N$11-$O$11/(DU93+$P$11))/$S$79*$S$69</f>
        <v>4.9773284633251189E-2</v>
      </c>
      <c r="DW84" s="47">
        <f>DV84/(DU93+$P$11)^2*$O$11</f>
        <v>8.7801131304293093E-4</v>
      </c>
      <c r="DX84" s="44">
        <f>EXP($N$11-$O$11/(DW93+$P$11))/$S$79*$S$69</f>
        <v>4.9773284633251189E-2</v>
      </c>
      <c r="DY84" s="47">
        <f>DX84/(DW93+$P$11)^2*$O$11</f>
        <v>8.7801131304293093E-4</v>
      </c>
      <c r="DZ84" s="44">
        <f>EXP($N$11-$O$11/(DY93+$P$11))/$S$79*$S$69</f>
        <v>4.9773284633251189E-2</v>
      </c>
      <c r="EA84" s="47">
        <f>DZ84/(DY93+$P$11)^2*$O$11</f>
        <v>8.7801131304293093E-4</v>
      </c>
      <c r="EB84" s="44">
        <f>EXP($N$11-$O$11/(EA93+$P$11))/$S$79*$S$69</f>
        <v>4.9773284633251189E-2</v>
      </c>
      <c r="EC84" s="47">
        <f>EB84/(EA93+$P$11)^2*$O$11</f>
        <v>8.7801131304293093E-4</v>
      </c>
      <c r="ED84" s="44">
        <f>EXP($N$11-$O$11/(EC93+$P$11))/$S$79*$S$69</f>
        <v>4.9773284633251189E-2</v>
      </c>
      <c r="EE84" s="47">
        <f>ED84/(EC93+$P$11)^2*$O$11</f>
        <v>8.7801131304293093E-4</v>
      </c>
      <c r="EF84" s="44">
        <f>EXP($N$11-$O$11/(EE93+$P$11))/$S$79*$S$69</f>
        <v>4.9773284633251189E-2</v>
      </c>
      <c r="EG84" s="47">
        <f>EF84/(EE93+$P$11)^2*$O$11</f>
        <v>8.7801131304293093E-4</v>
      </c>
      <c r="EH84" s="44">
        <f>EXP($N$11-$O$11/(EG93+$P$11))/$S$79*$S$69</f>
        <v>4.9773284633251189E-2</v>
      </c>
      <c r="EI84" s="47">
        <f>EH84/(EG93+$P$11)^2*$O$11</f>
        <v>8.7801131304293093E-4</v>
      </c>
      <c r="EJ84" s="44">
        <f>EXP($N$11-$O$11/(EI93+$P$11))/$S$79*$S$69</f>
        <v>4.9773284633251189E-2</v>
      </c>
      <c r="EK84" s="47">
        <f>EJ84/(EI93+$P$11)^2*$O$11</f>
        <v>8.7801131304293093E-4</v>
      </c>
      <c r="EL84" s="44">
        <f>EXP($N$11-$O$11/(EK93+$P$11))/$S$79*$S$69</f>
        <v>4.9773284633251189E-2</v>
      </c>
      <c r="EM84" s="47">
        <f>EL84/(EK93+$P$11)^2*$O$11</f>
        <v>8.7801131304293093E-4</v>
      </c>
      <c r="EN84" s="44">
        <f>EXP($N$11-$O$11/(EM93+$P$11))/$S$79*$S$69</f>
        <v>4.9773284633251189E-2</v>
      </c>
      <c r="EO84" s="47">
        <f>EN84/(EM93+$P$11)^2*$O$11</f>
        <v>8.7801131304293093E-4</v>
      </c>
      <c r="EP84" s="44">
        <f>EXP($N$11-$O$11/(EO93+$P$11))/$S$79*$S$69</f>
        <v>4.9773284633251189E-2</v>
      </c>
      <c r="EQ84" s="47">
        <f>EP84/(EO93+$P$11)^2*$O$11</f>
        <v>8.7801131304293093E-4</v>
      </c>
      <c r="ER84" s="44">
        <f>EXP($N$11-$O$11/(EQ93+$P$11))/$S$79*$S$69</f>
        <v>4.9773284633251189E-2</v>
      </c>
      <c r="ES84" s="47">
        <f>ER84/(EQ93+$P$11)^2*$O$11</f>
        <v>8.7801131304293093E-4</v>
      </c>
      <c r="ET84" s="44">
        <f>EXP($N$11-$O$11/(ES93+$P$11))/$S$79*$S$69</f>
        <v>4.9773284633251189E-2</v>
      </c>
      <c r="EU84" s="47">
        <f>ET84/(ES93+$P$11)^2*$O$11</f>
        <v>8.7801131304293093E-4</v>
      </c>
      <c r="EV84" s="44">
        <f>EXP($N$11-$O$11/(EU93+$P$11))/$S$79*$S$69</f>
        <v>4.9773284633251189E-2</v>
      </c>
      <c r="EW84" s="47">
        <f>EV84/(EU93+$P$11)^2*$O$11</f>
        <v>8.7801131304293093E-4</v>
      </c>
    </row>
    <row r="85" spans="13:153" x14ac:dyDescent="0.25">
      <c r="M85" s="45">
        <v>4</v>
      </c>
      <c r="N85" s="44">
        <f t="shared" si="41"/>
        <v>0.37239484698762576</v>
      </c>
      <c r="O85" s="42">
        <f t="shared" si="42"/>
        <v>130.66792687323166</v>
      </c>
      <c r="P85" s="44">
        <f t="shared" si="43"/>
        <v>0.37654692487104502</v>
      </c>
      <c r="Q85" s="47">
        <f t="shared" si="44"/>
        <v>7.4543854790980598E-3</v>
      </c>
      <c r="R85" s="44">
        <f>EXP($N$12-$O$12/(Q93+$P$12))/$S$79*$S$70</f>
        <v>0.37241163076153688</v>
      </c>
      <c r="S85" s="47">
        <f>R85/(Q93+$P$12)^2*$O$12</f>
        <v>7.3964189515114938E-3</v>
      </c>
      <c r="T85" s="44">
        <f>EXP($N$12-$O$12/(S93+$P$12))/$S$79*$S$70</f>
        <v>0.37239484726547817</v>
      </c>
      <c r="U85" s="47">
        <f>T85/(S93+$P$12)^2*$O$12</f>
        <v>7.3961832262061629E-3</v>
      </c>
      <c r="V85" s="44">
        <f>EXP($N$12-$O$12/(U93+$P$12))/$S$79*$S$70</f>
        <v>0.37239484698762576</v>
      </c>
      <c r="W85" s="47">
        <f>V85/(U93+$P$12)^2*$O$12</f>
        <v>7.396183222303677E-3</v>
      </c>
      <c r="X85" s="44">
        <f>EXP($N$12-$O$12/(W93+$P$12))/$S$79*$S$70</f>
        <v>0.37239484698762576</v>
      </c>
      <c r="Y85" s="47">
        <f>X85/(W93+$P$12)^2*$O$12</f>
        <v>7.396183222303677E-3</v>
      </c>
      <c r="Z85" s="44">
        <f>EXP($N$12-$O$12/(Y93+$P$12))/$S$79*$S$70</f>
        <v>0.37239484698762576</v>
      </c>
      <c r="AA85" s="47">
        <f>Z85/(Y93+$P$12)^2*$O$12</f>
        <v>7.396183222303677E-3</v>
      </c>
      <c r="AB85" s="44">
        <f>EXP($N$12-$O$12/(AA93+$P$12))/$S$79*$S$70</f>
        <v>0.37239484698762576</v>
      </c>
      <c r="AC85" s="47">
        <f>AB85/(AA93+$P$12)^2*$O$12</f>
        <v>7.396183222303677E-3</v>
      </c>
      <c r="AD85" s="44">
        <f>EXP($N$12-$O$12/(AC93+$P$12))/$S$79*$S$70</f>
        <v>0.37239484698762576</v>
      </c>
      <c r="AE85" s="47">
        <f>AD85/(AC93+$P$12)^2*$O$12</f>
        <v>7.396183222303677E-3</v>
      </c>
      <c r="AF85" s="44">
        <f>EXP($N$12-$O$12/(AE93+$P$12))/$S$79*$S$70</f>
        <v>0.37239484698762576</v>
      </c>
      <c r="AG85" s="47">
        <f>AF85/(AE93+$P$12)^2*$O$12</f>
        <v>7.396183222303677E-3</v>
      </c>
      <c r="AH85" s="44">
        <f>EXP($N$12-$O$12/(AG93+$P$12))/$S$79*$S$70</f>
        <v>0.37239484698762576</v>
      </c>
      <c r="AI85" s="47">
        <f>AH85/(AG93+$P$12)^2*$O$12</f>
        <v>7.396183222303677E-3</v>
      </c>
      <c r="AJ85" s="44">
        <f>EXP($N$12-$O$12/(AI93+$P$12))/$S$79*$S$70</f>
        <v>0.37239484698762576</v>
      </c>
      <c r="AK85" s="47">
        <f>AJ85/(AI93+$P$12)^2*$O$12</f>
        <v>7.396183222303677E-3</v>
      </c>
      <c r="AL85" s="44">
        <f>EXP($N$12-$O$12/(AK93+$P$12))/$S$79*$S$70</f>
        <v>0.37239484698762576</v>
      </c>
      <c r="AM85" s="47">
        <f>AL85/(AK93+$P$12)^2*$O$12</f>
        <v>7.396183222303677E-3</v>
      </c>
      <c r="AN85" s="44">
        <f>EXP($N$12-$O$12/(AM93+$P$12))/$S$79*$S$70</f>
        <v>0.37239484698762576</v>
      </c>
      <c r="AO85" s="47">
        <f>AN85/(AM93+$P$12)^2*$O$12</f>
        <v>7.396183222303677E-3</v>
      </c>
      <c r="AP85" s="44">
        <f>EXP($N$12-$O$12/(AO93+$P$12))/$S$79*$S$70</f>
        <v>0.37239484698762576</v>
      </c>
      <c r="AQ85" s="47">
        <f>AP85/(AO93+$P$12)^2*$O$12</f>
        <v>7.396183222303677E-3</v>
      </c>
      <c r="AR85" s="44">
        <f>EXP($N$12-$O$12/(AQ93+$P$12))/$S$79*$S$70</f>
        <v>0.37239484698762576</v>
      </c>
      <c r="AS85" s="47">
        <f>AR85/(AQ93+$P$12)^2*$O$12</f>
        <v>7.396183222303677E-3</v>
      </c>
      <c r="AT85" s="44">
        <f>EXP($N$12-$O$12/(AS93+$P$12))/$S$79*$S$70</f>
        <v>0.37239484698762576</v>
      </c>
      <c r="AU85" s="47">
        <f>AT85/(AS93+$P$12)^2*$O$12</f>
        <v>7.396183222303677E-3</v>
      </c>
      <c r="AV85" s="44">
        <f>EXP($N$12-$O$12/(AU93+$P$12))/$S$79*$S$70</f>
        <v>0.37239484698762576</v>
      </c>
      <c r="AW85" s="47">
        <f>AV85/(AU93+$P$12)^2*$O$12</f>
        <v>7.396183222303677E-3</v>
      </c>
      <c r="AX85" s="44">
        <f>EXP($N$12-$O$12/(AW93+$P$12))/$S$79*$S$70</f>
        <v>0.37239484698762576</v>
      </c>
      <c r="AY85" s="47">
        <f>AX85/(AW93+$P$12)^2*$O$12</f>
        <v>7.396183222303677E-3</v>
      </c>
      <c r="AZ85" s="44">
        <f>EXP($N$12-$O$12/(AY93+$P$12))/$S$79*$S$70</f>
        <v>0.37239484698762576</v>
      </c>
      <c r="BA85" s="47">
        <f>AZ85/(AY93+$P$12)^2*$O$12</f>
        <v>7.396183222303677E-3</v>
      </c>
      <c r="BB85" s="44">
        <f>EXP($N$12-$O$12/(BA93+$P$12))/$S$79*$S$70</f>
        <v>0.37239484698762576</v>
      </c>
      <c r="BC85" s="47">
        <f>BB85/(BA93+$P$12)^2*$O$12</f>
        <v>7.396183222303677E-3</v>
      </c>
      <c r="BD85" s="44">
        <f>EXP($N$12-$O$12/(BC93+$P$12))/$S$79*$S$70</f>
        <v>0.37239484698762576</v>
      </c>
      <c r="BE85" s="47">
        <f>BD85/(BC93+$P$12)^2*$O$12</f>
        <v>7.396183222303677E-3</v>
      </c>
      <c r="BF85" s="44">
        <f>EXP($N$12-$O$12/(BE93+$P$12))/$S$79*$S$70</f>
        <v>0.37239484698762576</v>
      </c>
      <c r="BG85" s="47">
        <f>BF85/(BE93+$P$12)^2*$O$12</f>
        <v>7.396183222303677E-3</v>
      </c>
      <c r="BH85" s="44">
        <f>EXP($N$12-$O$12/(BG93+$P$12))/$S$79*$S$70</f>
        <v>0.37239484698762576</v>
      </c>
      <c r="BI85" s="47">
        <f>BH85/(BG93+$P$12)^2*$O$12</f>
        <v>7.396183222303677E-3</v>
      </c>
      <c r="BJ85" s="44">
        <f>EXP($N$12-$O$12/(BI93+$P$12))/$S$79*$S$70</f>
        <v>0.37239484698762576</v>
      </c>
      <c r="BK85" s="47">
        <f>BJ85/(BI93+$P$12)^2*$O$12</f>
        <v>7.396183222303677E-3</v>
      </c>
      <c r="BL85" s="44">
        <f>EXP($N$12-$O$12/(BK93+$P$12))/$S$79*$S$70</f>
        <v>0.37239484698762576</v>
      </c>
      <c r="BM85" s="47">
        <f>BL85/(BK93+$P$12)^2*$O$12</f>
        <v>7.396183222303677E-3</v>
      </c>
      <c r="BN85" s="44">
        <f>EXP($N$12-$O$12/(BM93+$P$12))/$S$79*$S$70</f>
        <v>0.37239484698762576</v>
      </c>
      <c r="BO85" s="47">
        <f>BN85/(BM93+$P$12)^2*$O$12</f>
        <v>7.396183222303677E-3</v>
      </c>
      <c r="BP85" s="44">
        <f>EXP($N$12-$O$12/(BO93+$P$12))/$S$79*$S$70</f>
        <v>0.37239484698762576</v>
      </c>
      <c r="BQ85" s="47">
        <f>BP85/(BO93+$P$12)^2*$O$12</f>
        <v>7.396183222303677E-3</v>
      </c>
      <c r="BR85" s="44">
        <f>EXP($N$12-$O$12/(BQ93+$P$12))/$S$79*$S$70</f>
        <v>0.37239484698762576</v>
      </c>
      <c r="BS85" s="47">
        <f>BR85/(BQ93+$P$12)^2*$O$12</f>
        <v>7.396183222303677E-3</v>
      </c>
      <c r="BT85" s="44">
        <f>EXP($N$12-$O$12/(BS93+$P$12))/$S$79*$S$70</f>
        <v>0.37239484698762576</v>
      </c>
      <c r="BU85" s="47">
        <f>BT85/(BS93+$P$12)^2*$O$12</f>
        <v>7.396183222303677E-3</v>
      </c>
      <c r="BV85" s="44">
        <f>EXP($N$12-$O$12/(BU93+$P$12))/$S$79*$S$70</f>
        <v>0.37239484698762576</v>
      </c>
      <c r="BW85" s="47">
        <f>BV85/(BU93+$P$12)^2*$O$12</f>
        <v>7.396183222303677E-3</v>
      </c>
      <c r="BX85" s="44">
        <f>EXP($N$12-$O$12/(BW93+$P$12))/$S$79*$S$70</f>
        <v>0.37239484698762576</v>
      </c>
      <c r="BY85" s="47">
        <f>BX85/(BW93+$P$12)^2*$O$12</f>
        <v>7.396183222303677E-3</v>
      </c>
      <c r="BZ85" s="44">
        <f>EXP($N$12-$O$12/(BY93+$P$12))/$S$79*$S$70</f>
        <v>0.37239484698762576</v>
      </c>
      <c r="CA85" s="47">
        <f>BZ85/(BY93+$P$12)^2*$O$12</f>
        <v>7.396183222303677E-3</v>
      </c>
      <c r="CB85" s="44">
        <f>EXP($N$12-$O$12/(CA93+$P$12))/$S$79*$S$70</f>
        <v>0.37239484698762576</v>
      </c>
      <c r="CC85" s="47">
        <f>CB85/(CA93+$P$12)^2*$O$12</f>
        <v>7.396183222303677E-3</v>
      </c>
      <c r="CD85" s="44">
        <f>EXP($N$12-$O$12/(CC93+$P$12))/$S$79*$S$70</f>
        <v>0.37239484698762576</v>
      </c>
      <c r="CE85" s="47">
        <f>CD85/(CC93+$P$12)^2*$O$12</f>
        <v>7.396183222303677E-3</v>
      </c>
      <c r="CF85" s="44">
        <f>EXP($N$12-$O$12/(CE93+$P$12))/$S$79*$S$70</f>
        <v>0.37239484698762576</v>
      </c>
      <c r="CG85" s="47">
        <f>CF85/(CE93+$P$12)^2*$O$12</f>
        <v>7.396183222303677E-3</v>
      </c>
      <c r="CH85" s="44">
        <f>EXP($N$12-$O$12/(CG93+$P$12))/$S$79*$S$70</f>
        <v>0.37239484698762576</v>
      </c>
      <c r="CI85" s="47">
        <f>CH85/(CG93+$P$12)^2*$O$12</f>
        <v>7.396183222303677E-3</v>
      </c>
      <c r="CJ85" s="44">
        <f>EXP($N$12-$O$12/(CI93+$P$12))/$S$79*$S$70</f>
        <v>0.37239484698762576</v>
      </c>
      <c r="CK85" s="47">
        <f>CJ85/(CI93+$P$12)^2*$O$12</f>
        <v>7.396183222303677E-3</v>
      </c>
      <c r="CL85" s="44">
        <f>EXP($N$12-$O$12/(CK93+$P$12))/$S$79*$S$70</f>
        <v>0.37239484698762576</v>
      </c>
      <c r="CM85" s="47">
        <f>CL85/(CK93+$P$12)^2*$O$12</f>
        <v>7.396183222303677E-3</v>
      </c>
      <c r="CN85" s="44">
        <f>EXP($N$12-$O$12/(CM93+$P$12))/$S$79*$S$70</f>
        <v>0.37239484698762576</v>
      </c>
      <c r="CO85" s="47">
        <f>CN85/(CM93+$P$12)^2*$O$12</f>
        <v>7.396183222303677E-3</v>
      </c>
      <c r="CP85" s="44">
        <f>EXP($N$12-$O$12/(CO93+$P$12))/$S$79*$S$70</f>
        <v>0.37239484698762576</v>
      </c>
      <c r="CQ85" s="47">
        <f>CP85/(CO93+$P$12)^2*$O$12</f>
        <v>7.396183222303677E-3</v>
      </c>
      <c r="CR85" s="44">
        <f>EXP($N$12-$O$12/(CQ93+$P$12))/$S$79*$S$70</f>
        <v>0.37239484698762576</v>
      </c>
      <c r="CS85" s="47">
        <f>CR85/(CQ93+$P$12)^2*$O$12</f>
        <v>7.396183222303677E-3</v>
      </c>
      <c r="CT85" s="44">
        <f>EXP($N$12-$O$12/(CS93+$P$12))/$S$79*$S$70</f>
        <v>0.37239484698762576</v>
      </c>
      <c r="CU85" s="47">
        <f>CT85/(CS93+$P$12)^2*$O$12</f>
        <v>7.396183222303677E-3</v>
      </c>
      <c r="CV85" s="44">
        <f>EXP($N$12-$O$12/(CU93+$P$12))/$S$79*$S$70</f>
        <v>0.37239484698762576</v>
      </c>
      <c r="CW85" s="47">
        <f>CV85/(CU93+$P$12)^2*$O$12</f>
        <v>7.396183222303677E-3</v>
      </c>
      <c r="CX85" s="44">
        <f>EXP($N$12-$O$12/(CW93+$P$12))/$S$79*$S$70</f>
        <v>0.37239484698762576</v>
      </c>
      <c r="CY85" s="47">
        <f>CX85/(CW93+$P$12)^2*$O$12</f>
        <v>7.396183222303677E-3</v>
      </c>
      <c r="CZ85" s="44">
        <f>EXP($N$12-$O$12/(CY93+$P$12))/$S$79*$S$70</f>
        <v>0.37239484698762576</v>
      </c>
      <c r="DA85" s="47">
        <f>CZ85/(CY93+$P$12)^2*$O$12</f>
        <v>7.396183222303677E-3</v>
      </c>
      <c r="DB85" s="44">
        <f>EXP($N$12-$O$12/(DA93+$P$12))/$S$79*$S$70</f>
        <v>0.37239484698762576</v>
      </c>
      <c r="DC85" s="47">
        <f>DB85/(DA93+$P$12)^2*$O$12</f>
        <v>7.396183222303677E-3</v>
      </c>
      <c r="DD85" s="44">
        <f>EXP($N$12-$O$12/(DC93+$P$12))/$S$79*$S$70</f>
        <v>0.37239484698762576</v>
      </c>
      <c r="DE85" s="47">
        <f>DD85/(DC93+$P$12)^2*$O$12</f>
        <v>7.396183222303677E-3</v>
      </c>
      <c r="DF85" s="44">
        <f>EXP($N$12-$O$12/(DE93+$P$12))/$S$79*$S$70</f>
        <v>0.37239484698762576</v>
      </c>
      <c r="DG85" s="47">
        <f>DF85/(DE93+$P$12)^2*$O$12</f>
        <v>7.396183222303677E-3</v>
      </c>
      <c r="DH85" s="44">
        <f>EXP($N$12-$O$12/(DG93+$P$12))/$S$79*$S$70</f>
        <v>0.37239484698762576</v>
      </c>
      <c r="DI85" s="47">
        <f>DH85/(DG93+$P$12)^2*$O$12</f>
        <v>7.396183222303677E-3</v>
      </c>
      <c r="DJ85" s="44">
        <f>EXP($N$12-$O$12/(DI93+$P$12))/$S$79*$S$70</f>
        <v>0.37239484698762576</v>
      </c>
      <c r="DK85" s="47">
        <f>DJ85/(DI93+$P$12)^2*$O$12</f>
        <v>7.396183222303677E-3</v>
      </c>
      <c r="DL85" s="44">
        <f>EXP($N$12-$O$12/(DK93+$P$12))/$S$79*$S$70</f>
        <v>0.37239484698762576</v>
      </c>
      <c r="DM85" s="47">
        <f>DL85/(DK93+$P$12)^2*$O$12</f>
        <v>7.396183222303677E-3</v>
      </c>
      <c r="DN85" s="44">
        <f>EXP($N$12-$O$12/(DM93+$P$12))/$S$79*$S$70</f>
        <v>0.37239484698762576</v>
      </c>
      <c r="DO85" s="47">
        <f>DN85/(DM93+$P$12)^2*$O$12</f>
        <v>7.396183222303677E-3</v>
      </c>
      <c r="DP85" s="44">
        <f>EXP($N$12-$O$12/(DO93+$P$12))/$S$79*$S$70</f>
        <v>0.37239484698762576</v>
      </c>
      <c r="DQ85" s="47">
        <f>DP85/(DO93+$P$12)^2*$O$12</f>
        <v>7.396183222303677E-3</v>
      </c>
      <c r="DR85" s="44">
        <f>EXP($N$12-$O$12/(DQ93+$P$12))/$S$79*$S$70</f>
        <v>0.37239484698762576</v>
      </c>
      <c r="DS85" s="47">
        <f>DR85/(DQ93+$P$12)^2*$O$12</f>
        <v>7.396183222303677E-3</v>
      </c>
      <c r="DT85" s="44">
        <f>EXP($N$12-$O$12/(DS93+$P$12))/$S$79*$S$70</f>
        <v>0.37239484698762576</v>
      </c>
      <c r="DU85" s="47">
        <f>DT85/(DS93+$P$12)^2*$O$12</f>
        <v>7.396183222303677E-3</v>
      </c>
      <c r="DV85" s="44">
        <f>EXP($N$12-$O$12/(DU93+$P$12))/$S$79*$S$70</f>
        <v>0.37239484698762576</v>
      </c>
      <c r="DW85" s="47">
        <f>DV85/(DU93+$P$12)^2*$O$12</f>
        <v>7.396183222303677E-3</v>
      </c>
      <c r="DX85" s="44">
        <f>EXP($N$12-$O$12/(DW93+$P$12))/$S$79*$S$70</f>
        <v>0.37239484698762576</v>
      </c>
      <c r="DY85" s="47">
        <f>DX85/(DW93+$P$12)^2*$O$12</f>
        <v>7.396183222303677E-3</v>
      </c>
      <c r="DZ85" s="44">
        <f>EXP($N$12-$O$12/(DY93+$P$12))/$S$79*$S$70</f>
        <v>0.37239484698762576</v>
      </c>
      <c r="EA85" s="47">
        <f>DZ85/(DY93+$P$12)^2*$O$12</f>
        <v>7.396183222303677E-3</v>
      </c>
      <c r="EB85" s="44">
        <f>EXP($N$12-$O$12/(EA93+$P$12))/$S$79*$S$70</f>
        <v>0.37239484698762576</v>
      </c>
      <c r="EC85" s="47">
        <f>EB85/(EA93+$P$12)^2*$O$12</f>
        <v>7.396183222303677E-3</v>
      </c>
      <c r="ED85" s="44">
        <f>EXP($N$12-$O$12/(EC93+$P$12))/$S$79*$S$70</f>
        <v>0.37239484698762576</v>
      </c>
      <c r="EE85" s="47">
        <f>ED85/(EC93+$P$12)^2*$O$12</f>
        <v>7.396183222303677E-3</v>
      </c>
      <c r="EF85" s="44">
        <f>EXP($N$12-$O$12/(EE93+$P$12))/$S$79*$S$70</f>
        <v>0.37239484698762576</v>
      </c>
      <c r="EG85" s="47">
        <f>EF85/(EE93+$P$12)^2*$O$12</f>
        <v>7.396183222303677E-3</v>
      </c>
      <c r="EH85" s="44">
        <f>EXP($N$12-$O$12/(EG93+$P$12))/$S$79*$S$70</f>
        <v>0.37239484698762576</v>
      </c>
      <c r="EI85" s="47">
        <f>EH85/(EG93+$P$12)^2*$O$12</f>
        <v>7.396183222303677E-3</v>
      </c>
      <c r="EJ85" s="44">
        <f>EXP($N$12-$O$12/(EI93+$P$12))/$S$79*$S$70</f>
        <v>0.37239484698762576</v>
      </c>
      <c r="EK85" s="47">
        <f>EJ85/(EI93+$P$12)^2*$O$12</f>
        <v>7.396183222303677E-3</v>
      </c>
      <c r="EL85" s="44">
        <f>EXP($N$12-$O$12/(EK93+$P$12))/$S$79*$S$70</f>
        <v>0.37239484698762576</v>
      </c>
      <c r="EM85" s="47">
        <f>EL85/(EK93+$P$12)^2*$O$12</f>
        <v>7.396183222303677E-3</v>
      </c>
      <c r="EN85" s="44">
        <f>EXP($N$12-$O$12/(EM93+$P$12))/$S$79*$S$70</f>
        <v>0.37239484698762576</v>
      </c>
      <c r="EO85" s="47">
        <f>EN85/(EM93+$P$12)^2*$O$12</f>
        <v>7.396183222303677E-3</v>
      </c>
      <c r="EP85" s="44">
        <f>EXP($N$12-$O$12/(EO93+$P$12))/$S$79*$S$70</f>
        <v>0.37239484698762576</v>
      </c>
      <c r="EQ85" s="47">
        <f>EP85/(EO93+$P$12)^2*$O$12</f>
        <v>7.396183222303677E-3</v>
      </c>
      <c r="ER85" s="44">
        <f>EXP($N$12-$O$12/(EQ93+$P$12))/$S$79*$S$70</f>
        <v>0.37239484698762576</v>
      </c>
      <c r="ES85" s="47">
        <f>ER85/(EQ93+$P$12)^2*$O$12</f>
        <v>7.396183222303677E-3</v>
      </c>
      <c r="ET85" s="44">
        <f>EXP($N$12-$O$12/(ES93+$P$12))/$S$79*$S$70</f>
        <v>0.37239484698762576</v>
      </c>
      <c r="EU85" s="47">
        <f>ET85/(ES93+$P$12)^2*$O$12</f>
        <v>7.396183222303677E-3</v>
      </c>
      <c r="EV85" s="44">
        <f>EXP($N$12-$O$12/(EU93+$P$12))/$S$79*$S$70</f>
        <v>0.37239484698762576</v>
      </c>
      <c r="EW85" s="47">
        <f>EV85/(EU93+$P$12)^2*$O$12</f>
        <v>7.396183222303677E-3</v>
      </c>
    </row>
    <row r="86" spans="13:153" x14ac:dyDescent="0.25">
      <c r="M86" s="45">
        <v>5</v>
      </c>
      <c r="N86" s="44">
        <f t="shared" si="41"/>
        <v>0.57783186837912381</v>
      </c>
      <c r="O86" s="42">
        <f t="shared" si="42"/>
        <v>246.03323695899607</v>
      </c>
      <c r="P86" s="44">
        <f t="shared" si="43"/>
        <v>0.58462440953001504</v>
      </c>
      <c r="Q86" s="47">
        <f t="shared" si="44"/>
        <v>1.2198561457086195E-2</v>
      </c>
      <c r="R86" s="44">
        <f>EXP($N$13-$O$13/(Q93+$P$13))/$S$79*$S$71</f>
        <v>0.57785931737480289</v>
      </c>
      <c r="S86" s="47">
        <f>R86/(Q93+$P$13)^2*$O$13</f>
        <v>1.2096476059436544E-2</v>
      </c>
      <c r="T86" s="44">
        <f>EXP($N$13-$O$13/(S93+$P$13))/$S$79*$S$71</f>
        <v>0.57783186883353599</v>
      </c>
      <c r="U86" s="47">
        <f>T86/(S93+$P$13)^2*$O$13</f>
        <v>1.2096061056240726E-2</v>
      </c>
      <c r="V86" s="44">
        <f>EXP($N$13-$O$13/(U93+$P$13))/$S$79*$S$71</f>
        <v>0.57783186837912381</v>
      </c>
      <c r="W86" s="47">
        <f>V86/(U93+$P$13)^2*$O$13</f>
        <v>1.2096061049370273E-2</v>
      </c>
      <c r="X86" s="44">
        <f>EXP($N$13-$O$13/(W93+$P$13))/$S$79*$S$71</f>
        <v>0.57783186837912381</v>
      </c>
      <c r="Y86" s="47">
        <f>X86/(W93+$P$13)^2*$O$13</f>
        <v>1.2096061049370273E-2</v>
      </c>
      <c r="Z86" s="44">
        <f>EXP($N$13-$O$13/(Y93+$P$13))/$S$79*$S$71</f>
        <v>0.57783186837912381</v>
      </c>
      <c r="AA86" s="47">
        <f>Z86/(Y93+$P$13)^2*$O$13</f>
        <v>1.2096061049370273E-2</v>
      </c>
      <c r="AB86" s="44">
        <f>EXP($N$13-$O$13/(AA93+$P$13))/$S$79*$S$71</f>
        <v>0.57783186837912381</v>
      </c>
      <c r="AC86" s="47">
        <f>AB86/(AA93+$P$13)^2*$O$13</f>
        <v>1.2096061049370273E-2</v>
      </c>
      <c r="AD86" s="44">
        <f>EXP($N$13-$O$13/(AC93+$P$13))/$S$79*$S$71</f>
        <v>0.57783186837912381</v>
      </c>
      <c r="AE86" s="47">
        <f>AD86/(AC93+$P$13)^2*$O$13</f>
        <v>1.2096061049370273E-2</v>
      </c>
      <c r="AF86" s="44">
        <f>EXP($N$13-$O$13/(AE93+$P$13))/$S$79*$S$71</f>
        <v>0.57783186837912381</v>
      </c>
      <c r="AG86" s="47">
        <f>AF86/(AE93+$P$13)^2*$O$13</f>
        <v>1.2096061049370273E-2</v>
      </c>
      <c r="AH86" s="44">
        <f>EXP($N$13-$O$13/(AG93+$P$13))/$S$79*$S$71</f>
        <v>0.57783186837912381</v>
      </c>
      <c r="AI86" s="47">
        <f>AH86/(AG93+$P$13)^2*$O$13</f>
        <v>1.2096061049370273E-2</v>
      </c>
      <c r="AJ86" s="44">
        <f>EXP($N$13-$O$13/(AI93+$P$13))/$S$79*$S$71</f>
        <v>0.57783186837912381</v>
      </c>
      <c r="AK86" s="47">
        <f>AJ86/(AI93+$P$13)^2*$O$13</f>
        <v>1.2096061049370273E-2</v>
      </c>
      <c r="AL86" s="44">
        <f>EXP($N$13-$O$13/(AK93+$P$13))/$S$79*$S$71</f>
        <v>0.57783186837912381</v>
      </c>
      <c r="AM86" s="47">
        <f>AL86/(AK93+$P$13)^2*$O$13</f>
        <v>1.2096061049370273E-2</v>
      </c>
      <c r="AN86" s="44">
        <f>EXP($N$13-$O$13/(AM93+$P$13))/$S$79*$S$71</f>
        <v>0.57783186837912381</v>
      </c>
      <c r="AO86" s="47">
        <f>AN86/(AM93+$P$13)^2*$O$13</f>
        <v>1.2096061049370273E-2</v>
      </c>
      <c r="AP86" s="44">
        <f>EXP($N$13-$O$13/(AO93+$P$13))/$S$79*$S$71</f>
        <v>0.57783186837912381</v>
      </c>
      <c r="AQ86" s="47">
        <f>AP86/(AO93+$P$13)^2*$O$13</f>
        <v>1.2096061049370273E-2</v>
      </c>
      <c r="AR86" s="44">
        <f>EXP($N$13-$O$13/(AQ93+$P$13))/$S$79*$S$71</f>
        <v>0.57783186837912381</v>
      </c>
      <c r="AS86" s="47">
        <f>AR86/(AQ93+$P$13)^2*$O$13</f>
        <v>1.2096061049370273E-2</v>
      </c>
      <c r="AT86" s="44">
        <f>EXP($N$13-$O$13/(AS93+$P$13))/$S$79*$S$71</f>
        <v>0.57783186837912381</v>
      </c>
      <c r="AU86" s="47">
        <f>AT86/(AS93+$P$13)^2*$O$13</f>
        <v>1.2096061049370273E-2</v>
      </c>
      <c r="AV86" s="44">
        <f>EXP($N$13-$O$13/(AU93+$P$13))/$S$79*$S$71</f>
        <v>0.57783186837912381</v>
      </c>
      <c r="AW86" s="47">
        <f>AV86/(AU93+$P$13)^2*$O$13</f>
        <v>1.2096061049370273E-2</v>
      </c>
      <c r="AX86" s="44">
        <f>EXP($N$13-$O$13/(AW93+$P$13))/$S$79*$S$71</f>
        <v>0.57783186837912381</v>
      </c>
      <c r="AY86" s="47">
        <f>AX86/(AW93+$P$13)^2*$O$13</f>
        <v>1.2096061049370273E-2</v>
      </c>
      <c r="AZ86" s="44">
        <f>EXP($N$13-$O$13/(AY93+$P$13))/$S$79*$S$71</f>
        <v>0.57783186837912381</v>
      </c>
      <c r="BA86" s="47">
        <f>AZ86/(AY93+$P$13)^2*$O$13</f>
        <v>1.2096061049370273E-2</v>
      </c>
      <c r="BB86" s="44">
        <f>EXP($N$13-$O$13/(BA93+$P$13))/$S$79*$S$71</f>
        <v>0.57783186837912381</v>
      </c>
      <c r="BC86" s="47">
        <f>BB86/(BA93+$P$13)^2*$O$13</f>
        <v>1.2096061049370273E-2</v>
      </c>
      <c r="BD86" s="44">
        <f>EXP($N$13-$O$13/(BC93+$P$13))/$S$79*$S$71</f>
        <v>0.57783186837912381</v>
      </c>
      <c r="BE86" s="47">
        <f>BD86/(BC93+$P$13)^2*$O$13</f>
        <v>1.2096061049370273E-2</v>
      </c>
      <c r="BF86" s="44">
        <f>EXP($N$13-$O$13/(BE93+$P$13))/$S$79*$S$71</f>
        <v>0.57783186837912381</v>
      </c>
      <c r="BG86" s="47">
        <f>BF86/(BE93+$P$13)^2*$O$13</f>
        <v>1.2096061049370273E-2</v>
      </c>
      <c r="BH86" s="44">
        <f>EXP($N$13-$O$13/(BG93+$P$13))/$S$79*$S$71</f>
        <v>0.57783186837912381</v>
      </c>
      <c r="BI86" s="47">
        <f>BH86/(BG93+$P$13)^2*$O$13</f>
        <v>1.2096061049370273E-2</v>
      </c>
      <c r="BJ86" s="44">
        <f>EXP($N$13-$O$13/(BI93+$P$13))/$S$79*$S$71</f>
        <v>0.57783186837912381</v>
      </c>
      <c r="BK86" s="47">
        <f>BJ86/(BI93+$P$13)^2*$O$13</f>
        <v>1.2096061049370273E-2</v>
      </c>
      <c r="BL86" s="44">
        <f>EXP($N$13-$O$13/(BK93+$P$13))/$S$79*$S$71</f>
        <v>0.57783186837912381</v>
      </c>
      <c r="BM86" s="47">
        <f>BL86/(BK93+$P$13)^2*$O$13</f>
        <v>1.2096061049370273E-2</v>
      </c>
      <c r="BN86" s="44">
        <f>EXP($N$13-$O$13/(BM93+$P$13))/$S$79*$S$71</f>
        <v>0.57783186837912381</v>
      </c>
      <c r="BO86" s="47">
        <f>BN86/(BM93+$P$13)^2*$O$13</f>
        <v>1.2096061049370273E-2</v>
      </c>
      <c r="BP86" s="44">
        <f>EXP($N$13-$O$13/(BO93+$P$13))/$S$79*$S$71</f>
        <v>0.57783186837912381</v>
      </c>
      <c r="BQ86" s="47">
        <f>BP86/(BO93+$P$13)^2*$O$13</f>
        <v>1.2096061049370273E-2</v>
      </c>
      <c r="BR86" s="44">
        <f>EXP($N$13-$O$13/(BQ93+$P$13))/$S$79*$S$71</f>
        <v>0.57783186837912381</v>
      </c>
      <c r="BS86" s="47">
        <f>BR86/(BQ93+$P$13)^2*$O$13</f>
        <v>1.2096061049370273E-2</v>
      </c>
      <c r="BT86" s="44">
        <f>EXP($N$13-$O$13/(BS93+$P$13))/$S$79*$S$71</f>
        <v>0.57783186837912381</v>
      </c>
      <c r="BU86" s="47">
        <f>BT86/(BS93+$P$13)^2*$O$13</f>
        <v>1.2096061049370273E-2</v>
      </c>
      <c r="BV86" s="44">
        <f>EXP($N$13-$O$13/(BU93+$P$13))/$S$79*$S$71</f>
        <v>0.57783186837912381</v>
      </c>
      <c r="BW86" s="47">
        <f>BV86/(BU93+$P$13)^2*$O$13</f>
        <v>1.2096061049370273E-2</v>
      </c>
      <c r="BX86" s="44">
        <f>EXP($N$13-$O$13/(BW93+$P$13))/$S$79*$S$71</f>
        <v>0.57783186837912381</v>
      </c>
      <c r="BY86" s="47">
        <f>BX86/(BW93+$P$13)^2*$O$13</f>
        <v>1.2096061049370273E-2</v>
      </c>
      <c r="BZ86" s="44">
        <f>EXP($N$13-$O$13/(BY93+$P$13))/$S$79*$S$71</f>
        <v>0.57783186837912381</v>
      </c>
      <c r="CA86" s="47">
        <f>BZ86/(BY93+$P$13)^2*$O$13</f>
        <v>1.2096061049370273E-2</v>
      </c>
      <c r="CB86" s="44">
        <f>EXP($N$13-$O$13/(CA93+$P$13))/$S$79*$S$71</f>
        <v>0.57783186837912381</v>
      </c>
      <c r="CC86" s="47">
        <f>CB86/(CA93+$P$13)^2*$O$13</f>
        <v>1.2096061049370273E-2</v>
      </c>
      <c r="CD86" s="44">
        <f>EXP($N$13-$O$13/(CC93+$P$13))/$S$79*$S$71</f>
        <v>0.57783186837912381</v>
      </c>
      <c r="CE86" s="47">
        <f>CD86/(CC93+$P$13)^2*$O$13</f>
        <v>1.2096061049370273E-2</v>
      </c>
      <c r="CF86" s="44">
        <f>EXP($N$13-$O$13/(CE93+$P$13))/$S$79*$S$71</f>
        <v>0.57783186837912381</v>
      </c>
      <c r="CG86" s="47">
        <f>CF86/(CE93+$P$13)^2*$O$13</f>
        <v>1.2096061049370273E-2</v>
      </c>
      <c r="CH86" s="44">
        <f>EXP($N$13-$O$13/(CG93+$P$13))/$S$79*$S$71</f>
        <v>0.57783186837912381</v>
      </c>
      <c r="CI86" s="47">
        <f>CH86/(CG93+$P$13)^2*$O$13</f>
        <v>1.2096061049370273E-2</v>
      </c>
      <c r="CJ86" s="44">
        <f>EXP($N$13-$O$13/(CI93+$P$13))/$S$79*$S$71</f>
        <v>0.57783186837912381</v>
      </c>
      <c r="CK86" s="47">
        <f>CJ86/(CI93+$P$13)^2*$O$13</f>
        <v>1.2096061049370273E-2</v>
      </c>
      <c r="CL86" s="44">
        <f>EXP($N$13-$O$13/(CK93+$P$13))/$S$79*$S$71</f>
        <v>0.57783186837912381</v>
      </c>
      <c r="CM86" s="47">
        <f>CL86/(CK93+$P$13)^2*$O$13</f>
        <v>1.2096061049370273E-2</v>
      </c>
      <c r="CN86" s="44">
        <f>EXP($N$13-$O$13/(CM93+$P$13))/$S$79*$S$71</f>
        <v>0.57783186837912381</v>
      </c>
      <c r="CO86" s="47">
        <f>CN86/(CM93+$P$13)^2*$O$13</f>
        <v>1.2096061049370273E-2</v>
      </c>
      <c r="CP86" s="44">
        <f>EXP($N$13-$O$13/(CO93+$P$13))/$S$79*$S$71</f>
        <v>0.57783186837912381</v>
      </c>
      <c r="CQ86" s="47">
        <f>CP86/(CO93+$P$13)^2*$O$13</f>
        <v>1.2096061049370273E-2</v>
      </c>
      <c r="CR86" s="44">
        <f>EXP($N$13-$O$13/(CQ93+$P$13))/$S$79*$S$71</f>
        <v>0.57783186837912381</v>
      </c>
      <c r="CS86" s="47">
        <f>CR86/(CQ93+$P$13)^2*$O$13</f>
        <v>1.2096061049370273E-2</v>
      </c>
      <c r="CT86" s="44">
        <f>EXP($N$13-$O$13/(CS93+$P$13))/$S$79*$S$71</f>
        <v>0.57783186837912381</v>
      </c>
      <c r="CU86" s="47">
        <f>CT86/(CS93+$P$13)^2*$O$13</f>
        <v>1.2096061049370273E-2</v>
      </c>
      <c r="CV86" s="44">
        <f>EXP($N$13-$O$13/(CU93+$P$13))/$S$79*$S$71</f>
        <v>0.57783186837912381</v>
      </c>
      <c r="CW86" s="47">
        <f>CV86/(CU93+$P$13)^2*$O$13</f>
        <v>1.2096061049370273E-2</v>
      </c>
      <c r="CX86" s="44">
        <f>EXP($N$13-$O$13/(CW93+$P$13))/$S$79*$S$71</f>
        <v>0.57783186837912381</v>
      </c>
      <c r="CY86" s="47">
        <f>CX86/(CW93+$P$13)^2*$O$13</f>
        <v>1.2096061049370273E-2</v>
      </c>
      <c r="CZ86" s="44">
        <f>EXP($N$13-$O$13/(CY93+$P$13))/$S$79*$S$71</f>
        <v>0.57783186837912381</v>
      </c>
      <c r="DA86" s="47">
        <f>CZ86/(CY93+$P$13)^2*$O$13</f>
        <v>1.2096061049370273E-2</v>
      </c>
      <c r="DB86" s="44">
        <f>EXP($N$13-$O$13/(DA93+$P$13))/$S$79*$S$71</f>
        <v>0.57783186837912381</v>
      </c>
      <c r="DC86" s="47">
        <f>DB86/(DA93+$P$13)^2*$O$13</f>
        <v>1.2096061049370273E-2</v>
      </c>
      <c r="DD86" s="44">
        <f>EXP($N$13-$O$13/(DC93+$P$13))/$S$79*$S$71</f>
        <v>0.57783186837912381</v>
      </c>
      <c r="DE86" s="47">
        <f>DD86/(DC93+$P$13)^2*$O$13</f>
        <v>1.2096061049370273E-2</v>
      </c>
      <c r="DF86" s="44">
        <f>EXP($N$13-$O$13/(DE93+$P$13))/$S$79*$S$71</f>
        <v>0.57783186837912381</v>
      </c>
      <c r="DG86" s="47">
        <f>DF86/(DE93+$P$13)^2*$O$13</f>
        <v>1.2096061049370273E-2</v>
      </c>
      <c r="DH86" s="44">
        <f>EXP($N$13-$O$13/(DG93+$P$13))/$S$79*$S$71</f>
        <v>0.57783186837912381</v>
      </c>
      <c r="DI86" s="47">
        <f>DH86/(DG93+$P$13)^2*$O$13</f>
        <v>1.2096061049370273E-2</v>
      </c>
      <c r="DJ86" s="44">
        <f>EXP($N$13-$O$13/(DI93+$P$13))/$S$79*$S$71</f>
        <v>0.57783186837912381</v>
      </c>
      <c r="DK86" s="47">
        <f>DJ86/(DI93+$P$13)^2*$O$13</f>
        <v>1.2096061049370273E-2</v>
      </c>
      <c r="DL86" s="44">
        <f>EXP($N$13-$O$13/(DK93+$P$13))/$S$79*$S$71</f>
        <v>0.57783186837912381</v>
      </c>
      <c r="DM86" s="47">
        <f>DL86/(DK93+$P$13)^2*$O$13</f>
        <v>1.2096061049370273E-2</v>
      </c>
      <c r="DN86" s="44">
        <f>EXP($N$13-$O$13/(DM93+$P$13))/$S$79*$S$71</f>
        <v>0.57783186837912381</v>
      </c>
      <c r="DO86" s="47">
        <f>DN86/(DM93+$P$13)^2*$O$13</f>
        <v>1.2096061049370273E-2</v>
      </c>
      <c r="DP86" s="44">
        <f>EXP($N$13-$O$13/(DO93+$P$13))/$S$79*$S$71</f>
        <v>0.57783186837912381</v>
      </c>
      <c r="DQ86" s="47">
        <f>DP86/(DO93+$P$13)^2*$O$13</f>
        <v>1.2096061049370273E-2</v>
      </c>
      <c r="DR86" s="44">
        <f>EXP($N$13-$O$13/(DQ93+$P$13))/$S$79*$S$71</f>
        <v>0.57783186837912381</v>
      </c>
      <c r="DS86" s="47">
        <f>DR86/(DQ93+$P$13)^2*$O$13</f>
        <v>1.2096061049370273E-2</v>
      </c>
      <c r="DT86" s="44">
        <f>EXP($N$13-$O$13/(DS93+$P$13))/$S$79*$S$71</f>
        <v>0.57783186837912381</v>
      </c>
      <c r="DU86" s="47">
        <f>DT86/(DS93+$P$13)^2*$O$13</f>
        <v>1.2096061049370273E-2</v>
      </c>
      <c r="DV86" s="44">
        <f>EXP($N$13-$O$13/(DU93+$P$13))/$S$79*$S$71</f>
        <v>0.57783186837912381</v>
      </c>
      <c r="DW86" s="47">
        <f>DV86/(DU93+$P$13)^2*$O$13</f>
        <v>1.2096061049370273E-2</v>
      </c>
      <c r="DX86" s="44">
        <f>EXP($N$13-$O$13/(DW93+$P$13))/$S$79*$S$71</f>
        <v>0.57783186837912381</v>
      </c>
      <c r="DY86" s="47">
        <f>DX86/(DW93+$P$13)^2*$O$13</f>
        <v>1.2096061049370273E-2</v>
      </c>
      <c r="DZ86" s="44">
        <f>EXP($N$13-$O$13/(DY93+$P$13))/$S$79*$S$71</f>
        <v>0.57783186837912381</v>
      </c>
      <c r="EA86" s="47">
        <f>DZ86/(DY93+$P$13)^2*$O$13</f>
        <v>1.2096061049370273E-2</v>
      </c>
      <c r="EB86" s="44">
        <f>EXP($N$13-$O$13/(EA93+$P$13))/$S$79*$S$71</f>
        <v>0.57783186837912381</v>
      </c>
      <c r="EC86" s="47">
        <f>EB86/(EA93+$P$13)^2*$O$13</f>
        <v>1.2096061049370273E-2</v>
      </c>
      <c r="ED86" s="44">
        <f>EXP($N$13-$O$13/(EC93+$P$13))/$S$79*$S$71</f>
        <v>0.57783186837912381</v>
      </c>
      <c r="EE86" s="47">
        <f>ED86/(EC93+$P$13)^2*$O$13</f>
        <v>1.2096061049370273E-2</v>
      </c>
      <c r="EF86" s="44">
        <f>EXP($N$13-$O$13/(EE93+$P$13))/$S$79*$S$71</f>
        <v>0.57783186837912381</v>
      </c>
      <c r="EG86" s="47">
        <f>EF86/(EE93+$P$13)^2*$O$13</f>
        <v>1.2096061049370273E-2</v>
      </c>
      <c r="EH86" s="44">
        <f>EXP($N$13-$O$13/(EG93+$P$13))/$S$79*$S$71</f>
        <v>0.57783186837912381</v>
      </c>
      <c r="EI86" s="47">
        <f>EH86/(EG93+$P$13)^2*$O$13</f>
        <v>1.2096061049370273E-2</v>
      </c>
      <c r="EJ86" s="44">
        <f>EXP($N$13-$O$13/(EI93+$P$13))/$S$79*$S$71</f>
        <v>0.57783186837912381</v>
      </c>
      <c r="EK86" s="47">
        <f>EJ86/(EI93+$P$13)^2*$O$13</f>
        <v>1.2096061049370273E-2</v>
      </c>
      <c r="EL86" s="44">
        <f>EXP($N$13-$O$13/(EK93+$P$13))/$S$79*$S$71</f>
        <v>0.57783186837912381</v>
      </c>
      <c r="EM86" s="47">
        <f>EL86/(EK93+$P$13)^2*$O$13</f>
        <v>1.2096061049370273E-2</v>
      </c>
      <c r="EN86" s="44">
        <f>EXP($N$13-$O$13/(EM93+$P$13))/$S$79*$S$71</f>
        <v>0.57783186837912381</v>
      </c>
      <c r="EO86" s="47">
        <f>EN86/(EM93+$P$13)^2*$O$13</f>
        <v>1.2096061049370273E-2</v>
      </c>
      <c r="EP86" s="44">
        <f>EXP($N$13-$O$13/(EO93+$P$13))/$S$79*$S$71</f>
        <v>0.57783186837912381</v>
      </c>
      <c r="EQ86" s="47">
        <f>EP86/(EO93+$P$13)^2*$O$13</f>
        <v>1.2096061049370273E-2</v>
      </c>
      <c r="ER86" s="44">
        <f>EXP($N$13-$O$13/(EQ93+$P$13))/$S$79*$S$71</f>
        <v>0.57783186837912381</v>
      </c>
      <c r="ES86" s="47">
        <f>ER86/(EQ93+$P$13)^2*$O$13</f>
        <v>1.2096061049370273E-2</v>
      </c>
      <c r="ET86" s="44">
        <f>EXP($N$13-$O$13/(ES93+$P$13))/$S$79*$S$71</f>
        <v>0.57783186837912381</v>
      </c>
      <c r="EU86" s="47">
        <f>ET86/(ES93+$P$13)^2*$O$13</f>
        <v>1.2096061049370273E-2</v>
      </c>
      <c r="EV86" s="44">
        <f>EXP($N$13-$O$13/(EU93+$P$13))/$S$79*$S$71</f>
        <v>0.57783186837912381</v>
      </c>
      <c r="EW86" s="47">
        <f>EV86/(EU93+$P$13)^2*$O$13</f>
        <v>1.2096061049370273E-2</v>
      </c>
    </row>
    <row r="87" spans="13:153" x14ac:dyDescent="0.25">
      <c r="M87" s="45">
        <v>6</v>
      </c>
      <c r="N87" s="44">
        <f t="shared" si="41"/>
        <v>0</v>
      </c>
      <c r="O87" s="42">
        <f t="shared" si="42"/>
        <v>0</v>
      </c>
      <c r="P87" s="44">
        <f t="shared" si="43"/>
        <v>0</v>
      </c>
      <c r="Q87" s="47">
        <f t="shared" si="44"/>
        <v>0</v>
      </c>
      <c r="R87" s="44">
        <f>EXP($N$14-$O$14/(Q93+$P$14))/$S$79*$S$72</f>
        <v>0</v>
      </c>
      <c r="S87" s="47">
        <f>R87/(Q93+$P$14)^2*$O$14</f>
        <v>0</v>
      </c>
      <c r="T87" s="44">
        <f>EXP($N$14-$O$14/(S93+$P$14))/$S$79*$S$72</f>
        <v>0</v>
      </c>
      <c r="U87" s="47">
        <f>T87/(S93+$P$14)^2*$O$14</f>
        <v>0</v>
      </c>
      <c r="V87" s="44">
        <f>EXP($N$14-$O$14/(U93+$P$14))/$S$79*$S$72</f>
        <v>0</v>
      </c>
      <c r="W87" s="47">
        <f>V87/(U93+$P$14)^2*$O$14</f>
        <v>0</v>
      </c>
      <c r="X87" s="44">
        <f>EXP($N$14-$O$14/(W93+$P$14))/$S$79*$S$72</f>
        <v>0</v>
      </c>
      <c r="Y87" s="47">
        <f>X87/(W93+$P$14)^2*$O$14</f>
        <v>0</v>
      </c>
      <c r="Z87" s="44">
        <f>EXP($N$14-$O$14/(Y93+$P$14))/$S$79*$S$72</f>
        <v>0</v>
      </c>
      <c r="AA87" s="47">
        <f>Z87/(Y93+$P$14)^2*$O$14</f>
        <v>0</v>
      </c>
      <c r="AB87" s="44">
        <f>EXP($N$14-$O$14/(AA93+$P$14))/$S$79*$S$72</f>
        <v>0</v>
      </c>
      <c r="AC87" s="47">
        <f>AB87/(AA93+$P$14)^2*$O$14</f>
        <v>0</v>
      </c>
      <c r="AD87" s="44">
        <f>EXP($N$14-$O$14/(AC93+$P$14))/$S$79*$S$72</f>
        <v>0</v>
      </c>
      <c r="AE87" s="47">
        <f>AD87/(AC93+$P$14)^2*$O$14</f>
        <v>0</v>
      </c>
      <c r="AF87" s="44">
        <f>EXP($N$14-$O$14/(AE93+$P$14))/$S$79*$S$72</f>
        <v>0</v>
      </c>
      <c r="AG87" s="47">
        <f>AF87/(AE93+$P$14)^2*$O$14</f>
        <v>0</v>
      </c>
      <c r="AH87" s="44">
        <f>EXP($N$14-$O$14/(AG93+$P$14))/$S$79*$S$72</f>
        <v>0</v>
      </c>
      <c r="AI87" s="47">
        <f>AH87/(AG93+$P$14)^2*$O$14</f>
        <v>0</v>
      </c>
      <c r="AJ87" s="44">
        <f>EXP($N$14-$O$14/(AI93+$P$14))/$S$79*$S$72</f>
        <v>0</v>
      </c>
      <c r="AK87" s="47">
        <f>AJ87/(AI93+$P$14)^2*$O$14</f>
        <v>0</v>
      </c>
      <c r="AL87" s="44">
        <f>EXP($N$14-$O$14/(AK93+$P$14))/$S$79*$S$72</f>
        <v>0</v>
      </c>
      <c r="AM87" s="47">
        <f>AL87/(AK93+$P$14)^2*$O$14</f>
        <v>0</v>
      </c>
      <c r="AN87" s="44">
        <f>EXP($N$14-$O$14/(AM93+$P$14))/$S$79*$S$72</f>
        <v>0</v>
      </c>
      <c r="AO87" s="47">
        <f>AN87/(AM93+$P$14)^2*$O$14</f>
        <v>0</v>
      </c>
      <c r="AP87" s="44">
        <f>EXP($N$14-$O$14/(AO93+$P$14))/$S$79*$S$72</f>
        <v>0</v>
      </c>
      <c r="AQ87" s="47">
        <f>AP87/(AO93+$P$14)^2*$O$14</f>
        <v>0</v>
      </c>
      <c r="AR87" s="44">
        <f>EXP($N$14-$O$14/(AQ93+$P$14))/$S$79*$S$72</f>
        <v>0</v>
      </c>
      <c r="AS87" s="47">
        <f>AR87/(AQ93+$P$14)^2*$O$14</f>
        <v>0</v>
      </c>
      <c r="AT87" s="44">
        <f>EXP($N$14-$O$14/(AS93+$P$14))/$S$79*$S$72</f>
        <v>0</v>
      </c>
      <c r="AU87" s="47">
        <f>AT87/(AS93+$P$14)^2*$O$14</f>
        <v>0</v>
      </c>
      <c r="AV87" s="44">
        <f>EXP($N$14-$O$14/(AU93+$P$14))/$S$79*$S$72</f>
        <v>0</v>
      </c>
      <c r="AW87" s="47">
        <f>AV87/(AU93+$P$14)^2*$O$14</f>
        <v>0</v>
      </c>
      <c r="AX87" s="44">
        <f>EXP($N$14-$O$14/(AW93+$P$14))/$S$79*$S$72</f>
        <v>0</v>
      </c>
      <c r="AY87" s="47">
        <f>AX87/(AW93+$P$14)^2*$O$14</f>
        <v>0</v>
      </c>
      <c r="AZ87" s="44">
        <f>EXP($N$14-$O$14/(AY93+$P$14))/$S$79*$S$72</f>
        <v>0</v>
      </c>
      <c r="BA87" s="47">
        <f>AZ87/(AY93+$P$14)^2*$O$14</f>
        <v>0</v>
      </c>
      <c r="BB87" s="44">
        <f>EXP($N$14-$O$14/(BA93+$P$14))/$S$79*$S$72</f>
        <v>0</v>
      </c>
      <c r="BC87" s="47">
        <f>BB87/(BA93+$P$14)^2*$O$14</f>
        <v>0</v>
      </c>
      <c r="BD87" s="44">
        <f>EXP($N$14-$O$14/(BC93+$P$14))/$S$79*$S$72</f>
        <v>0</v>
      </c>
      <c r="BE87" s="47">
        <f>BD87/(BC93+$P$14)^2*$O$14</f>
        <v>0</v>
      </c>
      <c r="BF87" s="44">
        <f>EXP($N$14-$O$14/(BE93+$P$14))/$S$79*$S$72</f>
        <v>0</v>
      </c>
      <c r="BG87" s="47">
        <f>BF87/(BE93+$P$14)^2*$O$14</f>
        <v>0</v>
      </c>
      <c r="BH87" s="44">
        <f>EXP($N$14-$O$14/(BG93+$P$14))/$S$79*$S$72</f>
        <v>0</v>
      </c>
      <c r="BI87" s="47">
        <f>BH87/(BG93+$P$14)^2*$O$14</f>
        <v>0</v>
      </c>
      <c r="BJ87" s="44">
        <f>EXP($N$14-$O$14/(BI93+$P$14))/$S$79*$S$72</f>
        <v>0</v>
      </c>
      <c r="BK87" s="47">
        <f>BJ87/(BI93+$P$14)^2*$O$14</f>
        <v>0</v>
      </c>
      <c r="BL87" s="44">
        <f>EXP($N$14-$O$14/(BK93+$P$14))/$S$79*$S$72</f>
        <v>0</v>
      </c>
      <c r="BM87" s="47">
        <f>BL87/(BK93+$P$14)^2*$O$14</f>
        <v>0</v>
      </c>
      <c r="BN87" s="44">
        <f>EXP($N$14-$O$14/(BM93+$P$14))/$S$79*$S$72</f>
        <v>0</v>
      </c>
      <c r="BO87" s="47">
        <f>BN87/(BM93+$P$14)^2*$O$14</f>
        <v>0</v>
      </c>
      <c r="BP87" s="44">
        <f>EXP($N$14-$O$14/(BO93+$P$14))/$S$79*$S$72</f>
        <v>0</v>
      </c>
      <c r="BQ87" s="47">
        <f>BP87/(BO93+$P$14)^2*$O$14</f>
        <v>0</v>
      </c>
      <c r="BR87" s="44">
        <f>EXP($N$14-$O$14/(BQ93+$P$14))/$S$79*$S$72</f>
        <v>0</v>
      </c>
      <c r="BS87" s="47">
        <f>BR87/(BQ93+$P$14)^2*$O$14</f>
        <v>0</v>
      </c>
      <c r="BT87" s="44">
        <f>EXP($N$14-$O$14/(BS93+$P$14))/$S$79*$S$72</f>
        <v>0</v>
      </c>
      <c r="BU87" s="47">
        <f>BT87/(BS93+$P$14)^2*$O$14</f>
        <v>0</v>
      </c>
      <c r="BV87" s="44">
        <f>EXP($N$14-$O$14/(BU93+$P$14))/$S$79*$S$72</f>
        <v>0</v>
      </c>
      <c r="BW87" s="47">
        <f>BV87/(BU93+$P$14)^2*$O$14</f>
        <v>0</v>
      </c>
      <c r="BX87" s="44">
        <f>EXP($N$14-$O$14/(BW93+$P$14))/$S$79*$S$72</f>
        <v>0</v>
      </c>
      <c r="BY87" s="47">
        <f>BX87/(BW93+$P$14)^2*$O$14</f>
        <v>0</v>
      </c>
      <c r="BZ87" s="44">
        <f>EXP($N$14-$O$14/(BY93+$P$14))/$S$79*$S$72</f>
        <v>0</v>
      </c>
      <c r="CA87" s="47">
        <f>BZ87/(BY93+$P$14)^2*$O$14</f>
        <v>0</v>
      </c>
      <c r="CB87" s="44">
        <f>EXP($N$14-$O$14/(CA93+$P$14))/$S$79*$S$72</f>
        <v>0</v>
      </c>
      <c r="CC87" s="47">
        <f>CB87/(CA93+$P$14)^2*$O$14</f>
        <v>0</v>
      </c>
      <c r="CD87" s="44">
        <f>EXP($N$14-$O$14/(CC93+$P$14))/$S$79*$S$72</f>
        <v>0</v>
      </c>
      <c r="CE87" s="47">
        <f>CD87/(CC93+$P$14)^2*$O$14</f>
        <v>0</v>
      </c>
      <c r="CF87" s="44">
        <f>EXP($N$14-$O$14/(CE93+$P$14))/$S$79*$S$72</f>
        <v>0</v>
      </c>
      <c r="CG87" s="47">
        <f>CF87/(CE93+$P$14)^2*$O$14</f>
        <v>0</v>
      </c>
      <c r="CH87" s="44">
        <f>EXP($N$14-$O$14/(CG93+$P$14))/$S$79*$S$72</f>
        <v>0</v>
      </c>
      <c r="CI87" s="47">
        <f>CH87/(CG93+$P$14)^2*$O$14</f>
        <v>0</v>
      </c>
      <c r="CJ87" s="44">
        <f>EXP($N$14-$O$14/(CI93+$P$14))/$S$79*$S$72</f>
        <v>0</v>
      </c>
      <c r="CK87" s="47">
        <f>CJ87/(CI93+$P$14)^2*$O$14</f>
        <v>0</v>
      </c>
      <c r="CL87" s="44">
        <f>EXP($N$14-$O$14/(CK93+$P$14))/$S$79*$S$72</f>
        <v>0</v>
      </c>
      <c r="CM87" s="47">
        <f>CL87/(CK93+$P$14)^2*$O$14</f>
        <v>0</v>
      </c>
      <c r="CN87" s="44">
        <f>EXP($N$14-$O$14/(CM93+$P$14))/$S$79*$S$72</f>
        <v>0</v>
      </c>
      <c r="CO87" s="47">
        <f>CN87/(CM93+$P$14)^2*$O$14</f>
        <v>0</v>
      </c>
      <c r="CP87" s="44">
        <f>EXP($N$14-$O$14/(CO93+$P$14))/$S$79*$S$72</f>
        <v>0</v>
      </c>
      <c r="CQ87" s="47">
        <f>CP87/(CO93+$P$14)^2*$O$14</f>
        <v>0</v>
      </c>
      <c r="CR87" s="44">
        <f>EXP($N$14-$O$14/(CQ93+$P$14))/$S$79*$S$72</f>
        <v>0</v>
      </c>
      <c r="CS87" s="47">
        <f>CR87/(CQ93+$P$14)^2*$O$14</f>
        <v>0</v>
      </c>
      <c r="CT87" s="44">
        <f>EXP($N$14-$O$14/(CS93+$P$14))/$S$79*$S$72</f>
        <v>0</v>
      </c>
      <c r="CU87" s="47">
        <f>CT87/(CS93+$P$14)^2*$O$14</f>
        <v>0</v>
      </c>
      <c r="CV87" s="44">
        <f>EXP($N$14-$O$14/(CU93+$P$14))/$S$79*$S$72</f>
        <v>0</v>
      </c>
      <c r="CW87" s="47">
        <f>CV87/(CU93+$P$14)^2*$O$14</f>
        <v>0</v>
      </c>
      <c r="CX87" s="44">
        <f>EXP($N$14-$O$14/(CW93+$P$14))/$S$79*$S$72</f>
        <v>0</v>
      </c>
      <c r="CY87" s="47">
        <f>CX87/(CW93+$P$14)^2*$O$14</f>
        <v>0</v>
      </c>
      <c r="CZ87" s="44">
        <f>EXP($N$14-$O$14/(CY93+$P$14))/$S$79*$S$72</f>
        <v>0</v>
      </c>
      <c r="DA87" s="47">
        <f>CZ87/(CY93+$P$14)^2*$O$14</f>
        <v>0</v>
      </c>
      <c r="DB87" s="44">
        <f>EXP($N$14-$O$14/(DA93+$P$14))/$S$79*$S$72</f>
        <v>0</v>
      </c>
      <c r="DC87" s="47">
        <f>DB87/(DA93+$P$14)^2*$O$14</f>
        <v>0</v>
      </c>
      <c r="DD87" s="44">
        <f>EXP($N$14-$O$14/(DC93+$P$14))/$S$79*$S$72</f>
        <v>0</v>
      </c>
      <c r="DE87" s="47">
        <f>DD87/(DC93+$P$14)^2*$O$14</f>
        <v>0</v>
      </c>
      <c r="DF87" s="44">
        <f>EXP($N$14-$O$14/(DE93+$P$14))/$S$79*$S$72</f>
        <v>0</v>
      </c>
      <c r="DG87" s="47">
        <f>DF87/(DE93+$P$14)^2*$O$14</f>
        <v>0</v>
      </c>
      <c r="DH87" s="44">
        <f>EXP($N$14-$O$14/(DG93+$P$14))/$S$79*$S$72</f>
        <v>0</v>
      </c>
      <c r="DI87" s="47">
        <f>DH87/(DG93+$P$14)^2*$O$14</f>
        <v>0</v>
      </c>
      <c r="DJ87" s="44">
        <f>EXP($N$14-$O$14/(DI93+$P$14))/$S$79*$S$72</f>
        <v>0</v>
      </c>
      <c r="DK87" s="47">
        <f>DJ87/(DI93+$P$14)^2*$O$14</f>
        <v>0</v>
      </c>
      <c r="DL87" s="44">
        <f>EXP($N$14-$O$14/(DK93+$P$14))/$S$79*$S$72</f>
        <v>0</v>
      </c>
      <c r="DM87" s="47">
        <f>DL87/(DK93+$P$14)^2*$O$14</f>
        <v>0</v>
      </c>
      <c r="DN87" s="44">
        <f>EXP($N$14-$O$14/(DM93+$P$14))/$S$79*$S$72</f>
        <v>0</v>
      </c>
      <c r="DO87" s="47">
        <f>DN87/(DM93+$P$14)^2*$O$14</f>
        <v>0</v>
      </c>
      <c r="DP87" s="44">
        <f>EXP($N$14-$O$14/(DO93+$P$14))/$S$79*$S$72</f>
        <v>0</v>
      </c>
      <c r="DQ87" s="47">
        <f>DP87/(DO93+$P$14)^2*$O$14</f>
        <v>0</v>
      </c>
      <c r="DR87" s="44">
        <f>EXP($N$14-$O$14/(DQ93+$P$14))/$S$79*$S$72</f>
        <v>0</v>
      </c>
      <c r="DS87" s="47">
        <f>DR87/(DQ93+$P$14)^2*$O$14</f>
        <v>0</v>
      </c>
      <c r="DT87" s="44">
        <f>EXP($N$14-$O$14/(DS93+$P$14))/$S$79*$S$72</f>
        <v>0</v>
      </c>
      <c r="DU87" s="47">
        <f>DT87/(DS93+$P$14)^2*$O$14</f>
        <v>0</v>
      </c>
      <c r="DV87" s="44">
        <f>EXP($N$14-$O$14/(DU93+$P$14))/$S$79*$S$72</f>
        <v>0</v>
      </c>
      <c r="DW87" s="47">
        <f>DV87/(DU93+$P$14)^2*$O$14</f>
        <v>0</v>
      </c>
      <c r="DX87" s="44">
        <f>EXP($N$14-$O$14/(DW93+$P$14))/$S$79*$S$72</f>
        <v>0</v>
      </c>
      <c r="DY87" s="47">
        <f>DX87/(DW93+$P$14)^2*$O$14</f>
        <v>0</v>
      </c>
      <c r="DZ87" s="44">
        <f>EXP($N$14-$O$14/(DY93+$P$14))/$S$79*$S$72</f>
        <v>0</v>
      </c>
      <c r="EA87" s="47">
        <f>DZ87/(DY93+$P$14)^2*$O$14</f>
        <v>0</v>
      </c>
      <c r="EB87" s="44">
        <f>EXP($N$14-$O$14/(EA93+$P$14))/$S$79*$S$72</f>
        <v>0</v>
      </c>
      <c r="EC87" s="47">
        <f>EB87/(EA93+$P$14)^2*$O$14</f>
        <v>0</v>
      </c>
      <c r="ED87" s="44">
        <f>EXP($N$14-$O$14/(EC93+$P$14))/$S$79*$S$72</f>
        <v>0</v>
      </c>
      <c r="EE87" s="47">
        <f>ED87/(EC93+$P$14)^2*$O$14</f>
        <v>0</v>
      </c>
      <c r="EF87" s="44">
        <f>EXP($N$14-$O$14/(EE93+$P$14))/$S$79*$S$72</f>
        <v>0</v>
      </c>
      <c r="EG87" s="47">
        <f>EF87/(EE93+$P$14)^2*$O$14</f>
        <v>0</v>
      </c>
      <c r="EH87" s="44">
        <f>EXP($N$14-$O$14/(EG93+$P$14))/$S$79*$S$72</f>
        <v>0</v>
      </c>
      <c r="EI87" s="47">
        <f>EH87/(EG93+$P$14)^2*$O$14</f>
        <v>0</v>
      </c>
      <c r="EJ87" s="44">
        <f>EXP($N$14-$O$14/(EI93+$P$14))/$S$79*$S$72</f>
        <v>0</v>
      </c>
      <c r="EK87" s="47">
        <f>EJ87/(EI93+$P$14)^2*$O$14</f>
        <v>0</v>
      </c>
      <c r="EL87" s="44">
        <f>EXP($N$14-$O$14/(EK93+$P$14))/$S$79*$S$72</f>
        <v>0</v>
      </c>
      <c r="EM87" s="47">
        <f>EL87/(EK93+$P$14)^2*$O$14</f>
        <v>0</v>
      </c>
      <c r="EN87" s="44">
        <f>EXP($N$14-$O$14/(EM93+$P$14))/$S$79*$S$72</f>
        <v>0</v>
      </c>
      <c r="EO87" s="47">
        <f>EN87/(EM93+$P$14)^2*$O$14</f>
        <v>0</v>
      </c>
      <c r="EP87" s="44">
        <f>EXP($N$14-$O$14/(EO93+$P$14))/$S$79*$S$72</f>
        <v>0</v>
      </c>
      <c r="EQ87" s="47">
        <f>EP87/(EO93+$P$14)^2*$O$14</f>
        <v>0</v>
      </c>
      <c r="ER87" s="44">
        <f>EXP($N$14-$O$14/(EQ93+$P$14))/$S$79*$S$72</f>
        <v>0</v>
      </c>
      <c r="ES87" s="47">
        <f>ER87/(EQ93+$P$14)^2*$O$14</f>
        <v>0</v>
      </c>
      <c r="ET87" s="44">
        <f>EXP($N$14-$O$14/(ES93+$P$14))/$S$79*$S$72</f>
        <v>0</v>
      </c>
      <c r="EU87" s="47">
        <f>ET87/(ES93+$P$14)^2*$O$14</f>
        <v>0</v>
      </c>
      <c r="EV87" s="44">
        <f>EXP($N$14-$O$14/(EU93+$P$14))/$S$79*$S$72</f>
        <v>0</v>
      </c>
      <c r="EW87" s="47">
        <f>EV87/(EU93+$P$14)^2*$O$14</f>
        <v>0</v>
      </c>
    </row>
    <row r="88" spans="13:153" x14ac:dyDescent="0.25">
      <c r="M88" s="45">
        <v>7</v>
      </c>
      <c r="N88" s="44">
        <f t="shared" si="41"/>
        <v>0</v>
      </c>
      <c r="O88" s="42">
        <f t="shared" si="42"/>
        <v>0</v>
      </c>
      <c r="P88" s="44">
        <f t="shared" si="43"/>
        <v>0</v>
      </c>
      <c r="Q88" s="47">
        <f t="shared" si="44"/>
        <v>0</v>
      </c>
      <c r="R88" s="44">
        <f>EXP($N$15-$O$15/(Q93+$P$15))/$S$79*$S$73</f>
        <v>0</v>
      </c>
      <c r="S88" s="47">
        <f>R88/(Q93+$P$15)^2*$O$15</f>
        <v>0</v>
      </c>
      <c r="T88" s="44">
        <f>EXP($N$15-$O$15/(S93+$P$15))/$S$79*$S$73</f>
        <v>0</v>
      </c>
      <c r="U88" s="47">
        <f>T88/(S93+$P$15)^2*$O$15</f>
        <v>0</v>
      </c>
      <c r="V88" s="44">
        <f>EXP($N$15-$O$15/(U93+$P$15))/$S$79*$S$73</f>
        <v>0</v>
      </c>
      <c r="W88" s="47">
        <f>V88/(U93+$P$15)^2*$O$15</f>
        <v>0</v>
      </c>
      <c r="X88" s="44">
        <f>EXP($N$15-$O$15/(W93+$P$15))/$S$79*$S$73</f>
        <v>0</v>
      </c>
      <c r="Y88" s="47">
        <f>X88/(W93+$P$15)^2*$O$15</f>
        <v>0</v>
      </c>
      <c r="Z88" s="44">
        <f>EXP($N$15-$O$15/(Y93+$P$15))/$S$79*$S$73</f>
        <v>0</v>
      </c>
      <c r="AA88" s="47">
        <f>Z88/(Y93+$P$15)^2*$O$15</f>
        <v>0</v>
      </c>
      <c r="AB88" s="44">
        <f>EXP($N$15-$O$15/(AA93+$P$15))/$S$79*$S$73</f>
        <v>0</v>
      </c>
      <c r="AC88" s="47">
        <f>AB88/(AA93+$P$15)^2*$O$15</f>
        <v>0</v>
      </c>
      <c r="AD88" s="44">
        <f>EXP($N$15-$O$15/(AC93+$P$15))/$S$79*$S$73</f>
        <v>0</v>
      </c>
      <c r="AE88" s="47">
        <f>AD88/(AC93+$P$15)^2*$O$15</f>
        <v>0</v>
      </c>
      <c r="AF88" s="44">
        <f>EXP($N$15-$O$15/(AE93+$P$15))/$S$79*$S$73</f>
        <v>0</v>
      </c>
      <c r="AG88" s="47">
        <f>AF88/(AE93+$P$15)^2*$O$15</f>
        <v>0</v>
      </c>
      <c r="AH88" s="44">
        <f>EXP($N$15-$O$15/(AG93+$P$15))/$S$79*$S$73</f>
        <v>0</v>
      </c>
      <c r="AI88" s="47">
        <f>AH88/(AG93+$P$15)^2*$O$15</f>
        <v>0</v>
      </c>
      <c r="AJ88" s="44">
        <f>EXP($N$15-$O$15/(AI93+$P$15))/$S$79*$S$73</f>
        <v>0</v>
      </c>
      <c r="AK88" s="47">
        <f>AJ88/(AI93+$P$15)^2*$O$15</f>
        <v>0</v>
      </c>
      <c r="AL88" s="44">
        <f>EXP($N$15-$O$15/(AK93+$P$15))/$S$79*$S$73</f>
        <v>0</v>
      </c>
      <c r="AM88" s="47">
        <f>AL88/(AK93+$P$15)^2*$O$15</f>
        <v>0</v>
      </c>
      <c r="AN88" s="44">
        <f>EXP($N$15-$O$15/(AM93+$P$15))/$S$79*$S$73</f>
        <v>0</v>
      </c>
      <c r="AO88" s="47">
        <f>AN88/(AM93+$P$15)^2*$O$15</f>
        <v>0</v>
      </c>
      <c r="AP88" s="44">
        <f>EXP($N$15-$O$15/(AO93+$P$15))/$S$79*$S$73</f>
        <v>0</v>
      </c>
      <c r="AQ88" s="47">
        <f>AP88/(AO93+$P$15)^2*$O$15</f>
        <v>0</v>
      </c>
      <c r="AR88" s="44">
        <f>EXP($N$15-$O$15/(AQ93+$P$15))/$S$79*$S$73</f>
        <v>0</v>
      </c>
      <c r="AS88" s="47">
        <f>AR88/(AQ93+$P$15)^2*$O$15</f>
        <v>0</v>
      </c>
      <c r="AT88" s="44">
        <f>EXP($N$15-$O$15/(AS93+$P$15))/$S$79*$S$73</f>
        <v>0</v>
      </c>
      <c r="AU88" s="47">
        <f>AT88/(AS93+$P$15)^2*$O$15</f>
        <v>0</v>
      </c>
      <c r="AV88" s="44">
        <f>EXP($N$15-$O$15/(AU93+$P$15))/$S$79*$S$73</f>
        <v>0</v>
      </c>
      <c r="AW88" s="47">
        <f>AV88/(AU93+$P$15)^2*$O$15</f>
        <v>0</v>
      </c>
      <c r="AX88" s="44">
        <f>EXP($N$15-$O$15/(AW93+$P$15))/$S$79*$S$73</f>
        <v>0</v>
      </c>
      <c r="AY88" s="47">
        <f>AX88/(AW93+$P$15)^2*$O$15</f>
        <v>0</v>
      </c>
      <c r="AZ88" s="44">
        <f>EXP($N$15-$O$15/(AY93+$P$15))/$S$79*$S$73</f>
        <v>0</v>
      </c>
      <c r="BA88" s="47">
        <f>AZ88/(AY93+$P$15)^2*$O$15</f>
        <v>0</v>
      </c>
      <c r="BB88" s="44">
        <f>EXP($N$15-$O$15/(BA93+$P$15))/$S$79*$S$73</f>
        <v>0</v>
      </c>
      <c r="BC88" s="47">
        <f>BB88/(BA93+$P$15)^2*$O$15</f>
        <v>0</v>
      </c>
      <c r="BD88" s="44">
        <f>EXP($N$15-$O$15/(BC93+$P$15))/$S$79*$S$73</f>
        <v>0</v>
      </c>
      <c r="BE88" s="47">
        <f>BD88/(BC93+$P$15)^2*$O$15</f>
        <v>0</v>
      </c>
      <c r="BF88" s="44">
        <f>EXP($N$15-$O$15/(BE93+$P$15))/$S$79*$S$73</f>
        <v>0</v>
      </c>
      <c r="BG88" s="47">
        <f>BF88/(BE93+$P$15)^2*$O$15</f>
        <v>0</v>
      </c>
      <c r="BH88" s="44">
        <f>EXP($N$15-$O$15/(BG93+$P$15))/$S$79*$S$73</f>
        <v>0</v>
      </c>
      <c r="BI88" s="47">
        <f>BH88/(BG93+$P$15)^2*$O$15</f>
        <v>0</v>
      </c>
      <c r="BJ88" s="44">
        <f>EXP($N$15-$O$15/(BI93+$P$15))/$S$79*$S$73</f>
        <v>0</v>
      </c>
      <c r="BK88" s="47">
        <f>BJ88/(BI93+$P$15)^2*$O$15</f>
        <v>0</v>
      </c>
      <c r="BL88" s="44">
        <f>EXP($N$15-$O$15/(BK93+$P$15))/$S$79*$S$73</f>
        <v>0</v>
      </c>
      <c r="BM88" s="47">
        <f>BL88/(BK93+$P$15)^2*$O$15</f>
        <v>0</v>
      </c>
      <c r="BN88" s="44">
        <f>EXP($N$15-$O$15/(BM93+$P$15))/$S$79*$S$73</f>
        <v>0</v>
      </c>
      <c r="BO88" s="47">
        <f>BN88/(BM93+$P$15)^2*$O$15</f>
        <v>0</v>
      </c>
      <c r="BP88" s="44">
        <f>EXP($N$15-$O$15/(BO93+$P$15))/$S$79*$S$73</f>
        <v>0</v>
      </c>
      <c r="BQ88" s="47">
        <f>BP88/(BO93+$P$15)^2*$O$15</f>
        <v>0</v>
      </c>
      <c r="BR88" s="44">
        <f>EXP($N$15-$O$15/(BQ93+$P$15))/$S$79*$S$73</f>
        <v>0</v>
      </c>
      <c r="BS88" s="47">
        <f>BR88/(BQ93+$P$15)^2*$O$15</f>
        <v>0</v>
      </c>
      <c r="BT88" s="44">
        <f>EXP($N$15-$O$15/(BS93+$P$15))/$S$79*$S$73</f>
        <v>0</v>
      </c>
      <c r="BU88" s="47">
        <f>BT88/(BS93+$P$15)^2*$O$15</f>
        <v>0</v>
      </c>
      <c r="BV88" s="44">
        <f>EXP($N$15-$O$15/(BU93+$P$15))/$S$79*$S$73</f>
        <v>0</v>
      </c>
      <c r="BW88" s="47">
        <f>BV88/(BU93+$P$15)^2*$O$15</f>
        <v>0</v>
      </c>
      <c r="BX88" s="44">
        <f>EXP($N$15-$O$15/(BW93+$P$15))/$S$79*$S$73</f>
        <v>0</v>
      </c>
      <c r="BY88" s="47">
        <f>BX88/(BW93+$P$15)^2*$O$15</f>
        <v>0</v>
      </c>
      <c r="BZ88" s="44">
        <f>EXP($N$15-$O$15/(BY93+$P$15))/$S$79*$S$73</f>
        <v>0</v>
      </c>
      <c r="CA88" s="47">
        <f>BZ88/(BY93+$P$15)^2*$O$15</f>
        <v>0</v>
      </c>
      <c r="CB88" s="44">
        <f>EXP($N$15-$O$15/(CA93+$P$15))/$S$79*$S$73</f>
        <v>0</v>
      </c>
      <c r="CC88" s="47">
        <f>CB88/(CA93+$P$15)^2*$O$15</f>
        <v>0</v>
      </c>
      <c r="CD88" s="44">
        <f>EXP($N$15-$O$15/(CC93+$P$15))/$S$79*$S$73</f>
        <v>0</v>
      </c>
      <c r="CE88" s="47">
        <f>CD88/(CC93+$P$15)^2*$O$15</f>
        <v>0</v>
      </c>
      <c r="CF88" s="44">
        <f>EXP($N$15-$O$15/(CE93+$P$15))/$S$79*$S$73</f>
        <v>0</v>
      </c>
      <c r="CG88" s="47">
        <f>CF88/(CE93+$P$15)^2*$O$15</f>
        <v>0</v>
      </c>
      <c r="CH88" s="44">
        <f>EXP($N$15-$O$15/(CG93+$P$15))/$S$79*$S$73</f>
        <v>0</v>
      </c>
      <c r="CI88" s="47">
        <f>CH88/(CG93+$P$15)^2*$O$15</f>
        <v>0</v>
      </c>
      <c r="CJ88" s="44">
        <f>EXP($N$15-$O$15/(CI93+$P$15))/$S$79*$S$73</f>
        <v>0</v>
      </c>
      <c r="CK88" s="47">
        <f>CJ88/(CI93+$P$15)^2*$O$15</f>
        <v>0</v>
      </c>
      <c r="CL88" s="44">
        <f>EXP($N$15-$O$15/(CK93+$P$15))/$S$79*$S$73</f>
        <v>0</v>
      </c>
      <c r="CM88" s="47">
        <f>CL88/(CK93+$P$15)^2*$O$15</f>
        <v>0</v>
      </c>
      <c r="CN88" s="44">
        <f>EXP($N$15-$O$15/(CM93+$P$15))/$S$79*$S$73</f>
        <v>0</v>
      </c>
      <c r="CO88" s="47">
        <f>CN88/(CM93+$P$15)^2*$O$15</f>
        <v>0</v>
      </c>
      <c r="CP88" s="44">
        <f>EXP($N$15-$O$15/(CO93+$P$15))/$S$79*$S$73</f>
        <v>0</v>
      </c>
      <c r="CQ88" s="47">
        <f>CP88/(CO93+$P$15)^2*$O$15</f>
        <v>0</v>
      </c>
      <c r="CR88" s="44">
        <f>EXP($N$15-$O$15/(CQ93+$P$15))/$S$79*$S$73</f>
        <v>0</v>
      </c>
      <c r="CS88" s="47">
        <f>CR88/(CQ93+$P$15)^2*$O$15</f>
        <v>0</v>
      </c>
      <c r="CT88" s="44">
        <f>EXP($N$15-$O$15/(CS93+$P$15))/$S$79*$S$73</f>
        <v>0</v>
      </c>
      <c r="CU88" s="47">
        <f>CT88/(CS93+$P$15)^2*$O$15</f>
        <v>0</v>
      </c>
      <c r="CV88" s="44">
        <f>EXP($N$15-$O$15/(CU93+$P$15))/$S$79*$S$73</f>
        <v>0</v>
      </c>
      <c r="CW88" s="47">
        <f>CV88/(CU93+$P$15)^2*$O$15</f>
        <v>0</v>
      </c>
      <c r="CX88" s="44">
        <f>EXP($N$15-$O$15/(CW93+$P$15))/$S$79*$S$73</f>
        <v>0</v>
      </c>
      <c r="CY88" s="47">
        <f>CX88/(CW93+$P$15)^2*$O$15</f>
        <v>0</v>
      </c>
      <c r="CZ88" s="44">
        <f>EXP($N$15-$O$15/(CY93+$P$15))/$S$79*$S$73</f>
        <v>0</v>
      </c>
      <c r="DA88" s="47">
        <f>CZ88/(CY93+$P$15)^2*$O$15</f>
        <v>0</v>
      </c>
      <c r="DB88" s="44">
        <f>EXP($N$15-$O$15/(DA93+$P$15))/$S$79*$S$73</f>
        <v>0</v>
      </c>
      <c r="DC88" s="47">
        <f>DB88/(DA93+$P$15)^2*$O$15</f>
        <v>0</v>
      </c>
      <c r="DD88" s="44">
        <f>EXP($N$15-$O$15/(DC93+$P$15))/$S$79*$S$73</f>
        <v>0</v>
      </c>
      <c r="DE88" s="47">
        <f>DD88/(DC93+$P$15)^2*$O$15</f>
        <v>0</v>
      </c>
      <c r="DF88" s="44">
        <f>EXP($N$15-$O$15/(DE93+$P$15))/$S$79*$S$73</f>
        <v>0</v>
      </c>
      <c r="DG88" s="47">
        <f>DF88/(DE93+$P$15)^2*$O$15</f>
        <v>0</v>
      </c>
      <c r="DH88" s="44">
        <f>EXP($N$15-$O$15/(DG93+$P$15))/$S$79*$S$73</f>
        <v>0</v>
      </c>
      <c r="DI88" s="47">
        <f>DH88/(DG93+$P$15)^2*$O$15</f>
        <v>0</v>
      </c>
      <c r="DJ88" s="44">
        <f>EXP($N$15-$O$15/(DI93+$P$15))/$S$79*$S$73</f>
        <v>0</v>
      </c>
      <c r="DK88" s="47">
        <f>DJ88/(DI93+$P$15)^2*$O$15</f>
        <v>0</v>
      </c>
      <c r="DL88" s="44">
        <f>EXP($N$15-$O$15/(DK93+$P$15))/$S$79*$S$73</f>
        <v>0</v>
      </c>
      <c r="DM88" s="47">
        <f>DL88/(DK93+$P$15)^2*$O$15</f>
        <v>0</v>
      </c>
      <c r="DN88" s="44">
        <f>EXP($N$15-$O$15/(DM93+$P$15))/$S$79*$S$73</f>
        <v>0</v>
      </c>
      <c r="DO88" s="47">
        <f>DN88/(DM93+$P$15)^2*$O$15</f>
        <v>0</v>
      </c>
      <c r="DP88" s="44">
        <f>EXP($N$15-$O$15/(DO93+$P$15))/$S$79*$S$73</f>
        <v>0</v>
      </c>
      <c r="DQ88" s="47">
        <f>DP88/(DO93+$P$15)^2*$O$15</f>
        <v>0</v>
      </c>
      <c r="DR88" s="44">
        <f>EXP($N$15-$O$15/(DQ93+$P$15))/$S$79*$S$73</f>
        <v>0</v>
      </c>
      <c r="DS88" s="47">
        <f>DR88/(DQ93+$P$15)^2*$O$15</f>
        <v>0</v>
      </c>
      <c r="DT88" s="44">
        <f>EXP($N$15-$O$15/(DS93+$P$15))/$S$79*$S$73</f>
        <v>0</v>
      </c>
      <c r="DU88" s="47">
        <f>DT88/(DS93+$P$15)^2*$O$15</f>
        <v>0</v>
      </c>
      <c r="DV88" s="44">
        <f>EXP($N$15-$O$15/(DU93+$P$15))/$S$79*$S$73</f>
        <v>0</v>
      </c>
      <c r="DW88" s="47">
        <f>DV88/(DU93+$P$15)^2*$O$15</f>
        <v>0</v>
      </c>
      <c r="DX88" s="44">
        <f>EXP($N$15-$O$15/(DW93+$P$15))/$S$79*$S$73</f>
        <v>0</v>
      </c>
      <c r="DY88" s="47">
        <f>DX88/(DW93+$P$15)^2*$O$15</f>
        <v>0</v>
      </c>
      <c r="DZ88" s="44">
        <f>EXP($N$15-$O$15/(DY93+$P$15))/$S$79*$S$73</f>
        <v>0</v>
      </c>
      <c r="EA88" s="47">
        <f>DZ88/(DY93+$P$15)^2*$O$15</f>
        <v>0</v>
      </c>
      <c r="EB88" s="44">
        <f>EXP($N$15-$O$15/(EA93+$P$15))/$S$79*$S$73</f>
        <v>0</v>
      </c>
      <c r="EC88" s="47">
        <f>EB88/(EA93+$P$15)^2*$O$15</f>
        <v>0</v>
      </c>
      <c r="ED88" s="44">
        <f>EXP($N$15-$O$15/(EC93+$P$15))/$S$79*$S$73</f>
        <v>0</v>
      </c>
      <c r="EE88" s="47">
        <f>ED88/(EC93+$P$15)^2*$O$15</f>
        <v>0</v>
      </c>
      <c r="EF88" s="44">
        <f>EXP($N$15-$O$15/(EE93+$P$15))/$S$79*$S$73</f>
        <v>0</v>
      </c>
      <c r="EG88" s="47">
        <f>EF88/(EE93+$P$15)^2*$O$15</f>
        <v>0</v>
      </c>
      <c r="EH88" s="44">
        <f>EXP($N$15-$O$15/(EG93+$P$15))/$S$79*$S$73</f>
        <v>0</v>
      </c>
      <c r="EI88" s="47">
        <f>EH88/(EG93+$P$15)^2*$O$15</f>
        <v>0</v>
      </c>
      <c r="EJ88" s="44">
        <f>EXP($N$15-$O$15/(EI93+$P$15))/$S$79*$S$73</f>
        <v>0</v>
      </c>
      <c r="EK88" s="47">
        <f>EJ88/(EI93+$P$15)^2*$O$15</f>
        <v>0</v>
      </c>
      <c r="EL88" s="44">
        <f>EXP($N$15-$O$15/(EK93+$P$15))/$S$79*$S$73</f>
        <v>0</v>
      </c>
      <c r="EM88" s="47">
        <f>EL88/(EK93+$P$15)^2*$O$15</f>
        <v>0</v>
      </c>
      <c r="EN88" s="44">
        <f>EXP($N$15-$O$15/(EM93+$P$15))/$S$79*$S$73</f>
        <v>0</v>
      </c>
      <c r="EO88" s="47">
        <f>EN88/(EM93+$P$15)^2*$O$15</f>
        <v>0</v>
      </c>
      <c r="EP88" s="44">
        <f>EXP($N$15-$O$15/(EO93+$P$15))/$S$79*$S$73</f>
        <v>0</v>
      </c>
      <c r="EQ88" s="47">
        <f>EP88/(EO93+$P$15)^2*$O$15</f>
        <v>0</v>
      </c>
      <c r="ER88" s="44">
        <f>EXP($N$15-$O$15/(EQ93+$P$15))/$S$79*$S$73</f>
        <v>0</v>
      </c>
      <c r="ES88" s="47">
        <f>ER88/(EQ93+$P$15)^2*$O$15</f>
        <v>0</v>
      </c>
      <c r="ET88" s="44">
        <f>EXP($N$15-$O$15/(ES93+$P$15))/$S$79*$S$73</f>
        <v>0</v>
      </c>
      <c r="EU88" s="47">
        <f>ET88/(ES93+$P$15)^2*$O$15</f>
        <v>0</v>
      </c>
      <c r="EV88" s="44">
        <f>EXP($N$15-$O$15/(EU93+$P$15))/$S$79*$S$73</f>
        <v>0</v>
      </c>
      <c r="EW88" s="47">
        <f>EV88/(EU93+$P$15)^2*$O$15</f>
        <v>0</v>
      </c>
    </row>
    <row r="89" spans="13:153" x14ac:dyDescent="0.25">
      <c r="M89" s="45">
        <v>8</v>
      </c>
      <c r="N89" s="44">
        <f t="shared" si="41"/>
        <v>0</v>
      </c>
      <c r="O89" s="42">
        <f t="shared" si="42"/>
        <v>0</v>
      </c>
      <c r="P89" s="44">
        <f t="shared" si="43"/>
        <v>0</v>
      </c>
      <c r="Q89" s="47">
        <f t="shared" si="44"/>
        <v>0</v>
      </c>
      <c r="R89" s="44">
        <f>EXP($N$16-$O$16/(Q93+$P$16))/$S$79*$S$74</f>
        <v>0</v>
      </c>
      <c r="S89" s="47">
        <f>R89/(Q93+$P$16)^2*$O$16</f>
        <v>0</v>
      </c>
      <c r="T89" s="44">
        <f>EXP($N$16-$O$16/(S93+$P$16))/$S$79*$S$74</f>
        <v>0</v>
      </c>
      <c r="U89" s="47">
        <f>T89/(S93+$P$16)^2*$O$16</f>
        <v>0</v>
      </c>
      <c r="V89" s="44">
        <f>EXP($N$16-$O$16/(U93+$P$16))/$S$79*$S$74</f>
        <v>0</v>
      </c>
      <c r="W89" s="47">
        <f>V89/(U93+$P$16)^2*$O$16</f>
        <v>0</v>
      </c>
      <c r="X89" s="44">
        <f>EXP($N$16-$O$16/(W93+$P$16))/$S$79*$S$74</f>
        <v>0</v>
      </c>
      <c r="Y89" s="47">
        <f>X89/(W93+$P$16)^2*$O$16</f>
        <v>0</v>
      </c>
      <c r="Z89" s="44">
        <f>EXP($N$16-$O$16/(Y93+$P$16))/$S$79*$S$74</f>
        <v>0</v>
      </c>
      <c r="AA89" s="47">
        <f>Z89/(Y93+$P$16)^2*$O$16</f>
        <v>0</v>
      </c>
      <c r="AB89" s="44">
        <f>EXP($N$16-$O$16/(AA93+$P$16))/$S$79*$S$74</f>
        <v>0</v>
      </c>
      <c r="AC89" s="47">
        <f>AB89/(AA93+$P$16)^2*$O$16</f>
        <v>0</v>
      </c>
      <c r="AD89" s="44">
        <f>EXP($N$16-$O$16/(AC93+$P$16))/$S$79*$S$74</f>
        <v>0</v>
      </c>
      <c r="AE89" s="47">
        <f>AD89/(AC93+$P$16)^2*$O$16</f>
        <v>0</v>
      </c>
      <c r="AF89" s="44">
        <f>EXP($N$16-$O$16/(AE93+$P$16))/$S$79*$S$74</f>
        <v>0</v>
      </c>
      <c r="AG89" s="47">
        <f>AF89/(AE93+$P$16)^2*$O$16</f>
        <v>0</v>
      </c>
      <c r="AH89" s="44">
        <f>EXP($N$16-$O$16/(AG93+$P$16))/$S$79*$S$74</f>
        <v>0</v>
      </c>
      <c r="AI89" s="47">
        <f>AH89/(AG93+$P$16)^2*$O$16</f>
        <v>0</v>
      </c>
      <c r="AJ89" s="44">
        <f>EXP($N$16-$O$16/(AI93+$P$16))/$S$79*$S$74</f>
        <v>0</v>
      </c>
      <c r="AK89" s="47">
        <f>AJ89/(AI93+$P$16)^2*$O$16</f>
        <v>0</v>
      </c>
      <c r="AL89" s="44">
        <f>EXP($N$16-$O$16/(AK93+$P$16))/$S$79*$S$74</f>
        <v>0</v>
      </c>
      <c r="AM89" s="47">
        <f>AL89/(AK93+$P$16)^2*$O$16</f>
        <v>0</v>
      </c>
      <c r="AN89" s="44">
        <f>EXP($N$16-$O$16/(AM93+$P$16))/$S$79*$S$74</f>
        <v>0</v>
      </c>
      <c r="AO89" s="47">
        <f>AN89/(AM93+$P$16)^2*$O$16</f>
        <v>0</v>
      </c>
      <c r="AP89" s="44">
        <f>EXP($N$16-$O$16/(AO93+$P$16))/$S$79*$S$74</f>
        <v>0</v>
      </c>
      <c r="AQ89" s="47">
        <f>AP89/(AO93+$P$16)^2*$O$16</f>
        <v>0</v>
      </c>
      <c r="AR89" s="44">
        <f>EXP($N$16-$O$16/(AQ93+$P$16))/$S$79*$S$74</f>
        <v>0</v>
      </c>
      <c r="AS89" s="47">
        <f>AR89/(AQ93+$P$16)^2*$O$16</f>
        <v>0</v>
      </c>
      <c r="AT89" s="44">
        <f>EXP($N$16-$O$16/(AS93+$P$16))/$S$79*$S$74</f>
        <v>0</v>
      </c>
      <c r="AU89" s="47">
        <f>AT89/(AS93+$P$16)^2*$O$16</f>
        <v>0</v>
      </c>
      <c r="AV89" s="44">
        <f>EXP($N$16-$O$16/(AU93+$P$16))/$S$79*$S$74</f>
        <v>0</v>
      </c>
      <c r="AW89" s="47">
        <f>AV89/(AU93+$P$16)^2*$O$16</f>
        <v>0</v>
      </c>
      <c r="AX89" s="44">
        <f>EXP($N$16-$O$16/(AW93+$P$16))/$S$79*$S$74</f>
        <v>0</v>
      </c>
      <c r="AY89" s="47">
        <f>AX89/(AW93+$P$16)^2*$O$16</f>
        <v>0</v>
      </c>
      <c r="AZ89" s="44">
        <f>EXP($N$16-$O$16/(AY93+$P$16))/$S$79*$S$74</f>
        <v>0</v>
      </c>
      <c r="BA89" s="47">
        <f>AZ89/(AY93+$P$16)^2*$O$16</f>
        <v>0</v>
      </c>
      <c r="BB89" s="44">
        <f>EXP($N$16-$O$16/(BA93+$P$16))/$S$79*$S$74</f>
        <v>0</v>
      </c>
      <c r="BC89" s="47">
        <f>BB89/(BA93+$P$16)^2*$O$16</f>
        <v>0</v>
      </c>
      <c r="BD89" s="44">
        <f>EXP($N$16-$O$16/(BC93+$P$16))/$S$79*$S$74</f>
        <v>0</v>
      </c>
      <c r="BE89" s="47">
        <f>BD89/(BC93+$P$16)^2*$O$16</f>
        <v>0</v>
      </c>
      <c r="BF89" s="44">
        <f>EXP($N$16-$O$16/(BE93+$P$16))/$S$79*$S$74</f>
        <v>0</v>
      </c>
      <c r="BG89" s="47">
        <f>BF89/(BE93+$P$16)^2*$O$16</f>
        <v>0</v>
      </c>
      <c r="BH89" s="44">
        <f>EXP($N$16-$O$16/(BG93+$P$16))/$S$79*$S$74</f>
        <v>0</v>
      </c>
      <c r="BI89" s="47">
        <f>BH89/(BG93+$P$16)^2*$O$16</f>
        <v>0</v>
      </c>
      <c r="BJ89" s="44">
        <f>EXP($N$16-$O$16/(BI93+$P$16))/$S$79*$S$74</f>
        <v>0</v>
      </c>
      <c r="BK89" s="47">
        <f>BJ89/(BI93+$P$16)^2*$O$16</f>
        <v>0</v>
      </c>
      <c r="BL89" s="44">
        <f>EXP($N$16-$O$16/(BK93+$P$16))/$S$79*$S$74</f>
        <v>0</v>
      </c>
      <c r="BM89" s="47">
        <f>BL89/(BK93+$P$16)^2*$O$16</f>
        <v>0</v>
      </c>
      <c r="BN89" s="44">
        <f>EXP($N$16-$O$16/(BM93+$P$16))/$S$79*$S$74</f>
        <v>0</v>
      </c>
      <c r="BO89" s="47">
        <f>BN89/(BM93+$P$16)^2*$O$16</f>
        <v>0</v>
      </c>
      <c r="BP89" s="44">
        <f>EXP($N$16-$O$16/(BO93+$P$16))/$S$79*$S$74</f>
        <v>0</v>
      </c>
      <c r="BQ89" s="47">
        <f>BP89/(BO93+$P$16)^2*$O$16</f>
        <v>0</v>
      </c>
      <c r="BR89" s="44">
        <f>EXP($N$16-$O$16/(BQ93+$P$16))/$S$79*$S$74</f>
        <v>0</v>
      </c>
      <c r="BS89" s="47">
        <f>BR89/(BQ93+$P$16)^2*$O$16</f>
        <v>0</v>
      </c>
      <c r="BT89" s="44">
        <f>EXP($N$16-$O$16/(BS93+$P$16))/$S$79*$S$74</f>
        <v>0</v>
      </c>
      <c r="BU89" s="47">
        <f>BT89/(BS93+$P$16)^2*$O$16</f>
        <v>0</v>
      </c>
      <c r="BV89" s="44">
        <f>EXP($N$16-$O$16/(BU93+$P$16))/$S$79*$S$74</f>
        <v>0</v>
      </c>
      <c r="BW89" s="47">
        <f>BV89/(BU93+$P$16)^2*$O$16</f>
        <v>0</v>
      </c>
      <c r="BX89" s="44">
        <f>EXP($N$16-$O$16/(BW93+$P$16))/$S$79*$S$74</f>
        <v>0</v>
      </c>
      <c r="BY89" s="47">
        <f>BX89/(BW93+$P$16)^2*$O$16</f>
        <v>0</v>
      </c>
      <c r="BZ89" s="44">
        <f>EXP($N$16-$O$16/(BY93+$P$16))/$S$79*$S$74</f>
        <v>0</v>
      </c>
      <c r="CA89" s="47">
        <f>BZ89/(BY93+$P$16)^2*$O$16</f>
        <v>0</v>
      </c>
      <c r="CB89" s="44">
        <f>EXP($N$16-$O$16/(CA93+$P$16))/$S$79*$S$74</f>
        <v>0</v>
      </c>
      <c r="CC89" s="47">
        <f>CB89/(CA93+$P$16)^2*$O$16</f>
        <v>0</v>
      </c>
      <c r="CD89" s="44">
        <f>EXP($N$16-$O$16/(CC93+$P$16))/$S$79*$S$74</f>
        <v>0</v>
      </c>
      <c r="CE89" s="47">
        <f>CD89/(CC93+$P$16)^2*$O$16</f>
        <v>0</v>
      </c>
      <c r="CF89" s="44">
        <f>EXP($N$16-$O$16/(CE93+$P$16))/$S$79*$S$74</f>
        <v>0</v>
      </c>
      <c r="CG89" s="47">
        <f>CF89/(CE93+$P$16)^2*$O$16</f>
        <v>0</v>
      </c>
      <c r="CH89" s="44">
        <f>EXP($N$16-$O$16/(CG93+$P$16))/$S$79*$S$74</f>
        <v>0</v>
      </c>
      <c r="CI89" s="47">
        <f>CH89/(CG93+$P$16)^2*$O$16</f>
        <v>0</v>
      </c>
      <c r="CJ89" s="44">
        <f>EXP($N$16-$O$16/(CI93+$P$16))/$S$79*$S$74</f>
        <v>0</v>
      </c>
      <c r="CK89" s="47">
        <f>CJ89/(CI93+$P$16)^2*$O$16</f>
        <v>0</v>
      </c>
      <c r="CL89" s="44">
        <f>EXP($N$16-$O$16/(CK93+$P$16))/$S$79*$S$74</f>
        <v>0</v>
      </c>
      <c r="CM89" s="47">
        <f>CL89/(CK93+$P$16)^2*$O$16</f>
        <v>0</v>
      </c>
      <c r="CN89" s="44">
        <f>EXP($N$16-$O$16/(CM93+$P$16))/$S$79*$S$74</f>
        <v>0</v>
      </c>
      <c r="CO89" s="47">
        <f>CN89/(CM93+$P$16)^2*$O$16</f>
        <v>0</v>
      </c>
      <c r="CP89" s="44">
        <f>EXP($N$16-$O$16/(CO93+$P$16))/$S$79*$S$74</f>
        <v>0</v>
      </c>
      <c r="CQ89" s="47">
        <f>CP89/(CO93+$P$16)^2*$O$16</f>
        <v>0</v>
      </c>
      <c r="CR89" s="44">
        <f>EXP($N$16-$O$16/(CQ93+$P$16))/$S$79*$S$74</f>
        <v>0</v>
      </c>
      <c r="CS89" s="47">
        <f>CR89/(CQ93+$P$16)^2*$O$16</f>
        <v>0</v>
      </c>
      <c r="CT89" s="44">
        <f>EXP($N$16-$O$16/(CS93+$P$16))/$S$79*$S$74</f>
        <v>0</v>
      </c>
      <c r="CU89" s="47">
        <f>CT89/(CS93+$P$16)^2*$O$16</f>
        <v>0</v>
      </c>
      <c r="CV89" s="44">
        <f>EXP($N$16-$O$16/(CU93+$P$16))/$S$79*$S$74</f>
        <v>0</v>
      </c>
      <c r="CW89" s="47">
        <f>CV89/(CU93+$P$16)^2*$O$16</f>
        <v>0</v>
      </c>
      <c r="CX89" s="44">
        <f>EXP($N$16-$O$16/(CW93+$P$16))/$S$79*$S$74</f>
        <v>0</v>
      </c>
      <c r="CY89" s="47">
        <f>CX89/(CW93+$P$16)^2*$O$16</f>
        <v>0</v>
      </c>
      <c r="CZ89" s="44">
        <f>EXP($N$16-$O$16/(CY93+$P$16))/$S$79*$S$74</f>
        <v>0</v>
      </c>
      <c r="DA89" s="47">
        <f>CZ89/(CY93+$P$16)^2*$O$16</f>
        <v>0</v>
      </c>
      <c r="DB89" s="44">
        <f>EXP($N$16-$O$16/(DA93+$P$16))/$S$79*$S$74</f>
        <v>0</v>
      </c>
      <c r="DC89" s="47">
        <f>DB89/(DA93+$P$16)^2*$O$16</f>
        <v>0</v>
      </c>
      <c r="DD89" s="44">
        <f>EXP($N$16-$O$16/(DC93+$P$16))/$S$79*$S$74</f>
        <v>0</v>
      </c>
      <c r="DE89" s="47">
        <f>DD89/(DC93+$P$16)^2*$O$16</f>
        <v>0</v>
      </c>
      <c r="DF89" s="44">
        <f>EXP($N$16-$O$16/(DE93+$P$16))/$S$79*$S$74</f>
        <v>0</v>
      </c>
      <c r="DG89" s="47">
        <f>DF89/(DE93+$P$16)^2*$O$16</f>
        <v>0</v>
      </c>
      <c r="DH89" s="44">
        <f>EXP($N$16-$O$16/(DG93+$P$16))/$S$79*$S$74</f>
        <v>0</v>
      </c>
      <c r="DI89" s="47">
        <f>DH89/(DG93+$P$16)^2*$O$16</f>
        <v>0</v>
      </c>
      <c r="DJ89" s="44">
        <f>EXP($N$16-$O$16/(DI93+$P$16))/$S$79*$S$74</f>
        <v>0</v>
      </c>
      <c r="DK89" s="47">
        <f>DJ89/(DI93+$P$16)^2*$O$16</f>
        <v>0</v>
      </c>
      <c r="DL89" s="44">
        <f>EXP($N$16-$O$16/(DK93+$P$16))/$S$79*$S$74</f>
        <v>0</v>
      </c>
      <c r="DM89" s="47">
        <f>DL89/(DK93+$P$16)^2*$O$16</f>
        <v>0</v>
      </c>
      <c r="DN89" s="44">
        <f>EXP($N$16-$O$16/(DM93+$P$16))/$S$79*$S$74</f>
        <v>0</v>
      </c>
      <c r="DO89" s="47">
        <f>DN89/(DM93+$P$16)^2*$O$16</f>
        <v>0</v>
      </c>
      <c r="DP89" s="44">
        <f>EXP($N$16-$O$16/(DO93+$P$16))/$S$79*$S$74</f>
        <v>0</v>
      </c>
      <c r="DQ89" s="47">
        <f>DP89/(DO93+$P$16)^2*$O$16</f>
        <v>0</v>
      </c>
      <c r="DR89" s="44">
        <f>EXP($N$16-$O$16/(DQ93+$P$16))/$S$79*$S$74</f>
        <v>0</v>
      </c>
      <c r="DS89" s="47">
        <f>DR89/(DQ93+$P$16)^2*$O$16</f>
        <v>0</v>
      </c>
      <c r="DT89" s="44">
        <f>EXP($N$16-$O$16/(DS93+$P$16))/$S$79*$S$74</f>
        <v>0</v>
      </c>
      <c r="DU89" s="47">
        <f>DT89/(DS93+$P$16)^2*$O$16</f>
        <v>0</v>
      </c>
      <c r="DV89" s="44">
        <f>EXP($N$16-$O$16/(DU93+$P$16))/$S$79*$S$74</f>
        <v>0</v>
      </c>
      <c r="DW89" s="47">
        <f>DV89/(DU93+$P$16)^2*$O$16</f>
        <v>0</v>
      </c>
      <c r="DX89" s="44">
        <f>EXP($N$16-$O$16/(DW93+$P$16))/$S$79*$S$74</f>
        <v>0</v>
      </c>
      <c r="DY89" s="47">
        <f>DX89/(DW93+$P$16)^2*$O$16</f>
        <v>0</v>
      </c>
      <c r="DZ89" s="44">
        <f>EXP($N$16-$O$16/(DY93+$P$16))/$S$79*$S$74</f>
        <v>0</v>
      </c>
      <c r="EA89" s="47">
        <f>DZ89/(DY93+$P$16)^2*$O$16</f>
        <v>0</v>
      </c>
      <c r="EB89" s="44">
        <f>EXP($N$16-$O$16/(EA93+$P$16))/$S$79*$S$74</f>
        <v>0</v>
      </c>
      <c r="EC89" s="47">
        <f>EB89/(EA93+$P$16)^2*$O$16</f>
        <v>0</v>
      </c>
      <c r="ED89" s="44">
        <f>EXP($N$16-$O$16/(EC93+$P$16))/$S$79*$S$74</f>
        <v>0</v>
      </c>
      <c r="EE89" s="47">
        <f>ED89/(EC93+$P$16)^2*$O$16</f>
        <v>0</v>
      </c>
      <c r="EF89" s="44">
        <f>EXP($N$16-$O$16/(EE93+$P$16))/$S$79*$S$74</f>
        <v>0</v>
      </c>
      <c r="EG89" s="47">
        <f>EF89/(EE93+$P$16)^2*$O$16</f>
        <v>0</v>
      </c>
      <c r="EH89" s="44">
        <f>EXP($N$16-$O$16/(EG93+$P$16))/$S$79*$S$74</f>
        <v>0</v>
      </c>
      <c r="EI89" s="47">
        <f>EH89/(EG93+$P$16)^2*$O$16</f>
        <v>0</v>
      </c>
      <c r="EJ89" s="44">
        <f>EXP($N$16-$O$16/(EI93+$P$16))/$S$79*$S$74</f>
        <v>0</v>
      </c>
      <c r="EK89" s="47">
        <f>EJ89/(EI93+$P$16)^2*$O$16</f>
        <v>0</v>
      </c>
      <c r="EL89" s="44">
        <f>EXP($N$16-$O$16/(EK93+$P$16))/$S$79*$S$74</f>
        <v>0</v>
      </c>
      <c r="EM89" s="47">
        <f>EL89/(EK93+$P$16)^2*$O$16</f>
        <v>0</v>
      </c>
      <c r="EN89" s="44">
        <f>EXP($N$16-$O$16/(EM93+$P$16))/$S$79*$S$74</f>
        <v>0</v>
      </c>
      <c r="EO89" s="47">
        <f>EN89/(EM93+$P$16)^2*$O$16</f>
        <v>0</v>
      </c>
      <c r="EP89" s="44">
        <f>EXP($N$16-$O$16/(EO93+$P$16))/$S$79*$S$74</f>
        <v>0</v>
      </c>
      <c r="EQ89" s="47">
        <f>EP89/(EO93+$P$16)^2*$O$16</f>
        <v>0</v>
      </c>
      <c r="ER89" s="44">
        <f>EXP($N$16-$O$16/(EQ93+$P$16))/$S$79*$S$74</f>
        <v>0</v>
      </c>
      <c r="ES89" s="47">
        <f>ER89/(EQ93+$P$16)^2*$O$16</f>
        <v>0</v>
      </c>
      <c r="ET89" s="44">
        <f>EXP($N$16-$O$16/(ES93+$P$16))/$S$79*$S$74</f>
        <v>0</v>
      </c>
      <c r="EU89" s="47">
        <f>ET89/(ES93+$P$16)^2*$O$16</f>
        <v>0</v>
      </c>
      <c r="EV89" s="44">
        <f>EXP($N$16-$O$16/(EU93+$P$16))/$S$79*$S$74</f>
        <v>0</v>
      </c>
      <c r="EW89" s="47">
        <f>EV89/(EU93+$P$16)^2*$O$16</f>
        <v>0</v>
      </c>
    </row>
    <row r="90" spans="13:153" x14ac:dyDescent="0.25">
      <c r="M90" s="45">
        <v>9</v>
      </c>
      <c r="N90" s="44">
        <f t="shared" si="41"/>
        <v>0</v>
      </c>
      <c r="O90" s="42">
        <f t="shared" si="42"/>
        <v>0</v>
      </c>
      <c r="P90" s="44">
        <f t="shared" si="43"/>
        <v>0</v>
      </c>
      <c r="Q90" s="47">
        <f t="shared" si="44"/>
        <v>0</v>
      </c>
      <c r="R90" s="44">
        <f>EXP($N$17-$O$17/(Q93+$P$17))/$S$79*$S$75</f>
        <v>0</v>
      </c>
      <c r="S90" s="47">
        <f>R90/(Q93+$P$17)^2*$O$17</f>
        <v>0</v>
      </c>
      <c r="T90" s="44">
        <f>EXP($N$17-$O$17/(S93+$P$17))/$S$79*$S$75</f>
        <v>0</v>
      </c>
      <c r="U90" s="47">
        <f>T90/(S93+$P$17)^2*$O$17</f>
        <v>0</v>
      </c>
      <c r="V90" s="44">
        <f>EXP($N$17-$O$17/(U93+$P$17))/$S$79*$S$75</f>
        <v>0</v>
      </c>
      <c r="W90" s="47">
        <f>V90/(U93+$P$17)^2*$O$17</f>
        <v>0</v>
      </c>
      <c r="X90" s="44">
        <f>EXP($N$17-$O$17/(W93+$P$17))/$S$79*$S$75</f>
        <v>0</v>
      </c>
      <c r="Y90" s="47">
        <f>X90/(W93+$P$17)^2*$O$17</f>
        <v>0</v>
      </c>
      <c r="Z90" s="44">
        <f>EXP($N$17-$O$17/(Y93+$P$17))/$S$79*$S$75</f>
        <v>0</v>
      </c>
      <c r="AA90" s="47">
        <f>Z90/(Y93+$P$17)^2*$O$17</f>
        <v>0</v>
      </c>
      <c r="AB90" s="44">
        <f>EXP($N$17-$O$17/(AA93+$P$17))/$S$79*$S$75</f>
        <v>0</v>
      </c>
      <c r="AC90" s="47">
        <f>AB90/(AA93+$P$17)^2*$O$17</f>
        <v>0</v>
      </c>
      <c r="AD90" s="44">
        <f>EXP($N$17-$O$17/(AC93+$P$17))/$S$79*$S$75</f>
        <v>0</v>
      </c>
      <c r="AE90" s="47">
        <f>AD90/(AC93+$P$17)^2*$O$17</f>
        <v>0</v>
      </c>
      <c r="AF90" s="44">
        <f>EXP($N$17-$O$17/(AE93+$P$17))/$S$79*$S$75</f>
        <v>0</v>
      </c>
      <c r="AG90" s="47">
        <f>AF90/(AE93+$P$17)^2*$O$17</f>
        <v>0</v>
      </c>
      <c r="AH90" s="44">
        <f>EXP($N$17-$O$17/(AG93+$P$17))/$S$79*$S$75</f>
        <v>0</v>
      </c>
      <c r="AI90" s="47">
        <f>AH90/(AG93+$P$17)^2*$O$17</f>
        <v>0</v>
      </c>
      <c r="AJ90" s="44">
        <f>EXP($N$17-$O$17/(AI93+$P$17))/$S$79*$S$75</f>
        <v>0</v>
      </c>
      <c r="AK90" s="47">
        <f>AJ90/(AI93+$P$17)^2*$O$17</f>
        <v>0</v>
      </c>
      <c r="AL90" s="44">
        <f>EXP($N$17-$O$17/(AK93+$P$17))/$S$79*$S$75</f>
        <v>0</v>
      </c>
      <c r="AM90" s="47">
        <f>AL90/(AK93+$P$17)^2*$O$17</f>
        <v>0</v>
      </c>
      <c r="AN90" s="44">
        <f>EXP($N$17-$O$17/(AM93+$P$17))/$S$79*$S$75</f>
        <v>0</v>
      </c>
      <c r="AO90" s="47">
        <f>AN90/(AM93+$P$17)^2*$O$17</f>
        <v>0</v>
      </c>
      <c r="AP90" s="44">
        <f>EXP($N$17-$O$17/(AO93+$P$17))/$S$79*$S$75</f>
        <v>0</v>
      </c>
      <c r="AQ90" s="47">
        <f>AP90/(AO93+$P$17)^2*$O$17</f>
        <v>0</v>
      </c>
      <c r="AR90" s="44">
        <f>EXP($N$17-$O$17/(AQ93+$P$17))/$S$79*$S$75</f>
        <v>0</v>
      </c>
      <c r="AS90" s="47">
        <f>AR90/(AQ93+$P$17)^2*$O$17</f>
        <v>0</v>
      </c>
      <c r="AT90" s="44">
        <f>EXP($N$17-$O$17/(AS93+$P$17))/$S$79*$S$75</f>
        <v>0</v>
      </c>
      <c r="AU90" s="47">
        <f>AT90/(AS93+$P$17)^2*$O$17</f>
        <v>0</v>
      </c>
      <c r="AV90" s="44">
        <f>EXP($N$17-$O$17/(AU93+$P$17))/$S$79*$S$75</f>
        <v>0</v>
      </c>
      <c r="AW90" s="47">
        <f>AV90/(AU93+$P$17)^2*$O$17</f>
        <v>0</v>
      </c>
      <c r="AX90" s="44">
        <f>EXP($N$17-$O$17/(AW93+$P$17))/$S$79*$S$75</f>
        <v>0</v>
      </c>
      <c r="AY90" s="47">
        <f>AX90/(AW93+$P$17)^2*$O$17</f>
        <v>0</v>
      </c>
      <c r="AZ90" s="44">
        <f>EXP($N$17-$O$17/(AY93+$P$17))/$S$79*$S$75</f>
        <v>0</v>
      </c>
      <c r="BA90" s="47">
        <f>AZ90/(AY93+$P$17)^2*$O$17</f>
        <v>0</v>
      </c>
      <c r="BB90" s="44">
        <f>EXP($N$17-$O$17/(BA93+$P$17))/$S$79*$S$75</f>
        <v>0</v>
      </c>
      <c r="BC90" s="47">
        <f>BB90/(BA93+$P$17)^2*$O$17</f>
        <v>0</v>
      </c>
      <c r="BD90" s="44">
        <f>EXP($N$17-$O$17/(BC93+$P$17))/$S$79*$S$75</f>
        <v>0</v>
      </c>
      <c r="BE90" s="47">
        <f>BD90/(BC93+$P$17)^2*$O$17</f>
        <v>0</v>
      </c>
      <c r="BF90" s="44">
        <f>EXP($N$17-$O$17/(BE93+$P$17))/$S$79*$S$75</f>
        <v>0</v>
      </c>
      <c r="BG90" s="47">
        <f>BF90/(BE93+$P$17)^2*$O$17</f>
        <v>0</v>
      </c>
      <c r="BH90" s="44">
        <f>EXP($N$17-$O$17/(BG93+$P$17))/$S$79*$S$75</f>
        <v>0</v>
      </c>
      <c r="BI90" s="47">
        <f>BH90/(BG93+$P$17)^2*$O$17</f>
        <v>0</v>
      </c>
      <c r="BJ90" s="44">
        <f>EXP($N$17-$O$17/(BI93+$P$17))/$S$79*$S$75</f>
        <v>0</v>
      </c>
      <c r="BK90" s="47">
        <f>BJ90/(BI93+$P$17)^2*$O$17</f>
        <v>0</v>
      </c>
      <c r="BL90" s="44">
        <f>EXP($N$17-$O$17/(BK93+$P$17))/$S$79*$S$75</f>
        <v>0</v>
      </c>
      <c r="BM90" s="47">
        <f>BL90/(BK93+$P$17)^2*$O$17</f>
        <v>0</v>
      </c>
      <c r="BN90" s="44">
        <f>EXP($N$17-$O$17/(BM93+$P$17))/$S$79*$S$75</f>
        <v>0</v>
      </c>
      <c r="BO90" s="47">
        <f>BN90/(BM93+$P$17)^2*$O$17</f>
        <v>0</v>
      </c>
      <c r="BP90" s="44">
        <f>EXP($N$17-$O$17/(BO93+$P$17))/$S$79*$S$75</f>
        <v>0</v>
      </c>
      <c r="BQ90" s="47">
        <f>BP90/(BO93+$P$17)^2*$O$17</f>
        <v>0</v>
      </c>
      <c r="BR90" s="44">
        <f>EXP($N$17-$O$17/(BQ93+$P$17))/$S$79*$S$75</f>
        <v>0</v>
      </c>
      <c r="BS90" s="47">
        <f>BR90/(BQ93+$P$17)^2*$O$17</f>
        <v>0</v>
      </c>
      <c r="BT90" s="44">
        <f>EXP($N$17-$O$17/(BS93+$P$17))/$S$79*$S$75</f>
        <v>0</v>
      </c>
      <c r="BU90" s="47">
        <f>BT90/(BS93+$P$17)^2*$O$17</f>
        <v>0</v>
      </c>
      <c r="BV90" s="44">
        <f>EXP($N$17-$O$17/(BU93+$P$17))/$S$79*$S$75</f>
        <v>0</v>
      </c>
      <c r="BW90" s="47">
        <f>BV90/(BU93+$P$17)^2*$O$17</f>
        <v>0</v>
      </c>
      <c r="BX90" s="44">
        <f>EXP($N$17-$O$17/(BW93+$P$17))/$S$79*$S$75</f>
        <v>0</v>
      </c>
      <c r="BY90" s="47">
        <f>BX90/(BW93+$P$17)^2*$O$17</f>
        <v>0</v>
      </c>
      <c r="BZ90" s="44">
        <f>EXP($N$17-$O$17/(BY93+$P$17))/$S$79*$S$75</f>
        <v>0</v>
      </c>
      <c r="CA90" s="47">
        <f>BZ90/(BY93+$P$17)^2*$O$17</f>
        <v>0</v>
      </c>
      <c r="CB90" s="44">
        <f>EXP($N$17-$O$17/(CA93+$P$17))/$S$79*$S$75</f>
        <v>0</v>
      </c>
      <c r="CC90" s="47">
        <f>CB90/(CA93+$P$17)^2*$O$17</f>
        <v>0</v>
      </c>
      <c r="CD90" s="44">
        <f>EXP($N$17-$O$17/(CC93+$P$17))/$S$79*$S$75</f>
        <v>0</v>
      </c>
      <c r="CE90" s="47">
        <f>CD90/(CC93+$P$17)^2*$O$17</f>
        <v>0</v>
      </c>
      <c r="CF90" s="44">
        <f>EXP($N$17-$O$17/(CE93+$P$17))/$S$79*$S$75</f>
        <v>0</v>
      </c>
      <c r="CG90" s="47">
        <f>CF90/(CE93+$P$17)^2*$O$17</f>
        <v>0</v>
      </c>
      <c r="CH90" s="44">
        <f>EXP($N$17-$O$17/(CG93+$P$17))/$S$79*$S$75</f>
        <v>0</v>
      </c>
      <c r="CI90" s="47">
        <f>CH90/(CG93+$P$17)^2*$O$17</f>
        <v>0</v>
      </c>
      <c r="CJ90" s="44">
        <f>EXP($N$17-$O$17/(CI93+$P$17))/$S$79*$S$75</f>
        <v>0</v>
      </c>
      <c r="CK90" s="47">
        <f>CJ90/(CI93+$P$17)^2*$O$17</f>
        <v>0</v>
      </c>
      <c r="CL90" s="44">
        <f>EXP($N$17-$O$17/(CK93+$P$17))/$S$79*$S$75</f>
        <v>0</v>
      </c>
      <c r="CM90" s="47">
        <f>CL90/(CK93+$P$17)^2*$O$17</f>
        <v>0</v>
      </c>
      <c r="CN90" s="44">
        <f>EXP($N$17-$O$17/(CM93+$P$17))/$S$79*$S$75</f>
        <v>0</v>
      </c>
      <c r="CO90" s="47">
        <f>CN90/(CM93+$P$17)^2*$O$17</f>
        <v>0</v>
      </c>
      <c r="CP90" s="44">
        <f>EXP($N$17-$O$17/(CO93+$P$17))/$S$79*$S$75</f>
        <v>0</v>
      </c>
      <c r="CQ90" s="47">
        <f>CP90/(CO93+$P$17)^2*$O$17</f>
        <v>0</v>
      </c>
      <c r="CR90" s="44">
        <f>EXP($N$17-$O$17/(CQ93+$P$17))/$S$79*$S$75</f>
        <v>0</v>
      </c>
      <c r="CS90" s="47">
        <f>CR90/(CQ93+$P$17)^2*$O$17</f>
        <v>0</v>
      </c>
      <c r="CT90" s="44">
        <f>EXP($N$17-$O$17/(CS93+$P$17))/$S$79*$S$75</f>
        <v>0</v>
      </c>
      <c r="CU90" s="47">
        <f>CT90/(CS93+$P$17)^2*$O$17</f>
        <v>0</v>
      </c>
      <c r="CV90" s="44">
        <f>EXP($N$17-$O$17/(CU93+$P$17))/$S$79*$S$75</f>
        <v>0</v>
      </c>
      <c r="CW90" s="47">
        <f>CV90/(CU93+$P$17)^2*$O$17</f>
        <v>0</v>
      </c>
      <c r="CX90" s="44">
        <f>EXP($N$17-$O$17/(CW93+$P$17))/$S$79*$S$75</f>
        <v>0</v>
      </c>
      <c r="CY90" s="47">
        <f>CX90/(CW93+$P$17)^2*$O$17</f>
        <v>0</v>
      </c>
      <c r="CZ90" s="44">
        <f>EXP($N$17-$O$17/(CY93+$P$17))/$S$79*$S$75</f>
        <v>0</v>
      </c>
      <c r="DA90" s="47">
        <f>CZ90/(CY93+$P$17)^2*$O$17</f>
        <v>0</v>
      </c>
      <c r="DB90" s="44">
        <f>EXP($N$17-$O$17/(DA93+$P$17))/$S$79*$S$75</f>
        <v>0</v>
      </c>
      <c r="DC90" s="47">
        <f>DB90/(DA93+$P$17)^2*$O$17</f>
        <v>0</v>
      </c>
      <c r="DD90" s="44">
        <f>EXP($N$17-$O$17/(DC93+$P$17))/$S$79*$S$75</f>
        <v>0</v>
      </c>
      <c r="DE90" s="47">
        <f>DD90/(DC93+$P$17)^2*$O$17</f>
        <v>0</v>
      </c>
      <c r="DF90" s="44">
        <f>EXP($N$17-$O$17/(DE93+$P$17))/$S$79*$S$75</f>
        <v>0</v>
      </c>
      <c r="DG90" s="47">
        <f>DF90/(DE93+$P$17)^2*$O$17</f>
        <v>0</v>
      </c>
      <c r="DH90" s="44">
        <f>EXP($N$17-$O$17/(DG93+$P$17))/$S$79*$S$75</f>
        <v>0</v>
      </c>
      <c r="DI90" s="47">
        <f>DH90/(DG93+$P$17)^2*$O$17</f>
        <v>0</v>
      </c>
      <c r="DJ90" s="44">
        <f>EXP($N$17-$O$17/(DI93+$P$17))/$S$79*$S$75</f>
        <v>0</v>
      </c>
      <c r="DK90" s="47">
        <f>DJ90/(DI93+$P$17)^2*$O$17</f>
        <v>0</v>
      </c>
      <c r="DL90" s="44">
        <f>EXP($N$17-$O$17/(DK93+$P$17))/$S$79*$S$75</f>
        <v>0</v>
      </c>
      <c r="DM90" s="47">
        <f>DL90/(DK93+$P$17)^2*$O$17</f>
        <v>0</v>
      </c>
      <c r="DN90" s="44">
        <f>EXP($N$17-$O$17/(DM93+$P$17))/$S$79*$S$75</f>
        <v>0</v>
      </c>
      <c r="DO90" s="47">
        <f>DN90/(DM93+$P$17)^2*$O$17</f>
        <v>0</v>
      </c>
      <c r="DP90" s="44">
        <f>EXP($N$17-$O$17/(DO93+$P$17))/$S$79*$S$75</f>
        <v>0</v>
      </c>
      <c r="DQ90" s="47">
        <f>DP90/(DO93+$P$17)^2*$O$17</f>
        <v>0</v>
      </c>
      <c r="DR90" s="44">
        <f>EXP($N$17-$O$17/(DQ93+$P$17))/$S$79*$S$75</f>
        <v>0</v>
      </c>
      <c r="DS90" s="47">
        <f>DR90/(DQ93+$P$17)^2*$O$17</f>
        <v>0</v>
      </c>
      <c r="DT90" s="44">
        <f>EXP($N$17-$O$17/(DS93+$P$17))/$S$79*$S$75</f>
        <v>0</v>
      </c>
      <c r="DU90" s="47">
        <f>DT90/(DS93+$P$17)^2*$O$17</f>
        <v>0</v>
      </c>
      <c r="DV90" s="44">
        <f>EXP($N$17-$O$17/(DU93+$P$17))/$S$79*$S$75</f>
        <v>0</v>
      </c>
      <c r="DW90" s="47">
        <f>DV90/(DU93+$P$17)^2*$O$17</f>
        <v>0</v>
      </c>
      <c r="DX90" s="44">
        <f>EXP($N$17-$O$17/(DW93+$P$17))/$S$79*$S$75</f>
        <v>0</v>
      </c>
      <c r="DY90" s="47">
        <f>DX90/(DW93+$P$17)^2*$O$17</f>
        <v>0</v>
      </c>
      <c r="DZ90" s="44">
        <f>EXP($N$17-$O$17/(DY93+$P$17))/$S$79*$S$75</f>
        <v>0</v>
      </c>
      <c r="EA90" s="47">
        <f>DZ90/(DY93+$P$17)^2*$O$17</f>
        <v>0</v>
      </c>
      <c r="EB90" s="44">
        <f>EXP($N$17-$O$17/(EA93+$P$17))/$S$79*$S$75</f>
        <v>0</v>
      </c>
      <c r="EC90" s="47">
        <f>EB90/(EA93+$P$17)^2*$O$17</f>
        <v>0</v>
      </c>
      <c r="ED90" s="44">
        <f>EXP($N$17-$O$17/(EC93+$P$17))/$S$79*$S$75</f>
        <v>0</v>
      </c>
      <c r="EE90" s="47">
        <f>ED90/(EC93+$P$17)^2*$O$17</f>
        <v>0</v>
      </c>
      <c r="EF90" s="44">
        <f>EXP($N$17-$O$17/(EE93+$P$17))/$S$79*$S$75</f>
        <v>0</v>
      </c>
      <c r="EG90" s="47">
        <f>EF90/(EE93+$P$17)^2*$O$17</f>
        <v>0</v>
      </c>
      <c r="EH90" s="44">
        <f>EXP($N$17-$O$17/(EG93+$P$17))/$S$79*$S$75</f>
        <v>0</v>
      </c>
      <c r="EI90" s="47">
        <f>EH90/(EG93+$P$17)^2*$O$17</f>
        <v>0</v>
      </c>
      <c r="EJ90" s="44">
        <f>EXP($N$17-$O$17/(EI93+$P$17))/$S$79*$S$75</f>
        <v>0</v>
      </c>
      <c r="EK90" s="47">
        <f>EJ90/(EI93+$P$17)^2*$O$17</f>
        <v>0</v>
      </c>
      <c r="EL90" s="44">
        <f>EXP($N$17-$O$17/(EK93+$P$17))/$S$79*$S$75</f>
        <v>0</v>
      </c>
      <c r="EM90" s="47">
        <f>EL90/(EK93+$P$17)^2*$O$17</f>
        <v>0</v>
      </c>
      <c r="EN90" s="44">
        <f>EXP($N$17-$O$17/(EM93+$P$17))/$S$79*$S$75</f>
        <v>0</v>
      </c>
      <c r="EO90" s="47">
        <f>EN90/(EM93+$P$17)^2*$O$17</f>
        <v>0</v>
      </c>
      <c r="EP90" s="44">
        <f>EXP($N$17-$O$17/(EO93+$P$17))/$S$79*$S$75</f>
        <v>0</v>
      </c>
      <c r="EQ90" s="47">
        <f>EP90/(EO93+$P$17)^2*$O$17</f>
        <v>0</v>
      </c>
      <c r="ER90" s="44">
        <f>EXP($N$17-$O$17/(EQ93+$P$17))/$S$79*$S$75</f>
        <v>0</v>
      </c>
      <c r="ES90" s="47">
        <f>ER90/(EQ93+$P$17)^2*$O$17</f>
        <v>0</v>
      </c>
      <c r="ET90" s="44">
        <f>EXP($N$17-$O$17/(ES93+$P$17))/$S$79*$S$75</f>
        <v>0</v>
      </c>
      <c r="EU90" s="47">
        <f>ET90/(ES93+$P$17)^2*$O$17</f>
        <v>0</v>
      </c>
      <c r="EV90" s="44">
        <f>EXP($N$17-$O$17/(EU93+$P$17))/$S$79*$S$75</f>
        <v>0</v>
      </c>
      <c r="EW90" s="47">
        <f>EV90/(EU93+$P$17)^2*$O$17</f>
        <v>0</v>
      </c>
    </row>
    <row r="91" spans="13:153" x14ac:dyDescent="0.25">
      <c r="M91" s="45">
        <v>10</v>
      </c>
      <c r="N91" s="44">
        <f t="shared" si="41"/>
        <v>0</v>
      </c>
      <c r="O91" s="42">
        <f t="shared" si="42"/>
        <v>0</v>
      </c>
      <c r="P91" s="44">
        <f t="shared" si="43"/>
        <v>0</v>
      </c>
      <c r="Q91" s="47">
        <f t="shared" si="44"/>
        <v>0</v>
      </c>
      <c r="R91" s="44">
        <f>EXP($N$18-$O$18/(Q93+$P$18))/$S$79*$S$76</f>
        <v>0</v>
      </c>
      <c r="S91" s="47">
        <f>R91/(Q93+$P$18)^2*$O$18</f>
        <v>0</v>
      </c>
      <c r="T91" s="44">
        <f>EXP($N$18-$O$18/(S93+$P$18))/$S$79*$S$76</f>
        <v>0</v>
      </c>
      <c r="U91" s="47">
        <f>T91/(S93+$P$18)^2*$O$18</f>
        <v>0</v>
      </c>
      <c r="V91" s="44">
        <f>EXP($N$18-$O$18/(U93+$P$18))/$S$79*$S$76</f>
        <v>0</v>
      </c>
      <c r="W91" s="47">
        <f>V91/(U93+$P$18)^2*$O$18</f>
        <v>0</v>
      </c>
      <c r="X91" s="44">
        <f>EXP($N$18-$O$18/(W93+$P$18))/$S$79*$S$76</f>
        <v>0</v>
      </c>
      <c r="Y91" s="47">
        <f>X91/(W93+$P$18)^2*$O$18</f>
        <v>0</v>
      </c>
      <c r="Z91" s="44">
        <f>EXP($N$18-$O$18/(Y93+$P$18))/$S$79*$S$76</f>
        <v>0</v>
      </c>
      <c r="AA91" s="47">
        <f>Z91/(Y93+$P$18)^2*$O$18</f>
        <v>0</v>
      </c>
      <c r="AB91" s="44">
        <f>EXP($N$18-$O$18/(AA93+$P$18))/$S$79*$S$76</f>
        <v>0</v>
      </c>
      <c r="AC91" s="47">
        <f>AB91/(AA93+$P$18)^2*$O$18</f>
        <v>0</v>
      </c>
      <c r="AD91" s="44">
        <f>EXP($N$18-$O$18/(AC93+$P$18))/$S$79*$S$76</f>
        <v>0</v>
      </c>
      <c r="AE91" s="47">
        <f>AD91/(AC93+$P$18)^2*$O$18</f>
        <v>0</v>
      </c>
      <c r="AF91" s="44">
        <f>EXP($N$18-$O$18/(AE93+$P$18))/$S$79*$S$76</f>
        <v>0</v>
      </c>
      <c r="AG91" s="47">
        <f>AF91/(AE93+$P$18)^2*$O$18</f>
        <v>0</v>
      </c>
      <c r="AH91" s="44">
        <f>EXP($N$18-$O$18/(AG93+$P$18))/$S$79*$S$76</f>
        <v>0</v>
      </c>
      <c r="AI91" s="47">
        <f>AH91/(AG93+$P$18)^2*$O$18</f>
        <v>0</v>
      </c>
      <c r="AJ91" s="44">
        <f>EXP($N$18-$O$18/(AI93+$P$18))/$S$79*$S$76</f>
        <v>0</v>
      </c>
      <c r="AK91" s="47">
        <f>AJ91/(AI93+$P$18)^2*$O$18</f>
        <v>0</v>
      </c>
      <c r="AL91" s="44">
        <f>EXP($N$18-$O$18/(AK93+$P$18))/$S$79*$S$76</f>
        <v>0</v>
      </c>
      <c r="AM91" s="47">
        <f>AL91/(AK93+$P$18)^2*$O$18</f>
        <v>0</v>
      </c>
      <c r="AN91" s="44">
        <f>EXP($N$18-$O$18/(AM93+$P$18))/$S$79*$S$76</f>
        <v>0</v>
      </c>
      <c r="AO91" s="47">
        <f>AN91/(AM93+$P$18)^2*$O$18</f>
        <v>0</v>
      </c>
      <c r="AP91" s="44">
        <f>EXP($N$18-$O$18/(AO93+$P$18))/$S$79*$S$76</f>
        <v>0</v>
      </c>
      <c r="AQ91" s="47">
        <f>AP91/(AO93+$P$18)^2*$O$18</f>
        <v>0</v>
      </c>
      <c r="AR91" s="44">
        <f>EXP($N$18-$O$18/(AQ93+$P$18))/$S$79*$S$76</f>
        <v>0</v>
      </c>
      <c r="AS91" s="47">
        <f>AR91/(AQ93+$P$18)^2*$O$18</f>
        <v>0</v>
      </c>
      <c r="AT91" s="44">
        <f>EXP($N$18-$O$18/(AS93+$P$18))/$S$79*$S$76</f>
        <v>0</v>
      </c>
      <c r="AU91" s="47">
        <f>AT91/(AS93+$P$18)^2*$O$18</f>
        <v>0</v>
      </c>
      <c r="AV91" s="44">
        <f>EXP($N$18-$O$18/(AU93+$P$18))/$S$79*$S$76</f>
        <v>0</v>
      </c>
      <c r="AW91" s="47">
        <f>AV91/(AU93+$P$18)^2*$O$18</f>
        <v>0</v>
      </c>
      <c r="AX91" s="44">
        <f>EXP($N$18-$O$18/(AW93+$P$18))/$S$79*$S$76</f>
        <v>0</v>
      </c>
      <c r="AY91" s="47">
        <f>AX91/(AW93+$P$18)^2*$O$18</f>
        <v>0</v>
      </c>
      <c r="AZ91" s="44">
        <f>EXP($N$18-$O$18/(AY93+$P$18))/$S$79*$S$76</f>
        <v>0</v>
      </c>
      <c r="BA91" s="47">
        <f>AZ91/(AY93+$P$18)^2*$O$18</f>
        <v>0</v>
      </c>
      <c r="BB91" s="44">
        <f>EXP($N$18-$O$18/(BA93+$P$18))/$S$79*$S$76</f>
        <v>0</v>
      </c>
      <c r="BC91" s="47">
        <f>BB91/(BA93+$P$18)^2*$O$18</f>
        <v>0</v>
      </c>
      <c r="BD91" s="44">
        <f>EXP($N$18-$O$18/(BC93+$P$18))/$S$79*$S$76</f>
        <v>0</v>
      </c>
      <c r="BE91" s="47">
        <f>BD91/(BC93+$P$18)^2*$O$18</f>
        <v>0</v>
      </c>
      <c r="BF91" s="44">
        <f>EXP($N$18-$O$18/(BE93+$P$18))/$S$79*$S$76</f>
        <v>0</v>
      </c>
      <c r="BG91" s="47">
        <f>BF91/(BE93+$P$18)^2*$O$18</f>
        <v>0</v>
      </c>
      <c r="BH91" s="44">
        <f>EXP($N$18-$O$18/(BG93+$P$18))/$S$79*$S$76</f>
        <v>0</v>
      </c>
      <c r="BI91" s="47">
        <f>BH91/(BG93+$P$18)^2*$O$18</f>
        <v>0</v>
      </c>
      <c r="BJ91" s="44">
        <f>EXP($N$18-$O$18/(BI93+$P$18))/$S$79*$S$76</f>
        <v>0</v>
      </c>
      <c r="BK91" s="47">
        <f>BJ91/(BI93+$P$18)^2*$O$18</f>
        <v>0</v>
      </c>
      <c r="BL91" s="44">
        <f>EXP($N$18-$O$18/(BK93+$P$18))/$S$79*$S$76</f>
        <v>0</v>
      </c>
      <c r="BM91" s="47">
        <f>BL91/(BK93+$P$18)^2*$O$18</f>
        <v>0</v>
      </c>
      <c r="BN91" s="44">
        <f>EXP($N$18-$O$18/(BM93+$P$18))/$S$79*$S$76</f>
        <v>0</v>
      </c>
      <c r="BO91" s="47">
        <f>BN91/(BM93+$P$18)^2*$O$18</f>
        <v>0</v>
      </c>
      <c r="BP91" s="44">
        <f>EXP($N$18-$O$18/(BO93+$P$18))/$S$79*$S$76</f>
        <v>0</v>
      </c>
      <c r="BQ91" s="47">
        <f>BP91/(BO93+$P$18)^2*$O$18</f>
        <v>0</v>
      </c>
      <c r="BR91" s="44">
        <f>EXP($N$18-$O$18/(BQ93+$P$18))/$S$79*$S$76</f>
        <v>0</v>
      </c>
      <c r="BS91" s="47">
        <f>BR91/(BQ93+$P$18)^2*$O$18</f>
        <v>0</v>
      </c>
      <c r="BT91" s="44">
        <f>EXP($N$18-$O$18/(BS93+$P$18))/$S$79*$S$76</f>
        <v>0</v>
      </c>
      <c r="BU91" s="47">
        <f>BT91/(BS93+$P$18)^2*$O$18</f>
        <v>0</v>
      </c>
      <c r="BV91" s="44">
        <f>EXP($N$18-$O$18/(BU93+$P$18))/$S$79*$S$76</f>
        <v>0</v>
      </c>
      <c r="BW91" s="47">
        <f>BV91/(BU93+$P$18)^2*$O$18</f>
        <v>0</v>
      </c>
      <c r="BX91" s="44">
        <f>EXP($N$18-$O$18/(BW93+$P$18))/$S$79*$S$76</f>
        <v>0</v>
      </c>
      <c r="BY91" s="47">
        <f>BX91/(BW93+$P$18)^2*$O$18</f>
        <v>0</v>
      </c>
      <c r="BZ91" s="44">
        <f>EXP($N$18-$O$18/(BY93+$P$18))/$S$79*$S$76</f>
        <v>0</v>
      </c>
      <c r="CA91" s="47">
        <f>BZ91/(BY93+$P$18)^2*$O$18</f>
        <v>0</v>
      </c>
      <c r="CB91" s="44">
        <f>EXP($N$18-$O$18/(CA93+$P$18))/$S$79*$S$76</f>
        <v>0</v>
      </c>
      <c r="CC91" s="47">
        <f>CB91/(CA93+$P$18)^2*$O$18</f>
        <v>0</v>
      </c>
      <c r="CD91" s="44">
        <f>EXP($N$18-$O$18/(CC93+$P$18))/$S$79*$S$76</f>
        <v>0</v>
      </c>
      <c r="CE91" s="47">
        <f>CD91/(CC93+$P$18)^2*$O$18</f>
        <v>0</v>
      </c>
      <c r="CF91" s="44">
        <f>EXP($N$18-$O$18/(CE93+$P$18))/$S$79*$S$76</f>
        <v>0</v>
      </c>
      <c r="CG91" s="47">
        <f>CF91/(CE93+$P$18)^2*$O$18</f>
        <v>0</v>
      </c>
      <c r="CH91" s="44">
        <f>EXP($N$18-$O$18/(CG93+$P$18))/$S$79*$S$76</f>
        <v>0</v>
      </c>
      <c r="CI91" s="47">
        <f>CH91/(CG93+$P$18)^2*$O$18</f>
        <v>0</v>
      </c>
      <c r="CJ91" s="44">
        <f>EXP($N$18-$O$18/(CI93+$P$18))/$S$79*$S$76</f>
        <v>0</v>
      </c>
      <c r="CK91" s="47">
        <f>CJ91/(CI93+$P$18)^2*$O$18</f>
        <v>0</v>
      </c>
      <c r="CL91" s="44">
        <f>EXP($N$18-$O$18/(CK93+$P$18))/$S$79*$S$76</f>
        <v>0</v>
      </c>
      <c r="CM91" s="47">
        <f>CL91/(CK93+$P$18)^2*$O$18</f>
        <v>0</v>
      </c>
      <c r="CN91" s="44">
        <f>EXP($N$18-$O$18/(CM93+$P$18))/$S$79*$S$76</f>
        <v>0</v>
      </c>
      <c r="CO91" s="47">
        <f>CN91/(CM93+$P$18)^2*$O$18</f>
        <v>0</v>
      </c>
      <c r="CP91" s="44">
        <f>EXP($N$18-$O$18/(CO93+$P$18))/$S$79*$S$76</f>
        <v>0</v>
      </c>
      <c r="CQ91" s="47">
        <f>CP91/(CO93+$P$18)^2*$O$18</f>
        <v>0</v>
      </c>
      <c r="CR91" s="44">
        <f>EXP($N$18-$O$18/(CQ93+$P$18))/$S$79*$S$76</f>
        <v>0</v>
      </c>
      <c r="CS91" s="47">
        <f>CR91/(CQ93+$P$18)^2*$O$18</f>
        <v>0</v>
      </c>
      <c r="CT91" s="44">
        <f>EXP($N$18-$O$18/(CS93+$P$18))/$S$79*$S$76</f>
        <v>0</v>
      </c>
      <c r="CU91" s="47">
        <f>CT91/(CS93+$P$18)^2*$O$18</f>
        <v>0</v>
      </c>
      <c r="CV91" s="44">
        <f>EXP($N$18-$O$18/(CU93+$P$18))/$S$79*$S$76</f>
        <v>0</v>
      </c>
      <c r="CW91" s="47">
        <f>CV91/(CU93+$P$18)^2*$O$18</f>
        <v>0</v>
      </c>
      <c r="CX91" s="44">
        <f>EXP($N$18-$O$18/(CW93+$P$18))/$S$79*$S$76</f>
        <v>0</v>
      </c>
      <c r="CY91" s="47">
        <f>CX91/(CW93+$P$18)^2*$O$18</f>
        <v>0</v>
      </c>
      <c r="CZ91" s="44">
        <f>EXP($N$18-$O$18/(CY93+$P$18))/$S$79*$S$76</f>
        <v>0</v>
      </c>
      <c r="DA91" s="47">
        <f>CZ91/(CY93+$P$18)^2*$O$18</f>
        <v>0</v>
      </c>
      <c r="DB91" s="44">
        <f>EXP($N$18-$O$18/(DA93+$P$18))/$S$79*$S$76</f>
        <v>0</v>
      </c>
      <c r="DC91" s="47">
        <f>DB91/(DA93+$P$18)^2*$O$18</f>
        <v>0</v>
      </c>
      <c r="DD91" s="44">
        <f>EXP($N$18-$O$18/(DC93+$P$18))/$S$79*$S$76</f>
        <v>0</v>
      </c>
      <c r="DE91" s="47">
        <f>DD91/(DC93+$P$18)^2*$O$18</f>
        <v>0</v>
      </c>
      <c r="DF91" s="44">
        <f>EXP($N$18-$O$18/(DE93+$P$18))/$S$79*$S$76</f>
        <v>0</v>
      </c>
      <c r="DG91" s="47">
        <f>DF91/(DE93+$P$18)^2*$O$18</f>
        <v>0</v>
      </c>
      <c r="DH91" s="44">
        <f>EXP($N$18-$O$18/(DG93+$P$18))/$S$79*$S$76</f>
        <v>0</v>
      </c>
      <c r="DI91" s="47">
        <f>DH91/(DG93+$P$18)^2*$O$18</f>
        <v>0</v>
      </c>
      <c r="DJ91" s="44">
        <f>EXP($N$18-$O$18/(DI93+$P$18))/$S$79*$S$76</f>
        <v>0</v>
      </c>
      <c r="DK91" s="47">
        <f>DJ91/(DI93+$P$18)^2*$O$18</f>
        <v>0</v>
      </c>
      <c r="DL91" s="44">
        <f>EXP($N$18-$O$18/(DK93+$P$18))/$S$79*$S$76</f>
        <v>0</v>
      </c>
      <c r="DM91" s="47">
        <f>DL91/(DK93+$P$18)^2*$O$18</f>
        <v>0</v>
      </c>
      <c r="DN91" s="44">
        <f>EXP($N$18-$O$18/(DM93+$P$18))/$S$79*$S$76</f>
        <v>0</v>
      </c>
      <c r="DO91" s="47">
        <f>DN91/(DM93+$P$18)^2*$O$18</f>
        <v>0</v>
      </c>
      <c r="DP91" s="44">
        <f>EXP($N$18-$O$18/(DO93+$P$18))/$S$79*$S$76</f>
        <v>0</v>
      </c>
      <c r="DQ91" s="47">
        <f>DP91/(DO93+$P$18)^2*$O$18</f>
        <v>0</v>
      </c>
      <c r="DR91" s="44">
        <f>EXP($N$18-$O$18/(DQ93+$P$18))/$S$79*$S$76</f>
        <v>0</v>
      </c>
      <c r="DS91" s="47">
        <f>DR91/(DQ93+$P$18)^2*$O$18</f>
        <v>0</v>
      </c>
      <c r="DT91" s="44">
        <f>EXP($N$18-$O$18/(DS93+$P$18))/$S$79*$S$76</f>
        <v>0</v>
      </c>
      <c r="DU91" s="47">
        <f>DT91/(DS93+$P$18)^2*$O$18</f>
        <v>0</v>
      </c>
      <c r="DV91" s="44">
        <f>EXP($N$18-$O$18/(DU93+$P$18))/$S$79*$S$76</f>
        <v>0</v>
      </c>
      <c r="DW91" s="47">
        <f>DV91/(DU93+$P$18)^2*$O$18</f>
        <v>0</v>
      </c>
      <c r="DX91" s="44">
        <f>EXP($N$18-$O$18/(DW93+$P$18))/$S$79*$S$76</f>
        <v>0</v>
      </c>
      <c r="DY91" s="47">
        <f>DX91/(DW93+$P$18)^2*$O$18</f>
        <v>0</v>
      </c>
      <c r="DZ91" s="44">
        <f>EXP($N$18-$O$18/(DY93+$P$18))/$S$79*$S$76</f>
        <v>0</v>
      </c>
      <c r="EA91" s="47">
        <f>DZ91/(DY93+$P$18)^2*$O$18</f>
        <v>0</v>
      </c>
      <c r="EB91" s="44">
        <f>EXP($N$18-$O$18/(EA93+$P$18))/$S$79*$S$76</f>
        <v>0</v>
      </c>
      <c r="EC91" s="47">
        <f>EB91/(EA93+$P$18)^2*$O$18</f>
        <v>0</v>
      </c>
      <c r="ED91" s="44">
        <f>EXP($N$18-$O$18/(EC93+$P$18))/$S$79*$S$76</f>
        <v>0</v>
      </c>
      <c r="EE91" s="47">
        <f>ED91/(EC93+$P$18)^2*$O$18</f>
        <v>0</v>
      </c>
      <c r="EF91" s="44">
        <f>EXP($N$18-$O$18/(EE93+$P$18))/$S$79*$S$76</f>
        <v>0</v>
      </c>
      <c r="EG91" s="47">
        <f>EF91/(EE93+$P$18)^2*$O$18</f>
        <v>0</v>
      </c>
      <c r="EH91" s="44">
        <f>EXP($N$18-$O$18/(EG93+$P$18))/$S$79*$S$76</f>
        <v>0</v>
      </c>
      <c r="EI91" s="47">
        <f>EH91/(EG93+$P$18)^2*$O$18</f>
        <v>0</v>
      </c>
      <c r="EJ91" s="44">
        <f>EXP($N$18-$O$18/(EI93+$P$18))/$S$79*$S$76</f>
        <v>0</v>
      </c>
      <c r="EK91" s="47">
        <f>EJ91/(EI93+$P$18)^2*$O$18</f>
        <v>0</v>
      </c>
      <c r="EL91" s="44">
        <f>EXP($N$18-$O$18/(EK93+$P$18))/$S$79*$S$76</f>
        <v>0</v>
      </c>
      <c r="EM91" s="47">
        <f>EL91/(EK93+$P$18)^2*$O$18</f>
        <v>0</v>
      </c>
      <c r="EN91" s="44">
        <f>EXP($N$18-$O$18/(EM93+$P$18))/$S$79*$S$76</f>
        <v>0</v>
      </c>
      <c r="EO91" s="47">
        <f>EN91/(EM93+$P$18)^2*$O$18</f>
        <v>0</v>
      </c>
      <c r="EP91" s="44">
        <f>EXP($N$18-$O$18/(EO93+$P$18))/$S$79*$S$76</f>
        <v>0</v>
      </c>
      <c r="EQ91" s="47">
        <f>EP91/(EO93+$P$18)^2*$O$18</f>
        <v>0</v>
      </c>
      <c r="ER91" s="44">
        <f>EXP($N$18-$O$18/(EQ93+$P$18))/$S$79*$S$76</f>
        <v>0</v>
      </c>
      <c r="ES91" s="47">
        <f>ER91/(EQ93+$P$18)^2*$O$18</f>
        <v>0</v>
      </c>
      <c r="ET91" s="44">
        <f>EXP($N$18-$O$18/(ES93+$P$18))/$S$79*$S$76</f>
        <v>0</v>
      </c>
      <c r="EU91" s="47">
        <f>ET91/(ES93+$P$18)^2*$O$18</f>
        <v>0</v>
      </c>
      <c r="EV91" s="44">
        <f>EXP($N$18-$O$18/(EU93+$P$18))/$S$79*$S$76</f>
        <v>0</v>
      </c>
      <c r="EW91" s="47">
        <f>EV91/(EU93+$P$18)^2*$O$18</f>
        <v>0</v>
      </c>
    </row>
    <row r="92" spans="13:153" x14ac:dyDescent="0.25">
      <c r="M92" t="s">
        <v>671</v>
      </c>
      <c r="N92" s="44" t="b">
        <f>IF(N93,IF(ABS(EU93-EW93)&lt;0.001,TRUE,FALSE),FALSE)</f>
        <v>1</v>
      </c>
      <c r="O92" s="61">
        <f>SUM(O82:O91)</f>
        <v>384.49083176020099</v>
      </c>
      <c r="P92" s="61">
        <f>SUM(P82:P91)-1</f>
        <v>1.1437224978689375E-2</v>
      </c>
      <c r="Q92" s="62">
        <f>SUM(Q82:Q91)</f>
        <v>2.0536817457799339E-2</v>
      </c>
      <c r="R92" s="61">
        <f>SUM(R82:R91)-1</f>
        <v>4.6225190189375098E-5</v>
      </c>
      <c r="S92" s="62">
        <f>SUM(S82:S91)</f>
        <v>2.0370930069353879E-2</v>
      </c>
      <c r="T92" s="61">
        <f>SUM(T82:T91)-1</f>
        <v>7.6524964143231955E-10</v>
      </c>
      <c r="U92" s="62">
        <f>SUM(U82:U91)</f>
        <v>2.0370255595882923E-2</v>
      </c>
      <c r="V92" s="61">
        <f>SUM(V82:V91)-1</f>
        <v>0</v>
      </c>
      <c r="W92" s="62">
        <f>SUM(W82:W91)</f>
        <v>2.0370255584716883E-2</v>
      </c>
      <c r="X92" s="61">
        <f>SUM(X82:X91)-1</f>
        <v>0</v>
      </c>
      <c r="Y92" s="62">
        <f>SUM(Y82:Y91)</f>
        <v>2.0370255584716883E-2</v>
      </c>
      <c r="Z92" s="61">
        <f>SUM(Z82:Z91)-1</f>
        <v>0</v>
      </c>
      <c r="AA92" s="62">
        <f>SUM(AA82:AA91)</f>
        <v>2.0370255584716883E-2</v>
      </c>
      <c r="AB92" s="61">
        <f>SUM(AB82:AB91)-1</f>
        <v>0</v>
      </c>
      <c r="AC92" s="62">
        <f>SUM(AC82:AC91)</f>
        <v>2.0370255584716883E-2</v>
      </c>
      <c r="AD92" s="61">
        <f>SUM(AD82:AD91)-1</f>
        <v>0</v>
      </c>
      <c r="AE92" s="62">
        <f>SUM(AE82:AE91)</f>
        <v>2.0370255584716883E-2</v>
      </c>
      <c r="AF92" s="61">
        <f>SUM(AF82:AF91)-1</f>
        <v>0</v>
      </c>
      <c r="AG92" s="62">
        <f>SUM(AG82:AG91)</f>
        <v>2.0370255584716883E-2</v>
      </c>
      <c r="AH92" s="61">
        <f>SUM(AH82:AH91)-1</f>
        <v>0</v>
      </c>
      <c r="AI92" s="62">
        <f>SUM(AI82:AI91)</f>
        <v>2.0370255584716883E-2</v>
      </c>
      <c r="AJ92" s="61">
        <f>SUM(AJ82:AJ91)-1</f>
        <v>0</v>
      </c>
      <c r="AK92" s="62">
        <f>SUM(AK82:AK91)</f>
        <v>2.0370255584716883E-2</v>
      </c>
      <c r="AL92" s="61">
        <f>SUM(AL82:AL91)-1</f>
        <v>0</v>
      </c>
      <c r="AM92" s="62">
        <f>SUM(AM82:AM91)</f>
        <v>2.0370255584716883E-2</v>
      </c>
      <c r="AN92" s="61">
        <f>SUM(AN82:AN91)-1</f>
        <v>0</v>
      </c>
      <c r="AO92" s="62">
        <f>SUM(AO82:AO91)</f>
        <v>2.0370255584716883E-2</v>
      </c>
      <c r="AP92" s="61">
        <f>SUM(AP82:AP91)-1</f>
        <v>0</v>
      </c>
      <c r="AQ92" s="62">
        <f>SUM(AQ82:AQ91)</f>
        <v>2.0370255584716883E-2</v>
      </c>
      <c r="AR92" s="61">
        <f>SUM(AR82:AR91)-1</f>
        <v>0</v>
      </c>
      <c r="AS92" s="62">
        <f>SUM(AS82:AS91)</f>
        <v>2.0370255584716883E-2</v>
      </c>
      <c r="AT92" s="61">
        <f>SUM(AT82:AT91)-1</f>
        <v>0</v>
      </c>
      <c r="AU92" s="62">
        <f>SUM(AU82:AU91)</f>
        <v>2.0370255584716883E-2</v>
      </c>
      <c r="AV92" s="61">
        <f>SUM(AV82:AV91)-1</f>
        <v>0</v>
      </c>
      <c r="AW92" s="62">
        <f>SUM(AW82:AW91)</f>
        <v>2.0370255584716883E-2</v>
      </c>
      <c r="AX92" s="61">
        <f>SUM(AX82:AX91)-1</f>
        <v>0</v>
      </c>
      <c r="AY92" s="62">
        <f>SUM(AY82:AY91)</f>
        <v>2.0370255584716883E-2</v>
      </c>
      <c r="AZ92" s="61">
        <f>SUM(AZ82:AZ91)-1</f>
        <v>0</v>
      </c>
      <c r="BA92" s="62">
        <f>SUM(BA82:BA91)</f>
        <v>2.0370255584716883E-2</v>
      </c>
      <c r="BB92" s="61">
        <f>SUM(BB82:BB91)-1</f>
        <v>0</v>
      </c>
      <c r="BC92" s="62">
        <f>SUM(BC82:BC91)</f>
        <v>2.0370255584716883E-2</v>
      </c>
      <c r="BD92" s="61">
        <f>SUM(BD82:BD91)-1</f>
        <v>0</v>
      </c>
      <c r="BE92" s="62">
        <f>SUM(BE82:BE91)</f>
        <v>2.0370255584716883E-2</v>
      </c>
      <c r="BF92" s="61">
        <f>SUM(BF82:BF91)-1</f>
        <v>0</v>
      </c>
      <c r="BG92" s="62">
        <f>SUM(BG82:BG91)</f>
        <v>2.0370255584716883E-2</v>
      </c>
      <c r="BH92" s="61">
        <f>SUM(BH82:BH91)-1</f>
        <v>0</v>
      </c>
      <c r="BI92" s="62">
        <f>SUM(BI82:BI91)</f>
        <v>2.0370255584716883E-2</v>
      </c>
      <c r="BJ92" s="61">
        <f>SUM(BJ82:BJ91)-1</f>
        <v>0</v>
      </c>
      <c r="BK92" s="62">
        <f>SUM(BK82:BK91)</f>
        <v>2.0370255584716883E-2</v>
      </c>
      <c r="BL92" s="61">
        <f>SUM(BL82:BL91)-1</f>
        <v>0</v>
      </c>
      <c r="BM92" s="62">
        <f>SUM(BM82:BM91)</f>
        <v>2.0370255584716883E-2</v>
      </c>
      <c r="BN92" s="61">
        <f>SUM(BN82:BN91)-1</f>
        <v>0</v>
      </c>
      <c r="BO92" s="62">
        <f>SUM(BO82:BO91)</f>
        <v>2.0370255584716883E-2</v>
      </c>
      <c r="BP92" s="61">
        <f>SUM(BP82:BP91)-1</f>
        <v>0</v>
      </c>
      <c r="BQ92" s="62">
        <f>SUM(BQ82:BQ91)</f>
        <v>2.0370255584716883E-2</v>
      </c>
      <c r="BR92" s="61">
        <f>SUM(BR82:BR91)-1</f>
        <v>0</v>
      </c>
      <c r="BS92" s="62">
        <f>SUM(BS82:BS91)</f>
        <v>2.0370255584716883E-2</v>
      </c>
      <c r="BT92" s="61">
        <f>SUM(BT82:BT91)-1</f>
        <v>0</v>
      </c>
      <c r="BU92" s="62">
        <f>SUM(BU82:BU91)</f>
        <v>2.0370255584716883E-2</v>
      </c>
      <c r="BV92" s="61">
        <f>SUM(BV82:BV91)-1</f>
        <v>0</v>
      </c>
      <c r="BW92" s="62">
        <f>SUM(BW82:BW91)</f>
        <v>2.0370255584716883E-2</v>
      </c>
      <c r="BX92" s="61">
        <f>SUM(BX82:BX91)-1</f>
        <v>0</v>
      </c>
      <c r="BY92" s="62">
        <f>SUM(BY82:BY91)</f>
        <v>2.0370255584716883E-2</v>
      </c>
      <c r="BZ92" s="61">
        <f>SUM(BZ82:BZ91)-1</f>
        <v>0</v>
      </c>
      <c r="CA92" s="62">
        <f>SUM(CA82:CA91)</f>
        <v>2.0370255584716883E-2</v>
      </c>
      <c r="CB92" s="61">
        <f>SUM(CB82:CB91)-1</f>
        <v>0</v>
      </c>
      <c r="CC92" s="62">
        <f>SUM(CC82:CC91)</f>
        <v>2.0370255584716883E-2</v>
      </c>
      <c r="CD92" s="61">
        <f>SUM(CD82:CD91)-1</f>
        <v>0</v>
      </c>
      <c r="CE92" s="62">
        <f>SUM(CE82:CE91)</f>
        <v>2.0370255584716883E-2</v>
      </c>
      <c r="CF92" s="61">
        <f>SUM(CF82:CF91)-1</f>
        <v>0</v>
      </c>
      <c r="CG92" s="62">
        <f>SUM(CG82:CG91)</f>
        <v>2.0370255584716883E-2</v>
      </c>
      <c r="CH92" s="61">
        <f>SUM(CH82:CH91)-1</f>
        <v>0</v>
      </c>
      <c r="CI92" s="62">
        <f>SUM(CI82:CI91)</f>
        <v>2.0370255584716883E-2</v>
      </c>
      <c r="CJ92" s="61">
        <f>SUM(CJ82:CJ91)-1</f>
        <v>0</v>
      </c>
      <c r="CK92" s="62">
        <f>SUM(CK82:CK91)</f>
        <v>2.0370255584716883E-2</v>
      </c>
      <c r="CL92" s="61">
        <f>SUM(CL82:CL91)-1</f>
        <v>0</v>
      </c>
      <c r="CM92" s="62">
        <f>SUM(CM82:CM91)</f>
        <v>2.0370255584716883E-2</v>
      </c>
      <c r="CN92" s="61">
        <f>SUM(CN82:CN91)-1</f>
        <v>0</v>
      </c>
      <c r="CO92" s="62">
        <f>SUM(CO82:CO91)</f>
        <v>2.0370255584716883E-2</v>
      </c>
      <c r="CP92" s="61">
        <f>SUM(CP82:CP91)-1</f>
        <v>0</v>
      </c>
      <c r="CQ92" s="62">
        <f>SUM(CQ82:CQ91)</f>
        <v>2.0370255584716883E-2</v>
      </c>
      <c r="CR92" s="61">
        <f>SUM(CR82:CR91)-1</f>
        <v>0</v>
      </c>
      <c r="CS92" s="62">
        <f>SUM(CS82:CS91)</f>
        <v>2.0370255584716883E-2</v>
      </c>
      <c r="CT92" s="61">
        <f>SUM(CT82:CT91)-1</f>
        <v>0</v>
      </c>
      <c r="CU92" s="62">
        <f>SUM(CU82:CU91)</f>
        <v>2.0370255584716883E-2</v>
      </c>
      <c r="CV92" s="61">
        <f>SUM(CV82:CV91)-1</f>
        <v>0</v>
      </c>
      <c r="CW92" s="62">
        <f>SUM(CW82:CW91)</f>
        <v>2.0370255584716883E-2</v>
      </c>
      <c r="CX92" s="61">
        <f>SUM(CX82:CX91)-1</f>
        <v>0</v>
      </c>
      <c r="CY92" s="62">
        <f>SUM(CY82:CY91)</f>
        <v>2.0370255584716883E-2</v>
      </c>
      <c r="CZ92" s="61">
        <f>SUM(CZ82:CZ91)-1</f>
        <v>0</v>
      </c>
      <c r="DA92" s="62">
        <f>SUM(DA82:DA91)</f>
        <v>2.0370255584716883E-2</v>
      </c>
      <c r="DB92" s="61">
        <f>SUM(DB82:DB91)-1</f>
        <v>0</v>
      </c>
      <c r="DC92" s="62">
        <f>SUM(DC82:DC91)</f>
        <v>2.0370255584716883E-2</v>
      </c>
      <c r="DD92" s="61">
        <f>SUM(DD82:DD91)-1</f>
        <v>0</v>
      </c>
      <c r="DE92" s="62">
        <f>SUM(DE82:DE91)</f>
        <v>2.0370255584716883E-2</v>
      </c>
      <c r="DF92" s="61">
        <f>SUM(DF82:DF91)-1</f>
        <v>0</v>
      </c>
      <c r="DG92" s="62">
        <f>SUM(DG82:DG91)</f>
        <v>2.0370255584716883E-2</v>
      </c>
      <c r="DH92" s="61">
        <f>SUM(DH82:DH91)-1</f>
        <v>0</v>
      </c>
      <c r="DI92" s="62">
        <f>SUM(DI82:DI91)</f>
        <v>2.0370255584716883E-2</v>
      </c>
      <c r="DJ92" s="61">
        <f>SUM(DJ82:DJ91)-1</f>
        <v>0</v>
      </c>
      <c r="DK92" s="62">
        <f>SUM(DK82:DK91)</f>
        <v>2.0370255584716883E-2</v>
      </c>
      <c r="DL92" s="61">
        <f>SUM(DL82:DL91)-1</f>
        <v>0</v>
      </c>
      <c r="DM92" s="62">
        <f>SUM(DM82:DM91)</f>
        <v>2.0370255584716883E-2</v>
      </c>
      <c r="DN92" s="61">
        <f>SUM(DN82:DN91)-1</f>
        <v>0</v>
      </c>
      <c r="DO92" s="62">
        <f>SUM(DO82:DO91)</f>
        <v>2.0370255584716883E-2</v>
      </c>
      <c r="DP92" s="61">
        <f>SUM(DP82:DP91)-1</f>
        <v>0</v>
      </c>
      <c r="DQ92" s="62">
        <f>SUM(DQ82:DQ91)</f>
        <v>2.0370255584716883E-2</v>
      </c>
      <c r="DR92" s="61">
        <f>SUM(DR82:DR91)-1</f>
        <v>0</v>
      </c>
      <c r="DS92" s="62">
        <f>SUM(DS82:DS91)</f>
        <v>2.0370255584716883E-2</v>
      </c>
      <c r="DT92" s="61">
        <f>SUM(DT82:DT91)-1</f>
        <v>0</v>
      </c>
      <c r="DU92" s="62">
        <f>SUM(DU82:DU91)</f>
        <v>2.0370255584716883E-2</v>
      </c>
      <c r="DV92" s="61">
        <f>SUM(DV82:DV91)-1</f>
        <v>0</v>
      </c>
      <c r="DW92" s="62">
        <f>SUM(DW82:DW91)</f>
        <v>2.0370255584716883E-2</v>
      </c>
      <c r="DX92" s="61">
        <f>SUM(DX82:DX91)-1</f>
        <v>0</v>
      </c>
      <c r="DY92" s="62">
        <f>SUM(DY82:DY91)</f>
        <v>2.0370255584716883E-2</v>
      </c>
      <c r="DZ92" s="61">
        <f>SUM(DZ82:DZ91)-1</f>
        <v>0</v>
      </c>
      <c r="EA92" s="62">
        <f>SUM(EA82:EA91)</f>
        <v>2.0370255584716883E-2</v>
      </c>
      <c r="EB92" s="61">
        <f>SUM(EB82:EB91)-1</f>
        <v>0</v>
      </c>
      <c r="EC92" s="62">
        <f>SUM(EC82:EC91)</f>
        <v>2.0370255584716883E-2</v>
      </c>
      <c r="ED92" s="61">
        <f>SUM(ED82:ED91)-1</f>
        <v>0</v>
      </c>
      <c r="EE92" s="62">
        <f>SUM(EE82:EE91)</f>
        <v>2.0370255584716883E-2</v>
      </c>
      <c r="EF92" s="61">
        <f>SUM(EF82:EF91)-1</f>
        <v>0</v>
      </c>
      <c r="EG92" s="62">
        <f>SUM(EG82:EG91)</f>
        <v>2.0370255584716883E-2</v>
      </c>
      <c r="EH92" s="61">
        <f>SUM(EH82:EH91)-1</f>
        <v>0</v>
      </c>
      <c r="EI92" s="62">
        <f>SUM(EI82:EI91)</f>
        <v>2.0370255584716883E-2</v>
      </c>
      <c r="EJ92" s="61">
        <f>SUM(EJ82:EJ91)-1</f>
        <v>0</v>
      </c>
      <c r="EK92" s="62">
        <f>SUM(EK82:EK91)</f>
        <v>2.0370255584716883E-2</v>
      </c>
      <c r="EL92" s="61">
        <f>SUM(EL82:EL91)-1</f>
        <v>0</v>
      </c>
      <c r="EM92" s="62">
        <f>SUM(EM82:EM91)</f>
        <v>2.0370255584716883E-2</v>
      </c>
      <c r="EN92" s="61">
        <f>SUM(EN82:EN91)-1</f>
        <v>0</v>
      </c>
      <c r="EO92" s="62">
        <f>SUM(EO82:EO91)</f>
        <v>2.0370255584716883E-2</v>
      </c>
      <c r="EP92" s="61">
        <f>SUM(EP82:EP91)-1</f>
        <v>0</v>
      </c>
      <c r="EQ92" s="62">
        <f>SUM(EQ82:EQ91)</f>
        <v>2.0370255584716883E-2</v>
      </c>
      <c r="ER92" s="61">
        <f>SUM(ER82:ER91)-1</f>
        <v>0</v>
      </c>
      <c r="ES92" s="62">
        <f>SUM(ES82:ES91)</f>
        <v>2.0370255584716883E-2</v>
      </c>
      <c r="ET92" s="61">
        <f>SUM(ET82:ET91)-1</f>
        <v>0</v>
      </c>
      <c r="EU92" s="62">
        <f>SUM(EU82:EU91)</f>
        <v>2.0370255584716883E-2</v>
      </c>
      <c r="EV92" s="61">
        <f>SUM(EV82:EV91)-1</f>
        <v>0</v>
      </c>
      <c r="EW92" s="62">
        <f>SUM(EW82:EW91)</f>
        <v>2.0370255584716883E-2</v>
      </c>
    </row>
    <row r="93" spans="13:153" x14ac:dyDescent="0.25">
      <c r="M93" t="s">
        <v>656</v>
      </c>
      <c r="N93" s="44" t="b">
        <f>IF(ISNUMBER(N81),TRUE,FALSE)</f>
        <v>1</v>
      </c>
      <c r="O93" s="63" t="s">
        <v>672</v>
      </c>
      <c r="P93" s="42">
        <f>O92-Q93</f>
        <v>0.55691321219518386</v>
      </c>
      <c r="Q93" s="42">
        <f>O92-P92/Q92</f>
        <v>383.93391854800581</v>
      </c>
      <c r="R93" s="42">
        <f>Q93-S93</f>
        <v>2.2691742611868904E-3</v>
      </c>
      <c r="S93" s="42">
        <f>Q93-R92/S92</f>
        <v>383.93164937374462</v>
      </c>
      <c r="T93" s="42">
        <f>S93-U93</f>
        <v>3.7567019717243966E-8</v>
      </c>
      <c r="U93" s="42">
        <f>S93-T92/U92</f>
        <v>383.9316493361776</v>
      </c>
      <c r="V93" s="47">
        <f>U93-W93</f>
        <v>0</v>
      </c>
      <c r="W93" s="42">
        <f>U93-V92/W92</f>
        <v>383.9316493361776</v>
      </c>
      <c r="X93" s="47">
        <f>W93-Y93</f>
        <v>0</v>
      </c>
      <c r="Y93" s="42">
        <f>W93-X92/Y92</f>
        <v>383.9316493361776</v>
      </c>
      <c r="Z93" s="47">
        <f>Y93-AA93</f>
        <v>0</v>
      </c>
      <c r="AA93" s="42">
        <f>Y93-Z92/AA92</f>
        <v>383.9316493361776</v>
      </c>
      <c r="AB93" s="47">
        <f>AA93-AC93</f>
        <v>0</v>
      </c>
      <c r="AC93" s="42">
        <f>AA93-AB92/AC92</f>
        <v>383.9316493361776</v>
      </c>
      <c r="AD93" s="47">
        <f>AC93-AE93</f>
        <v>0</v>
      </c>
      <c r="AE93" s="42">
        <f>AC93-AD92/AE92</f>
        <v>383.9316493361776</v>
      </c>
      <c r="AF93" s="47">
        <f>AE93-AG93</f>
        <v>0</v>
      </c>
      <c r="AG93" s="42">
        <f>AE93-AF92/AG92</f>
        <v>383.9316493361776</v>
      </c>
      <c r="AH93" s="47">
        <f>AG93-AI93</f>
        <v>0</v>
      </c>
      <c r="AI93" s="42">
        <f>AG93-AH92/AI92</f>
        <v>383.9316493361776</v>
      </c>
      <c r="AJ93" s="47">
        <f>AI93-AK93</f>
        <v>0</v>
      </c>
      <c r="AK93" s="42">
        <f>AI93-AJ92/AK92</f>
        <v>383.9316493361776</v>
      </c>
      <c r="AL93" s="47">
        <f>AK93-AM93</f>
        <v>0</v>
      </c>
      <c r="AM93" s="42">
        <f>AK93-AL92/AM92</f>
        <v>383.9316493361776</v>
      </c>
      <c r="AN93" s="47">
        <f>AM93-AO93</f>
        <v>0</v>
      </c>
      <c r="AO93" s="42">
        <f>AM93-AN92/AO92</f>
        <v>383.9316493361776</v>
      </c>
      <c r="AP93" s="47">
        <f>AO93-AQ93</f>
        <v>0</v>
      </c>
      <c r="AQ93" s="42">
        <f>AO93-AP92/AQ92</f>
        <v>383.9316493361776</v>
      </c>
      <c r="AR93" s="47">
        <f>AQ93-AS93</f>
        <v>0</v>
      </c>
      <c r="AS93" s="42">
        <f>AQ93-AR92/AS92</f>
        <v>383.9316493361776</v>
      </c>
      <c r="AT93" s="47">
        <f>AS93-AU93</f>
        <v>0</v>
      </c>
      <c r="AU93" s="42">
        <f>AS93-AT92/AU92</f>
        <v>383.9316493361776</v>
      </c>
      <c r="AV93" s="47">
        <f>AU93-AW93</f>
        <v>0</v>
      </c>
      <c r="AW93" s="42">
        <f>AU93-AV92/AW92</f>
        <v>383.9316493361776</v>
      </c>
      <c r="AX93" s="47">
        <f>AW93-AY93</f>
        <v>0</v>
      </c>
      <c r="AY93" s="42">
        <f>AW93-AX92/AY92</f>
        <v>383.9316493361776</v>
      </c>
      <c r="AZ93" s="47">
        <f>AY93-BA93</f>
        <v>0</v>
      </c>
      <c r="BA93" s="42">
        <f>AY93-AZ92/BA92</f>
        <v>383.9316493361776</v>
      </c>
      <c r="BB93" s="47">
        <f>BA93-BC93</f>
        <v>0</v>
      </c>
      <c r="BC93" s="42">
        <f>BA93-BB92/BC92</f>
        <v>383.9316493361776</v>
      </c>
      <c r="BD93" s="47">
        <f>BC93-BE93</f>
        <v>0</v>
      </c>
      <c r="BE93" s="42">
        <f>BC93-BD92/BE92</f>
        <v>383.9316493361776</v>
      </c>
      <c r="BF93" s="47">
        <f>BE93-BG93</f>
        <v>0</v>
      </c>
      <c r="BG93" s="42">
        <f>BE93-BF92/BG92</f>
        <v>383.9316493361776</v>
      </c>
      <c r="BH93" s="47">
        <f>BG93-BI93</f>
        <v>0</v>
      </c>
      <c r="BI93" s="42">
        <f>BG93-BH92/BI92</f>
        <v>383.9316493361776</v>
      </c>
      <c r="BJ93" s="47">
        <f>BI93-BK93</f>
        <v>0</v>
      </c>
      <c r="BK93" s="42">
        <f>BI93-BJ92/BK92</f>
        <v>383.9316493361776</v>
      </c>
      <c r="BL93" s="47">
        <f>BK93-BM93</f>
        <v>0</v>
      </c>
      <c r="BM93" s="42">
        <f>BK93-BL92/BM92</f>
        <v>383.9316493361776</v>
      </c>
      <c r="BN93" s="47">
        <f>BM93-BO93</f>
        <v>0</v>
      </c>
      <c r="BO93" s="42">
        <f>BM93-BN92/BO92</f>
        <v>383.9316493361776</v>
      </c>
      <c r="BP93" s="47">
        <f>BO93-BQ93</f>
        <v>0</v>
      </c>
      <c r="BQ93" s="42">
        <f>BO93-BP92/BQ92</f>
        <v>383.9316493361776</v>
      </c>
      <c r="BR93" s="47">
        <f>BQ93-BS93</f>
        <v>0</v>
      </c>
      <c r="BS93" s="42">
        <f>BQ93-BR92/BS92</f>
        <v>383.9316493361776</v>
      </c>
      <c r="BT93" s="47">
        <f>BS93-BU93</f>
        <v>0</v>
      </c>
      <c r="BU93" s="42">
        <f>BS93-BT92/BU92</f>
        <v>383.9316493361776</v>
      </c>
      <c r="BV93" s="47">
        <f>BU93-BW93</f>
        <v>0</v>
      </c>
      <c r="BW93" s="42">
        <f>BU93-BV92/BW92</f>
        <v>383.9316493361776</v>
      </c>
      <c r="BX93" s="47">
        <f>BW93-BY93</f>
        <v>0</v>
      </c>
      <c r="BY93" s="42">
        <f>BW93-BX92/BY92</f>
        <v>383.9316493361776</v>
      </c>
      <c r="BZ93" s="47">
        <f>BY93-CA93</f>
        <v>0</v>
      </c>
      <c r="CA93" s="42">
        <f>BY93-BZ92/CA92</f>
        <v>383.9316493361776</v>
      </c>
      <c r="CB93" s="47">
        <f>CA93-CC93</f>
        <v>0</v>
      </c>
      <c r="CC93" s="42">
        <f>CA93-CB92/CC92</f>
        <v>383.9316493361776</v>
      </c>
      <c r="CD93" s="47">
        <f>CC93-CE93</f>
        <v>0</v>
      </c>
      <c r="CE93" s="42">
        <f>CC93-CD92/CE92</f>
        <v>383.9316493361776</v>
      </c>
      <c r="CF93" s="47">
        <f>CE93-CG93</f>
        <v>0</v>
      </c>
      <c r="CG93" s="42">
        <f>CE93-CF92/CG92</f>
        <v>383.9316493361776</v>
      </c>
      <c r="CH93" s="47">
        <f>CG93-CI93</f>
        <v>0</v>
      </c>
      <c r="CI93" s="42">
        <f>CG93-CH92/CI92</f>
        <v>383.9316493361776</v>
      </c>
      <c r="CJ93" s="47">
        <f>CI93-CK93</f>
        <v>0</v>
      </c>
      <c r="CK93" s="42">
        <f>CI93-CJ92/CK92</f>
        <v>383.9316493361776</v>
      </c>
      <c r="CL93" s="47">
        <f>CK93-CM93</f>
        <v>0</v>
      </c>
      <c r="CM93" s="42">
        <f>CK93-CL92/CM92</f>
        <v>383.9316493361776</v>
      </c>
      <c r="CN93" s="47">
        <f>CM93-CO93</f>
        <v>0</v>
      </c>
      <c r="CO93" s="42">
        <f>CM93-CN92/CO92</f>
        <v>383.9316493361776</v>
      </c>
      <c r="CP93" s="47">
        <f>CO93-CQ93</f>
        <v>0</v>
      </c>
      <c r="CQ93" s="42">
        <f>CO93-CP92/CQ92</f>
        <v>383.9316493361776</v>
      </c>
      <c r="CR93" s="47">
        <f>CQ93-CS93</f>
        <v>0</v>
      </c>
      <c r="CS93" s="42">
        <f>CQ93-CR92/CS92</f>
        <v>383.9316493361776</v>
      </c>
      <c r="CT93" s="47">
        <f>CS93-CU93</f>
        <v>0</v>
      </c>
      <c r="CU93" s="42">
        <f>CS93-CT92/CU92</f>
        <v>383.9316493361776</v>
      </c>
      <c r="CV93" s="47">
        <f>CU93-CW93</f>
        <v>0</v>
      </c>
      <c r="CW93" s="42">
        <f>CU93-CV92/CW92</f>
        <v>383.9316493361776</v>
      </c>
      <c r="CX93" s="47">
        <f>CW93-CY93</f>
        <v>0</v>
      </c>
      <c r="CY93" s="42">
        <f>CW93-CX92/CY92</f>
        <v>383.9316493361776</v>
      </c>
      <c r="CZ93" s="47">
        <f>CY93-DA93</f>
        <v>0</v>
      </c>
      <c r="DA93" s="42">
        <f>CY93-CZ92/DA92</f>
        <v>383.9316493361776</v>
      </c>
      <c r="DB93" s="47">
        <f>DA93-DC93</f>
        <v>0</v>
      </c>
      <c r="DC93" s="42">
        <f>DA93-DB92/DC92</f>
        <v>383.9316493361776</v>
      </c>
      <c r="DD93" s="47">
        <f>DC93-DE93</f>
        <v>0</v>
      </c>
      <c r="DE93" s="42">
        <f>DC93-DD92/DE92</f>
        <v>383.9316493361776</v>
      </c>
      <c r="DF93" s="47">
        <f>DE93-DG93</f>
        <v>0</v>
      </c>
      <c r="DG93" s="42">
        <f>DE93-DF92/DG92</f>
        <v>383.9316493361776</v>
      </c>
      <c r="DH93" s="47">
        <f>DG93-DI93</f>
        <v>0</v>
      </c>
      <c r="DI93" s="42">
        <f>DG93-DH92/DI92</f>
        <v>383.9316493361776</v>
      </c>
      <c r="DJ93" s="47">
        <f>DI93-DK93</f>
        <v>0</v>
      </c>
      <c r="DK93" s="42">
        <f>DI93-DJ92/DK92</f>
        <v>383.9316493361776</v>
      </c>
      <c r="DL93" s="47">
        <f>DK93-DM93</f>
        <v>0</v>
      </c>
      <c r="DM93" s="42">
        <f>DK93-DL92/DM92</f>
        <v>383.9316493361776</v>
      </c>
      <c r="DN93" s="47">
        <f>DM93-DO93</f>
        <v>0</v>
      </c>
      <c r="DO93" s="42">
        <f>DM93-DN92/DO92</f>
        <v>383.9316493361776</v>
      </c>
      <c r="DP93" s="47">
        <f>DO93-DQ93</f>
        <v>0</v>
      </c>
      <c r="DQ93" s="42">
        <f>DO93-DP92/DQ92</f>
        <v>383.9316493361776</v>
      </c>
      <c r="DR93" s="47">
        <f>DQ93-DS93</f>
        <v>0</v>
      </c>
      <c r="DS93" s="42">
        <f>DQ93-DR92/DS92</f>
        <v>383.9316493361776</v>
      </c>
      <c r="DT93" s="47">
        <f>DS93-DU93</f>
        <v>0</v>
      </c>
      <c r="DU93" s="42">
        <f>DS93-DT92/DU92</f>
        <v>383.9316493361776</v>
      </c>
      <c r="DV93" s="47">
        <f>DU93-DW93</f>
        <v>0</v>
      </c>
      <c r="DW93" s="42">
        <f>DU93-DV92/DW92</f>
        <v>383.9316493361776</v>
      </c>
      <c r="DX93" s="47">
        <f>DW93-DY93</f>
        <v>0</v>
      </c>
      <c r="DY93" s="42">
        <f>DW93-DX92/DY92</f>
        <v>383.9316493361776</v>
      </c>
      <c r="DZ93" s="47">
        <f>DY93-EA93</f>
        <v>0</v>
      </c>
      <c r="EA93" s="42">
        <f>DY93-DZ92/EA92</f>
        <v>383.9316493361776</v>
      </c>
      <c r="EB93" s="47">
        <f>EA93-EC93</f>
        <v>0</v>
      </c>
      <c r="EC93" s="42">
        <f>EA93-EB92/EC92</f>
        <v>383.9316493361776</v>
      </c>
      <c r="ED93" s="47">
        <f>EC93-EE93</f>
        <v>0</v>
      </c>
      <c r="EE93" s="42">
        <f>EC93-ED92/EE92</f>
        <v>383.9316493361776</v>
      </c>
      <c r="EF93" s="47">
        <f>EE93-EG93</f>
        <v>0</v>
      </c>
      <c r="EG93" s="42">
        <f>EE93-EF92/EG92</f>
        <v>383.9316493361776</v>
      </c>
      <c r="EH93" s="47">
        <f>EG93-EI93</f>
        <v>0</v>
      </c>
      <c r="EI93" s="42">
        <f>EG93-EH92/EI92</f>
        <v>383.9316493361776</v>
      </c>
      <c r="EJ93" s="47">
        <f>EI93-EK93</f>
        <v>0</v>
      </c>
      <c r="EK93" s="42">
        <f>EI93-EJ92/EK92</f>
        <v>383.9316493361776</v>
      </c>
      <c r="EL93" s="47">
        <f>EK93-EM93</f>
        <v>0</v>
      </c>
      <c r="EM93" s="42">
        <f>EK93-EL92/EM92</f>
        <v>383.9316493361776</v>
      </c>
      <c r="EN93" s="47">
        <f>EM93-EO93</f>
        <v>0</v>
      </c>
      <c r="EO93" s="42">
        <f>EM93-EN92/EO92</f>
        <v>383.9316493361776</v>
      </c>
      <c r="EP93" s="47">
        <f>EO93-EQ93</f>
        <v>0</v>
      </c>
      <c r="EQ93" s="42">
        <f>EO93-EP92/EQ92</f>
        <v>383.9316493361776</v>
      </c>
      <c r="ER93" s="47">
        <f>EQ93-ES93</f>
        <v>0</v>
      </c>
      <c r="ES93" s="42">
        <f>EQ93-ER92/ES92</f>
        <v>383.9316493361776</v>
      </c>
      <c r="ET93" s="47">
        <f>ES93-EU93</f>
        <v>0</v>
      </c>
      <c r="EU93" s="42">
        <f>ES93-ET92/EU92</f>
        <v>383.9316493361776</v>
      </c>
      <c r="EV93" s="47">
        <f>EU93-EW93</f>
        <v>0</v>
      </c>
      <c r="EW93" s="42">
        <f>EU93-EV92/EW92</f>
        <v>383.9316493361776</v>
      </c>
    </row>
    <row r="95" spans="13:153" x14ac:dyDescent="0.25">
      <c r="O95" s="41" t="s">
        <v>673</v>
      </c>
      <c r="R95" t="s">
        <v>571</v>
      </c>
      <c r="S95" s="43">
        <f>T30</f>
        <v>6150.5228319999997</v>
      </c>
      <c r="T95" t="s">
        <v>670</v>
      </c>
    </row>
    <row r="96" spans="13:153" x14ac:dyDescent="0.25">
      <c r="M96" s="27" t="str">
        <f>IF(AND(N108,N109),"",IF(NOT(N109),"Solution not available, Check Input conditions !!!","Iteration did not converged in Maximum Iterations (70) !!!"))</f>
        <v/>
      </c>
      <c r="N96" s="42">
        <f>IF(N109,(N97-273.15),"")</f>
        <v>64.956651911464235</v>
      </c>
      <c r="O96" t="s">
        <v>581</v>
      </c>
      <c r="P96" t="s">
        <v>582</v>
      </c>
      <c r="R96" t="s">
        <v>583</v>
      </c>
      <c r="T96" t="s">
        <v>584</v>
      </c>
      <c r="V96" t="s">
        <v>585</v>
      </c>
      <c r="X96" t="s">
        <v>586</v>
      </c>
      <c r="Z96" t="s">
        <v>587</v>
      </c>
      <c r="AB96" t="s">
        <v>588</v>
      </c>
      <c r="AD96" t="s">
        <v>589</v>
      </c>
      <c r="AF96" t="s">
        <v>590</v>
      </c>
      <c r="AH96" t="s">
        <v>591</v>
      </c>
      <c r="AJ96" t="s">
        <v>592</v>
      </c>
      <c r="AL96" t="s">
        <v>593</v>
      </c>
      <c r="AN96" t="s">
        <v>594</v>
      </c>
      <c r="AP96" t="s">
        <v>595</v>
      </c>
      <c r="AR96" t="s">
        <v>596</v>
      </c>
      <c r="AT96" t="s">
        <v>597</v>
      </c>
      <c r="AV96" t="s">
        <v>598</v>
      </c>
      <c r="AX96" t="s">
        <v>599</v>
      </c>
      <c r="AZ96" t="s">
        <v>600</v>
      </c>
      <c r="BB96" t="s">
        <v>601</v>
      </c>
      <c r="BD96" t="s">
        <v>602</v>
      </c>
      <c r="BF96" t="s">
        <v>603</v>
      </c>
      <c r="BH96" t="s">
        <v>604</v>
      </c>
      <c r="BJ96" t="s">
        <v>605</v>
      </c>
      <c r="BL96" t="s">
        <v>606</v>
      </c>
      <c r="BN96" t="s">
        <v>607</v>
      </c>
      <c r="BP96" t="s">
        <v>608</v>
      </c>
      <c r="BR96" t="s">
        <v>609</v>
      </c>
      <c r="BT96" t="s">
        <v>610</v>
      </c>
      <c r="BV96" t="s">
        <v>611</v>
      </c>
      <c r="BX96" t="s">
        <v>612</v>
      </c>
      <c r="BZ96" t="s">
        <v>613</v>
      </c>
      <c r="CB96" t="s">
        <v>614</v>
      </c>
      <c r="CD96" t="s">
        <v>615</v>
      </c>
      <c r="CF96" t="s">
        <v>616</v>
      </c>
      <c r="CH96" t="s">
        <v>617</v>
      </c>
      <c r="CJ96" t="s">
        <v>618</v>
      </c>
      <c r="CL96" t="s">
        <v>619</v>
      </c>
      <c r="CN96" t="s">
        <v>620</v>
      </c>
      <c r="CP96" t="s">
        <v>621</v>
      </c>
      <c r="CR96" t="s">
        <v>622</v>
      </c>
      <c r="CT96" t="s">
        <v>623</v>
      </c>
      <c r="CV96" t="s">
        <v>624</v>
      </c>
      <c r="CX96" t="s">
        <v>625</v>
      </c>
      <c r="CZ96" t="s">
        <v>626</v>
      </c>
      <c r="DB96" t="s">
        <v>627</v>
      </c>
      <c r="DD96" t="s">
        <v>628</v>
      </c>
      <c r="DF96" t="s">
        <v>629</v>
      </c>
      <c r="DH96" t="s">
        <v>630</v>
      </c>
      <c r="DJ96" t="s">
        <v>631</v>
      </c>
      <c r="DL96" t="s">
        <v>632</v>
      </c>
      <c r="DN96" t="s">
        <v>633</v>
      </c>
      <c r="DP96" t="s">
        <v>634</v>
      </c>
      <c r="DR96" t="s">
        <v>635</v>
      </c>
      <c r="DT96" t="s">
        <v>636</v>
      </c>
      <c r="DV96" t="s">
        <v>637</v>
      </c>
      <c r="DX96" t="s">
        <v>638</v>
      </c>
      <c r="DZ96" t="s">
        <v>639</v>
      </c>
      <c r="EB96" t="s">
        <v>640</v>
      </c>
      <c r="ED96" t="s">
        <v>641</v>
      </c>
      <c r="EF96" t="s">
        <v>642</v>
      </c>
      <c r="EH96" t="s">
        <v>643</v>
      </c>
      <c r="EJ96" t="s">
        <v>644</v>
      </c>
      <c r="EL96" t="s">
        <v>645</v>
      </c>
      <c r="EN96" t="s">
        <v>646</v>
      </c>
      <c r="EP96" t="s">
        <v>647</v>
      </c>
      <c r="ER96" t="s">
        <v>648</v>
      </c>
      <c r="ET96" t="s">
        <v>649</v>
      </c>
      <c r="EV96" t="s">
        <v>650</v>
      </c>
    </row>
    <row r="97" spans="13:153" x14ac:dyDescent="0.25">
      <c r="N97" s="42">
        <f>EW109</f>
        <v>338.10665191146421</v>
      </c>
      <c r="P97" t="s">
        <v>652</v>
      </c>
      <c r="Q97" t="s">
        <v>653</v>
      </c>
      <c r="R97" t="s">
        <v>652</v>
      </c>
      <c r="S97" t="s">
        <v>653</v>
      </c>
      <c r="T97" t="s">
        <v>652</v>
      </c>
      <c r="U97" t="s">
        <v>653</v>
      </c>
      <c r="V97" t="s">
        <v>652</v>
      </c>
      <c r="W97" t="s">
        <v>653</v>
      </c>
      <c r="X97" t="s">
        <v>652</v>
      </c>
      <c r="Y97" t="s">
        <v>653</v>
      </c>
      <c r="Z97" t="s">
        <v>652</v>
      </c>
      <c r="AA97" t="s">
        <v>653</v>
      </c>
      <c r="AB97" t="s">
        <v>652</v>
      </c>
      <c r="AC97" t="s">
        <v>653</v>
      </c>
      <c r="AD97" t="s">
        <v>652</v>
      </c>
      <c r="AE97" t="s">
        <v>653</v>
      </c>
      <c r="AF97" t="s">
        <v>652</v>
      </c>
      <c r="AG97" t="s">
        <v>653</v>
      </c>
      <c r="AH97" t="s">
        <v>652</v>
      </c>
      <c r="AI97" t="s">
        <v>653</v>
      </c>
      <c r="AJ97" t="s">
        <v>652</v>
      </c>
      <c r="AK97" t="s">
        <v>653</v>
      </c>
      <c r="AL97" t="s">
        <v>652</v>
      </c>
      <c r="AM97" t="s">
        <v>653</v>
      </c>
      <c r="AN97" t="s">
        <v>652</v>
      </c>
      <c r="AO97" t="s">
        <v>653</v>
      </c>
      <c r="AP97" t="s">
        <v>652</v>
      </c>
      <c r="AQ97" t="s">
        <v>653</v>
      </c>
      <c r="AR97" t="s">
        <v>652</v>
      </c>
      <c r="AS97" t="s">
        <v>653</v>
      </c>
      <c r="AT97" t="s">
        <v>652</v>
      </c>
      <c r="AU97" t="s">
        <v>653</v>
      </c>
      <c r="AV97" t="s">
        <v>652</v>
      </c>
      <c r="AW97" t="s">
        <v>653</v>
      </c>
      <c r="AX97" t="s">
        <v>652</v>
      </c>
      <c r="AY97" t="s">
        <v>653</v>
      </c>
      <c r="AZ97" t="s">
        <v>652</v>
      </c>
      <c r="BA97" t="s">
        <v>653</v>
      </c>
      <c r="BB97" t="s">
        <v>652</v>
      </c>
      <c r="BC97" t="s">
        <v>653</v>
      </c>
      <c r="BD97" t="s">
        <v>652</v>
      </c>
      <c r="BE97" t="s">
        <v>653</v>
      </c>
      <c r="BF97" t="s">
        <v>652</v>
      </c>
      <c r="BG97" t="s">
        <v>653</v>
      </c>
      <c r="BH97" t="s">
        <v>652</v>
      </c>
      <c r="BI97" t="s">
        <v>653</v>
      </c>
      <c r="BJ97" t="s">
        <v>652</v>
      </c>
      <c r="BK97" t="s">
        <v>653</v>
      </c>
      <c r="BL97" t="s">
        <v>652</v>
      </c>
      <c r="BM97" t="s">
        <v>653</v>
      </c>
      <c r="BN97" t="s">
        <v>652</v>
      </c>
      <c r="BO97" t="s">
        <v>653</v>
      </c>
      <c r="BP97" t="s">
        <v>652</v>
      </c>
      <c r="BQ97" t="s">
        <v>653</v>
      </c>
      <c r="BR97" t="s">
        <v>652</v>
      </c>
      <c r="BS97" t="s">
        <v>653</v>
      </c>
      <c r="BT97" t="s">
        <v>652</v>
      </c>
      <c r="BU97" t="s">
        <v>653</v>
      </c>
      <c r="BV97" t="s">
        <v>652</v>
      </c>
      <c r="BW97" t="s">
        <v>653</v>
      </c>
      <c r="BX97" t="s">
        <v>652</v>
      </c>
      <c r="BY97" t="s">
        <v>653</v>
      </c>
      <c r="BZ97" t="s">
        <v>652</v>
      </c>
      <c r="CA97" t="s">
        <v>653</v>
      </c>
      <c r="CB97" t="s">
        <v>652</v>
      </c>
      <c r="CC97" t="s">
        <v>653</v>
      </c>
      <c r="CD97" t="s">
        <v>652</v>
      </c>
      <c r="CE97" t="s">
        <v>653</v>
      </c>
      <c r="CF97" t="s">
        <v>652</v>
      </c>
      <c r="CG97" t="s">
        <v>653</v>
      </c>
      <c r="CH97" t="s">
        <v>652</v>
      </c>
      <c r="CI97" t="s">
        <v>653</v>
      </c>
      <c r="CJ97" t="s">
        <v>652</v>
      </c>
      <c r="CK97" t="s">
        <v>653</v>
      </c>
      <c r="CL97" t="s">
        <v>652</v>
      </c>
      <c r="CM97" t="s">
        <v>653</v>
      </c>
      <c r="CN97" t="s">
        <v>652</v>
      </c>
      <c r="CO97" t="s">
        <v>653</v>
      </c>
      <c r="CP97" t="s">
        <v>652</v>
      </c>
      <c r="CQ97" t="s">
        <v>653</v>
      </c>
      <c r="CR97" t="s">
        <v>652</v>
      </c>
      <c r="CS97" t="s">
        <v>653</v>
      </c>
      <c r="CT97" t="s">
        <v>652</v>
      </c>
      <c r="CU97" t="s">
        <v>653</v>
      </c>
      <c r="CV97" t="s">
        <v>652</v>
      </c>
      <c r="CW97" t="s">
        <v>653</v>
      </c>
      <c r="CX97" t="s">
        <v>652</v>
      </c>
      <c r="CY97" t="s">
        <v>653</v>
      </c>
      <c r="CZ97" t="s">
        <v>652</v>
      </c>
      <c r="DA97" t="s">
        <v>653</v>
      </c>
      <c r="DB97" t="s">
        <v>652</v>
      </c>
      <c r="DC97" t="s">
        <v>653</v>
      </c>
      <c r="DD97" t="s">
        <v>652</v>
      </c>
      <c r="DE97" t="s">
        <v>653</v>
      </c>
      <c r="DF97" t="s">
        <v>652</v>
      </c>
      <c r="DG97" t="s">
        <v>653</v>
      </c>
      <c r="DH97" t="s">
        <v>652</v>
      </c>
      <c r="DI97" t="s">
        <v>653</v>
      </c>
      <c r="DJ97" t="s">
        <v>652</v>
      </c>
      <c r="DK97" t="s">
        <v>653</v>
      </c>
      <c r="DL97" t="s">
        <v>652</v>
      </c>
      <c r="DM97" t="s">
        <v>653</v>
      </c>
      <c r="DN97" t="s">
        <v>652</v>
      </c>
      <c r="DO97" t="s">
        <v>653</v>
      </c>
      <c r="DP97" t="s">
        <v>652</v>
      </c>
      <c r="DQ97" t="s">
        <v>653</v>
      </c>
      <c r="DR97" t="s">
        <v>652</v>
      </c>
      <c r="DS97" t="s">
        <v>653</v>
      </c>
      <c r="DT97" t="s">
        <v>652</v>
      </c>
      <c r="DU97" t="s">
        <v>653</v>
      </c>
      <c r="DV97" t="s">
        <v>652</v>
      </c>
      <c r="DW97" t="s">
        <v>653</v>
      </c>
      <c r="DX97" t="s">
        <v>652</v>
      </c>
      <c r="DY97" t="s">
        <v>653</v>
      </c>
      <c r="DZ97" t="s">
        <v>652</v>
      </c>
      <c r="EA97" t="s">
        <v>653</v>
      </c>
      <c r="EB97" t="s">
        <v>652</v>
      </c>
      <c r="EC97" t="s">
        <v>653</v>
      </c>
      <c r="ED97" t="s">
        <v>652</v>
      </c>
      <c r="EE97" t="s">
        <v>653</v>
      </c>
      <c r="EF97" t="s">
        <v>652</v>
      </c>
      <c r="EG97" t="s">
        <v>653</v>
      </c>
      <c r="EH97" t="s">
        <v>652</v>
      </c>
      <c r="EI97" t="s">
        <v>653</v>
      </c>
      <c r="EJ97" t="s">
        <v>652</v>
      </c>
      <c r="EK97" t="s">
        <v>653</v>
      </c>
      <c r="EL97" t="s">
        <v>652</v>
      </c>
      <c r="EM97" t="s">
        <v>653</v>
      </c>
      <c r="EN97" t="s">
        <v>652</v>
      </c>
      <c r="EO97" t="s">
        <v>653</v>
      </c>
      <c r="EP97" t="s">
        <v>652</v>
      </c>
      <c r="EQ97" t="s">
        <v>653</v>
      </c>
      <c r="ER97" t="s">
        <v>652</v>
      </c>
      <c r="ES97" t="s">
        <v>653</v>
      </c>
      <c r="ET97" t="s">
        <v>652</v>
      </c>
      <c r="EU97" t="s">
        <v>653</v>
      </c>
      <c r="EV97" t="s">
        <v>652</v>
      </c>
      <c r="EW97" t="s">
        <v>653</v>
      </c>
    </row>
    <row r="98" spans="13:153" x14ac:dyDescent="0.25">
      <c r="M98" s="45">
        <v>1</v>
      </c>
      <c r="N98" s="44">
        <f>R67/(EXP(N9-O9/($N$97+P9))/$S$95)</f>
        <v>4.0354957145237805E-2</v>
      </c>
      <c r="O98" s="42">
        <f t="shared" ref="O98:O107" si="45">(O9/(N9-LN($S$95)) - P9)*R67</f>
        <v>32.691513651641635</v>
      </c>
      <c r="P98" s="44">
        <f>$R$67/(EXP($N$9-$O$9/(O108+$P$9))/$S$95)</f>
        <v>4.2831479575039626E-2</v>
      </c>
      <c r="Q98" s="47">
        <f>-1*P98*$O$9/(O108+$P$9)^2</f>
        <v>-8.352920653072897E-4</v>
      </c>
      <c r="R98" s="44">
        <f>$R$67/(EXP($N$9-$O$9/(Q109+$P$9))/$S$95)</f>
        <v>4.0461799889741051E-2</v>
      </c>
      <c r="S98" s="47">
        <f>-1*R98*$O$9/(Q109+$P$9)^2</f>
        <v>-7.7428505922288266E-4</v>
      </c>
      <c r="T98" s="44">
        <f>$R$67/(EXP($N$9-$O$9/(S109+$P$9))/$S$95)</f>
        <v>4.0355175138389064E-2</v>
      </c>
      <c r="U98" s="47">
        <f>-1*T98*$O$9/(S109+$P$9)^2</f>
        <v>-7.715639902533438E-4</v>
      </c>
      <c r="V98" s="44">
        <f>$R$67/(EXP($N$9-$O$9/(U109+$P$9))/$S$95)</f>
        <v>4.0354957146149208E-2</v>
      </c>
      <c r="W98" s="47">
        <f>-1*V98*$O$9/(U109+$P$9)^2</f>
        <v>-7.7155842923136398E-4</v>
      </c>
      <c r="X98" s="44">
        <f>$R$67/(EXP($N$9-$O$9/(W109+$P$9))/$S$95)</f>
        <v>4.0354957145237742E-2</v>
      </c>
      <c r="Y98" s="47">
        <f>-1*X98*$O$9/(W109+$P$9)^2</f>
        <v>-7.7155842920811262E-4</v>
      </c>
      <c r="Z98" s="44">
        <f>$R$67/(EXP($N$9-$O$9/(Y109+$P$9))/$S$95)</f>
        <v>4.0354957145237805E-2</v>
      </c>
      <c r="AA98" s="47">
        <f>-1*Z98*$O$9/(Y109+$P$9)^2</f>
        <v>-7.7155842920811413E-4</v>
      </c>
      <c r="AB98" s="44">
        <f>$R$67/(EXP($N$9-$O$9/(AA109+$P$9))/$S$95)</f>
        <v>4.0354957145237805E-2</v>
      </c>
      <c r="AC98" s="47">
        <f>-1*AB98*$O$9/(AA109+$P$9)^2</f>
        <v>-7.7155842920811413E-4</v>
      </c>
      <c r="AD98" s="44">
        <f>$R$67/(EXP($N$9-$O$9/(AC109+$P$9))/$S$95)</f>
        <v>4.0354957145237805E-2</v>
      </c>
      <c r="AE98" s="47">
        <f>-1*AD98*$O$9/(AC109+$P$9)^2</f>
        <v>-7.7155842920811413E-4</v>
      </c>
      <c r="AF98" s="44">
        <f>$R$67/(EXP($N$9-$O$9/(AE109+$P$9))/$S$95)</f>
        <v>4.0354957145237805E-2</v>
      </c>
      <c r="AG98" s="47">
        <f>-1*AF98*$O$9/(AE109+$P$9)^2</f>
        <v>-7.7155842920811413E-4</v>
      </c>
      <c r="AH98" s="44">
        <f>$R$67/(EXP($N$9-$O$9/(AG109+$P$9))/$S$95)</f>
        <v>4.0354957145237805E-2</v>
      </c>
      <c r="AI98" s="47">
        <f>-1*AH98*$O$9/(AG109+$P$9)^2</f>
        <v>-7.7155842920811413E-4</v>
      </c>
      <c r="AJ98" s="44">
        <f>$R$67/(EXP($N$9-$O$9/(AI109+$P$9))/$S$95)</f>
        <v>4.0354957145237805E-2</v>
      </c>
      <c r="AK98" s="47">
        <f>-1*AJ98*$O$9/(AI109+$P$9)^2</f>
        <v>-7.7155842920811413E-4</v>
      </c>
      <c r="AL98" s="44">
        <f>$R$67/(EXP($N$9-$O$9/(AK109+$P$9))/$S$95)</f>
        <v>4.0354957145237805E-2</v>
      </c>
      <c r="AM98" s="47">
        <f>-1*AL98*$O$9/(AK109+$P$9)^2</f>
        <v>-7.7155842920811413E-4</v>
      </c>
      <c r="AN98" s="44">
        <f>$R$67/(EXP($N$9-$O$9/(AM109+$P$9))/$S$95)</f>
        <v>4.0354957145237805E-2</v>
      </c>
      <c r="AO98" s="47">
        <f>-1*AN98*$O$9/(AM109+$P$9)^2</f>
        <v>-7.7155842920811413E-4</v>
      </c>
      <c r="AP98" s="44">
        <f>$R$67/(EXP($N$9-$O$9/(AO109+$P$9))/$S$95)</f>
        <v>4.0354957145237805E-2</v>
      </c>
      <c r="AQ98" s="47">
        <f>-1*AP98*$O$9/(AO109+$P$9)^2</f>
        <v>-7.7155842920811413E-4</v>
      </c>
      <c r="AR98" s="44">
        <f>$R$67/(EXP($N$9-$O$9/(AQ109+$P$9))/$S$95)</f>
        <v>4.0354957145237805E-2</v>
      </c>
      <c r="AS98" s="47">
        <f>-1*AR98*$O$9/(AQ109+$P$9)^2</f>
        <v>-7.7155842920811413E-4</v>
      </c>
      <c r="AT98" s="44">
        <f>$R$67/(EXP($N$9-$O$9/(AS109+$P$9))/$S$95)</f>
        <v>4.0354957145237805E-2</v>
      </c>
      <c r="AU98" s="47">
        <f>-1*AT98*$O$9/(AS109+$P$9)^2</f>
        <v>-7.7155842920811413E-4</v>
      </c>
      <c r="AV98" s="44">
        <f>$R$67/(EXP($N$9-$O$9/(AU109+$P$9))/$S$95)</f>
        <v>4.0354957145237805E-2</v>
      </c>
      <c r="AW98" s="47">
        <f>-1*AV98*$O$9/(AU109+$P$9)^2</f>
        <v>-7.7155842920811413E-4</v>
      </c>
      <c r="AX98" s="44">
        <f>$R$67/(EXP($N$9-$O$9/(AW109+$P$9))/$S$95)</f>
        <v>4.0354957145237805E-2</v>
      </c>
      <c r="AY98" s="47">
        <f>-1*AX98*$O$9/(AW109+$P$9)^2</f>
        <v>-7.7155842920811413E-4</v>
      </c>
      <c r="AZ98" s="44">
        <f>$R$67/(EXP($N$9-$O$9/(AY109+$P$9))/$S$95)</f>
        <v>4.0354957145237805E-2</v>
      </c>
      <c r="BA98" s="47">
        <f>-1*AZ98*$O$9/(AY109+$P$9)^2</f>
        <v>-7.7155842920811413E-4</v>
      </c>
      <c r="BB98" s="44">
        <f>$R$67/(EXP($N$9-$O$9/(BA109+$P$9))/$S$95)</f>
        <v>4.0354957145237805E-2</v>
      </c>
      <c r="BC98" s="47">
        <f>-1*BB98*$O$9/(BA109+$P$9)^2</f>
        <v>-7.7155842920811413E-4</v>
      </c>
      <c r="BD98" s="44">
        <f>$R$67/(EXP($N$9-$O$9/(BC109+$P$9))/$S$95)</f>
        <v>4.0354957145237805E-2</v>
      </c>
      <c r="BE98" s="47">
        <f>-1*BD98*$O$9/(BC109+$P$9)^2</f>
        <v>-7.7155842920811413E-4</v>
      </c>
      <c r="BF98" s="44">
        <f>$R$67/(EXP($N$9-$O$9/(BE109+$P$9))/$S$95)</f>
        <v>4.0354957145237805E-2</v>
      </c>
      <c r="BG98" s="47">
        <f>-1*BF98*$O$9/(BE109+$P$9)^2</f>
        <v>-7.7155842920811413E-4</v>
      </c>
      <c r="BH98" s="44">
        <f>$R$67/(EXP($N$9-$O$9/(BG109+$P$9))/$S$95)</f>
        <v>4.0354957145237805E-2</v>
      </c>
      <c r="BI98" s="47">
        <f>-1*BH98*$O$9/(BG109+$P$9)^2</f>
        <v>-7.7155842920811413E-4</v>
      </c>
      <c r="BJ98" s="44">
        <f>$R$67/(EXP($N$9-$O$9/(BI109+$P$9))/$S$95)</f>
        <v>4.0354957145237805E-2</v>
      </c>
      <c r="BK98" s="47">
        <f>-1*BJ98*$O$9/(BI109+$P$9)^2</f>
        <v>-7.7155842920811413E-4</v>
      </c>
      <c r="BL98" s="44">
        <f>$R$67/(EXP($N$9-$O$9/(BK109+$P$9))/$S$95)</f>
        <v>4.0354957145237805E-2</v>
      </c>
      <c r="BM98" s="47">
        <f>-1*BL98*$O$9/(BK109+$P$9)^2</f>
        <v>-7.7155842920811413E-4</v>
      </c>
      <c r="BN98" s="44">
        <f>$R$67/(EXP($N$9-$O$9/(BM109+$P$9))/$S$95)</f>
        <v>4.0354957145237805E-2</v>
      </c>
      <c r="BO98" s="47">
        <f>-1*BN98*$O$9/(BM109+$P$9)^2</f>
        <v>-7.7155842920811413E-4</v>
      </c>
      <c r="BP98" s="44">
        <f>$R$67/(EXP($N$9-$O$9/(BO109+$P$9))/$S$95)</f>
        <v>4.0354957145237805E-2</v>
      </c>
      <c r="BQ98" s="47">
        <f>-1*BP98*$O$9/(BO109+$P$9)^2</f>
        <v>-7.7155842920811413E-4</v>
      </c>
      <c r="BR98" s="44">
        <f>$R$67/(EXP($N$9-$O$9/(BQ109+$P$9))/$S$95)</f>
        <v>4.0354957145237805E-2</v>
      </c>
      <c r="BS98" s="47">
        <f>-1*BR98*$O$9/(BQ109+$P$9)^2</f>
        <v>-7.7155842920811413E-4</v>
      </c>
      <c r="BT98" s="44">
        <f>$R$67/(EXP($N$9-$O$9/(BS109+$P$9))/$S$95)</f>
        <v>4.0354957145237805E-2</v>
      </c>
      <c r="BU98" s="47">
        <f>-1*BT98*$O$9/(BS109+$P$9)^2</f>
        <v>-7.7155842920811413E-4</v>
      </c>
      <c r="BV98" s="44">
        <f>$R$67/(EXP($N$9-$O$9/(BU109+$P$9))/$S$95)</f>
        <v>4.0354957145237805E-2</v>
      </c>
      <c r="BW98" s="47">
        <f>-1*BV98*$O$9/(BU109+$P$9)^2</f>
        <v>-7.7155842920811413E-4</v>
      </c>
      <c r="BX98" s="44">
        <f>$R$67/(EXP($N$9-$O$9/(BW109+$P$9))/$S$95)</f>
        <v>4.0354957145237805E-2</v>
      </c>
      <c r="BY98" s="47">
        <f>-1*BX98*$O$9/(BW109+$P$9)^2</f>
        <v>-7.7155842920811413E-4</v>
      </c>
      <c r="BZ98" s="44">
        <f>$R$67/(EXP($N$9-$O$9/(BY109+$P$9))/$S$95)</f>
        <v>4.0354957145237805E-2</v>
      </c>
      <c r="CA98" s="47">
        <f>-1*BZ98*$O$9/(BY109+$P$9)^2</f>
        <v>-7.7155842920811413E-4</v>
      </c>
      <c r="CB98" s="44">
        <f>$R$67/(EXP($N$9-$O$9/(CA109+$P$9))/$S$95)</f>
        <v>4.0354957145237805E-2</v>
      </c>
      <c r="CC98" s="47">
        <f>-1*CB98*$O$9/(CA109+$P$9)^2</f>
        <v>-7.7155842920811413E-4</v>
      </c>
      <c r="CD98" s="44">
        <f>$R$67/(EXP($N$9-$O$9/(CC109+$P$9))/$S$95)</f>
        <v>4.0354957145237805E-2</v>
      </c>
      <c r="CE98" s="47">
        <f>-1*CD98*$O$9/(CC109+$P$9)^2</f>
        <v>-7.7155842920811413E-4</v>
      </c>
      <c r="CF98" s="44">
        <f>$R$67/(EXP($N$9-$O$9/(CE109+$P$9))/$S$95)</f>
        <v>4.0354957145237805E-2</v>
      </c>
      <c r="CG98" s="47">
        <f>-1*CF98*$O$9/(CE109+$P$9)^2</f>
        <v>-7.7155842920811413E-4</v>
      </c>
      <c r="CH98" s="44">
        <f>$R$67/(EXP($N$9-$O$9/(CG109+$P$9))/$S$95)</f>
        <v>4.0354957145237805E-2</v>
      </c>
      <c r="CI98" s="47">
        <f>-1*CH98*$O$9/(CG109+$P$9)^2</f>
        <v>-7.7155842920811413E-4</v>
      </c>
      <c r="CJ98" s="44">
        <f>$R$67/(EXP($N$9-$O$9/(CI109+$P$9))/$S$95)</f>
        <v>4.0354957145237805E-2</v>
      </c>
      <c r="CK98" s="47">
        <f>-1*CJ98*$O$9/(CI109+$P$9)^2</f>
        <v>-7.7155842920811413E-4</v>
      </c>
      <c r="CL98" s="44">
        <f>$R$67/(EXP($N$9-$O$9/(CK109+$P$9))/$S$95)</f>
        <v>4.0354957145237805E-2</v>
      </c>
      <c r="CM98" s="47">
        <f>-1*CL98*$O$9/(CK109+$P$9)^2</f>
        <v>-7.7155842920811413E-4</v>
      </c>
      <c r="CN98" s="44">
        <f>$R$67/(EXP($N$9-$O$9/(CM109+$P$9))/$S$95)</f>
        <v>4.0354957145237805E-2</v>
      </c>
      <c r="CO98" s="47">
        <f>-1*CN98*$O$9/(CM109+$P$9)^2</f>
        <v>-7.7155842920811413E-4</v>
      </c>
      <c r="CP98" s="44">
        <f>$R$67/(EXP($N$9-$O$9/(CO109+$P$9))/$S$95)</f>
        <v>4.0354957145237805E-2</v>
      </c>
      <c r="CQ98" s="47">
        <f>-1*CP98*$O$9/(CO109+$P$9)^2</f>
        <v>-7.7155842920811413E-4</v>
      </c>
      <c r="CR98" s="44">
        <f>$R$67/(EXP($N$9-$O$9/(CQ109+$P$9))/$S$95)</f>
        <v>4.0354957145237805E-2</v>
      </c>
      <c r="CS98" s="47">
        <f>-1*CR98*$O$9/(CQ109+$P$9)^2</f>
        <v>-7.7155842920811413E-4</v>
      </c>
      <c r="CT98" s="44">
        <f>$R$67/(EXP($N$9-$O$9/(CS109+$P$9))/$S$95)</f>
        <v>4.0354957145237805E-2</v>
      </c>
      <c r="CU98" s="47">
        <f>-1*CT98*$O$9/(CS109+$P$9)^2</f>
        <v>-7.7155842920811413E-4</v>
      </c>
      <c r="CV98" s="44">
        <f>$R$67/(EXP($N$9-$O$9/(CU109+$P$9))/$S$95)</f>
        <v>4.0354957145237805E-2</v>
      </c>
      <c r="CW98" s="47">
        <f>-1*CV98*$O$9/(CU109+$P$9)^2</f>
        <v>-7.7155842920811413E-4</v>
      </c>
      <c r="CX98" s="44">
        <f>$R$67/(EXP($N$9-$O$9/(CW109+$P$9))/$S$95)</f>
        <v>4.0354957145237805E-2</v>
      </c>
      <c r="CY98" s="47">
        <f>-1*CX98*$O$9/(CW109+$P$9)^2</f>
        <v>-7.7155842920811413E-4</v>
      </c>
      <c r="CZ98" s="44">
        <f>$R$67/(EXP($N$9-$O$9/(CY109+$P$9))/$S$95)</f>
        <v>4.0354957145237805E-2</v>
      </c>
      <c r="DA98" s="47">
        <f>-1*CZ98*$O$9/(CY109+$P$9)^2</f>
        <v>-7.7155842920811413E-4</v>
      </c>
      <c r="DB98" s="44">
        <f>$R$67/(EXP($N$9-$O$9/(DA109+$P$9))/$S$95)</f>
        <v>4.0354957145237805E-2</v>
      </c>
      <c r="DC98" s="47">
        <f>-1*DB98*$O$9/(DA109+$P$9)^2</f>
        <v>-7.7155842920811413E-4</v>
      </c>
      <c r="DD98" s="44">
        <f>$R$67/(EXP($N$9-$O$9/(DC109+$P$9))/$S$95)</f>
        <v>4.0354957145237805E-2</v>
      </c>
      <c r="DE98" s="47">
        <f>-1*DD98*$O$9/(DC109+$P$9)^2</f>
        <v>-7.7155842920811413E-4</v>
      </c>
      <c r="DF98" s="44">
        <f>$R$67/(EXP($N$9-$O$9/(DE109+$P$9))/$S$95)</f>
        <v>4.0354957145237805E-2</v>
      </c>
      <c r="DG98" s="47">
        <f>-1*DF98*$O$9/(DE109+$P$9)^2</f>
        <v>-7.7155842920811413E-4</v>
      </c>
      <c r="DH98" s="44">
        <f>$R$67/(EXP($N$9-$O$9/(DG109+$P$9))/$S$95)</f>
        <v>4.0354957145237805E-2</v>
      </c>
      <c r="DI98" s="47">
        <f>-1*DH98*$O$9/(DG109+$P$9)^2</f>
        <v>-7.7155842920811413E-4</v>
      </c>
      <c r="DJ98" s="44">
        <f>$R$67/(EXP($N$9-$O$9/(DI109+$P$9))/$S$95)</f>
        <v>4.0354957145237805E-2</v>
      </c>
      <c r="DK98" s="47">
        <f>-1*DJ98*$O$9/(DI109+$P$9)^2</f>
        <v>-7.7155842920811413E-4</v>
      </c>
      <c r="DL98" s="44">
        <f>$R$67/(EXP($N$9-$O$9/(DK109+$P$9))/$S$95)</f>
        <v>4.0354957145237805E-2</v>
      </c>
      <c r="DM98" s="47">
        <f>-1*DL98*$O$9/(DK109+$P$9)^2</f>
        <v>-7.7155842920811413E-4</v>
      </c>
      <c r="DN98" s="44">
        <f>$R$67/(EXP($N$9-$O$9/(DM109+$P$9))/$S$95)</f>
        <v>4.0354957145237805E-2</v>
      </c>
      <c r="DO98" s="47">
        <f>-1*DN98*$O$9/(DM109+$P$9)^2</f>
        <v>-7.7155842920811413E-4</v>
      </c>
      <c r="DP98" s="44">
        <f>$R$67/(EXP($N$9-$O$9/(DO109+$P$9))/$S$95)</f>
        <v>4.0354957145237805E-2</v>
      </c>
      <c r="DQ98" s="47">
        <f>-1*DP98*$O$9/(DO109+$P$9)^2</f>
        <v>-7.7155842920811413E-4</v>
      </c>
      <c r="DR98" s="44">
        <f>$R$67/(EXP($N$9-$O$9/(DQ109+$P$9))/$S$95)</f>
        <v>4.0354957145237805E-2</v>
      </c>
      <c r="DS98" s="47">
        <f>-1*DR98*$O$9/(DQ109+$P$9)^2</f>
        <v>-7.7155842920811413E-4</v>
      </c>
      <c r="DT98" s="44">
        <f>$R$67/(EXP($N$9-$O$9/(DS109+$P$9))/$S$95)</f>
        <v>4.0354957145237805E-2</v>
      </c>
      <c r="DU98" s="47">
        <f>-1*DT98*$O$9/(DS109+$P$9)^2</f>
        <v>-7.7155842920811413E-4</v>
      </c>
      <c r="DV98" s="44">
        <f>$R$67/(EXP($N$9-$O$9/(DU109+$P$9))/$S$95)</f>
        <v>4.0354957145237805E-2</v>
      </c>
      <c r="DW98" s="47">
        <f>-1*DV98*$O$9/(DU109+$P$9)^2</f>
        <v>-7.7155842920811413E-4</v>
      </c>
      <c r="DX98" s="44">
        <f>$R$67/(EXP($N$9-$O$9/(DW109+$P$9))/$S$95)</f>
        <v>4.0354957145237805E-2</v>
      </c>
      <c r="DY98" s="47">
        <f>-1*DX98*$O$9/(DW109+$P$9)^2</f>
        <v>-7.7155842920811413E-4</v>
      </c>
      <c r="DZ98" s="44">
        <f>$R$67/(EXP($N$9-$O$9/(DY109+$P$9))/$S$95)</f>
        <v>4.0354957145237805E-2</v>
      </c>
      <c r="EA98" s="47">
        <f>-1*DZ98*$O$9/(DY109+$P$9)^2</f>
        <v>-7.7155842920811413E-4</v>
      </c>
      <c r="EB98" s="44">
        <f>$R$67/(EXP($N$9-$O$9/(EA109+$P$9))/$S$95)</f>
        <v>4.0354957145237805E-2</v>
      </c>
      <c r="EC98" s="47">
        <f>-1*EB98*$O$9/(EA109+$P$9)^2</f>
        <v>-7.7155842920811413E-4</v>
      </c>
      <c r="ED98" s="44">
        <f>$R$67/(EXP($N$9-$O$9/(EC109+$P$9))/$S$95)</f>
        <v>4.0354957145237805E-2</v>
      </c>
      <c r="EE98" s="47">
        <f>-1*ED98*$O$9/(EC109+$P$9)^2</f>
        <v>-7.7155842920811413E-4</v>
      </c>
      <c r="EF98" s="44">
        <f>$R$67/(EXP($N$9-$O$9/(EE109+$P$9))/$S$95)</f>
        <v>4.0354957145237805E-2</v>
      </c>
      <c r="EG98" s="47">
        <f>-1*EF98*$O$9/(EE109+$P$9)^2</f>
        <v>-7.7155842920811413E-4</v>
      </c>
      <c r="EH98" s="44">
        <f>$R$67/(EXP($N$9-$O$9/(EG109+$P$9))/$S$95)</f>
        <v>4.0354957145237805E-2</v>
      </c>
      <c r="EI98" s="47">
        <f>-1*EH98*$O$9/(EG109+$P$9)^2</f>
        <v>-7.7155842920811413E-4</v>
      </c>
      <c r="EJ98" s="44">
        <f>$R$67/(EXP($N$9-$O$9/(EI109+$P$9))/$S$95)</f>
        <v>4.0354957145237805E-2</v>
      </c>
      <c r="EK98" s="47">
        <f>-1*EJ98*$O$9/(EI109+$P$9)^2</f>
        <v>-7.7155842920811413E-4</v>
      </c>
      <c r="EL98" s="44">
        <f>$R$67/(EXP($N$9-$O$9/(EK109+$P$9))/$S$95)</f>
        <v>4.0354957145237805E-2</v>
      </c>
      <c r="EM98" s="47">
        <f>-1*EL98*$O$9/(EK109+$P$9)^2</f>
        <v>-7.7155842920811413E-4</v>
      </c>
      <c r="EN98" s="44">
        <f>$R$67/(EXP($N$9-$O$9/(EM109+$P$9))/$S$95)</f>
        <v>4.0354957145237805E-2</v>
      </c>
      <c r="EO98" s="47">
        <f>-1*EN98*$O$9/(EM109+$P$9)^2</f>
        <v>-7.7155842920811413E-4</v>
      </c>
      <c r="EP98" s="44">
        <f>$R$67/(EXP($N$9-$O$9/(EO109+$P$9))/$S$95)</f>
        <v>4.0354957145237805E-2</v>
      </c>
      <c r="EQ98" s="47">
        <f>-1*EP98*$O$9/(EO109+$P$9)^2</f>
        <v>-7.7155842920811413E-4</v>
      </c>
      <c r="ER98" s="44">
        <f>$R$67/(EXP($N$9-$O$9/(EQ109+$P$9))/$S$95)</f>
        <v>4.0354957145237805E-2</v>
      </c>
      <c r="ES98" s="47">
        <f>-1*ER98*$O$9/(EQ109+$P$9)^2</f>
        <v>-7.7155842920811413E-4</v>
      </c>
      <c r="ET98" s="44">
        <f>$R$67/(EXP($N$9-$O$9/(ES109+$P$9))/$S$95)</f>
        <v>4.0354957145237805E-2</v>
      </c>
      <c r="EU98" s="47">
        <f>-1*ET98*$O$9/(ES109+$P$9)^2</f>
        <v>-7.7155842920811413E-4</v>
      </c>
      <c r="EV98" s="44">
        <f>$R$67/(EXP($N$9-$O$9/(EU109+$P$9))/$S$95)</f>
        <v>4.0354957145237805E-2</v>
      </c>
      <c r="EW98" s="47">
        <f>-1*EV98*$O$9/(EU109+$P$9)^2</f>
        <v>-7.7155842920811413E-4</v>
      </c>
    </row>
    <row r="99" spans="13:153" x14ac:dyDescent="0.25">
      <c r="M99" s="45">
        <v>2</v>
      </c>
      <c r="N99" s="44">
        <f t="shared" ref="N99:N107" si="46">R68/(EXP(N10-O10/($N$97+P10))/$S$95)</f>
        <v>0.28903340890436302</v>
      </c>
      <c r="O99" s="42">
        <f t="shared" si="45"/>
        <v>111.10897981772018</v>
      </c>
      <c r="P99" s="44">
        <f>$R$68/(EXP($N$10-$O$10/(O108+$P$10))/$S$95)</f>
        <v>0.3094044950880559</v>
      </c>
      <c r="Q99" s="47">
        <f>-1*P99*$O$10/(O108+$P$10)^2</f>
        <v>-6.9017623995623655E-3</v>
      </c>
      <c r="R99" s="44">
        <f>$R$68/(EXP($N$10-$O$10/(Q109+$P$10))/$S$95)</f>
        <v>0.28990842298720582</v>
      </c>
      <c r="S99" s="47">
        <f>-1*R99*$O$10/(Q109+$P$10)^2</f>
        <v>-6.3424655444556709E-3</v>
      </c>
      <c r="T99" s="44">
        <f>$R$68/(EXP($N$10-$O$10/(S109+$P$10))/$S$95)</f>
        <v>0.28903519385301663</v>
      </c>
      <c r="U99" s="47">
        <f>-1*T99*$O$10/(S109+$P$10)^2</f>
        <v>-6.3176419198625253E-3</v>
      </c>
      <c r="V99" s="44">
        <f>$R$68/(EXP($N$10-$O$10/(U109+$P$10))/$S$95)</f>
        <v>0.28903340891182572</v>
      </c>
      <c r="W99" s="47">
        <f>-1*V99*$O$10/(U109+$P$10)^2</f>
        <v>-6.3175911990043208E-3</v>
      </c>
      <c r="X99" s="44">
        <f>$R$68/(EXP($N$10-$O$10/(W109+$P$10))/$S$95)</f>
        <v>0.28903340890436252</v>
      </c>
      <c r="Y99" s="47">
        <f>-1*X99*$O$10/(W109+$P$10)^2</f>
        <v>-6.31759119879225E-3</v>
      </c>
      <c r="Z99" s="44">
        <f>$R$68/(EXP($N$10-$O$10/(Y109+$P$10))/$S$95)</f>
        <v>0.28903340890436302</v>
      </c>
      <c r="AA99" s="47">
        <f>-1*Z99*$O$10/(Y109+$P$10)^2</f>
        <v>-6.317591198792263E-3</v>
      </c>
      <c r="AB99" s="44">
        <f>$R$68/(EXP($N$10-$O$10/(AA109+$P$10))/$S$95)</f>
        <v>0.28903340890436302</v>
      </c>
      <c r="AC99" s="47">
        <f>-1*AB99*$O$10/(AA109+$P$10)^2</f>
        <v>-6.317591198792263E-3</v>
      </c>
      <c r="AD99" s="44">
        <f>$R$68/(EXP($N$10-$O$10/(AC109+$P$10))/$S$95)</f>
        <v>0.28903340890436302</v>
      </c>
      <c r="AE99" s="47">
        <f>-1*AD99*$O$10/(AC109+$P$10)^2</f>
        <v>-6.317591198792263E-3</v>
      </c>
      <c r="AF99" s="44">
        <f>$R$68/(EXP($N$10-$O$10/(AE109+$P$10))/$S$95)</f>
        <v>0.28903340890436302</v>
      </c>
      <c r="AG99" s="47">
        <f>-1*AF99*$O$10/(AE109+$P$10)^2</f>
        <v>-6.317591198792263E-3</v>
      </c>
      <c r="AH99" s="44">
        <f>$R$68/(EXP($N$10-$O$10/(AG109+$P$10))/$S$95)</f>
        <v>0.28903340890436302</v>
      </c>
      <c r="AI99" s="47">
        <f>-1*AH99*$O$10/(AG109+$P$10)^2</f>
        <v>-6.317591198792263E-3</v>
      </c>
      <c r="AJ99" s="44">
        <f>$R$68/(EXP($N$10-$O$10/(AI109+$P$10))/$S$95)</f>
        <v>0.28903340890436302</v>
      </c>
      <c r="AK99" s="47">
        <f>-1*AJ99*$O$10/(AI109+$P$10)^2</f>
        <v>-6.317591198792263E-3</v>
      </c>
      <c r="AL99" s="44">
        <f>$R$68/(EXP($N$10-$O$10/(AK109+$P$10))/$S$95)</f>
        <v>0.28903340890436302</v>
      </c>
      <c r="AM99" s="47">
        <f>-1*AL99*$O$10/(AK109+$P$10)^2</f>
        <v>-6.317591198792263E-3</v>
      </c>
      <c r="AN99" s="44">
        <f>$R$68/(EXP($N$10-$O$10/(AM109+$P$10))/$S$95)</f>
        <v>0.28903340890436302</v>
      </c>
      <c r="AO99" s="47">
        <f>-1*AN99*$O$10/(AM109+$P$10)^2</f>
        <v>-6.317591198792263E-3</v>
      </c>
      <c r="AP99" s="44">
        <f>$R$68/(EXP($N$10-$O$10/(AO109+$P$10))/$S$95)</f>
        <v>0.28903340890436302</v>
      </c>
      <c r="AQ99" s="47">
        <f>-1*AP99*$O$10/(AO109+$P$10)^2</f>
        <v>-6.317591198792263E-3</v>
      </c>
      <c r="AR99" s="44">
        <f>$R$68/(EXP($N$10-$O$10/(AQ109+$P$10))/$S$95)</f>
        <v>0.28903340890436302</v>
      </c>
      <c r="AS99" s="47">
        <f>-1*AR99*$O$10/(AQ109+$P$10)^2</f>
        <v>-6.317591198792263E-3</v>
      </c>
      <c r="AT99" s="44">
        <f>$R$68/(EXP($N$10-$O$10/(AS109+$P$10))/$S$95)</f>
        <v>0.28903340890436302</v>
      </c>
      <c r="AU99" s="47">
        <f>-1*AT99*$O$10/(AS109+$P$10)^2</f>
        <v>-6.317591198792263E-3</v>
      </c>
      <c r="AV99" s="44">
        <f>$R$68/(EXP($N$10-$O$10/(AU109+$P$10))/$S$95)</f>
        <v>0.28903340890436302</v>
      </c>
      <c r="AW99" s="47">
        <f>-1*AV99*$O$10/(AU109+$P$10)^2</f>
        <v>-6.317591198792263E-3</v>
      </c>
      <c r="AX99" s="44">
        <f>$R$68/(EXP($N$10-$O$10/(AW109+$P$10))/$S$95)</f>
        <v>0.28903340890436302</v>
      </c>
      <c r="AY99" s="47">
        <f>-1*AX99*$O$10/(AW109+$P$10)^2</f>
        <v>-6.317591198792263E-3</v>
      </c>
      <c r="AZ99" s="44">
        <f>$R$68/(EXP($N$10-$O$10/(AY109+$P$10))/$S$95)</f>
        <v>0.28903340890436302</v>
      </c>
      <c r="BA99" s="47">
        <f>-1*AZ99*$O$10/(AY109+$P$10)^2</f>
        <v>-6.317591198792263E-3</v>
      </c>
      <c r="BB99" s="44">
        <f>$R$68/(EXP($N$10-$O$10/(BA109+$P$10))/$S$95)</f>
        <v>0.28903340890436302</v>
      </c>
      <c r="BC99" s="47">
        <f>-1*BB99*$O$10/(BA109+$P$10)^2</f>
        <v>-6.317591198792263E-3</v>
      </c>
      <c r="BD99" s="44">
        <f>$R$68/(EXP($N$10-$O$10/(BC109+$P$10))/$S$95)</f>
        <v>0.28903340890436302</v>
      </c>
      <c r="BE99" s="47">
        <f>-1*BD99*$O$10/(BC109+$P$10)^2</f>
        <v>-6.317591198792263E-3</v>
      </c>
      <c r="BF99" s="44">
        <f>$R$68/(EXP($N$10-$O$10/(BE109+$P$10))/$S$95)</f>
        <v>0.28903340890436302</v>
      </c>
      <c r="BG99" s="47">
        <f>-1*BF99*$O$10/(BE109+$P$10)^2</f>
        <v>-6.317591198792263E-3</v>
      </c>
      <c r="BH99" s="44">
        <f>$R$68/(EXP($N$10-$O$10/(BG109+$P$10))/$S$95)</f>
        <v>0.28903340890436302</v>
      </c>
      <c r="BI99" s="47">
        <f>-1*BH99*$O$10/(BG109+$P$10)^2</f>
        <v>-6.317591198792263E-3</v>
      </c>
      <c r="BJ99" s="44">
        <f>$R$68/(EXP($N$10-$O$10/(BI109+$P$10))/$S$95)</f>
        <v>0.28903340890436302</v>
      </c>
      <c r="BK99" s="47">
        <f>-1*BJ99*$O$10/(BI109+$P$10)^2</f>
        <v>-6.317591198792263E-3</v>
      </c>
      <c r="BL99" s="44">
        <f>$R$68/(EXP($N$10-$O$10/(BK109+$P$10))/$S$95)</f>
        <v>0.28903340890436302</v>
      </c>
      <c r="BM99" s="47">
        <f>-1*BL99*$O$10/(BK109+$P$10)^2</f>
        <v>-6.317591198792263E-3</v>
      </c>
      <c r="BN99" s="44">
        <f>$R$68/(EXP($N$10-$O$10/(BM109+$P$10))/$S$95)</f>
        <v>0.28903340890436302</v>
      </c>
      <c r="BO99" s="47">
        <f>-1*BN99*$O$10/(BM109+$P$10)^2</f>
        <v>-6.317591198792263E-3</v>
      </c>
      <c r="BP99" s="44">
        <f>$R$68/(EXP($N$10-$O$10/(BO109+$P$10))/$S$95)</f>
        <v>0.28903340890436302</v>
      </c>
      <c r="BQ99" s="47">
        <f>-1*BP99*$O$10/(BO109+$P$10)^2</f>
        <v>-6.317591198792263E-3</v>
      </c>
      <c r="BR99" s="44">
        <f>$R$68/(EXP($N$10-$O$10/(BQ109+$P$10))/$S$95)</f>
        <v>0.28903340890436302</v>
      </c>
      <c r="BS99" s="47">
        <f>-1*BR99*$O$10/(BQ109+$P$10)^2</f>
        <v>-6.317591198792263E-3</v>
      </c>
      <c r="BT99" s="44">
        <f>$R$68/(EXP($N$10-$O$10/(BS109+$P$10))/$S$95)</f>
        <v>0.28903340890436302</v>
      </c>
      <c r="BU99" s="47">
        <f>-1*BT99*$O$10/(BS109+$P$10)^2</f>
        <v>-6.317591198792263E-3</v>
      </c>
      <c r="BV99" s="44">
        <f>$R$68/(EXP($N$10-$O$10/(BU109+$P$10))/$S$95)</f>
        <v>0.28903340890436302</v>
      </c>
      <c r="BW99" s="47">
        <f>-1*BV99*$O$10/(BU109+$P$10)^2</f>
        <v>-6.317591198792263E-3</v>
      </c>
      <c r="BX99" s="44">
        <f>$R$68/(EXP($N$10-$O$10/(BW109+$P$10))/$S$95)</f>
        <v>0.28903340890436302</v>
      </c>
      <c r="BY99" s="47">
        <f>-1*BX99*$O$10/(BW109+$P$10)^2</f>
        <v>-6.317591198792263E-3</v>
      </c>
      <c r="BZ99" s="44">
        <f>$R$68/(EXP($N$10-$O$10/(BY109+$P$10))/$S$95)</f>
        <v>0.28903340890436302</v>
      </c>
      <c r="CA99" s="47">
        <f>-1*BZ99*$O$10/(BY109+$P$10)^2</f>
        <v>-6.317591198792263E-3</v>
      </c>
      <c r="CB99" s="44">
        <f>$R$68/(EXP($N$10-$O$10/(CA109+$P$10))/$S$95)</f>
        <v>0.28903340890436302</v>
      </c>
      <c r="CC99" s="47">
        <f>-1*CB99*$O$10/(CA109+$P$10)^2</f>
        <v>-6.317591198792263E-3</v>
      </c>
      <c r="CD99" s="44">
        <f>$R$68/(EXP($N$10-$O$10/(CC109+$P$10))/$S$95)</f>
        <v>0.28903340890436302</v>
      </c>
      <c r="CE99" s="47">
        <f>-1*CD99*$O$10/(CC109+$P$10)^2</f>
        <v>-6.317591198792263E-3</v>
      </c>
      <c r="CF99" s="44">
        <f>$R$68/(EXP($N$10-$O$10/(CE109+$P$10))/$S$95)</f>
        <v>0.28903340890436302</v>
      </c>
      <c r="CG99" s="47">
        <f>-1*CF99*$O$10/(CE109+$P$10)^2</f>
        <v>-6.317591198792263E-3</v>
      </c>
      <c r="CH99" s="44">
        <f>$R$68/(EXP($N$10-$O$10/(CG109+$P$10))/$S$95)</f>
        <v>0.28903340890436302</v>
      </c>
      <c r="CI99" s="47">
        <f>-1*CH99*$O$10/(CG109+$P$10)^2</f>
        <v>-6.317591198792263E-3</v>
      </c>
      <c r="CJ99" s="44">
        <f>$R$68/(EXP($N$10-$O$10/(CI109+$P$10))/$S$95)</f>
        <v>0.28903340890436302</v>
      </c>
      <c r="CK99" s="47">
        <f>-1*CJ99*$O$10/(CI109+$P$10)^2</f>
        <v>-6.317591198792263E-3</v>
      </c>
      <c r="CL99" s="44">
        <f>$R$68/(EXP($N$10-$O$10/(CK109+$P$10))/$S$95)</f>
        <v>0.28903340890436302</v>
      </c>
      <c r="CM99" s="47">
        <f>-1*CL99*$O$10/(CK109+$P$10)^2</f>
        <v>-6.317591198792263E-3</v>
      </c>
      <c r="CN99" s="44">
        <f>$R$68/(EXP($N$10-$O$10/(CM109+$P$10))/$S$95)</f>
        <v>0.28903340890436302</v>
      </c>
      <c r="CO99" s="47">
        <f>-1*CN99*$O$10/(CM109+$P$10)^2</f>
        <v>-6.317591198792263E-3</v>
      </c>
      <c r="CP99" s="44">
        <f>$R$68/(EXP($N$10-$O$10/(CO109+$P$10))/$S$95)</f>
        <v>0.28903340890436302</v>
      </c>
      <c r="CQ99" s="47">
        <f>-1*CP99*$O$10/(CO109+$P$10)^2</f>
        <v>-6.317591198792263E-3</v>
      </c>
      <c r="CR99" s="44">
        <f>$R$68/(EXP($N$10-$O$10/(CQ109+$P$10))/$S$95)</f>
        <v>0.28903340890436302</v>
      </c>
      <c r="CS99" s="47">
        <f>-1*CR99*$O$10/(CQ109+$P$10)^2</f>
        <v>-6.317591198792263E-3</v>
      </c>
      <c r="CT99" s="44">
        <f>$R$68/(EXP($N$10-$O$10/(CS109+$P$10))/$S$95)</f>
        <v>0.28903340890436302</v>
      </c>
      <c r="CU99" s="47">
        <f>-1*CT99*$O$10/(CS109+$P$10)^2</f>
        <v>-6.317591198792263E-3</v>
      </c>
      <c r="CV99" s="44">
        <f>$R$68/(EXP($N$10-$O$10/(CU109+$P$10))/$S$95)</f>
        <v>0.28903340890436302</v>
      </c>
      <c r="CW99" s="47">
        <f>-1*CV99*$O$10/(CU109+$P$10)^2</f>
        <v>-6.317591198792263E-3</v>
      </c>
      <c r="CX99" s="44">
        <f>$R$68/(EXP($N$10-$O$10/(CW109+$P$10))/$S$95)</f>
        <v>0.28903340890436302</v>
      </c>
      <c r="CY99" s="47">
        <f>-1*CX99*$O$10/(CW109+$P$10)^2</f>
        <v>-6.317591198792263E-3</v>
      </c>
      <c r="CZ99" s="44">
        <f>$R$68/(EXP($N$10-$O$10/(CY109+$P$10))/$S$95)</f>
        <v>0.28903340890436302</v>
      </c>
      <c r="DA99" s="47">
        <f>-1*CZ99*$O$10/(CY109+$P$10)^2</f>
        <v>-6.317591198792263E-3</v>
      </c>
      <c r="DB99" s="44">
        <f>$R$68/(EXP($N$10-$O$10/(DA109+$P$10))/$S$95)</f>
        <v>0.28903340890436302</v>
      </c>
      <c r="DC99" s="47">
        <f>-1*DB99*$O$10/(DA109+$P$10)^2</f>
        <v>-6.317591198792263E-3</v>
      </c>
      <c r="DD99" s="44">
        <f>$R$68/(EXP($N$10-$O$10/(DC109+$P$10))/$S$95)</f>
        <v>0.28903340890436302</v>
      </c>
      <c r="DE99" s="47">
        <f>-1*DD99*$O$10/(DC109+$P$10)^2</f>
        <v>-6.317591198792263E-3</v>
      </c>
      <c r="DF99" s="44">
        <f>$R$68/(EXP($N$10-$O$10/(DE109+$P$10))/$S$95)</f>
        <v>0.28903340890436302</v>
      </c>
      <c r="DG99" s="47">
        <f>-1*DF99*$O$10/(DE109+$P$10)^2</f>
        <v>-6.317591198792263E-3</v>
      </c>
      <c r="DH99" s="44">
        <f>$R$68/(EXP($N$10-$O$10/(DG109+$P$10))/$S$95)</f>
        <v>0.28903340890436302</v>
      </c>
      <c r="DI99" s="47">
        <f>-1*DH99*$O$10/(DG109+$P$10)^2</f>
        <v>-6.317591198792263E-3</v>
      </c>
      <c r="DJ99" s="44">
        <f>$R$68/(EXP($N$10-$O$10/(DI109+$P$10))/$S$95)</f>
        <v>0.28903340890436302</v>
      </c>
      <c r="DK99" s="47">
        <f>-1*DJ99*$O$10/(DI109+$P$10)^2</f>
        <v>-6.317591198792263E-3</v>
      </c>
      <c r="DL99" s="44">
        <f>$R$68/(EXP($N$10-$O$10/(DK109+$P$10))/$S$95)</f>
        <v>0.28903340890436302</v>
      </c>
      <c r="DM99" s="47">
        <f>-1*DL99*$O$10/(DK109+$P$10)^2</f>
        <v>-6.317591198792263E-3</v>
      </c>
      <c r="DN99" s="44">
        <f>$R$68/(EXP($N$10-$O$10/(DM109+$P$10))/$S$95)</f>
        <v>0.28903340890436302</v>
      </c>
      <c r="DO99" s="47">
        <f>-1*DN99*$O$10/(DM109+$P$10)^2</f>
        <v>-6.317591198792263E-3</v>
      </c>
      <c r="DP99" s="44">
        <f>$R$68/(EXP($N$10-$O$10/(DO109+$P$10))/$S$95)</f>
        <v>0.28903340890436302</v>
      </c>
      <c r="DQ99" s="47">
        <f>-1*DP99*$O$10/(DO109+$P$10)^2</f>
        <v>-6.317591198792263E-3</v>
      </c>
      <c r="DR99" s="44">
        <f>$R$68/(EXP($N$10-$O$10/(DQ109+$P$10))/$S$95)</f>
        <v>0.28903340890436302</v>
      </c>
      <c r="DS99" s="47">
        <f>-1*DR99*$O$10/(DQ109+$P$10)^2</f>
        <v>-6.317591198792263E-3</v>
      </c>
      <c r="DT99" s="44">
        <f>$R$68/(EXP($N$10-$O$10/(DS109+$P$10))/$S$95)</f>
        <v>0.28903340890436302</v>
      </c>
      <c r="DU99" s="47">
        <f>-1*DT99*$O$10/(DS109+$P$10)^2</f>
        <v>-6.317591198792263E-3</v>
      </c>
      <c r="DV99" s="44">
        <f>$R$68/(EXP($N$10-$O$10/(DU109+$P$10))/$S$95)</f>
        <v>0.28903340890436302</v>
      </c>
      <c r="DW99" s="47">
        <f>-1*DV99*$O$10/(DU109+$P$10)^2</f>
        <v>-6.317591198792263E-3</v>
      </c>
      <c r="DX99" s="44">
        <f>$R$68/(EXP($N$10-$O$10/(DW109+$P$10))/$S$95)</f>
        <v>0.28903340890436302</v>
      </c>
      <c r="DY99" s="47">
        <f>-1*DX99*$O$10/(DW109+$P$10)^2</f>
        <v>-6.317591198792263E-3</v>
      </c>
      <c r="DZ99" s="44">
        <f>$R$68/(EXP($N$10-$O$10/(DY109+$P$10))/$S$95)</f>
        <v>0.28903340890436302</v>
      </c>
      <c r="EA99" s="47">
        <f>-1*DZ99*$O$10/(DY109+$P$10)^2</f>
        <v>-6.317591198792263E-3</v>
      </c>
      <c r="EB99" s="44">
        <f>$R$68/(EXP($N$10-$O$10/(EA109+$P$10))/$S$95)</f>
        <v>0.28903340890436302</v>
      </c>
      <c r="EC99" s="47">
        <f>-1*EB99*$O$10/(EA109+$P$10)^2</f>
        <v>-6.317591198792263E-3</v>
      </c>
      <c r="ED99" s="44">
        <f>$R$68/(EXP($N$10-$O$10/(EC109+$P$10))/$S$95)</f>
        <v>0.28903340890436302</v>
      </c>
      <c r="EE99" s="47">
        <f>-1*ED99*$O$10/(EC109+$P$10)^2</f>
        <v>-6.317591198792263E-3</v>
      </c>
      <c r="EF99" s="44">
        <f>$R$68/(EXP($N$10-$O$10/(EE109+$P$10))/$S$95)</f>
        <v>0.28903340890436302</v>
      </c>
      <c r="EG99" s="47">
        <f>-1*EF99*$O$10/(EE109+$P$10)^2</f>
        <v>-6.317591198792263E-3</v>
      </c>
      <c r="EH99" s="44">
        <f>$R$68/(EXP($N$10-$O$10/(EG109+$P$10))/$S$95)</f>
        <v>0.28903340890436302</v>
      </c>
      <c r="EI99" s="47">
        <f>-1*EH99*$O$10/(EG109+$P$10)^2</f>
        <v>-6.317591198792263E-3</v>
      </c>
      <c r="EJ99" s="44">
        <f>$R$68/(EXP($N$10-$O$10/(EI109+$P$10))/$S$95)</f>
        <v>0.28903340890436302</v>
      </c>
      <c r="EK99" s="47">
        <f>-1*EJ99*$O$10/(EI109+$P$10)^2</f>
        <v>-6.317591198792263E-3</v>
      </c>
      <c r="EL99" s="44">
        <f>$R$68/(EXP($N$10-$O$10/(EK109+$P$10))/$S$95)</f>
        <v>0.28903340890436302</v>
      </c>
      <c r="EM99" s="47">
        <f>-1*EL99*$O$10/(EK109+$P$10)^2</f>
        <v>-6.317591198792263E-3</v>
      </c>
      <c r="EN99" s="44">
        <f>$R$68/(EXP($N$10-$O$10/(EM109+$P$10))/$S$95)</f>
        <v>0.28903340890436302</v>
      </c>
      <c r="EO99" s="47">
        <f>-1*EN99*$O$10/(EM109+$P$10)^2</f>
        <v>-6.317591198792263E-3</v>
      </c>
      <c r="EP99" s="44">
        <f>$R$68/(EXP($N$10-$O$10/(EO109+$P$10))/$S$95)</f>
        <v>0.28903340890436302</v>
      </c>
      <c r="EQ99" s="47">
        <f>-1*EP99*$O$10/(EO109+$P$10)^2</f>
        <v>-6.317591198792263E-3</v>
      </c>
      <c r="ER99" s="44">
        <f>$R$68/(EXP($N$10-$O$10/(EQ109+$P$10))/$S$95)</f>
        <v>0.28903340890436302</v>
      </c>
      <c r="ES99" s="47">
        <f>-1*ER99*$O$10/(EQ109+$P$10)^2</f>
        <v>-6.317591198792263E-3</v>
      </c>
      <c r="ET99" s="44">
        <f>$R$68/(EXP($N$10-$O$10/(ES109+$P$10))/$S$95)</f>
        <v>0.28903340890436302</v>
      </c>
      <c r="EU99" s="47">
        <f>-1*ET99*$O$10/(ES109+$P$10)^2</f>
        <v>-6.317591198792263E-3</v>
      </c>
      <c r="EV99" s="44">
        <f>$R$68/(EXP($N$10-$O$10/(EU109+$P$10))/$S$95)</f>
        <v>0.28903340890436302</v>
      </c>
      <c r="EW99" s="47">
        <f>-1*EV99*$O$10/(EU109+$P$10)^2</f>
        <v>-6.317591198792263E-3</v>
      </c>
    </row>
    <row r="100" spans="13:153" x14ac:dyDescent="0.25">
      <c r="M100" s="45">
        <v>3</v>
      </c>
      <c r="N100" s="44">
        <f t="shared" si="46"/>
        <v>0.61163737118366024</v>
      </c>
      <c r="O100" s="42">
        <f t="shared" si="45"/>
        <v>182.73081357295968</v>
      </c>
      <c r="P100" s="44">
        <f>$R$69/(EXP($N$11-$O$11/(O108+$P$11))/$S$95)</f>
        <v>0.65783119101023357</v>
      </c>
      <c r="Q100" s="47">
        <f>-1*P100*$O$11/(O108+$P$11)^2</f>
        <v>-1.5687625070766192E-2</v>
      </c>
      <c r="R100" s="44">
        <f>$R$69/(EXP($N$11-$O$11/(Q109+$P$11))/$S$95)</f>
        <v>0.6136169800067417</v>
      </c>
      <c r="S100" s="47">
        <f>-1*R100*$O$11/(Q109+$P$11)^2</f>
        <v>-1.4350549739759844E-2</v>
      </c>
      <c r="T100" s="44">
        <f>$R$69/(EXP($N$11-$O$11/(S109+$P$11))/$S$95)</f>
        <v>0.61164140897645547</v>
      </c>
      <c r="U100" s="47">
        <f>-1*T100*$O$11/(S109+$P$11)^2</f>
        <v>-1.4291354830500418E-2</v>
      </c>
      <c r="V100" s="44">
        <f>$R$69/(EXP($N$11-$O$11/(U109+$P$11))/$S$95)</f>
        <v>0.61163737120054007</v>
      </c>
      <c r="W100" s="47">
        <f>-1*V100*$O$11/(U109+$P$11)^2</f>
        <v>-1.4291233893884512E-2</v>
      </c>
      <c r="X100" s="44">
        <f>$R$69/(EXP($N$11-$O$11/(W109+$P$11))/$S$95)</f>
        <v>0.61163737118365813</v>
      </c>
      <c r="Y100" s="47">
        <f>-1*X100*$O$11/(W109+$P$11)^2</f>
        <v>-1.4291233893378876E-2</v>
      </c>
      <c r="Z100" s="44">
        <f>$R$69/(EXP($N$11-$O$11/(Y109+$P$11))/$S$95)</f>
        <v>0.61163737118366024</v>
      </c>
      <c r="AA100" s="47">
        <f>-1*Z100*$O$11/(Y109+$P$11)^2</f>
        <v>-1.429123389337893E-2</v>
      </c>
      <c r="AB100" s="44">
        <f>$R$69/(EXP($N$11-$O$11/(AA109+$P$11))/$S$95)</f>
        <v>0.61163737118366024</v>
      </c>
      <c r="AC100" s="47">
        <f>-1*AB100*$O$11/(AA109+$P$11)^2</f>
        <v>-1.429123389337893E-2</v>
      </c>
      <c r="AD100" s="44">
        <f>$R$69/(EXP($N$11-$O$11/(AC109+$P$11))/$S$95)</f>
        <v>0.61163737118366024</v>
      </c>
      <c r="AE100" s="47">
        <f>-1*AD100*$O$11/(AC109+$P$11)^2</f>
        <v>-1.429123389337893E-2</v>
      </c>
      <c r="AF100" s="44">
        <f>$R$69/(EXP($N$11-$O$11/(AE109+$P$11))/$S$95)</f>
        <v>0.61163737118366024</v>
      </c>
      <c r="AG100" s="47">
        <f>-1*AF100*$O$11/(AE109+$P$11)^2</f>
        <v>-1.429123389337893E-2</v>
      </c>
      <c r="AH100" s="44">
        <f>$R$69/(EXP($N$11-$O$11/(AG109+$P$11))/$S$95)</f>
        <v>0.61163737118366024</v>
      </c>
      <c r="AI100" s="47">
        <f>-1*AH100*$O$11/(AG109+$P$11)^2</f>
        <v>-1.429123389337893E-2</v>
      </c>
      <c r="AJ100" s="44">
        <f>$R$69/(EXP($N$11-$O$11/(AI109+$P$11))/$S$95)</f>
        <v>0.61163737118366024</v>
      </c>
      <c r="AK100" s="47">
        <f>-1*AJ100*$O$11/(AI109+$P$11)^2</f>
        <v>-1.429123389337893E-2</v>
      </c>
      <c r="AL100" s="44">
        <f>$R$69/(EXP($N$11-$O$11/(AK109+$P$11))/$S$95)</f>
        <v>0.61163737118366024</v>
      </c>
      <c r="AM100" s="47">
        <f>-1*AL100*$O$11/(AK109+$P$11)^2</f>
        <v>-1.429123389337893E-2</v>
      </c>
      <c r="AN100" s="44">
        <f>$R$69/(EXP($N$11-$O$11/(AM109+$P$11))/$S$95)</f>
        <v>0.61163737118366024</v>
      </c>
      <c r="AO100" s="47">
        <f>-1*AN100*$O$11/(AM109+$P$11)^2</f>
        <v>-1.429123389337893E-2</v>
      </c>
      <c r="AP100" s="44">
        <f>$R$69/(EXP($N$11-$O$11/(AO109+$P$11))/$S$95)</f>
        <v>0.61163737118366024</v>
      </c>
      <c r="AQ100" s="47">
        <f>-1*AP100*$O$11/(AO109+$P$11)^2</f>
        <v>-1.429123389337893E-2</v>
      </c>
      <c r="AR100" s="44">
        <f>$R$69/(EXP($N$11-$O$11/(AQ109+$P$11))/$S$95)</f>
        <v>0.61163737118366024</v>
      </c>
      <c r="AS100" s="47">
        <f>-1*AR100*$O$11/(AQ109+$P$11)^2</f>
        <v>-1.429123389337893E-2</v>
      </c>
      <c r="AT100" s="44">
        <f>$R$69/(EXP($N$11-$O$11/(AS109+$P$11))/$S$95)</f>
        <v>0.61163737118366024</v>
      </c>
      <c r="AU100" s="47">
        <f>-1*AT100*$O$11/(AS109+$P$11)^2</f>
        <v>-1.429123389337893E-2</v>
      </c>
      <c r="AV100" s="44">
        <f>$R$69/(EXP($N$11-$O$11/(AU109+$P$11))/$S$95)</f>
        <v>0.61163737118366024</v>
      </c>
      <c r="AW100" s="47">
        <f>-1*AV100*$O$11/(AU109+$P$11)^2</f>
        <v>-1.429123389337893E-2</v>
      </c>
      <c r="AX100" s="44">
        <f>$R$69/(EXP($N$11-$O$11/(AW109+$P$11))/$S$95)</f>
        <v>0.61163737118366024</v>
      </c>
      <c r="AY100" s="47">
        <f>-1*AX100*$O$11/(AW109+$P$11)^2</f>
        <v>-1.429123389337893E-2</v>
      </c>
      <c r="AZ100" s="44">
        <f>$R$69/(EXP($N$11-$O$11/(AY109+$P$11))/$S$95)</f>
        <v>0.61163737118366024</v>
      </c>
      <c r="BA100" s="47">
        <f>-1*AZ100*$O$11/(AY109+$P$11)^2</f>
        <v>-1.429123389337893E-2</v>
      </c>
      <c r="BB100" s="44">
        <f>$R$69/(EXP($N$11-$O$11/(BA109+$P$11))/$S$95)</f>
        <v>0.61163737118366024</v>
      </c>
      <c r="BC100" s="47">
        <f>-1*BB100*$O$11/(BA109+$P$11)^2</f>
        <v>-1.429123389337893E-2</v>
      </c>
      <c r="BD100" s="44">
        <f>$R$69/(EXP($N$11-$O$11/(BC109+$P$11))/$S$95)</f>
        <v>0.61163737118366024</v>
      </c>
      <c r="BE100" s="47">
        <f>-1*BD100*$O$11/(BC109+$P$11)^2</f>
        <v>-1.429123389337893E-2</v>
      </c>
      <c r="BF100" s="44">
        <f>$R$69/(EXP($N$11-$O$11/(BE109+$P$11))/$S$95)</f>
        <v>0.61163737118366024</v>
      </c>
      <c r="BG100" s="47">
        <f>-1*BF100*$O$11/(BE109+$P$11)^2</f>
        <v>-1.429123389337893E-2</v>
      </c>
      <c r="BH100" s="44">
        <f>$R$69/(EXP($N$11-$O$11/(BG109+$P$11))/$S$95)</f>
        <v>0.61163737118366024</v>
      </c>
      <c r="BI100" s="47">
        <f>-1*BH100*$O$11/(BG109+$P$11)^2</f>
        <v>-1.429123389337893E-2</v>
      </c>
      <c r="BJ100" s="44">
        <f>$R$69/(EXP($N$11-$O$11/(BI109+$P$11))/$S$95)</f>
        <v>0.61163737118366024</v>
      </c>
      <c r="BK100" s="47">
        <f>-1*BJ100*$O$11/(BI109+$P$11)^2</f>
        <v>-1.429123389337893E-2</v>
      </c>
      <c r="BL100" s="44">
        <f>$R$69/(EXP($N$11-$O$11/(BK109+$P$11))/$S$95)</f>
        <v>0.61163737118366024</v>
      </c>
      <c r="BM100" s="47">
        <f>-1*BL100*$O$11/(BK109+$P$11)^2</f>
        <v>-1.429123389337893E-2</v>
      </c>
      <c r="BN100" s="44">
        <f>$R$69/(EXP($N$11-$O$11/(BM109+$P$11))/$S$95)</f>
        <v>0.61163737118366024</v>
      </c>
      <c r="BO100" s="47">
        <f>-1*BN100*$O$11/(BM109+$P$11)^2</f>
        <v>-1.429123389337893E-2</v>
      </c>
      <c r="BP100" s="44">
        <f>$R$69/(EXP($N$11-$O$11/(BO109+$P$11))/$S$95)</f>
        <v>0.61163737118366024</v>
      </c>
      <c r="BQ100" s="47">
        <f>-1*BP100*$O$11/(BO109+$P$11)^2</f>
        <v>-1.429123389337893E-2</v>
      </c>
      <c r="BR100" s="44">
        <f>$R$69/(EXP($N$11-$O$11/(BQ109+$P$11))/$S$95)</f>
        <v>0.61163737118366024</v>
      </c>
      <c r="BS100" s="47">
        <f>-1*BR100*$O$11/(BQ109+$P$11)^2</f>
        <v>-1.429123389337893E-2</v>
      </c>
      <c r="BT100" s="44">
        <f>$R$69/(EXP($N$11-$O$11/(BS109+$P$11))/$S$95)</f>
        <v>0.61163737118366024</v>
      </c>
      <c r="BU100" s="47">
        <f>-1*BT100*$O$11/(BS109+$P$11)^2</f>
        <v>-1.429123389337893E-2</v>
      </c>
      <c r="BV100" s="44">
        <f>$R$69/(EXP($N$11-$O$11/(BU109+$P$11))/$S$95)</f>
        <v>0.61163737118366024</v>
      </c>
      <c r="BW100" s="47">
        <f>-1*BV100*$O$11/(BU109+$P$11)^2</f>
        <v>-1.429123389337893E-2</v>
      </c>
      <c r="BX100" s="44">
        <f>$R$69/(EXP($N$11-$O$11/(BW109+$P$11))/$S$95)</f>
        <v>0.61163737118366024</v>
      </c>
      <c r="BY100" s="47">
        <f>-1*BX100*$O$11/(BW109+$P$11)^2</f>
        <v>-1.429123389337893E-2</v>
      </c>
      <c r="BZ100" s="44">
        <f>$R$69/(EXP($N$11-$O$11/(BY109+$P$11))/$S$95)</f>
        <v>0.61163737118366024</v>
      </c>
      <c r="CA100" s="47">
        <f>-1*BZ100*$O$11/(BY109+$P$11)^2</f>
        <v>-1.429123389337893E-2</v>
      </c>
      <c r="CB100" s="44">
        <f>$R$69/(EXP($N$11-$O$11/(CA109+$P$11))/$S$95)</f>
        <v>0.61163737118366024</v>
      </c>
      <c r="CC100" s="47">
        <f>-1*CB100*$O$11/(CA109+$P$11)^2</f>
        <v>-1.429123389337893E-2</v>
      </c>
      <c r="CD100" s="44">
        <f>$R$69/(EXP($N$11-$O$11/(CC109+$P$11))/$S$95)</f>
        <v>0.61163737118366024</v>
      </c>
      <c r="CE100" s="47">
        <f>-1*CD100*$O$11/(CC109+$P$11)^2</f>
        <v>-1.429123389337893E-2</v>
      </c>
      <c r="CF100" s="44">
        <f>$R$69/(EXP($N$11-$O$11/(CE109+$P$11))/$S$95)</f>
        <v>0.61163737118366024</v>
      </c>
      <c r="CG100" s="47">
        <f>-1*CF100*$O$11/(CE109+$P$11)^2</f>
        <v>-1.429123389337893E-2</v>
      </c>
      <c r="CH100" s="44">
        <f>$R$69/(EXP($N$11-$O$11/(CG109+$P$11))/$S$95)</f>
        <v>0.61163737118366024</v>
      </c>
      <c r="CI100" s="47">
        <f>-1*CH100*$O$11/(CG109+$P$11)^2</f>
        <v>-1.429123389337893E-2</v>
      </c>
      <c r="CJ100" s="44">
        <f>$R$69/(EXP($N$11-$O$11/(CI109+$P$11))/$S$95)</f>
        <v>0.61163737118366024</v>
      </c>
      <c r="CK100" s="47">
        <f>-1*CJ100*$O$11/(CI109+$P$11)^2</f>
        <v>-1.429123389337893E-2</v>
      </c>
      <c r="CL100" s="44">
        <f>$R$69/(EXP($N$11-$O$11/(CK109+$P$11))/$S$95)</f>
        <v>0.61163737118366024</v>
      </c>
      <c r="CM100" s="47">
        <f>-1*CL100*$O$11/(CK109+$P$11)^2</f>
        <v>-1.429123389337893E-2</v>
      </c>
      <c r="CN100" s="44">
        <f>$R$69/(EXP($N$11-$O$11/(CM109+$P$11))/$S$95)</f>
        <v>0.61163737118366024</v>
      </c>
      <c r="CO100" s="47">
        <f>-1*CN100*$O$11/(CM109+$P$11)^2</f>
        <v>-1.429123389337893E-2</v>
      </c>
      <c r="CP100" s="44">
        <f>$R$69/(EXP($N$11-$O$11/(CO109+$P$11))/$S$95)</f>
        <v>0.61163737118366024</v>
      </c>
      <c r="CQ100" s="47">
        <f>-1*CP100*$O$11/(CO109+$P$11)^2</f>
        <v>-1.429123389337893E-2</v>
      </c>
      <c r="CR100" s="44">
        <f>$R$69/(EXP($N$11-$O$11/(CQ109+$P$11))/$S$95)</f>
        <v>0.61163737118366024</v>
      </c>
      <c r="CS100" s="47">
        <f>-1*CR100*$O$11/(CQ109+$P$11)^2</f>
        <v>-1.429123389337893E-2</v>
      </c>
      <c r="CT100" s="44">
        <f>$R$69/(EXP($N$11-$O$11/(CS109+$P$11))/$S$95)</f>
        <v>0.61163737118366024</v>
      </c>
      <c r="CU100" s="47">
        <f>-1*CT100*$O$11/(CS109+$P$11)^2</f>
        <v>-1.429123389337893E-2</v>
      </c>
      <c r="CV100" s="44">
        <f>$R$69/(EXP($N$11-$O$11/(CU109+$P$11))/$S$95)</f>
        <v>0.61163737118366024</v>
      </c>
      <c r="CW100" s="47">
        <f>-1*CV100*$O$11/(CU109+$P$11)^2</f>
        <v>-1.429123389337893E-2</v>
      </c>
      <c r="CX100" s="44">
        <f>$R$69/(EXP($N$11-$O$11/(CW109+$P$11))/$S$95)</f>
        <v>0.61163737118366024</v>
      </c>
      <c r="CY100" s="47">
        <f>-1*CX100*$O$11/(CW109+$P$11)^2</f>
        <v>-1.429123389337893E-2</v>
      </c>
      <c r="CZ100" s="44">
        <f>$R$69/(EXP($N$11-$O$11/(CY109+$P$11))/$S$95)</f>
        <v>0.61163737118366024</v>
      </c>
      <c r="DA100" s="47">
        <f>-1*CZ100*$O$11/(CY109+$P$11)^2</f>
        <v>-1.429123389337893E-2</v>
      </c>
      <c r="DB100" s="44">
        <f>$R$69/(EXP($N$11-$O$11/(DA109+$P$11))/$S$95)</f>
        <v>0.61163737118366024</v>
      </c>
      <c r="DC100" s="47">
        <f>-1*DB100*$O$11/(DA109+$P$11)^2</f>
        <v>-1.429123389337893E-2</v>
      </c>
      <c r="DD100" s="44">
        <f>$R$69/(EXP($N$11-$O$11/(DC109+$P$11))/$S$95)</f>
        <v>0.61163737118366024</v>
      </c>
      <c r="DE100" s="47">
        <f>-1*DD100*$O$11/(DC109+$P$11)^2</f>
        <v>-1.429123389337893E-2</v>
      </c>
      <c r="DF100" s="44">
        <f>$R$69/(EXP($N$11-$O$11/(DE109+$P$11))/$S$95)</f>
        <v>0.61163737118366024</v>
      </c>
      <c r="DG100" s="47">
        <f>-1*DF100*$O$11/(DE109+$P$11)^2</f>
        <v>-1.429123389337893E-2</v>
      </c>
      <c r="DH100" s="44">
        <f>$R$69/(EXP($N$11-$O$11/(DG109+$P$11))/$S$95)</f>
        <v>0.61163737118366024</v>
      </c>
      <c r="DI100" s="47">
        <f>-1*DH100*$O$11/(DG109+$P$11)^2</f>
        <v>-1.429123389337893E-2</v>
      </c>
      <c r="DJ100" s="44">
        <f>$R$69/(EXP($N$11-$O$11/(DI109+$P$11))/$S$95)</f>
        <v>0.61163737118366024</v>
      </c>
      <c r="DK100" s="47">
        <f>-1*DJ100*$O$11/(DI109+$P$11)^2</f>
        <v>-1.429123389337893E-2</v>
      </c>
      <c r="DL100" s="44">
        <f>$R$69/(EXP($N$11-$O$11/(DK109+$P$11))/$S$95)</f>
        <v>0.61163737118366024</v>
      </c>
      <c r="DM100" s="47">
        <f>-1*DL100*$O$11/(DK109+$P$11)^2</f>
        <v>-1.429123389337893E-2</v>
      </c>
      <c r="DN100" s="44">
        <f>$R$69/(EXP($N$11-$O$11/(DM109+$P$11))/$S$95)</f>
        <v>0.61163737118366024</v>
      </c>
      <c r="DO100" s="47">
        <f>-1*DN100*$O$11/(DM109+$P$11)^2</f>
        <v>-1.429123389337893E-2</v>
      </c>
      <c r="DP100" s="44">
        <f>$R$69/(EXP($N$11-$O$11/(DO109+$P$11))/$S$95)</f>
        <v>0.61163737118366024</v>
      </c>
      <c r="DQ100" s="47">
        <f>-1*DP100*$O$11/(DO109+$P$11)^2</f>
        <v>-1.429123389337893E-2</v>
      </c>
      <c r="DR100" s="44">
        <f>$R$69/(EXP($N$11-$O$11/(DQ109+$P$11))/$S$95)</f>
        <v>0.61163737118366024</v>
      </c>
      <c r="DS100" s="47">
        <f>-1*DR100*$O$11/(DQ109+$P$11)^2</f>
        <v>-1.429123389337893E-2</v>
      </c>
      <c r="DT100" s="44">
        <f>$R$69/(EXP($N$11-$O$11/(DS109+$P$11))/$S$95)</f>
        <v>0.61163737118366024</v>
      </c>
      <c r="DU100" s="47">
        <f>-1*DT100*$O$11/(DS109+$P$11)^2</f>
        <v>-1.429123389337893E-2</v>
      </c>
      <c r="DV100" s="44">
        <f>$R$69/(EXP($N$11-$O$11/(DU109+$P$11))/$S$95)</f>
        <v>0.61163737118366024</v>
      </c>
      <c r="DW100" s="47">
        <f>-1*DV100*$O$11/(DU109+$P$11)^2</f>
        <v>-1.429123389337893E-2</v>
      </c>
      <c r="DX100" s="44">
        <f>$R$69/(EXP($N$11-$O$11/(DW109+$P$11))/$S$95)</f>
        <v>0.61163737118366024</v>
      </c>
      <c r="DY100" s="47">
        <f>-1*DX100*$O$11/(DW109+$P$11)^2</f>
        <v>-1.429123389337893E-2</v>
      </c>
      <c r="DZ100" s="44">
        <f>$R$69/(EXP($N$11-$O$11/(DY109+$P$11))/$S$95)</f>
        <v>0.61163737118366024</v>
      </c>
      <c r="EA100" s="47">
        <f>-1*DZ100*$O$11/(DY109+$P$11)^2</f>
        <v>-1.429123389337893E-2</v>
      </c>
      <c r="EB100" s="44">
        <f>$R$69/(EXP($N$11-$O$11/(EA109+$P$11))/$S$95)</f>
        <v>0.61163737118366024</v>
      </c>
      <c r="EC100" s="47">
        <f>-1*EB100*$O$11/(EA109+$P$11)^2</f>
        <v>-1.429123389337893E-2</v>
      </c>
      <c r="ED100" s="44">
        <f>$R$69/(EXP($N$11-$O$11/(EC109+$P$11))/$S$95)</f>
        <v>0.61163737118366024</v>
      </c>
      <c r="EE100" s="47">
        <f>-1*ED100*$O$11/(EC109+$P$11)^2</f>
        <v>-1.429123389337893E-2</v>
      </c>
      <c r="EF100" s="44">
        <f>$R$69/(EXP($N$11-$O$11/(EE109+$P$11))/$S$95)</f>
        <v>0.61163737118366024</v>
      </c>
      <c r="EG100" s="47">
        <f>-1*EF100*$O$11/(EE109+$P$11)^2</f>
        <v>-1.429123389337893E-2</v>
      </c>
      <c r="EH100" s="44">
        <f>$R$69/(EXP($N$11-$O$11/(EG109+$P$11))/$S$95)</f>
        <v>0.61163737118366024</v>
      </c>
      <c r="EI100" s="47">
        <f>-1*EH100*$O$11/(EG109+$P$11)^2</f>
        <v>-1.429123389337893E-2</v>
      </c>
      <c r="EJ100" s="44">
        <f>$R$69/(EXP($N$11-$O$11/(EI109+$P$11))/$S$95)</f>
        <v>0.61163737118366024</v>
      </c>
      <c r="EK100" s="47">
        <f>-1*EJ100*$O$11/(EI109+$P$11)^2</f>
        <v>-1.429123389337893E-2</v>
      </c>
      <c r="EL100" s="44">
        <f>$R$69/(EXP($N$11-$O$11/(EK109+$P$11))/$S$95)</f>
        <v>0.61163737118366024</v>
      </c>
      <c r="EM100" s="47">
        <f>-1*EL100*$O$11/(EK109+$P$11)^2</f>
        <v>-1.429123389337893E-2</v>
      </c>
      <c r="EN100" s="44">
        <f>$R$69/(EXP($N$11-$O$11/(EM109+$P$11))/$S$95)</f>
        <v>0.61163737118366024</v>
      </c>
      <c r="EO100" s="47">
        <f>-1*EN100*$O$11/(EM109+$P$11)^2</f>
        <v>-1.429123389337893E-2</v>
      </c>
      <c r="EP100" s="44">
        <f>$R$69/(EXP($N$11-$O$11/(EO109+$P$11))/$S$95)</f>
        <v>0.61163737118366024</v>
      </c>
      <c r="EQ100" s="47">
        <f>-1*EP100*$O$11/(EO109+$P$11)^2</f>
        <v>-1.429123389337893E-2</v>
      </c>
      <c r="ER100" s="44">
        <f>$R$69/(EXP($N$11-$O$11/(EQ109+$P$11))/$S$95)</f>
        <v>0.61163737118366024</v>
      </c>
      <c r="ES100" s="47">
        <f>-1*ER100*$O$11/(EQ109+$P$11)^2</f>
        <v>-1.429123389337893E-2</v>
      </c>
      <c r="ET100" s="44">
        <f>$R$69/(EXP($N$11-$O$11/(ES109+$P$11))/$S$95)</f>
        <v>0.61163737118366024</v>
      </c>
      <c r="EU100" s="47">
        <f>-1*ET100*$O$11/(ES109+$P$11)^2</f>
        <v>-1.429123389337893E-2</v>
      </c>
      <c r="EV100" s="44">
        <f>$R$69/(EXP($N$11-$O$11/(EU109+$P$11))/$S$95)</f>
        <v>0.61163737118366024</v>
      </c>
      <c r="EW100" s="47">
        <f>-1*EV100*$O$11/(EU109+$P$11)^2</f>
        <v>-1.429123389337893E-2</v>
      </c>
    </row>
    <row r="101" spans="13:153" x14ac:dyDescent="0.25">
      <c r="M101" s="45">
        <v>4</v>
      </c>
      <c r="N101" s="44">
        <f t="shared" si="46"/>
        <v>5.8974262766740504E-2</v>
      </c>
      <c r="O101" s="42">
        <f t="shared" si="45"/>
        <v>8.4909179179606671</v>
      </c>
      <c r="P101" s="44">
        <f>$R$70/(EXP($N$12-$O$12/(O108+$P$12))/$S$95)</f>
        <v>6.4039437276022321E-2</v>
      </c>
      <c r="Q101" s="47">
        <f>-1*P101*$O$12/(O108+$P$12)^2</f>
        <v>-1.7286507519223863E-3</v>
      </c>
      <c r="R101" s="44">
        <f>$R$70/(EXP($N$12-$O$12/(Q109+$P$12))/$S$95)</f>
        <v>5.9190282085802723E-2</v>
      </c>
      <c r="S101" s="47">
        <f>-1*R101*$O$12/(Q109+$P$12)^2</f>
        <v>-1.566309924560823E-3</v>
      </c>
      <c r="T101" s="44">
        <f>$R$70/(EXP($N$12-$O$12/(S109+$P$12))/$S$95)</f>
        <v>5.8974703282430568E-2</v>
      </c>
      <c r="U101" s="47">
        <f>-1*T101*$O$12/(S109+$P$12)^2</f>
        <v>-1.5591609567293051E-3</v>
      </c>
      <c r="V101" s="44">
        <f>$R$70/(EXP($N$12-$O$12/(U109+$P$12))/$S$95)</f>
        <v>5.8974262768582184E-2</v>
      </c>
      <c r="W101" s="47">
        <f>-1*V101*$O$12/(U109+$P$12)^2</f>
        <v>-1.5591463546184693E-3</v>
      </c>
      <c r="X101" s="44">
        <f>$R$70/(EXP($N$12-$O$12/(W109+$P$12))/$S$95)</f>
        <v>5.89742627667404E-2</v>
      </c>
      <c r="Y101" s="47">
        <f>-1*X101*$O$12/(W109+$P$12)^2</f>
        <v>-1.5591463545574181E-3</v>
      </c>
      <c r="Z101" s="44">
        <f>$R$70/(EXP($N$12-$O$12/(Y109+$P$12))/$S$95)</f>
        <v>5.8974262766740504E-2</v>
      </c>
      <c r="AA101" s="47">
        <f>-1*Z101*$O$12/(Y109+$P$12)^2</f>
        <v>-1.5591463545574218E-3</v>
      </c>
      <c r="AB101" s="44">
        <f>$R$70/(EXP($N$12-$O$12/(AA109+$P$12))/$S$95)</f>
        <v>5.8974262766740504E-2</v>
      </c>
      <c r="AC101" s="47">
        <f>-1*AB101*$O$12/(AA109+$P$12)^2</f>
        <v>-1.5591463545574218E-3</v>
      </c>
      <c r="AD101" s="44">
        <f>$R$70/(EXP($N$12-$O$12/(AC109+$P$12))/$S$95)</f>
        <v>5.8974262766740504E-2</v>
      </c>
      <c r="AE101" s="47">
        <f>-1*AD101*$O$12/(AC109+$P$12)^2</f>
        <v>-1.5591463545574218E-3</v>
      </c>
      <c r="AF101" s="44">
        <f>$R$70/(EXP($N$12-$O$12/(AE109+$P$12))/$S$95)</f>
        <v>5.8974262766740504E-2</v>
      </c>
      <c r="AG101" s="47">
        <f>-1*AF101*$O$12/(AE109+$P$12)^2</f>
        <v>-1.5591463545574218E-3</v>
      </c>
      <c r="AH101" s="44">
        <f>$R$70/(EXP($N$12-$O$12/(AG109+$P$12))/$S$95)</f>
        <v>5.8974262766740504E-2</v>
      </c>
      <c r="AI101" s="47">
        <f>-1*AH101*$O$12/(AG109+$P$12)^2</f>
        <v>-1.5591463545574218E-3</v>
      </c>
      <c r="AJ101" s="44">
        <f>$R$70/(EXP($N$12-$O$12/(AI109+$P$12))/$S$95)</f>
        <v>5.8974262766740504E-2</v>
      </c>
      <c r="AK101" s="47">
        <f>-1*AJ101*$O$12/(AI109+$P$12)^2</f>
        <v>-1.5591463545574218E-3</v>
      </c>
      <c r="AL101" s="44">
        <f>$R$70/(EXP($N$12-$O$12/(AK109+$P$12))/$S$95)</f>
        <v>5.8974262766740504E-2</v>
      </c>
      <c r="AM101" s="47">
        <f>-1*AL101*$O$12/(AK109+$P$12)^2</f>
        <v>-1.5591463545574218E-3</v>
      </c>
      <c r="AN101" s="44">
        <f>$R$70/(EXP($N$12-$O$12/(AM109+$P$12))/$S$95)</f>
        <v>5.8974262766740504E-2</v>
      </c>
      <c r="AO101" s="47">
        <f>-1*AN101*$O$12/(AM109+$P$12)^2</f>
        <v>-1.5591463545574218E-3</v>
      </c>
      <c r="AP101" s="44">
        <f>$R$70/(EXP($N$12-$O$12/(AO109+$P$12))/$S$95)</f>
        <v>5.8974262766740504E-2</v>
      </c>
      <c r="AQ101" s="47">
        <f>-1*AP101*$O$12/(AO109+$P$12)^2</f>
        <v>-1.5591463545574218E-3</v>
      </c>
      <c r="AR101" s="44">
        <f>$R$70/(EXP($N$12-$O$12/(AQ109+$P$12))/$S$95)</f>
        <v>5.8974262766740504E-2</v>
      </c>
      <c r="AS101" s="47">
        <f>-1*AR101*$O$12/(AQ109+$P$12)^2</f>
        <v>-1.5591463545574218E-3</v>
      </c>
      <c r="AT101" s="44">
        <f>$R$70/(EXP($N$12-$O$12/(AS109+$P$12))/$S$95)</f>
        <v>5.8974262766740504E-2</v>
      </c>
      <c r="AU101" s="47">
        <f>-1*AT101*$O$12/(AS109+$P$12)^2</f>
        <v>-1.5591463545574218E-3</v>
      </c>
      <c r="AV101" s="44">
        <f>$R$70/(EXP($N$12-$O$12/(AU109+$P$12))/$S$95)</f>
        <v>5.8974262766740504E-2</v>
      </c>
      <c r="AW101" s="47">
        <f>-1*AV101*$O$12/(AU109+$P$12)^2</f>
        <v>-1.5591463545574218E-3</v>
      </c>
      <c r="AX101" s="44">
        <f>$R$70/(EXP($N$12-$O$12/(AW109+$P$12))/$S$95)</f>
        <v>5.8974262766740504E-2</v>
      </c>
      <c r="AY101" s="47">
        <f>-1*AX101*$O$12/(AW109+$P$12)^2</f>
        <v>-1.5591463545574218E-3</v>
      </c>
      <c r="AZ101" s="44">
        <f>$R$70/(EXP($N$12-$O$12/(AY109+$P$12))/$S$95)</f>
        <v>5.8974262766740504E-2</v>
      </c>
      <c r="BA101" s="47">
        <f>-1*AZ101*$O$12/(AY109+$P$12)^2</f>
        <v>-1.5591463545574218E-3</v>
      </c>
      <c r="BB101" s="44">
        <f>$R$70/(EXP($N$12-$O$12/(BA109+$P$12))/$S$95)</f>
        <v>5.8974262766740504E-2</v>
      </c>
      <c r="BC101" s="47">
        <f>-1*BB101*$O$12/(BA109+$P$12)^2</f>
        <v>-1.5591463545574218E-3</v>
      </c>
      <c r="BD101" s="44">
        <f>$R$70/(EXP($N$12-$O$12/(BC109+$P$12))/$S$95)</f>
        <v>5.8974262766740504E-2</v>
      </c>
      <c r="BE101" s="47">
        <f>-1*BD101*$O$12/(BC109+$P$12)^2</f>
        <v>-1.5591463545574218E-3</v>
      </c>
      <c r="BF101" s="44">
        <f>$R$70/(EXP($N$12-$O$12/(BE109+$P$12))/$S$95)</f>
        <v>5.8974262766740504E-2</v>
      </c>
      <c r="BG101" s="47">
        <f>-1*BF101*$O$12/(BE109+$P$12)^2</f>
        <v>-1.5591463545574218E-3</v>
      </c>
      <c r="BH101" s="44">
        <f>$R$70/(EXP($N$12-$O$12/(BG109+$P$12))/$S$95)</f>
        <v>5.8974262766740504E-2</v>
      </c>
      <c r="BI101" s="47">
        <f>-1*BH101*$O$12/(BG109+$P$12)^2</f>
        <v>-1.5591463545574218E-3</v>
      </c>
      <c r="BJ101" s="44">
        <f>$R$70/(EXP($N$12-$O$12/(BI109+$P$12))/$S$95)</f>
        <v>5.8974262766740504E-2</v>
      </c>
      <c r="BK101" s="47">
        <f>-1*BJ101*$O$12/(BI109+$P$12)^2</f>
        <v>-1.5591463545574218E-3</v>
      </c>
      <c r="BL101" s="44">
        <f>$R$70/(EXP($N$12-$O$12/(BK109+$P$12))/$S$95)</f>
        <v>5.8974262766740504E-2</v>
      </c>
      <c r="BM101" s="47">
        <f>-1*BL101*$O$12/(BK109+$P$12)^2</f>
        <v>-1.5591463545574218E-3</v>
      </c>
      <c r="BN101" s="44">
        <f>$R$70/(EXP($N$12-$O$12/(BM109+$P$12))/$S$95)</f>
        <v>5.8974262766740504E-2</v>
      </c>
      <c r="BO101" s="47">
        <f>-1*BN101*$O$12/(BM109+$P$12)^2</f>
        <v>-1.5591463545574218E-3</v>
      </c>
      <c r="BP101" s="44">
        <f>$R$70/(EXP($N$12-$O$12/(BO109+$P$12))/$S$95)</f>
        <v>5.8974262766740504E-2</v>
      </c>
      <c r="BQ101" s="47">
        <f>-1*BP101*$O$12/(BO109+$P$12)^2</f>
        <v>-1.5591463545574218E-3</v>
      </c>
      <c r="BR101" s="44">
        <f>$R$70/(EXP($N$12-$O$12/(BQ109+$P$12))/$S$95)</f>
        <v>5.8974262766740504E-2</v>
      </c>
      <c r="BS101" s="47">
        <f>-1*BR101*$O$12/(BQ109+$P$12)^2</f>
        <v>-1.5591463545574218E-3</v>
      </c>
      <c r="BT101" s="44">
        <f>$R$70/(EXP($N$12-$O$12/(BS109+$P$12))/$S$95)</f>
        <v>5.8974262766740504E-2</v>
      </c>
      <c r="BU101" s="47">
        <f>-1*BT101*$O$12/(BS109+$P$12)^2</f>
        <v>-1.5591463545574218E-3</v>
      </c>
      <c r="BV101" s="44">
        <f>$R$70/(EXP($N$12-$O$12/(BU109+$P$12))/$S$95)</f>
        <v>5.8974262766740504E-2</v>
      </c>
      <c r="BW101" s="47">
        <f>-1*BV101*$O$12/(BU109+$P$12)^2</f>
        <v>-1.5591463545574218E-3</v>
      </c>
      <c r="BX101" s="44">
        <f>$R$70/(EXP($N$12-$O$12/(BW109+$P$12))/$S$95)</f>
        <v>5.8974262766740504E-2</v>
      </c>
      <c r="BY101" s="47">
        <f>-1*BX101*$O$12/(BW109+$P$12)^2</f>
        <v>-1.5591463545574218E-3</v>
      </c>
      <c r="BZ101" s="44">
        <f>$R$70/(EXP($N$12-$O$12/(BY109+$P$12))/$S$95)</f>
        <v>5.8974262766740504E-2</v>
      </c>
      <c r="CA101" s="47">
        <f>-1*BZ101*$O$12/(BY109+$P$12)^2</f>
        <v>-1.5591463545574218E-3</v>
      </c>
      <c r="CB101" s="44">
        <f>$R$70/(EXP($N$12-$O$12/(CA109+$P$12))/$S$95)</f>
        <v>5.8974262766740504E-2</v>
      </c>
      <c r="CC101" s="47">
        <f>-1*CB101*$O$12/(CA109+$P$12)^2</f>
        <v>-1.5591463545574218E-3</v>
      </c>
      <c r="CD101" s="44">
        <f>$R$70/(EXP($N$12-$O$12/(CC109+$P$12))/$S$95)</f>
        <v>5.8974262766740504E-2</v>
      </c>
      <c r="CE101" s="47">
        <f>-1*CD101*$O$12/(CC109+$P$12)^2</f>
        <v>-1.5591463545574218E-3</v>
      </c>
      <c r="CF101" s="44">
        <f>$R$70/(EXP($N$12-$O$12/(CE109+$P$12))/$S$95)</f>
        <v>5.8974262766740504E-2</v>
      </c>
      <c r="CG101" s="47">
        <f>-1*CF101*$O$12/(CE109+$P$12)^2</f>
        <v>-1.5591463545574218E-3</v>
      </c>
      <c r="CH101" s="44">
        <f>$R$70/(EXP($N$12-$O$12/(CG109+$P$12))/$S$95)</f>
        <v>5.8974262766740504E-2</v>
      </c>
      <c r="CI101" s="47">
        <f>-1*CH101*$O$12/(CG109+$P$12)^2</f>
        <v>-1.5591463545574218E-3</v>
      </c>
      <c r="CJ101" s="44">
        <f>$R$70/(EXP($N$12-$O$12/(CI109+$P$12))/$S$95)</f>
        <v>5.8974262766740504E-2</v>
      </c>
      <c r="CK101" s="47">
        <f>-1*CJ101*$O$12/(CI109+$P$12)^2</f>
        <v>-1.5591463545574218E-3</v>
      </c>
      <c r="CL101" s="44">
        <f>$R$70/(EXP($N$12-$O$12/(CK109+$P$12))/$S$95)</f>
        <v>5.8974262766740504E-2</v>
      </c>
      <c r="CM101" s="47">
        <f>-1*CL101*$O$12/(CK109+$P$12)^2</f>
        <v>-1.5591463545574218E-3</v>
      </c>
      <c r="CN101" s="44">
        <f>$R$70/(EXP($N$12-$O$12/(CM109+$P$12))/$S$95)</f>
        <v>5.8974262766740504E-2</v>
      </c>
      <c r="CO101" s="47">
        <f>-1*CN101*$O$12/(CM109+$P$12)^2</f>
        <v>-1.5591463545574218E-3</v>
      </c>
      <c r="CP101" s="44">
        <f>$R$70/(EXP($N$12-$O$12/(CO109+$P$12))/$S$95)</f>
        <v>5.8974262766740504E-2</v>
      </c>
      <c r="CQ101" s="47">
        <f>-1*CP101*$O$12/(CO109+$P$12)^2</f>
        <v>-1.5591463545574218E-3</v>
      </c>
      <c r="CR101" s="44">
        <f>$R$70/(EXP($N$12-$O$12/(CQ109+$P$12))/$S$95)</f>
        <v>5.8974262766740504E-2</v>
      </c>
      <c r="CS101" s="47">
        <f>-1*CR101*$O$12/(CQ109+$P$12)^2</f>
        <v>-1.5591463545574218E-3</v>
      </c>
      <c r="CT101" s="44">
        <f>$R$70/(EXP($N$12-$O$12/(CS109+$P$12))/$S$95)</f>
        <v>5.8974262766740504E-2</v>
      </c>
      <c r="CU101" s="47">
        <f>-1*CT101*$O$12/(CS109+$P$12)^2</f>
        <v>-1.5591463545574218E-3</v>
      </c>
      <c r="CV101" s="44">
        <f>$R$70/(EXP($N$12-$O$12/(CU109+$P$12))/$S$95)</f>
        <v>5.8974262766740504E-2</v>
      </c>
      <c r="CW101" s="47">
        <f>-1*CV101*$O$12/(CU109+$P$12)^2</f>
        <v>-1.5591463545574218E-3</v>
      </c>
      <c r="CX101" s="44">
        <f>$R$70/(EXP($N$12-$O$12/(CW109+$P$12))/$S$95)</f>
        <v>5.8974262766740504E-2</v>
      </c>
      <c r="CY101" s="47">
        <f>-1*CX101*$O$12/(CW109+$P$12)^2</f>
        <v>-1.5591463545574218E-3</v>
      </c>
      <c r="CZ101" s="44">
        <f>$R$70/(EXP($N$12-$O$12/(CY109+$P$12))/$S$95)</f>
        <v>5.8974262766740504E-2</v>
      </c>
      <c r="DA101" s="47">
        <f>-1*CZ101*$O$12/(CY109+$P$12)^2</f>
        <v>-1.5591463545574218E-3</v>
      </c>
      <c r="DB101" s="44">
        <f>$R$70/(EXP($N$12-$O$12/(DA109+$P$12))/$S$95)</f>
        <v>5.8974262766740504E-2</v>
      </c>
      <c r="DC101" s="47">
        <f>-1*DB101*$O$12/(DA109+$P$12)^2</f>
        <v>-1.5591463545574218E-3</v>
      </c>
      <c r="DD101" s="44">
        <f>$R$70/(EXP($N$12-$O$12/(DC109+$P$12))/$S$95)</f>
        <v>5.8974262766740504E-2</v>
      </c>
      <c r="DE101" s="47">
        <f>-1*DD101*$O$12/(DC109+$P$12)^2</f>
        <v>-1.5591463545574218E-3</v>
      </c>
      <c r="DF101" s="44">
        <f>$R$70/(EXP($N$12-$O$12/(DE109+$P$12))/$S$95)</f>
        <v>5.8974262766740504E-2</v>
      </c>
      <c r="DG101" s="47">
        <f>-1*DF101*$O$12/(DE109+$P$12)^2</f>
        <v>-1.5591463545574218E-3</v>
      </c>
      <c r="DH101" s="44">
        <f>$R$70/(EXP($N$12-$O$12/(DG109+$P$12))/$S$95)</f>
        <v>5.8974262766740504E-2</v>
      </c>
      <c r="DI101" s="47">
        <f>-1*DH101*$O$12/(DG109+$P$12)^2</f>
        <v>-1.5591463545574218E-3</v>
      </c>
      <c r="DJ101" s="44">
        <f>$R$70/(EXP($N$12-$O$12/(DI109+$P$12))/$S$95)</f>
        <v>5.8974262766740504E-2</v>
      </c>
      <c r="DK101" s="47">
        <f>-1*DJ101*$O$12/(DI109+$P$12)^2</f>
        <v>-1.5591463545574218E-3</v>
      </c>
      <c r="DL101" s="44">
        <f>$R$70/(EXP($N$12-$O$12/(DK109+$P$12))/$S$95)</f>
        <v>5.8974262766740504E-2</v>
      </c>
      <c r="DM101" s="47">
        <f>-1*DL101*$O$12/(DK109+$P$12)^2</f>
        <v>-1.5591463545574218E-3</v>
      </c>
      <c r="DN101" s="44">
        <f>$R$70/(EXP($N$12-$O$12/(DM109+$P$12))/$S$95)</f>
        <v>5.8974262766740504E-2</v>
      </c>
      <c r="DO101" s="47">
        <f>-1*DN101*$O$12/(DM109+$P$12)^2</f>
        <v>-1.5591463545574218E-3</v>
      </c>
      <c r="DP101" s="44">
        <f>$R$70/(EXP($N$12-$O$12/(DO109+$P$12))/$S$95)</f>
        <v>5.8974262766740504E-2</v>
      </c>
      <c r="DQ101" s="47">
        <f>-1*DP101*$O$12/(DO109+$P$12)^2</f>
        <v>-1.5591463545574218E-3</v>
      </c>
      <c r="DR101" s="44">
        <f>$R$70/(EXP($N$12-$O$12/(DQ109+$P$12))/$S$95)</f>
        <v>5.8974262766740504E-2</v>
      </c>
      <c r="DS101" s="47">
        <f>-1*DR101*$O$12/(DQ109+$P$12)^2</f>
        <v>-1.5591463545574218E-3</v>
      </c>
      <c r="DT101" s="44">
        <f>$R$70/(EXP($N$12-$O$12/(DS109+$P$12))/$S$95)</f>
        <v>5.8974262766740504E-2</v>
      </c>
      <c r="DU101" s="47">
        <f>-1*DT101*$O$12/(DS109+$P$12)^2</f>
        <v>-1.5591463545574218E-3</v>
      </c>
      <c r="DV101" s="44">
        <f>$R$70/(EXP($N$12-$O$12/(DU109+$P$12))/$S$95)</f>
        <v>5.8974262766740504E-2</v>
      </c>
      <c r="DW101" s="47">
        <f>-1*DV101*$O$12/(DU109+$P$12)^2</f>
        <v>-1.5591463545574218E-3</v>
      </c>
      <c r="DX101" s="44">
        <f>$R$70/(EXP($N$12-$O$12/(DW109+$P$12))/$S$95)</f>
        <v>5.8974262766740504E-2</v>
      </c>
      <c r="DY101" s="47">
        <f>-1*DX101*$O$12/(DW109+$P$12)^2</f>
        <v>-1.5591463545574218E-3</v>
      </c>
      <c r="DZ101" s="44">
        <f>$R$70/(EXP($N$12-$O$12/(DY109+$P$12))/$S$95)</f>
        <v>5.8974262766740504E-2</v>
      </c>
      <c r="EA101" s="47">
        <f>-1*DZ101*$O$12/(DY109+$P$12)^2</f>
        <v>-1.5591463545574218E-3</v>
      </c>
      <c r="EB101" s="44">
        <f>$R$70/(EXP($N$12-$O$12/(EA109+$P$12))/$S$95)</f>
        <v>5.8974262766740504E-2</v>
      </c>
      <c r="EC101" s="47">
        <f>-1*EB101*$O$12/(EA109+$P$12)^2</f>
        <v>-1.5591463545574218E-3</v>
      </c>
      <c r="ED101" s="44">
        <f>$R$70/(EXP($N$12-$O$12/(EC109+$P$12))/$S$95)</f>
        <v>5.8974262766740504E-2</v>
      </c>
      <c r="EE101" s="47">
        <f>-1*ED101*$O$12/(EC109+$P$12)^2</f>
        <v>-1.5591463545574218E-3</v>
      </c>
      <c r="EF101" s="44">
        <f>$R$70/(EXP($N$12-$O$12/(EE109+$P$12))/$S$95)</f>
        <v>5.8974262766740504E-2</v>
      </c>
      <c r="EG101" s="47">
        <f>-1*EF101*$O$12/(EE109+$P$12)^2</f>
        <v>-1.5591463545574218E-3</v>
      </c>
      <c r="EH101" s="44">
        <f>$R$70/(EXP($N$12-$O$12/(EG109+$P$12))/$S$95)</f>
        <v>5.8974262766740504E-2</v>
      </c>
      <c r="EI101" s="47">
        <f>-1*EH101*$O$12/(EG109+$P$12)^2</f>
        <v>-1.5591463545574218E-3</v>
      </c>
      <c r="EJ101" s="44">
        <f>$R$70/(EXP($N$12-$O$12/(EI109+$P$12))/$S$95)</f>
        <v>5.8974262766740504E-2</v>
      </c>
      <c r="EK101" s="47">
        <f>-1*EJ101*$O$12/(EI109+$P$12)^2</f>
        <v>-1.5591463545574218E-3</v>
      </c>
      <c r="EL101" s="44">
        <f>$R$70/(EXP($N$12-$O$12/(EK109+$P$12))/$S$95)</f>
        <v>5.8974262766740504E-2</v>
      </c>
      <c r="EM101" s="47">
        <f>-1*EL101*$O$12/(EK109+$P$12)^2</f>
        <v>-1.5591463545574218E-3</v>
      </c>
      <c r="EN101" s="44">
        <f>$R$70/(EXP($N$12-$O$12/(EM109+$P$12))/$S$95)</f>
        <v>5.8974262766740504E-2</v>
      </c>
      <c r="EO101" s="47">
        <f>-1*EN101*$O$12/(EM109+$P$12)^2</f>
        <v>-1.5591463545574218E-3</v>
      </c>
      <c r="EP101" s="44">
        <f>$R$70/(EXP($N$12-$O$12/(EO109+$P$12))/$S$95)</f>
        <v>5.8974262766740504E-2</v>
      </c>
      <c r="EQ101" s="47">
        <f>-1*EP101*$O$12/(EO109+$P$12)^2</f>
        <v>-1.5591463545574218E-3</v>
      </c>
      <c r="ER101" s="44">
        <f>$R$70/(EXP($N$12-$O$12/(EQ109+$P$12))/$S$95)</f>
        <v>5.8974262766740504E-2</v>
      </c>
      <c r="ES101" s="47">
        <f>-1*ER101*$O$12/(EQ109+$P$12)^2</f>
        <v>-1.5591463545574218E-3</v>
      </c>
      <c r="ET101" s="44">
        <f>$R$70/(EXP($N$12-$O$12/(ES109+$P$12))/$S$95)</f>
        <v>5.8974262766740504E-2</v>
      </c>
      <c r="EU101" s="47">
        <f>-1*ET101*$O$12/(ES109+$P$12)^2</f>
        <v>-1.5591463545574218E-3</v>
      </c>
      <c r="EV101" s="44">
        <f>$R$70/(EXP($N$12-$O$12/(EU109+$P$12))/$S$95)</f>
        <v>5.8974262766740504E-2</v>
      </c>
      <c r="EW101" s="47">
        <f>-1*EV101*$O$12/(EU109+$P$12)^2</f>
        <v>-1.5591463545574218E-3</v>
      </c>
    </row>
    <row r="102" spans="13:153" x14ac:dyDescent="0.25">
      <c r="M102" s="45">
        <v>5</v>
      </c>
      <c r="N102" s="44">
        <f t="shared" si="46"/>
        <v>0</v>
      </c>
      <c r="O102" s="42">
        <f t="shared" si="45"/>
        <v>0</v>
      </c>
      <c r="P102" s="44">
        <f>$R$71/(EXP($N$13-$O$13/(O108+$P$13))/$S$95)</f>
        <v>0</v>
      </c>
      <c r="Q102" s="47">
        <f>-1*P102*$O$13/(O108+$P$13)^2</f>
        <v>0</v>
      </c>
      <c r="R102" s="44">
        <f>$R$71/(EXP($N$13-$O$13/(Q109+$P$13))/$S$95)</f>
        <v>0</v>
      </c>
      <c r="S102" s="47">
        <f>-1*R102*$O$13/(Q109+$P$13)^2</f>
        <v>0</v>
      </c>
      <c r="T102" s="44">
        <f>$R$71/(EXP($N$13-$O$13/(S109+$P$13))/$S$95)</f>
        <v>0</v>
      </c>
      <c r="U102" s="47">
        <f>-1*T102*$O$13/(S109+$P$13)^2</f>
        <v>0</v>
      </c>
      <c r="V102" s="44">
        <f>$R$71/(EXP($N$13-$O$13/(U109+$P$13))/$S$95)</f>
        <v>0</v>
      </c>
      <c r="W102" s="47">
        <f>-1*V102*$O$13/(U109+$P$13)^2</f>
        <v>0</v>
      </c>
      <c r="X102" s="44">
        <f>$R$71/(EXP($N$13-$O$13/(W109+$P$13))/$S$95)</f>
        <v>0</v>
      </c>
      <c r="Y102" s="47">
        <f>-1*X102*$O$13/(W109+$P$13)^2</f>
        <v>0</v>
      </c>
      <c r="Z102" s="44">
        <f>$R$71/(EXP($N$13-$O$13/(Y109+$P$13))/$S$95)</f>
        <v>0</v>
      </c>
      <c r="AA102" s="47">
        <f>-1*Z102*$O$13/(Y109+$P$13)^2</f>
        <v>0</v>
      </c>
      <c r="AB102" s="44">
        <f>$R$71/(EXP($N$13-$O$13/(AA109+$P$13))/$S$95)</f>
        <v>0</v>
      </c>
      <c r="AC102" s="47">
        <f>-1*AB102*$O$13/(AA109+$P$13)^2</f>
        <v>0</v>
      </c>
      <c r="AD102" s="44">
        <f>$R$71/(EXP($N$13-$O$13/(AC109+$P$13))/$S$95)</f>
        <v>0</v>
      </c>
      <c r="AE102" s="47">
        <f>-1*AD102*$O$13/(AC109+$P$13)^2</f>
        <v>0</v>
      </c>
      <c r="AF102" s="44">
        <f>$R$71/(EXP($N$13-$O$13/(AE109+$P$13))/$S$95)</f>
        <v>0</v>
      </c>
      <c r="AG102" s="47">
        <f>-1*AF102*$O$13/(AE109+$P$13)^2</f>
        <v>0</v>
      </c>
      <c r="AH102" s="44">
        <f>$R$71/(EXP($N$13-$O$13/(AG109+$P$13))/$S$95)</f>
        <v>0</v>
      </c>
      <c r="AI102" s="47">
        <f>-1*AH102*$O$13/(AG109+$P$13)^2</f>
        <v>0</v>
      </c>
      <c r="AJ102" s="44">
        <f>$R$71/(EXP($N$13-$O$13/(AI109+$P$13))/$S$95)</f>
        <v>0</v>
      </c>
      <c r="AK102" s="47">
        <f>-1*AJ102*$O$13/(AI109+$P$13)^2</f>
        <v>0</v>
      </c>
      <c r="AL102" s="44">
        <f>$R$71/(EXP($N$13-$O$13/(AK109+$P$13))/$S$95)</f>
        <v>0</v>
      </c>
      <c r="AM102" s="47">
        <f>-1*AL102*$O$13/(AK109+$P$13)^2</f>
        <v>0</v>
      </c>
      <c r="AN102" s="44">
        <f>$R$71/(EXP($N$13-$O$13/(AM109+$P$13))/$S$95)</f>
        <v>0</v>
      </c>
      <c r="AO102" s="47">
        <f>-1*AN102*$O$13/(AM109+$P$13)^2</f>
        <v>0</v>
      </c>
      <c r="AP102" s="44">
        <f>$R$71/(EXP($N$13-$O$13/(AO109+$P$13))/$S$95)</f>
        <v>0</v>
      </c>
      <c r="AQ102" s="47">
        <f>-1*AP102*$O$13/(AO109+$P$13)^2</f>
        <v>0</v>
      </c>
      <c r="AR102" s="44">
        <f>$R$71/(EXP($N$13-$O$13/(AQ109+$P$13))/$S$95)</f>
        <v>0</v>
      </c>
      <c r="AS102" s="47">
        <f>-1*AR102*$O$13/(AQ109+$P$13)^2</f>
        <v>0</v>
      </c>
      <c r="AT102" s="44">
        <f>$R$71/(EXP($N$13-$O$13/(AS109+$P$13))/$S$95)</f>
        <v>0</v>
      </c>
      <c r="AU102" s="47">
        <f>-1*AT102*$O$13/(AS109+$P$13)^2</f>
        <v>0</v>
      </c>
      <c r="AV102" s="44">
        <f>$R$71/(EXP($N$13-$O$13/(AU109+$P$13))/$S$95)</f>
        <v>0</v>
      </c>
      <c r="AW102" s="47">
        <f>-1*AV102*$O$13/(AU109+$P$13)^2</f>
        <v>0</v>
      </c>
      <c r="AX102" s="44">
        <f>$R$71/(EXP($N$13-$O$13/(AW109+$P$13))/$S$95)</f>
        <v>0</v>
      </c>
      <c r="AY102" s="47">
        <f>-1*AX102*$O$13/(AW109+$P$13)^2</f>
        <v>0</v>
      </c>
      <c r="AZ102" s="44">
        <f>$R$71/(EXP($N$13-$O$13/(AY109+$P$13))/$S$95)</f>
        <v>0</v>
      </c>
      <c r="BA102" s="47">
        <f>-1*AZ102*$O$13/(AY109+$P$13)^2</f>
        <v>0</v>
      </c>
      <c r="BB102" s="44">
        <f>$R$71/(EXP($N$13-$O$13/(BA109+$P$13))/$S$95)</f>
        <v>0</v>
      </c>
      <c r="BC102" s="47">
        <f>-1*BB102*$O$13/(BA109+$P$13)^2</f>
        <v>0</v>
      </c>
      <c r="BD102" s="44">
        <f>$R$71/(EXP($N$13-$O$13/(BC109+$P$13))/$S$95)</f>
        <v>0</v>
      </c>
      <c r="BE102" s="47">
        <f>-1*BD102*$O$13/(BC109+$P$13)^2</f>
        <v>0</v>
      </c>
      <c r="BF102" s="44">
        <f>$R$71/(EXP($N$13-$O$13/(BE109+$P$13))/$S$95)</f>
        <v>0</v>
      </c>
      <c r="BG102" s="47">
        <f>-1*BF102*$O$13/(BE109+$P$13)^2</f>
        <v>0</v>
      </c>
      <c r="BH102" s="44">
        <f>$R$71/(EXP($N$13-$O$13/(BG109+$P$13))/$S$95)</f>
        <v>0</v>
      </c>
      <c r="BI102" s="47">
        <f>-1*BH102*$O$13/(BG109+$P$13)^2</f>
        <v>0</v>
      </c>
      <c r="BJ102" s="44">
        <f>$R$71/(EXP($N$13-$O$13/(BI109+$P$13))/$S$95)</f>
        <v>0</v>
      </c>
      <c r="BK102" s="47">
        <f>-1*BJ102*$O$13/(BI109+$P$13)^2</f>
        <v>0</v>
      </c>
      <c r="BL102" s="44">
        <f>$R$71/(EXP($N$13-$O$13/(BK109+$P$13))/$S$95)</f>
        <v>0</v>
      </c>
      <c r="BM102" s="47">
        <f>-1*BL102*$O$13/(BK109+$P$13)^2</f>
        <v>0</v>
      </c>
      <c r="BN102" s="44">
        <f>$R$71/(EXP($N$13-$O$13/(BM109+$P$13))/$S$95)</f>
        <v>0</v>
      </c>
      <c r="BO102" s="47">
        <f>-1*BN102*$O$13/(BM109+$P$13)^2</f>
        <v>0</v>
      </c>
      <c r="BP102" s="44">
        <f>$R$71/(EXP($N$13-$O$13/(BO109+$P$13))/$S$95)</f>
        <v>0</v>
      </c>
      <c r="BQ102" s="47">
        <f>-1*BP102*$O$13/(BO109+$P$13)^2</f>
        <v>0</v>
      </c>
      <c r="BR102" s="44">
        <f>$R$71/(EXP($N$13-$O$13/(BQ109+$P$13))/$S$95)</f>
        <v>0</v>
      </c>
      <c r="BS102" s="47">
        <f>-1*BR102*$O$13/(BQ109+$P$13)^2</f>
        <v>0</v>
      </c>
      <c r="BT102" s="44">
        <f>$R$71/(EXP($N$13-$O$13/(BS109+$P$13))/$S$95)</f>
        <v>0</v>
      </c>
      <c r="BU102" s="47">
        <f>-1*BT102*$O$13/(BS109+$P$13)^2</f>
        <v>0</v>
      </c>
      <c r="BV102" s="44">
        <f>$R$71/(EXP($N$13-$O$13/(BU109+$P$13))/$S$95)</f>
        <v>0</v>
      </c>
      <c r="BW102" s="47">
        <f>-1*BV102*$O$13/(BU109+$P$13)^2</f>
        <v>0</v>
      </c>
      <c r="BX102" s="44">
        <f>$R$71/(EXP($N$13-$O$13/(BW109+$P$13))/$S$95)</f>
        <v>0</v>
      </c>
      <c r="BY102" s="47">
        <f>-1*BX102*$O$13/(BW109+$P$13)^2</f>
        <v>0</v>
      </c>
      <c r="BZ102" s="44">
        <f>$R$71/(EXP($N$13-$O$13/(BY109+$P$13))/$S$95)</f>
        <v>0</v>
      </c>
      <c r="CA102" s="47">
        <f>-1*BZ102*$O$13/(BY109+$P$13)^2</f>
        <v>0</v>
      </c>
      <c r="CB102" s="44">
        <f>$R$71/(EXP($N$13-$O$13/(CA109+$P$13))/$S$95)</f>
        <v>0</v>
      </c>
      <c r="CC102" s="47">
        <f>-1*CB102*$O$13/(CA109+$P$13)^2</f>
        <v>0</v>
      </c>
      <c r="CD102" s="44">
        <f>$R$71/(EXP($N$13-$O$13/(CC109+$P$13))/$S$95)</f>
        <v>0</v>
      </c>
      <c r="CE102" s="47">
        <f>-1*CD102*$O$13/(CC109+$P$13)^2</f>
        <v>0</v>
      </c>
      <c r="CF102" s="44">
        <f>$R$71/(EXP($N$13-$O$13/(CE109+$P$13))/$S$95)</f>
        <v>0</v>
      </c>
      <c r="CG102" s="47">
        <f>-1*CF102*$O$13/(CE109+$P$13)^2</f>
        <v>0</v>
      </c>
      <c r="CH102" s="44">
        <f>$R$71/(EXP($N$13-$O$13/(CG109+$P$13))/$S$95)</f>
        <v>0</v>
      </c>
      <c r="CI102" s="47">
        <f>-1*CH102*$O$13/(CG109+$P$13)^2</f>
        <v>0</v>
      </c>
      <c r="CJ102" s="44">
        <f>$R$71/(EXP($N$13-$O$13/(CI109+$P$13))/$S$95)</f>
        <v>0</v>
      </c>
      <c r="CK102" s="47">
        <f>-1*CJ102*$O$13/(CI109+$P$13)^2</f>
        <v>0</v>
      </c>
      <c r="CL102" s="44">
        <f>$R$71/(EXP($N$13-$O$13/(CK109+$P$13))/$S$95)</f>
        <v>0</v>
      </c>
      <c r="CM102" s="47">
        <f>-1*CL102*$O$13/(CK109+$P$13)^2</f>
        <v>0</v>
      </c>
      <c r="CN102" s="44">
        <f>$R$71/(EXP($N$13-$O$13/(CM109+$P$13))/$S$95)</f>
        <v>0</v>
      </c>
      <c r="CO102" s="47">
        <f>-1*CN102*$O$13/(CM109+$P$13)^2</f>
        <v>0</v>
      </c>
      <c r="CP102" s="44">
        <f>$R$71/(EXP($N$13-$O$13/(CO109+$P$13))/$S$95)</f>
        <v>0</v>
      </c>
      <c r="CQ102" s="47">
        <f>-1*CP102*$O$13/(CO109+$P$13)^2</f>
        <v>0</v>
      </c>
      <c r="CR102" s="44">
        <f>$R$71/(EXP($N$13-$O$13/(CQ109+$P$13))/$S$95)</f>
        <v>0</v>
      </c>
      <c r="CS102" s="47">
        <f>-1*CR102*$O$13/(CQ109+$P$13)^2</f>
        <v>0</v>
      </c>
      <c r="CT102" s="44">
        <f>$R$71/(EXP($N$13-$O$13/(CS109+$P$13))/$S$95)</f>
        <v>0</v>
      </c>
      <c r="CU102" s="47">
        <f>-1*CT102*$O$13/(CS109+$P$13)^2</f>
        <v>0</v>
      </c>
      <c r="CV102" s="44">
        <f>$R$71/(EXP($N$13-$O$13/(CU109+$P$13))/$S$95)</f>
        <v>0</v>
      </c>
      <c r="CW102" s="47">
        <f>-1*CV102*$O$13/(CU109+$P$13)^2</f>
        <v>0</v>
      </c>
      <c r="CX102" s="44">
        <f>$R$71/(EXP($N$13-$O$13/(CW109+$P$13))/$S$95)</f>
        <v>0</v>
      </c>
      <c r="CY102" s="47">
        <f>-1*CX102*$O$13/(CW109+$P$13)^2</f>
        <v>0</v>
      </c>
      <c r="CZ102" s="44">
        <f>$R$71/(EXP($N$13-$O$13/(CY109+$P$13))/$S$95)</f>
        <v>0</v>
      </c>
      <c r="DA102" s="47">
        <f>-1*CZ102*$O$13/(CY109+$P$13)^2</f>
        <v>0</v>
      </c>
      <c r="DB102" s="44">
        <f>$R$71/(EXP($N$13-$O$13/(DA109+$P$13))/$S$95)</f>
        <v>0</v>
      </c>
      <c r="DC102" s="47">
        <f>-1*DB102*$O$13/(DA109+$P$13)^2</f>
        <v>0</v>
      </c>
      <c r="DD102" s="44">
        <f>$R$71/(EXP($N$13-$O$13/(DC109+$P$13))/$S$95)</f>
        <v>0</v>
      </c>
      <c r="DE102" s="47">
        <f>-1*DD102*$O$13/(DC109+$P$13)^2</f>
        <v>0</v>
      </c>
      <c r="DF102" s="44">
        <f>$R$71/(EXP($N$13-$O$13/(DE109+$P$13))/$S$95)</f>
        <v>0</v>
      </c>
      <c r="DG102" s="47">
        <f>-1*DF102*$O$13/(DE109+$P$13)^2</f>
        <v>0</v>
      </c>
      <c r="DH102" s="44">
        <f>$R$71/(EXP($N$13-$O$13/(DG109+$P$13))/$S$95)</f>
        <v>0</v>
      </c>
      <c r="DI102" s="47">
        <f>-1*DH102*$O$13/(DG109+$P$13)^2</f>
        <v>0</v>
      </c>
      <c r="DJ102" s="44">
        <f>$R$71/(EXP($N$13-$O$13/(DI109+$P$13))/$S$95)</f>
        <v>0</v>
      </c>
      <c r="DK102" s="47">
        <f>-1*DJ102*$O$13/(DI109+$P$13)^2</f>
        <v>0</v>
      </c>
      <c r="DL102" s="44">
        <f>$R$71/(EXP($N$13-$O$13/(DK109+$P$13))/$S$95)</f>
        <v>0</v>
      </c>
      <c r="DM102" s="47">
        <f>-1*DL102*$O$13/(DK109+$P$13)^2</f>
        <v>0</v>
      </c>
      <c r="DN102" s="44">
        <f>$R$71/(EXP($N$13-$O$13/(DM109+$P$13))/$S$95)</f>
        <v>0</v>
      </c>
      <c r="DO102" s="47">
        <f>-1*DN102*$O$13/(DM109+$P$13)^2</f>
        <v>0</v>
      </c>
      <c r="DP102" s="44">
        <f>$R$71/(EXP($N$13-$O$13/(DO109+$P$13))/$S$95)</f>
        <v>0</v>
      </c>
      <c r="DQ102" s="47">
        <f>-1*DP102*$O$13/(DO109+$P$13)^2</f>
        <v>0</v>
      </c>
      <c r="DR102" s="44">
        <f>$R$71/(EXP($N$13-$O$13/(DQ109+$P$13))/$S$95)</f>
        <v>0</v>
      </c>
      <c r="DS102" s="47">
        <f>-1*DR102*$O$13/(DQ109+$P$13)^2</f>
        <v>0</v>
      </c>
      <c r="DT102" s="44">
        <f>$R$71/(EXP($N$13-$O$13/(DS109+$P$13))/$S$95)</f>
        <v>0</v>
      </c>
      <c r="DU102" s="47">
        <f>-1*DT102*$O$13/(DS109+$P$13)^2</f>
        <v>0</v>
      </c>
      <c r="DV102" s="44">
        <f>$R$71/(EXP($N$13-$O$13/(DU109+$P$13))/$S$95)</f>
        <v>0</v>
      </c>
      <c r="DW102" s="47">
        <f>-1*DV102*$O$13/(DU109+$P$13)^2</f>
        <v>0</v>
      </c>
      <c r="DX102" s="44">
        <f>$R$71/(EXP($N$13-$O$13/(DW109+$P$13))/$S$95)</f>
        <v>0</v>
      </c>
      <c r="DY102" s="47">
        <f>-1*DX102*$O$13/(DW109+$P$13)^2</f>
        <v>0</v>
      </c>
      <c r="DZ102" s="44">
        <f>$R$71/(EXP($N$13-$O$13/(DY109+$P$13))/$S$95)</f>
        <v>0</v>
      </c>
      <c r="EA102" s="47">
        <f>-1*DZ102*$O$13/(DY109+$P$13)^2</f>
        <v>0</v>
      </c>
      <c r="EB102" s="44">
        <f>$R$71/(EXP($N$13-$O$13/(EA109+$P$13))/$S$95)</f>
        <v>0</v>
      </c>
      <c r="EC102" s="47">
        <f>-1*EB102*$O$13/(EA109+$P$13)^2</f>
        <v>0</v>
      </c>
      <c r="ED102" s="44">
        <f>$R$71/(EXP($N$13-$O$13/(EC109+$P$13))/$S$95)</f>
        <v>0</v>
      </c>
      <c r="EE102" s="47">
        <f>-1*ED102*$O$13/(EC109+$P$13)^2</f>
        <v>0</v>
      </c>
      <c r="EF102" s="44">
        <f>$R$71/(EXP($N$13-$O$13/(EE109+$P$13))/$S$95)</f>
        <v>0</v>
      </c>
      <c r="EG102" s="47">
        <f>-1*EF102*$O$13/(EE109+$P$13)^2</f>
        <v>0</v>
      </c>
      <c r="EH102" s="44">
        <f>$R$71/(EXP($N$13-$O$13/(EG109+$P$13))/$S$95)</f>
        <v>0</v>
      </c>
      <c r="EI102" s="47">
        <f>-1*EH102*$O$13/(EG109+$P$13)^2</f>
        <v>0</v>
      </c>
      <c r="EJ102" s="44">
        <f>$R$71/(EXP($N$13-$O$13/(EI109+$P$13))/$S$95)</f>
        <v>0</v>
      </c>
      <c r="EK102" s="47">
        <f>-1*EJ102*$O$13/(EI109+$P$13)^2</f>
        <v>0</v>
      </c>
      <c r="EL102" s="44">
        <f>$R$71/(EXP($N$13-$O$13/(EK109+$P$13))/$S$95)</f>
        <v>0</v>
      </c>
      <c r="EM102" s="47">
        <f>-1*EL102*$O$13/(EK109+$P$13)^2</f>
        <v>0</v>
      </c>
      <c r="EN102" s="44">
        <f>$R$71/(EXP($N$13-$O$13/(EM109+$P$13))/$S$95)</f>
        <v>0</v>
      </c>
      <c r="EO102" s="47">
        <f>-1*EN102*$O$13/(EM109+$P$13)^2</f>
        <v>0</v>
      </c>
      <c r="EP102" s="44">
        <f>$R$71/(EXP($N$13-$O$13/(EO109+$P$13))/$S$95)</f>
        <v>0</v>
      </c>
      <c r="EQ102" s="47">
        <f>-1*EP102*$O$13/(EO109+$P$13)^2</f>
        <v>0</v>
      </c>
      <c r="ER102" s="44">
        <f>$R$71/(EXP($N$13-$O$13/(EQ109+$P$13))/$S$95)</f>
        <v>0</v>
      </c>
      <c r="ES102" s="47">
        <f>-1*ER102*$O$13/(EQ109+$P$13)^2</f>
        <v>0</v>
      </c>
      <c r="ET102" s="44">
        <f>$R$71/(EXP($N$13-$O$13/(ES109+$P$13))/$S$95)</f>
        <v>0</v>
      </c>
      <c r="EU102" s="47">
        <f>-1*ET102*$O$13/(ES109+$P$13)^2</f>
        <v>0</v>
      </c>
      <c r="EV102" s="44">
        <f>$R$71/(EXP($N$13-$O$13/(EU109+$P$13))/$S$95)</f>
        <v>0</v>
      </c>
      <c r="EW102" s="47">
        <f>-1*EV102*$O$13/(EU109+$P$13)^2</f>
        <v>0</v>
      </c>
    </row>
    <row r="103" spans="13:153" x14ac:dyDescent="0.25">
      <c r="M103" s="45">
        <v>6</v>
      </c>
      <c r="N103" s="44">
        <f t="shared" si="46"/>
        <v>0</v>
      </c>
      <c r="O103" s="42">
        <f t="shared" si="45"/>
        <v>0</v>
      </c>
      <c r="P103" s="44">
        <f>$R$72/(EXP($N$14-$O$14/(O108+$P$14))/$S$95)</f>
        <v>0</v>
      </c>
      <c r="Q103" s="47">
        <f>-1*P103*$O$14/(O108+$P$14)^2</f>
        <v>0</v>
      </c>
      <c r="R103" s="44">
        <f>$R$72/(EXP($N$14-$O$14/(Q109+$P$14))/$S$95)</f>
        <v>0</v>
      </c>
      <c r="S103" s="47">
        <f>-1*R103*$O$14/(Q109+$P$14)^2</f>
        <v>0</v>
      </c>
      <c r="T103" s="44">
        <f>$R$72/(EXP($N$14-$O$14/(S109+$P$14))/$S$95)</f>
        <v>0</v>
      </c>
      <c r="U103" s="47">
        <f>-1*T103*$O$14/(S109+$P$14)^2</f>
        <v>0</v>
      </c>
      <c r="V103" s="44">
        <f>$R$72/(EXP($N$14-$O$14/(U109+$P$14))/$S$95)</f>
        <v>0</v>
      </c>
      <c r="W103" s="47">
        <f>-1*V103*$O$14/(U109+$P$14)^2</f>
        <v>0</v>
      </c>
      <c r="X103" s="44">
        <f>$R$72/(EXP($N$14-$O$14/(W109+$P$14))/$S$95)</f>
        <v>0</v>
      </c>
      <c r="Y103" s="47">
        <f>-1*X103*$O$14/(W109+$P$14)^2</f>
        <v>0</v>
      </c>
      <c r="Z103" s="44">
        <f>$R$72/(EXP($N$14-$O$14/(Y109+$P$14))/$S$95)</f>
        <v>0</v>
      </c>
      <c r="AA103" s="47">
        <f>-1*Z103*$O$14/(Y109+$P$14)^2</f>
        <v>0</v>
      </c>
      <c r="AB103" s="44">
        <f>$R$72/(EXP($N$14-$O$14/(AA109+$P$14))/$S$95)</f>
        <v>0</v>
      </c>
      <c r="AC103" s="47">
        <f>-1*AB103*$O$14/(AA109+$P$14)^2</f>
        <v>0</v>
      </c>
      <c r="AD103" s="44">
        <f>$R$72/(EXP($N$14-$O$14/(AC109+$P$14))/$S$95)</f>
        <v>0</v>
      </c>
      <c r="AE103" s="47">
        <f>-1*AD103*$O$14/(AC109+$P$14)^2</f>
        <v>0</v>
      </c>
      <c r="AF103" s="44">
        <f>$R$72/(EXP($N$14-$O$14/(AE109+$P$14))/$S$95)</f>
        <v>0</v>
      </c>
      <c r="AG103" s="47">
        <f>-1*AF103*$O$14/(AE109+$P$14)^2</f>
        <v>0</v>
      </c>
      <c r="AH103" s="44">
        <f>$R$72/(EXP($N$14-$O$14/(AG109+$P$14))/$S$95)</f>
        <v>0</v>
      </c>
      <c r="AI103" s="47">
        <f>-1*AH103*$O$14/(AG109+$P$14)^2</f>
        <v>0</v>
      </c>
      <c r="AJ103" s="44">
        <f>$R$72/(EXP($N$14-$O$14/(AI109+$P$14))/$S$95)</f>
        <v>0</v>
      </c>
      <c r="AK103" s="47">
        <f>-1*AJ103*$O$14/(AI109+$P$14)^2</f>
        <v>0</v>
      </c>
      <c r="AL103" s="44">
        <f>$R$72/(EXP($N$14-$O$14/(AK109+$P$14))/$S$95)</f>
        <v>0</v>
      </c>
      <c r="AM103" s="47">
        <f>-1*AL103*$O$14/(AK109+$P$14)^2</f>
        <v>0</v>
      </c>
      <c r="AN103" s="44">
        <f>$R$72/(EXP($N$14-$O$14/(AM109+$P$14))/$S$95)</f>
        <v>0</v>
      </c>
      <c r="AO103" s="47">
        <f>-1*AN103*$O$14/(AM109+$P$14)^2</f>
        <v>0</v>
      </c>
      <c r="AP103" s="44">
        <f>$R$72/(EXP($N$14-$O$14/(AO109+$P$14))/$S$95)</f>
        <v>0</v>
      </c>
      <c r="AQ103" s="47">
        <f>-1*AP103*$O$14/(AO109+$P$14)^2</f>
        <v>0</v>
      </c>
      <c r="AR103" s="44">
        <f>$R$72/(EXP($N$14-$O$14/(AQ109+$P$14))/$S$95)</f>
        <v>0</v>
      </c>
      <c r="AS103" s="47">
        <f>-1*AR103*$O$14/(AQ109+$P$14)^2</f>
        <v>0</v>
      </c>
      <c r="AT103" s="44">
        <f>$R$72/(EXP($N$14-$O$14/(AS109+$P$14))/$S$95)</f>
        <v>0</v>
      </c>
      <c r="AU103" s="47">
        <f>-1*AT103*$O$14/(AS109+$P$14)^2</f>
        <v>0</v>
      </c>
      <c r="AV103" s="44">
        <f>$R$72/(EXP($N$14-$O$14/(AU109+$P$14))/$S$95)</f>
        <v>0</v>
      </c>
      <c r="AW103" s="47">
        <f>-1*AV103*$O$14/(AU109+$P$14)^2</f>
        <v>0</v>
      </c>
      <c r="AX103" s="44">
        <f>$R$72/(EXP($N$14-$O$14/(AW109+$P$14))/$S$95)</f>
        <v>0</v>
      </c>
      <c r="AY103" s="47">
        <f>-1*AX103*$O$14/(AW109+$P$14)^2</f>
        <v>0</v>
      </c>
      <c r="AZ103" s="44">
        <f>$R$72/(EXP($N$14-$O$14/(AY109+$P$14))/$S$95)</f>
        <v>0</v>
      </c>
      <c r="BA103" s="47">
        <f>-1*AZ103*$O$14/(AY109+$P$14)^2</f>
        <v>0</v>
      </c>
      <c r="BB103" s="44">
        <f>$R$72/(EXP($N$14-$O$14/(BA109+$P$14))/$S$95)</f>
        <v>0</v>
      </c>
      <c r="BC103" s="47">
        <f>-1*BB103*$O$14/(BA109+$P$14)^2</f>
        <v>0</v>
      </c>
      <c r="BD103" s="44">
        <f>$R$72/(EXP($N$14-$O$14/(BC109+$P$14))/$S$95)</f>
        <v>0</v>
      </c>
      <c r="BE103" s="47">
        <f>-1*BD103*$O$14/(BC109+$P$14)^2</f>
        <v>0</v>
      </c>
      <c r="BF103" s="44">
        <f>$R$72/(EXP($N$14-$O$14/(BE109+$P$14))/$S$95)</f>
        <v>0</v>
      </c>
      <c r="BG103" s="47">
        <f>-1*BF103*$O$14/(BE109+$P$14)^2</f>
        <v>0</v>
      </c>
      <c r="BH103" s="44">
        <f>$R$72/(EXP($N$14-$O$14/(BG109+$P$14))/$S$95)</f>
        <v>0</v>
      </c>
      <c r="BI103" s="47">
        <f>-1*BH103*$O$14/(BG109+$P$14)^2</f>
        <v>0</v>
      </c>
      <c r="BJ103" s="44">
        <f>$R$72/(EXP($N$14-$O$14/(BI109+$P$14))/$S$95)</f>
        <v>0</v>
      </c>
      <c r="BK103" s="47">
        <f>-1*BJ103*$O$14/(BI109+$P$14)^2</f>
        <v>0</v>
      </c>
      <c r="BL103" s="44">
        <f>$R$72/(EXP($N$14-$O$14/(BK109+$P$14))/$S$95)</f>
        <v>0</v>
      </c>
      <c r="BM103" s="47">
        <f>-1*BL103*$O$14/(BK109+$P$14)^2</f>
        <v>0</v>
      </c>
      <c r="BN103" s="44">
        <f>$R$72/(EXP($N$14-$O$14/(BM109+$P$14))/$S$95)</f>
        <v>0</v>
      </c>
      <c r="BO103" s="47">
        <f>-1*BN103*$O$14/(BM109+$P$14)^2</f>
        <v>0</v>
      </c>
      <c r="BP103" s="44">
        <f>$R$72/(EXP($N$14-$O$14/(BO109+$P$14))/$S$95)</f>
        <v>0</v>
      </c>
      <c r="BQ103" s="47">
        <f>-1*BP103*$O$14/(BO109+$P$14)^2</f>
        <v>0</v>
      </c>
      <c r="BR103" s="44">
        <f>$R$72/(EXP($N$14-$O$14/(BQ109+$P$14))/$S$95)</f>
        <v>0</v>
      </c>
      <c r="BS103" s="47">
        <f>-1*BR103*$O$14/(BQ109+$P$14)^2</f>
        <v>0</v>
      </c>
      <c r="BT103" s="44">
        <f>$R$72/(EXP($N$14-$O$14/(BS109+$P$14))/$S$95)</f>
        <v>0</v>
      </c>
      <c r="BU103" s="47">
        <f>-1*BT103*$O$14/(BS109+$P$14)^2</f>
        <v>0</v>
      </c>
      <c r="BV103" s="44">
        <f>$R$72/(EXP($N$14-$O$14/(BU109+$P$14))/$S$95)</f>
        <v>0</v>
      </c>
      <c r="BW103" s="47">
        <f>-1*BV103*$O$14/(BU109+$P$14)^2</f>
        <v>0</v>
      </c>
      <c r="BX103" s="44">
        <f>$R$72/(EXP($N$14-$O$14/(BW109+$P$14))/$S$95)</f>
        <v>0</v>
      </c>
      <c r="BY103" s="47">
        <f>-1*BX103*$O$14/(BW109+$P$14)^2</f>
        <v>0</v>
      </c>
      <c r="BZ103" s="44">
        <f>$R$72/(EXP($N$14-$O$14/(BY109+$P$14))/$S$95)</f>
        <v>0</v>
      </c>
      <c r="CA103" s="47">
        <f>-1*BZ103*$O$14/(BY109+$P$14)^2</f>
        <v>0</v>
      </c>
      <c r="CB103" s="44">
        <f>$R$72/(EXP($N$14-$O$14/(CA109+$P$14))/$S$95)</f>
        <v>0</v>
      </c>
      <c r="CC103" s="47">
        <f>-1*CB103*$O$14/(CA109+$P$14)^2</f>
        <v>0</v>
      </c>
      <c r="CD103" s="44">
        <f>$R$72/(EXP($N$14-$O$14/(CC109+$P$14))/$S$95)</f>
        <v>0</v>
      </c>
      <c r="CE103" s="47">
        <f>-1*CD103*$O$14/(CC109+$P$14)^2</f>
        <v>0</v>
      </c>
      <c r="CF103" s="44">
        <f>$R$72/(EXP($N$14-$O$14/(CE109+$P$14))/$S$95)</f>
        <v>0</v>
      </c>
      <c r="CG103" s="47">
        <f>-1*CF103*$O$14/(CE109+$P$14)^2</f>
        <v>0</v>
      </c>
      <c r="CH103" s="44">
        <f>$R$72/(EXP($N$14-$O$14/(CG109+$P$14))/$S$95)</f>
        <v>0</v>
      </c>
      <c r="CI103" s="47">
        <f>-1*CH103*$O$14/(CG109+$P$14)^2</f>
        <v>0</v>
      </c>
      <c r="CJ103" s="44">
        <f>$R$72/(EXP($N$14-$O$14/(CI109+$P$14))/$S$95)</f>
        <v>0</v>
      </c>
      <c r="CK103" s="47">
        <f>-1*CJ103*$O$14/(CI109+$P$14)^2</f>
        <v>0</v>
      </c>
      <c r="CL103" s="44">
        <f>$R$72/(EXP($N$14-$O$14/(CK109+$P$14))/$S$95)</f>
        <v>0</v>
      </c>
      <c r="CM103" s="47">
        <f>-1*CL103*$O$14/(CK109+$P$14)^2</f>
        <v>0</v>
      </c>
      <c r="CN103" s="44">
        <f>$R$72/(EXP($N$14-$O$14/(CM109+$P$14))/$S$95)</f>
        <v>0</v>
      </c>
      <c r="CO103" s="47">
        <f>-1*CN103*$O$14/(CM109+$P$14)^2</f>
        <v>0</v>
      </c>
      <c r="CP103" s="44">
        <f>$R$72/(EXP($N$14-$O$14/(CO109+$P$14))/$S$95)</f>
        <v>0</v>
      </c>
      <c r="CQ103" s="47">
        <f>-1*CP103*$O$14/(CO109+$P$14)^2</f>
        <v>0</v>
      </c>
      <c r="CR103" s="44">
        <f>$R$72/(EXP($N$14-$O$14/(CQ109+$P$14))/$S$95)</f>
        <v>0</v>
      </c>
      <c r="CS103" s="47">
        <f>-1*CR103*$O$14/(CQ109+$P$14)^2</f>
        <v>0</v>
      </c>
      <c r="CT103" s="44">
        <f>$R$72/(EXP($N$14-$O$14/(CS109+$P$14))/$S$95)</f>
        <v>0</v>
      </c>
      <c r="CU103" s="47">
        <f>-1*CT103*$O$14/(CS109+$P$14)^2</f>
        <v>0</v>
      </c>
      <c r="CV103" s="44">
        <f>$R$72/(EXP($N$14-$O$14/(CU109+$P$14))/$S$95)</f>
        <v>0</v>
      </c>
      <c r="CW103" s="47">
        <f>-1*CV103*$O$14/(CU109+$P$14)^2</f>
        <v>0</v>
      </c>
      <c r="CX103" s="44">
        <f>$R$72/(EXP($N$14-$O$14/(CW109+$P$14))/$S$95)</f>
        <v>0</v>
      </c>
      <c r="CY103" s="47">
        <f>-1*CX103*$O$14/(CW109+$P$14)^2</f>
        <v>0</v>
      </c>
      <c r="CZ103" s="44">
        <f>$R$72/(EXP($N$14-$O$14/(CY109+$P$14))/$S$95)</f>
        <v>0</v>
      </c>
      <c r="DA103" s="47">
        <f>-1*CZ103*$O$14/(CY109+$P$14)^2</f>
        <v>0</v>
      </c>
      <c r="DB103" s="44">
        <f>$R$72/(EXP($N$14-$O$14/(DA109+$P$14))/$S$95)</f>
        <v>0</v>
      </c>
      <c r="DC103" s="47">
        <f>-1*DB103*$O$14/(DA109+$P$14)^2</f>
        <v>0</v>
      </c>
      <c r="DD103" s="44">
        <f>$R$72/(EXP($N$14-$O$14/(DC109+$P$14))/$S$95)</f>
        <v>0</v>
      </c>
      <c r="DE103" s="47">
        <f>-1*DD103*$O$14/(DC109+$P$14)^2</f>
        <v>0</v>
      </c>
      <c r="DF103" s="44">
        <f>$R$72/(EXP($N$14-$O$14/(DE109+$P$14))/$S$95)</f>
        <v>0</v>
      </c>
      <c r="DG103" s="47">
        <f>-1*DF103*$O$14/(DE109+$P$14)^2</f>
        <v>0</v>
      </c>
      <c r="DH103" s="44">
        <f>$R$72/(EXP($N$14-$O$14/(DG109+$P$14))/$S$95)</f>
        <v>0</v>
      </c>
      <c r="DI103" s="47">
        <f>-1*DH103*$O$14/(DG109+$P$14)^2</f>
        <v>0</v>
      </c>
      <c r="DJ103" s="44">
        <f>$R$72/(EXP($N$14-$O$14/(DI109+$P$14))/$S$95)</f>
        <v>0</v>
      </c>
      <c r="DK103" s="47">
        <f>-1*DJ103*$O$14/(DI109+$P$14)^2</f>
        <v>0</v>
      </c>
      <c r="DL103" s="44">
        <f>$R$72/(EXP($N$14-$O$14/(DK109+$P$14))/$S$95)</f>
        <v>0</v>
      </c>
      <c r="DM103" s="47">
        <f>-1*DL103*$O$14/(DK109+$P$14)^2</f>
        <v>0</v>
      </c>
      <c r="DN103" s="44">
        <f>$R$72/(EXP($N$14-$O$14/(DM109+$P$14))/$S$95)</f>
        <v>0</v>
      </c>
      <c r="DO103" s="47">
        <f>-1*DN103*$O$14/(DM109+$P$14)^2</f>
        <v>0</v>
      </c>
      <c r="DP103" s="44">
        <f>$R$72/(EXP($N$14-$O$14/(DO109+$P$14))/$S$95)</f>
        <v>0</v>
      </c>
      <c r="DQ103" s="47">
        <f>-1*DP103*$O$14/(DO109+$P$14)^2</f>
        <v>0</v>
      </c>
      <c r="DR103" s="44">
        <f>$R$72/(EXP($N$14-$O$14/(DQ109+$P$14))/$S$95)</f>
        <v>0</v>
      </c>
      <c r="DS103" s="47">
        <f>-1*DR103*$O$14/(DQ109+$P$14)^2</f>
        <v>0</v>
      </c>
      <c r="DT103" s="44">
        <f>$R$72/(EXP($N$14-$O$14/(DS109+$P$14))/$S$95)</f>
        <v>0</v>
      </c>
      <c r="DU103" s="47">
        <f>-1*DT103*$O$14/(DS109+$P$14)^2</f>
        <v>0</v>
      </c>
      <c r="DV103" s="44">
        <f>$R$72/(EXP($N$14-$O$14/(DU109+$P$14))/$S$95)</f>
        <v>0</v>
      </c>
      <c r="DW103" s="47">
        <f>-1*DV103*$O$14/(DU109+$P$14)^2</f>
        <v>0</v>
      </c>
      <c r="DX103" s="44">
        <f>$R$72/(EXP($N$14-$O$14/(DW109+$P$14))/$S$95)</f>
        <v>0</v>
      </c>
      <c r="DY103" s="47">
        <f>-1*DX103*$O$14/(DW109+$P$14)^2</f>
        <v>0</v>
      </c>
      <c r="DZ103" s="44">
        <f>$R$72/(EXP($N$14-$O$14/(DY109+$P$14))/$S$95)</f>
        <v>0</v>
      </c>
      <c r="EA103" s="47">
        <f>-1*DZ103*$O$14/(DY109+$P$14)^2</f>
        <v>0</v>
      </c>
      <c r="EB103" s="44">
        <f>$R$72/(EXP($N$14-$O$14/(EA109+$P$14))/$S$95)</f>
        <v>0</v>
      </c>
      <c r="EC103" s="47">
        <f>-1*EB103*$O$14/(EA109+$P$14)^2</f>
        <v>0</v>
      </c>
      <c r="ED103" s="44">
        <f>$R$72/(EXP($N$14-$O$14/(EC109+$P$14))/$S$95)</f>
        <v>0</v>
      </c>
      <c r="EE103" s="47">
        <f>-1*ED103*$O$14/(EC109+$P$14)^2</f>
        <v>0</v>
      </c>
      <c r="EF103" s="44">
        <f>$R$72/(EXP($N$14-$O$14/(EE109+$P$14))/$S$95)</f>
        <v>0</v>
      </c>
      <c r="EG103" s="47">
        <f>-1*EF103*$O$14/(EE109+$P$14)^2</f>
        <v>0</v>
      </c>
      <c r="EH103" s="44">
        <f>$R$72/(EXP($N$14-$O$14/(EG109+$P$14))/$S$95)</f>
        <v>0</v>
      </c>
      <c r="EI103" s="47">
        <f>-1*EH103*$O$14/(EG109+$P$14)^2</f>
        <v>0</v>
      </c>
      <c r="EJ103" s="44">
        <f>$R$72/(EXP($N$14-$O$14/(EI109+$P$14))/$S$95)</f>
        <v>0</v>
      </c>
      <c r="EK103" s="47">
        <f>-1*EJ103*$O$14/(EI109+$P$14)^2</f>
        <v>0</v>
      </c>
      <c r="EL103" s="44">
        <f>$R$72/(EXP($N$14-$O$14/(EK109+$P$14))/$S$95)</f>
        <v>0</v>
      </c>
      <c r="EM103" s="47">
        <f>-1*EL103*$O$14/(EK109+$P$14)^2</f>
        <v>0</v>
      </c>
      <c r="EN103" s="44">
        <f>$R$72/(EXP($N$14-$O$14/(EM109+$P$14))/$S$95)</f>
        <v>0</v>
      </c>
      <c r="EO103" s="47">
        <f>-1*EN103*$O$14/(EM109+$P$14)^2</f>
        <v>0</v>
      </c>
      <c r="EP103" s="44">
        <f>$R$72/(EXP($N$14-$O$14/(EO109+$P$14))/$S$95)</f>
        <v>0</v>
      </c>
      <c r="EQ103" s="47">
        <f>-1*EP103*$O$14/(EO109+$P$14)^2</f>
        <v>0</v>
      </c>
      <c r="ER103" s="44">
        <f>$R$72/(EXP($N$14-$O$14/(EQ109+$P$14))/$S$95)</f>
        <v>0</v>
      </c>
      <c r="ES103" s="47">
        <f>-1*ER103*$O$14/(EQ109+$P$14)^2</f>
        <v>0</v>
      </c>
      <c r="ET103" s="44">
        <f>$R$72/(EXP($N$14-$O$14/(ES109+$P$14))/$S$95)</f>
        <v>0</v>
      </c>
      <c r="EU103" s="47">
        <f>-1*ET103*$O$14/(ES109+$P$14)^2</f>
        <v>0</v>
      </c>
      <c r="EV103" s="44">
        <f>$R$72/(EXP($N$14-$O$14/(EU109+$P$14))/$S$95)</f>
        <v>0</v>
      </c>
      <c r="EW103" s="47">
        <f>-1*EV103*$O$14/(EU109+$P$14)^2</f>
        <v>0</v>
      </c>
    </row>
    <row r="104" spans="13:153" x14ac:dyDescent="0.25">
      <c r="M104" s="45">
        <v>7</v>
      </c>
      <c r="N104" s="44">
        <f t="shared" si="46"/>
        <v>0</v>
      </c>
      <c r="O104" s="42">
        <f t="shared" si="45"/>
        <v>0</v>
      </c>
      <c r="P104" s="44">
        <f>$R$73/(EXP($N$15-$O$15/(O108+$P$15))/$S$95)</f>
        <v>0</v>
      </c>
      <c r="Q104" s="47">
        <f>-1*P104*$O$15/(O108+$P$15)^2</f>
        <v>0</v>
      </c>
      <c r="R104" s="44">
        <f>$R$73/(EXP($N$15-$O$15/(Q109+$P$15))/$S$95)</f>
        <v>0</v>
      </c>
      <c r="S104" s="47">
        <f>-1*R104*$O$15/(Q109+$P$15)^2</f>
        <v>0</v>
      </c>
      <c r="T104" s="44">
        <f>$R$73/(EXP($N$15-$O$15/(S109+$P$15))/$S$95)</f>
        <v>0</v>
      </c>
      <c r="U104" s="47">
        <f>-1*T104*$O$15/(S109+$P$15)^2</f>
        <v>0</v>
      </c>
      <c r="V104" s="44">
        <f>$R$73/(EXP($N$15-$O$15/(U109+$P$15))/$S$95)</f>
        <v>0</v>
      </c>
      <c r="W104" s="47">
        <f>-1*V104*$O$15/(U109+$P$15)^2</f>
        <v>0</v>
      </c>
      <c r="X104" s="44">
        <f>$R$73/(EXP($N$15-$O$15/(W109+$P$15))/$S$95)</f>
        <v>0</v>
      </c>
      <c r="Y104" s="47">
        <f>-1*X104*$O$15/(W109+$P$15)^2</f>
        <v>0</v>
      </c>
      <c r="Z104" s="44">
        <f>$R$73/(EXP($N$15-$O$15/(Y109+$P$15))/$S$95)</f>
        <v>0</v>
      </c>
      <c r="AA104" s="47">
        <f>-1*Z104*$O$15/(Y109+$P$15)^2</f>
        <v>0</v>
      </c>
      <c r="AB104" s="44">
        <f>$R$73/(EXP($N$15-$O$15/(AA109+$P$15))/$S$95)</f>
        <v>0</v>
      </c>
      <c r="AC104" s="47">
        <f>-1*AB104*$O$15/(AA109+$P$15)^2</f>
        <v>0</v>
      </c>
      <c r="AD104" s="44">
        <f>$R$73/(EXP($N$15-$O$15/(AC109+$P$15))/$S$95)</f>
        <v>0</v>
      </c>
      <c r="AE104" s="47">
        <f>-1*AD104*$O$15/(AC109+$P$15)^2</f>
        <v>0</v>
      </c>
      <c r="AF104" s="44">
        <f>$R$73/(EXP($N$15-$O$15/(AE109+$P$15))/$S$95)</f>
        <v>0</v>
      </c>
      <c r="AG104" s="47">
        <f>-1*AF104*$O$15/(AE109+$P$15)^2</f>
        <v>0</v>
      </c>
      <c r="AH104" s="44">
        <f>$R$73/(EXP($N$15-$O$15/(AG109+$P$15))/$S$95)</f>
        <v>0</v>
      </c>
      <c r="AI104" s="47">
        <f>-1*AH104*$O$15/(AG109+$P$15)^2</f>
        <v>0</v>
      </c>
      <c r="AJ104" s="44">
        <f>$R$73/(EXP($N$15-$O$15/(AI109+$P$15))/$S$95)</f>
        <v>0</v>
      </c>
      <c r="AK104" s="47">
        <f>-1*AJ104*$O$15/(AI109+$P$15)^2</f>
        <v>0</v>
      </c>
      <c r="AL104" s="44">
        <f>$R$73/(EXP($N$15-$O$15/(AK109+$P$15))/$S$95)</f>
        <v>0</v>
      </c>
      <c r="AM104" s="47">
        <f>-1*AL104*$O$15/(AK109+$P$15)^2</f>
        <v>0</v>
      </c>
      <c r="AN104" s="44">
        <f>$R$73/(EXP($N$15-$O$15/(AM109+$P$15))/$S$95)</f>
        <v>0</v>
      </c>
      <c r="AO104" s="47">
        <f>-1*AN104*$O$15/(AM109+$P$15)^2</f>
        <v>0</v>
      </c>
      <c r="AP104" s="44">
        <f>$R$73/(EXP($N$15-$O$15/(AO109+$P$15))/$S$95)</f>
        <v>0</v>
      </c>
      <c r="AQ104" s="47">
        <f>-1*AP104*$O$15/(AO109+$P$15)^2</f>
        <v>0</v>
      </c>
      <c r="AR104" s="44">
        <f>$R$73/(EXP($N$15-$O$15/(AQ109+$P$15))/$S$95)</f>
        <v>0</v>
      </c>
      <c r="AS104" s="47">
        <f>-1*AR104*$O$15/(AQ109+$P$15)^2</f>
        <v>0</v>
      </c>
      <c r="AT104" s="44">
        <f>$R$73/(EXP($N$15-$O$15/(AS109+$P$15))/$S$95)</f>
        <v>0</v>
      </c>
      <c r="AU104" s="47">
        <f>-1*AT104*$O$15/(AS109+$P$15)^2</f>
        <v>0</v>
      </c>
      <c r="AV104" s="44">
        <f>$R$73/(EXP($N$15-$O$15/(AU109+$P$15))/$S$95)</f>
        <v>0</v>
      </c>
      <c r="AW104" s="47">
        <f>-1*AV104*$O$15/(AU109+$P$15)^2</f>
        <v>0</v>
      </c>
      <c r="AX104" s="44">
        <f>$R$73/(EXP($N$15-$O$15/(AW109+$P$15))/$S$95)</f>
        <v>0</v>
      </c>
      <c r="AY104" s="47">
        <f>-1*AX104*$O$15/(AW109+$P$15)^2</f>
        <v>0</v>
      </c>
      <c r="AZ104" s="44">
        <f>$R$73/(EXP($N$15-$O$15/(AY109+$P$15))/$S$95)</f>
        <v>0</v>
      </c>
      <c r="BA104" s="47">
        <f>-1*AZ104*$O$15/(AY109+$P$15)^2</f>
        <v>0</v>
      </c>
      <c r="BB104" s="44">
        <f>$R$73/(EXP($N$15-$O$15/(BA109+$P$15))/$S$95)</f>
        <v>0</v>
      </c>
      <c r="BC104" s="47">
        <f>-1*BB104*$O$15/(BA109+$P$15)^2</f>
        <v>0</v>
      </c>
      <c r="BD104" s="44">
        <f>$R$73/(EXP($N$15-$O$15/(BC109+$P$15))/$S$95)</f>
        <v>0</v>
      </c>
      <c r="BE104" s="47">
        <f>-1*BD104*$O$15/(BC109+$P$15)^2</f>
        <v>0</v>
      </c>
      <c r="BF104" s="44">
        <f>$R$73/(EXP($N$15-$O$15/(BE109+$P$15))/$S$95)</f>
        <v>0</v>
      </c>
      <c r="BG104" s="47">
        <f>-1*BF104*$O$15/(BE109+$P$15)^2</f>
        <v>0</v>
      </c>
      <c r="BH104" s="44">
        <f>$R$73/(EXP($N$15-$O$15/(BG109+$P$15))/$S$95)</f>
        <v>0</v>
      </c>
      <c r="BI104" s="47">
        <f>-1*BH104*$O$15/(BG109+$P$15)^2</f>
        <v>0</v>
      </c>
      <c r="BJ104" s="44">
        <f>$R$73/(EXP($N$15-$O$15/(BI109+$P$15))/$S$95)</f>
        <v>0</v>
      </c>
      <c r="BK104" s="47">
        <f>-1*BJ104*$O$15/(BI109+$P$15)^2</f>
        <v>0</v>
      </c>
      <c r="BL104" s="44">
        <f>$R$73/(EXP($N$15-$O$15/(BK109+$P$15))/$S$95)</f>
        <v>0</v>
      </c>
      <c r="BM104" s="47">
        <f>-1*BL104*$O$15/(BK109+$P$15)^2</f>
        <v>0</v>
      </c>
      <c r="BN104" s="44">
        <f>$R$73/(EXP($N$15-$O$15/(BM109+$P$15))/$S$95)</f>
        <v>0</v>
      </c>
      <c r="BO104" s="47">
        <f>-1*BN104*$O$15/(BM109+$P$15)^2</f>
        <v>0</v>
      </c>
      <c r="BP104" s="44">
        <f>$R$73/(EXP($N$15-$O$15/(BO109+$P$15))/$S$95)</f>
        <v>0</v>
      </c>
      <c r="BQ104" s="47">
        <f>-1*BP104*$O$15/(BO109+$P$15)^2</f>
        <v>0</v>
      </c>
      <c r="BR104" s="44">
        <f>$R$73/(EXP($N$15-$O$15/(BQ109+$P$15))/$S$95)</f>
        <v>0</v>
      </c>
      <c r="BS104" s="47">
        <f>-1*BR104*$O$15/(BQ109+$P$15)^2</f>
        <v>0</v>
      </c>
      <c r="BT104" s="44">
        <f>$R$73/(EXP($N$15-$O$15/(BS109+$P$15))/$S$95)</f>
        <v>0</v>
      </c>
      <c r="BU104" s="47">
        <f>-1*BT104*$O$15/(BS109+$P$15)^2</f>
        <v>0</v>
      </c>
      <c r="BV104" s="44">
        <f>$R$73/(EXP($N$15-$O$15/(BU109+$P$15))/$S$95)</f>
        <v>0</v>
      </c>
      <c r="BW104" s="47">
        <f>-1*BV104*$O$15/(BU109+$P$15)^2</f>
        <v>0</v>
      </c>
      <c r="BX104" s="44">
        <f>$R$73/(EXP($N$15-$O$15/(BW109+$P$15))/$S$95)</f>
        <v>0</v>
      </c>
      <c r="BY104" s="47">
        <f>-1*BX104*$O$15/(BW109+$P$15)^2</f>
        <v>0</v>
      </c>
      <c r="BZ104" s="44">
        <f>$R$73/(EXP($N$15-$O$15/(BY109+$P$15))/$S$95)</f>
        <v>0</v>
      </c>
      <c r="CA104" s="47">
        <f>-1*BZ104*$O$15/(BY109+$P$15)^2</f>
        <v>0</v>
      </c>
      <c r="CB104" s="44">
        <f>$R$73/(EXP($N$15-$O$15/(CA109+$P$15))/$S$95)</f>
        <v>0</v>
      </c>
      <c r="CC104" s="47">
        <f>-1*CB104*$O$15/(CA109+$P$15)^2</f>
        <v>0</v>
      </c>
      <c r="CD104" s="44">
        <f>$R$73/(EXP($N$15-$O$15/(CC109+$P$15))/$S$95)</f>
        <v>0</v>
      </c>
      <c r="CE104" s="47">
        <f>-1*CD104*$O$15/(CC109+$P$15)^2</f>
        <v>0</v>
      </c>
      <c r="CF104" s="44">
        <f>$R$73/(EXP($N$15-$O$15/(CE109+$P$15))/$S$95)</f>
        <v>0</v>
      </c>
      <c r="CG104" s="47">
        <f>-1*CF104*$O$15/(CE109+$P$15)^2</f>
        <v>0</v>
      </c>
      <c r="CH104" s="44">
        <f>$R$73/(EXP($N$15-$O$15/(CG109+$P$15))/$S$95)</f>
        <v>0</v>
      </c>
      <c r="CI104" s="47">
        <f>-1*CH104*$O$15/(CG109+$P$15)^2</f>
        <v>0</v>
      </c>
      <c r="CJ104" s="44">
        <f>$R$73/(EXP($N$15-$O$15/(CI109+$P$15))/$S$95)</f>
        <v>0</v>
      </c>
      <c r="CK104" s="47">
        <f>-1*CJ104*$O$15/(CI109+$P$15)^2</f>
        <v>0</v>
      </c>
      <c r="CL104" s="44">
        <f>$R$73/(EXP($N$15-$O$15/(CK109+$P$15))/$S$95)</f>
        <v>0</v>
      </c>
      <c r="CM104" s="47">
        <f>-1*CL104*$O$15/(CK109+$P$15)^2</f>
        <v>0</v>
      </c>
      <c r="CN104" s="44">
        <f>$R$73/(EXP($N$15-$O$15/(CM109+$P$15))/$S$95)</f>
        <v>0</v>
      </c>
      <c r="CO104" s="47">
        <f>-1*CN104*$O$15/(CM109+$P$15)^2</f>
        <v>0</v>
      </c>
      <c r="CP104" s="44">
        <f>$R$73/(EXP($N$15-$O$15/(CO109+$P$15))/$S$95)</f>
        <v>0</v>
      </c>
      <c r="CQ104" s="47">
        <f>-1*CP104*$O$15/(CO109+$P$15)^2</f>
        <v>0</v>
      </c>
      <c r="CR104" s="44">
        <f>$R$73/(EXP($N$15-$O$15/(CQ109+$P$15))/$S$95)</f>
        <v>0</v>
      </c>
      <c r="CS104" s="47">
        <f>-1*CR104*$O$15/(CQ109+$P$15)^2</f>
        <v>0</v>
      </c>
      <c r="CT104" s="44">
        <f>$R$73/(EXP($N$15-$O$15/(CS109+$P$15))/$S$95)</f>
        <v>0</v>
      </c>
      <c r="CU104" s="47">
        <f>-1*CT104*$O$15/(CS109+$P$15)^2</f>
        <v>0</v>
      </c>
      <c r="CV104" s="44">
        <f>$R$73/(EXP($N$15-$O$15/(CU109+$P$15))/$S$95)</f>
        <v>0</v>
      </c>
      <c r="CW104" s="47">
        <f>-1*CV104*$O$15/(CU109+$P$15)^2</f>
        <v>0</v>
      </c>
      <c r="CX104" s="44">
        <f>$R$73/(EXP($N$15-$O$15/(CW109+$P$15))/$S$95)</f>
        <v>0</v>
      </c>
      <c r="CY104" s="47">
        <f>-1*CX104*$O$15/(CW109+$P$15)^2</f>
        <v>0</v>
      </c>
      <c r="CZ104" s="44">
        <f>$R$73/(EXP($N$15-$O$15/(CY109+$P$15))/$S$95)</f>
        <v>0</v>
      </c>
      <c r="DA104" s="47">
        <f>-1*CZ104*$O$15/(CY109+$P$15)^2</f>
        <v>0</v>
      </c>
      <c r="DB104" s="44">
        <f>$R$73/(EXP($N$15-$O$15/(DA109+$P$15))/$S$95)</f>
        <v>0</v>
      </c>
      <c r="DC104" s="47">
        <f>-1*DB104*$O$15/(DA109+$P$15)^2</f>
        <v>0</v>
      </c>
      <c r="DD104" s="44">
        <f>$R$73/(EXP($N$15-$O$15/(DC109+$P$15))/$S$95)</f>
        <v>0</v>
      </c>
      <c r="DE104" s="47">
        <f>-1*DD104*$O$15/(DC109+$P$15)^2</f>
        <v>0</v>
      </c>
      <c r="DF104" s="44">
        <f>$R$73/(EXP($N$15-$O$15/(DE109+$P$15))/$S$95)</f>
        <v>0</v>
      </c>
      <c r="DG104" s="47">
        <f>-1*DF104*$O$15/(DE109+$P$15)^2</f>
        <v>0</v>
      </c>
      <c r="DH104" s="44">
        <f>$R$73/(EXP($N$15-$O$15/(DG109+$P$15))/$S$95)</f>
        <v>0</v>
      </c>
      <c r="DI104" s="47">
        <f>-1*DH104*$O$15/(DG109+$P$15)^2</f>
        <v>0</v>
      </c>
      <c r="DJ104" s="44">
        <f>$R$73/(EXP($N$15-$O$15/(DI109+$P$15))/$S$95)</f>
        <v>0</v>
      </c>
      <c r="DK104" s="47">
        <f>-1*DJ104*$O$15/(DI109+$P$15)^2</f>
        <v>0</v>
      </c>
      <c r="DL104" s="44">
        <f>$R$73/(EXP($N$15-$O$15/(DK109+$P$15))/$S$95)</f>
        <v>0</v>
      </c>
      <c r="DM104" s="47">
        <f>-1*DL104*$O$15/(DK109+$P$15)^2</f>
        <v>0</v>
      </c>
      <c r="DN104" s="44">
        <f>$R$73/(EXP($N$15-$O$15/(DM109+$P$15))/$S$95)</f>
        <v>0</v>
      </c>
      <c r="DO104" s="47">
        <f>-1*DN104*$O$15/(DM109+$P$15)^2</f>
        <v>0</v>
      </c>
      <c r="DP104" s="44">
        <f>$R$73/(EXP($N$15-$O$15/(DO109+$P$15))/$S$95)</f>
        <v>0</v>
      </c>
      <c r="DQ104" s="47">
        <f>-1*DP104*$O$15/(DO109+$P$15)^2</f>
        <v>0</v>
      </c>
      <c r="DR104" s="44">
        <f>$R$73/(EXP($N$15-$O$15/(DQ109+$P$15))/$S$95)</f>
        <v>0</v>
      </c>
      <c r="DS104" s="47">
        <f>-1*DR104*$O$15/(DQ109+$P$15)^2</f>
        <v>0</v>
      </c>
      <c r="DT104" s="44">
        <f>$R$73/(EXP($N$15-$O$15/(DS109+$P$15))/$S$95)</f>
        <v>0</v>
      </c>
      <c r="DU104" s="47">
        <f>-1*DT104*$O$15/(DS109+$P$15)^2</f>
        <v>0</v>
      </c>
      <c r="DV104" s="44">
        <f>$R$73/(EXP($N$15-$O$15/(DU109+$P$15))/$S$95)</f>
        <v>0</v>
      </c>
      <c r="DW104" s="47">
        <f>-1*DV104*$O$15/(DU109+$P$15)^2</f>
        <v>0</v>
      </c>
      <c r="DX104" s="44">
        <f>$R$73/(EXP($N$15-$O$15/(DW109+$P$15))/$S$95)</f>
        <v>0</v>
      </c>
      <c r="DY104" s="47">
        <f>-1*DX104*$O$15/(DW109+$P$15)^2</f>
        <v>0</v>
      </c>
      <c r="DZ104" s="44">
        <f>$R$73/(EXP($N$15-$O$15/(DY109+$P$15))/$S$95)</f>
        <v>0</v>
      </c>
      <c r="EA104" s="47">
        <f>-1*DZ104*$O$15/(DY109+$P$15)^2</f>
        <v>0</v>
      </c>
      <c r="EB104" s="44">
        <f>$R$73/(EXP($N$15-$O$15/(EA109+$P$15))/$S$95)</f>
        <v>0</v>
      </c>
      <c r="EC104" s="47">
        <f>-1*EB104*$O$15/(EA109+$P$15)^2</f>
        <v>0</v>
      </c>
      <c r="ED104" s="44">
        <f>$R$73/(EXP($N$15-$O$15/(EC109+$P$15))/$S$95)</f>
        <v>0</v>
      </c>
      <c r="EE104" s="47">
        <f>-1*ED104*$O$15/(EC109+$P$15)^2</f>
        <v>0</v>
      </c>
      <c r="EF104" s="44">
        <f>$R$73/(EXP($N$15-$O$15/(EE109+$P$15))/$S$95)</f>
        <v>0</v>
      </c>
      <c r="EG104" s="47">
        <f>-1*EF104*$O$15/(EE109+$P$15)^2</f>
        <v>0</v>
      </c>
      <c r="EH104" s="44">
        <f>$R$73/(EXP($N$15-$O$15/(EG109+$P$15))/$S$95)</f>
        <v>0</v>
      </c>
      <c r="EI104" s="47">
        <f>-1*EH104*$O$15/(EG109+$P$15)^2</f>
        <v>0</v>
      </c>
      <c r="EJ104" s="44">
        <f>$R$73/(EXP($N$15-$O$15/(EI109+$P$15))/$S$95)</f>
        <v>0</v>
      </c>
      <c r="EK104" s="47">
        <f>-1*EJ104*$O$15/(EI109+$P$15)^2</f>
        <v>0</v>
      </c>
      <c r="EL104" s="44">
        <f>$R$73/(EXP($N$15-$O$15/(EK109+$P$15))/$S$95)</f>
        <v>0</v>
      </c>
      <c r="EM104" s="47">
        <f>-1*EL104*$O$15/(EK109+$P$15)^2</f>
        <v>0</v>
      </c>
      <c r="EN104" s="44">
        <f>$R$73/(EXP($N$15-$O$15/(EM109+$P$15))/$S$95)</f>
        <v>0</v>
      </c>
      <c r="EO104" s="47">
        <f>-1*EN104*$O$15/(EM109+$P$15)^2</f>
        <v>0</v>
      </c>
      <c r="EP104" s="44">
        <f>$R$73/(EXP($N$15-$O$15/(EO109+$P$15))/$S$95)</f>
        <v>0</v>
      </c>
      <c r="EQ104" s="47">
        <f>-1*EP104*$O$15/(EO109+$P$15)^2</f>
        <v>0</v>
      </c>
      <c r="ER104" s="44">
        <f>$R$73/(EXP($N$15-$O$15/(EQ109+$P$15))/$S$95)</f>
        <v>0</v>
      </c>
      <c r="ES104" s="47">
        <f>-1*ER104*$O$15/(EQ109+$P$15)^2</f>
        <v>0</v>
      </c>
      <c r="ET104" s="44">
        <f>$R$73/(EXP($N$15-$O$15/(ES109+$P$15))/$S$95)</f>
        <v>0</v>
      </c>
      <c r="EU104" s="47">
        <f>-1*ET104*$O$15/(ES109+$P$15)^2</f>
        <v>0</v>
      </c>
      <c r="EV104" s="44">
        <f>$R$73/(EXP($N$15-$O$15/(EU109+$P$15))/$S$95)</f>
        <v>0</v>
      </c>
      <c r="EW104" s="47">
        <f>-1*EV104*$O$15/(EU109+$P$15)^2</f>
        <v>0</v>
      </c>
    </row>
    <row r="105" spans="13:153" x14ac:dyDescent="0.25">
      <c r="M105" s="45">
        <v>8</v>
      </c>
      <c r="N105" s="44">
        <f t="shared" si="46"/>
        <v>0</v>
      </c>
      <c r="O105" s="42">
        <f t="shared" si="45"/>
        <v>0</v>
      </c>
      <c r="P105" s="44">
        <f>$R$74/(EXP($N$16-$O$16/(O108+$P$16))/$S$95)</f>
        <v>0</v>
      </c>
      <c r="Q105" s="47">
        <f>-1*P105*$O$16/(O108+$P$16)^2</f>
        <v>0</v>
      </c>
      <c r="R105" s="44">
        <f>$R$74/(EXP($N$16-$O$16/(Q109+$P$16))/$S$95)</f>
        <v>0</v>
      </c>
      <c r="S105" s="47">
        <f>-1*R105*$O$16/(Q109+$P$16)^2</f>
        <v>0</v>
      </c>
      <c r="T105" s="44">
        <f>$R$74/(EXP($N$16-$O$16/(S109+$P$16))/$S$95)</f>
        <v>0</v>
      </c>
      <c r="U105" s="47">
        <f>-1*T105*$O$16/(S109+$P$16)^2</f>
        <v>0</v>
      </c>
      <c r="V105" s="44">
        <f>$R$74/(EXP($N$16-$O$16/(U109+$P$16))/$S$95)</f>
        <v>0</v>
      </c>
      <c r="W105" s="47">
        <f>-1*V105*$O$16/(U109+$P$16)^2</f>
        <v>0</v>
      </c>
      <c r="X105" s="44">
        <f>$R$74/(EXP($N$16-$O$16/(W109+$P$16))/$S$95)</f>
        <v>0</v>
      </c>
      <c r="Y105" s="47">
        <f>-1*X105*$O$16/(W109+$P$16)^2</f>
        <v>0</v>
      </c>
      <c r="Z105" s="44">
        <f>$R$74/(EXP($N$16-$O$16/(Y109+$P$16))/$S$95)</f>
        <v>0</v>
      </c>
      <c r="AA105" s="47">
        <f>-1*Z105*$O$16/(Y109+$P$16)^2</f>
        <v>0</v>
      </c>
      <c r="AB105" s="44">
        <f>$R$74/(EXP($N$16-$O$16/(AA109+$P$16))/$S$95)</f>
        <v>0</v>
      </c>
      <c r="AC105" s="47">
        <f>-1*AB105*$O$16/(AA109+$P$16)^2</f>
        <v>0</v>
      </c>
      <c r="AD105" s="44">
        <f>$R$74/(EXP($N$16-$O$16/(AC109+$P$16))/$S$95)</f>
        <v>0</v>
      </c>
      <c r="AE105" s="47">
        <f>-1*AD105*$O$16/(AC109+$P$16)^2</f>
        <v>0</v>
      </c>
      <c r="AF105" s="44">
        <f>$R$74/(EXP($N$16-$O$16/(AE109+$P$16))/$S$95)</f>
        <v>0</v>
      </c>
      <c r="AG105" s="47">
        <f>-1*AF105*$O$16/(AE109+$P$16)^2</f>
        <v>0</v>
      </c>
      <c r="AH105" s="44">
        <f>$R$74/(EXP($N$16-$O$16/(AG109+$P$16))/$S$95)</f>
        <v>0</v>
      </c>
      <c r="AI105" s="47">
        <f>-1*AH105*$O$16/(AG109+$P$16)^2</f>
        <v>0</v>
      </c>
      <c r="AJ105" s="44">
        <f>$R$74/(EXP($N$16-$O$16/(AI109+$P$16))/$S$95)</f>
        <v>0</v>
      </c>
      <c r="AK105" s="47">
        <f>-1*AJ105*$O$16/(AI109+$P$16)^2</f>
        <v>0</v>
      </c>
      <c r="AL105" s="44">
        <f>$R$74/(EXP($N$16-$O$16/(AK109+$P$16))/$S$95)</f>
        <v>0</v>
      </c>
      <c r="AM105" s="47">
        <f>-1*AL105*$O$16/(AK109+$P$16)^2</f>
        <v>0</v>
      </c>
      <c r="AN105" s="44">
        <f>$R$74/(EXP($N$16-$O$16/(AM109+$P$16))/$S$95)</f>
        <v>0</v>
      </c>
      <c r="AO105" s="47">
        <f>-1*AN105*$O$16/(AM109+$P$16)^2</f>
        <v>0</v>
      </c>
      <c r="AP105" s="44">
        <f>$R$74/(EXP($N$16-$O$16/(AO109+$P$16))/$S$95)</f>
        <v>0</v>
      </c>
      <c r="AQ105" s="47">
        <f>-1*AP105*$O$16/(AO109+$P$16)^2</f>
        <v>0</v>
      </c>
      <c r="AR105" s="44">
        <f>$R$74/(EXP($N$16-$O$16/(AQ109+$P$16))/$S$95)</f>
        <v>0</v>
      </c>
      <c r="AS105" s="47">
        <f>-1*AR105*$O$16/(AQ109+$P$16)^2</f>
        <v>0</v>
      </c>
      <c r="AT105" s="44">
        <f>$R$74/(EXP($N$16-$O$16/(AS109+$P$16))/$S$95)</f>
        <v>0</v>
      </c>
      <c r="AU105" s="47">
        <f>-1*AT105*$O$16/(AS109+$P$16)^2</f>
        <v>0</v>
      </c>
      <c r="AV105" s="44">
        <f>$R$74/(EXP($N$16-$O$16/(AU109+$P$16))/$S$95)</f>
        <v>0</v>
      </c>
      <c r="AW105" s="47">
        <f>-1*AV105*$O$16/(AU109+$P$16)^2</f>
        <v>0</v>
      </c>
      <c r="AX105" s="44">
        <f>$R$74/(EXP($N$16-$O$16/(AW109+$P$16))/$S$95)</f>
        <v>0</v>
      </c>
      <c r="AY105" s="47">
        <f>-1*AX105*$O$16/(AW109+$P$16)^2</f>
        <v>0</v>
      </c>
      <c r="AZ105" s="44">
        <f>$R$74/(EXP($N$16-$O$16/(AY109+$P$16))/$S$95)</f>
        <v>0</v>
      </c>
      <c r="BA105" s="47">
        <f>-1*AZ105*$O$16/(AY109+$P$16)^2</f>
        <v>0</v>
      </c>
      <c r="BB105" s="44">
        <f>$R$74/(EXP($N$16-$O$16/(BA109+$P$16))/$S$95)</f>
        <v>0</v>
      </c>
      <c r="BC105" s="47">
        <f>-1*BB105*$O$16/(BA109+$P$16)^2</f>
        <v>0</v>
      </c>
      <c r="BD105" s="44">
        <f>$R$74/(EXP($N$16-$O$16/(BC109+$P$16))/$S$95)</f>
        <v>0</v>
      </c>
      <c r="BE105" s="47">
        <f>-1*BD105*$O$16/(BC109+$P$16)^2</f>
        <v>0</v>
      </c>
      <c r="BF105" s="44">
        <f>$R$74/(EXP($N$16-$O$16/(BE109+$P$16))/$S$95)</f>
        <v>0</v>
      </c>
      <c r="BG105" s="47">
        <f>-1*BF105*$O$16/(BE109+$P$16)^2</f>
        <v>0</v>
      </c>
      <c r="BH105" s="44">
        <f>$R$74/(EXP($N$16-$O$16/(BG109+$P$16))/$S$95)</f>
        <v>0</v>
      </c>
      <c r="BI105" s="47">
        <f>-1*BH105*$O$16/(BG109+$P$16)^2</f>
        <v>0</v>
      </c>
      <c r="BJ105" s="44">
        <f>$R$74/(EXP($N$16-$O$16/(BI109+$P$16))/$S$95)</f>
        <v>0</v>
      </c>
      <c r="BK105" s="47">
        <f>-1*BJ105*$O$16/(BI109+$P$16)^2</f>
        <v>0</v>
      </c>
      <c r="BL105" s="44">
        <f>$R$74/(EXP($N$16-$O$16/(BK109+$P$16))/$S$95)</f>
        <v>0</v>
      </c>
      <c r="BM105" s="47">
        <f>-1*BL105*$O$16/(BK109+$P$16)^2</f>
        <v>0</v>
      </c>
      <c r="BN105" s="44">
        <f>$R$74/(EXP($N$16-$O$16/(BM109+$P$16))/$S$95)</f>
        <v>0</v>
      </c>
      <c r="BO105" s="47">
        <f>-1*BN105*$O$16/(BM109+$P$16)^2</f>
        <v>0</v>
      </c>
      <c r="BP105" s="44">
        <f>$R$74/(EXP($N$16-$O$16/(BO109+$P$16))/$S$95)</f>
        <v>0</v>
      </c>
      <c r="BQ105" s="47">
        <f>-1*BP105*$O$16/(BO109+$P$16)^2</f>
        <v>0</v>
      </c>
      <c r="BR105" s="44">
        <f>$R$74/(EXP($N$16-$O$16/(BQ109+$P$16))/$S$95)</f>
        <v>0</v>
      </c>
      <c r="BS105" s="47">
        <f>-1*BR105*$O$16/(BQ109+$P$16)^2</f>
        <v>0</v>
      </c>
      <c r="BT105" s="44">
        <f>$R$74/(EXP($N$16-$O$16/(BS109+$P$16))/$S$95)</f>
        <v>0</v>
      </c>
      <c r="BU105" s="47">
        <f>-1*BT105*$O$16/(BS109+$P$16)^2</f>
        <v>0</v>
      </c>
      <c r="BV105" s="44">
        <f>$R$74/(EXP($N$16-$O$16/(BU109+$P$16))/$S$95)</f>
        <v>0</v>
      </c>
      <c r="BW105" s="47">
        <f>-1*BV105*$O$16/(BU109+$P$16)^2</f>
        <v>0</v>
      </c>
      <c r="BX105" s="44">
        <f>$R$74/(EXP($N$16-$O$16/(BW109+$P$16))/$S$95)</f>
        <v>0</v>
      </c>
      <c r="BY105" s="47">
        <f>-1*BX105*$O$16/(BW109+$P$16)^2</f>
        <v>0</v>
      </c>
      <c r="BZ105" s="44">
        <f>$R$74/(EXP($N$16-$O$16/(BY109+$P$16))/$S$95)</f>
        <v>0</v>
      </c>
      <c r="CA105" s="47">
        <f>-1*BZ105*$O$16/(BY109+$P$16)^2</f>
        <v>0</v>
      </c>
      <c r="CB105" s="44">
        <f>$R$74/(EXP($N$16-$O$16/(CA109+$P$16))/$S$95)</f>
        <v>0</v>
      </c>
      <c r="CC105" s="47">
        <f>-1*CB105*$O$16/(CA109+$P$16)^2</f>
        <v>0</v>
      </c>
      <c r="CD105" s="44">
        <f>$R$74/(EXP($N$16-$O$16/(CC109+$P$16))/$S$95)</f>
        <v>0</v>
      </c>
      <c r="CE105" s="47">
        <f>-1*CD105*$O$16/(CC109+$P$16)^2</f>
        <v>0</v>
      </c>
      <c r="CF105" s="44">
        <f>$R$74/(EXP($N$16-$O$16/(CE109+$P$16))/$S$95)</f>
        <v>0</v>
      </c>
      <c r="CG105" s="47">
        <f>-1*CF105*$O$16/(CE109+$P$16)^2</f>
        <v>0</v>
      </c>
      <c r="CH105" s="44">
        <f>$R$74/(EXP($N$16-$O$16/(CG109+$P$16))/$S$95)</f>
        <v>0</v>
      </c>
      <c r="CI105" s="47">
        <f>-1*CH105*$O$16/(CG109+$P$16)^2</f>
        <v>0</v>
      </c>
      <c r="CJ105" s="44">
        <f>$R$74/(EXP($N$16-$O$16/(CI109+$P$16))/$S$95)</f>
        <v>0</v>
      </c>
      <c r="CK105" s="47">
        <f>-1*CJ105*$O$16/(CI109+$P$16)^2</f>
        <v>0</v>
      </c>
      <c r="CL105" s="44">
        <f>$R$74/(EXP($N$16-$O$16/(CK109+$P$16))/$S$95)</f>
        <v>0</v>
      </c>
      <c r="CM105" s="47">
        <f>-1*CL105*$O$16/(CK109+$P$16)^2</f>
        <v>0</v>
      </c>
      <c r="CN105" s="44">
        <f>$R$74/(EXP($N$16-$O$16/(CM109+$P$16))/$S$95)</f>
        <v>0</v>
      </c>
      <c r="CO105" s="47">
        <f>-1*CN105*$O$16/(CM109+$P$16)^2</f>
        <v>0</v>
      </c>
      <c r="CP105" s="44">
        <f>$R$74/(EXP($N$16-$O$16/(CO109+$P$16))/$S$95)</f>
        <v>0</v>
      </c>
      <c r="CQ105" s="47">
        <f>-1*CP105*$O$16/(CO109+$P$16)^2</f>
        <v>0</v>
      </c>
      <c r="CR105" s="44">
        <f>$R$74/(EXP($N$16-$O$16/(CQ109+$P$16))/$S$95)</f>
        <v>0</v>
      </c>
      <c r="CS105" s="47">
        <f>-1*CR105*$O$16/(CQ109+$P$16)^2</f>
        <v>0</v>
      </c>
      <c r="CT105" s="44">
        <f>$R$74/(EXP($N$16-$O$16/(CS109+$P$16))/$S$95)</f>
        <v>0</v>
      </c>
      <c r="CU105" s="47">
        <f>-1*CT105*$O$16/(CS109+$P$16)^2</f>
        <v>0</v>
      </c>
      <c r="CV105" s="44">
        <f>$R$74/(EXP($N$16-$O$16/(CU109+$P$16))/$S$95)</f>
        <v>0</v>
      </c>
      <c r="CW105" s="47">
        <f>-1*CV105*$O$16/(CU109+$P$16)^2</f>
        <v>0</v>
      </c>
      <c r="CX105" s="44">
        <f>$R$74/(EXP($N$16-$O$16/(CW109+$P$16))/$S$95)</f>
        <v>0</v>
      </c>
      <c r="CY105" s="47">
        <f>-1*CX105*$O$16/(CW109+$P$16)^2</f>
        <v>0</v>
      </c>
      <c r="CZ105" s="44">
        <f>$R$74/(EXP($N$16-$O$16/(CY109+$P$16))/$S$95)</f>
        <v>0</v>
      </c>
      <c r="DA105" s="47">
        <f>-1*CZ105*$O$16/(CY109+$P$16)^2</f>
        <v>0</v>
      </c>
      <c r="DB105" s="44">
        <f>$R$74/(EXP($N$16-$O$16/(DA109+$P$16))/$S$95)</f>
        <v>0</v>
      </c>
      <c r="DC105" s="47">
        <f>-1*DB105*$O$16/(DA109+$P$16)^2</f>
        <v>0</v>
      </c>
      <c r="DD105" s="44">
        <f>$R$74/(EXP($N$16-$O$16/(DC109+$P$16))/$S$95)</f>
        <v>0</v>
      </c>
      <c r="DE105" s="47">
        <f>-1*DD105*$O$16/(DC109+$P$16)^2</f>
        <v>0</v>
      </c>
      <c r="DF105" s="44">
        <f>$R$74/(EXP($N$16-$O$16/(DE109+$P$16))/$S$95)</f>
        <v>0</v>
      </c>
      <c r="DG105" s="47">
        <f>-1*DF105*$O$16/(DE109+$P$16)^2</f>
        <v>0</v>
      </c>
      <c r="DH105" s="44">
        <f>$R$74/(EXP($N$16-$O$16/(DG109+$P$16))/$S$95)</f>
        <v>0</v>
      </c>
      <c r="DI105" s="47">
        <f>-1*DH105*$O$16/(DG109+$P$16)^2</f>
        <v>0</v>
      </c>
      <c r="DJ105" s="44">
        <f>$R$74/(EXP($N$16-$O$16/(DI109+$P$16))/$S$95)</f>
        <v>0</v>
      </c>
      <c r="DK105" s="47">
        <f>-1*DJ105*$O$16/(DI109+$P$16)^2</f>
        <v>0</v>
      </c>
      <c r="DL105" s="44">
        <f>$R$74/(EXP($N$16-$O$16/(DK109+$P$16))/$S$95)</f>
        <v>0</v>
      </c>
      <c r="DM105" s="47">
        <f>-1*DL105*$O$16/(DK109+$P$16)^2</f>
        <v>0</v>
      </c>
      <c r="DN105" s="44">
        <f>$R$74/(EXP($N$16-$O$16/(DM109+$P$16))/$S$95)</f>
        <v>0</v>
      </c>
      <c r="DO105" s="47">
        <f>-1*DN105*$O$16/(DM109+$P$16)^2</f>
        <v>0</v>
      </c>
      <c r="DP105" s="44">
        <f>$R$74/(EXP($N$16-$O$16/(DO109+$P$16))/$S$95)</f>
        <v>0</v>
      </c>
      <c r="DQ105" s="47">
        <f>-1*DP105*$O$16/(DO109+$P$16)^2</f>
        <v>0</v>
      </c>
      <c r="DR105" s="44">
        <f>$R$74/(EXP($N$16-$O$16/(DQ109+$P$16))/$S$95)</f>
        <v>0</v>
      </c>
      <c r="DS105" s="47">
        <f>-1*DR105*$O$16/(DQ109+$P$16)^2</f>
        <v>0</v>
      </c>
      <c r="DT105" s="44">
        <f>$R$74/(EXP($N$16-$O$16/(DS109+$P$16))/$S$95)</f>
        <v>0</v>
      </c>
      <c r="DU105" s="47">
        <f>-1*DT105*$O$16/(DS109+$P$16)^2</f>
        <v>0</v>
      </c>
      <c r="DV105" s="44">
        <f>$R$74/(EXP($N$16-$O$16/(DU109+$P$16))/$S$95)</f>
        <v>0</v>
      </c>
      <c r="DW105" s="47">
        <f>-1*DV105*$O$16/(DU109+$P$16)^2</f>
        <v>0</v>
      </c>
      <c r="DX105" s="44">
        <f>$R$74/(EXP($N$16-$O$16/(DW109+$P$16))/$S$95)</f>
        <v>0</v>
      </c>
      <c r="DY105" s="47">
        <f>-1*DX105*$O$16/(DW109+$P$16)^2</f>
        <v>0</v>
      </c>
      <c r="DZ105" s="44">
        <f>$R$74/(EXP($N$16-$O$16/(DY109+$P$16))/$S$95)</f>
        <v>0</v>
      </c>
      <c r="EA105" s="47">
        <f>-1*DZ105*$O$16/(DY109+$P$16)^2</f>
        <v>0</v>
      </c>
      <c r="EB105" s="44">
        <f>$R$74/(EXP($N$16-$O$16/(EA109+$P$16))/$S$95)</f>
        <v>0</v>
      </c>
      <c r="EC105" s="47">
        <f>-1*EB105*$O$16/(EA109+$P$16)^2</f>
        <v>0</v>
      </c>
      <c r="ED105" s="44">
        <f>$R$74/(EXP($N$16-$O$16/(EC109+$P$16))/$S$95)</f>
        <v>0</v>
      </c>
      <c r="EE105" s="47">
        <f>-1*ED105*$O$16/(EC109+$P$16)^2</f>
        <v>0</v>
      </c>
      <c r="EF105" s="44">
        <f>$R$74/(EXP($N$16-$O$16/(EE109+$P$16))/$S$95)</f>
        <v>0</v>
      </c>
      <c r="EG105" s="47">
        <f>-1*EF105*$O$16/(EE109+$P$16)^2</f>
        <v>0</v>
      </c>
      <c r="EH105" s="44">
        <f>$R$74/(EXP($N$16-$O$16/(EG109+$P$16))/$S$95)</f>
        <v>0</v>
      </c>
      <c r="EI105" s="47">
        <f>-1*EH105*$O$16/(EG109+$P$16)^2</f>
        <v>0</v>
      </c>
      <c r="EJ105" s="44">
        <f>$R$74/(EXP($N$16-$O$16/(EI109+$P$16))/$S$95)</f>
        <v>0</v>
      </c>
      <c r="EK105" s="47">
        <f>-1*EJ105*$O$16/(EI109+$P$16)^2</f>
        <v>0</v>
      </c>
      <c r="EL105" s="44">
        <f>$R$74/(EXP($N$16-$O$16/(EK109+$P$16))/$S$95)</f>
        <v>0</v>
      </c>
      <c r="EM105" s="47">
        <f>-1*EL105*$O$16/(EK109+$P$16)^2</f>
        <v>0</v>
      </c>
      <c r="EN105" s="44">
        <f>$R$74/(EXP($N$16-$O$16/(EM109+$P$16))/$S$95)</f>
        <v>0</v>
      </c>
      <c r="EO105" s="47">
        <f>-1*EN105*$O$16/(EM109+$P$16)^2</f>
        <v>0</v>
      </c>
      <c r="EP105" s="44">
        <f>$R$74/(EXP($N$16-$O$16/(EO109+$P$16))/$S$95)</f>
        <v>0</v>
      </c>
      <c r="EQ105" s="47">
        <f>-1*EP105*$O$16/(EO109+$P$16)^2</f>
        <v>0</v>
      </c>
      <c r="ER105" s="44">
        <f>$R$74/(EXP($N$16-$O$16/(EQ109+$P$16))/$S$95)</f>
        <v>0</v>
      </c>
      <c r="ES105" s="47">
        <f>-1*ER105*$O$16/(EQ109+$P$16)^2</f>
        <v>0</v>
      </c>
      <c r="ET105" s="44">
        <f>$R$74/(EXP($N$16-$O$16/(ES109+$P$16))/$S$95)</f>
        <v>0</v>
      </c>
      <c r="EU105" s="47">
        <f>-1*ET105*$O$16/(ES109+$P$16)^2</f>
        <v>0</v>
      </c>
      <c r="EV105" s="44">
        <f>$R$74/(EXP($N$16-$O$16/(EU109+$P$16))/$S$95)</f>
        <v>0</v>
      </c>
      <c r="EW105" s="47">
        <f>-1*EV105*$O$16/(EU109+$P$16)^2</f>
        <v>0</v>
      </c>
    </row>
    <row r="106" spans="13:153" x14ac:dyDescent="0.25">
      <c r="M106" s="45">
        <v>9</v>
      </c>
      <c r="N106" s="44">
        <f t="shared" si="46"/>
        <v>0</v>
      </c>
      <c r="O106" s="42">
        <f t="shared" si="45"/>
        <v>0</v>
      </c>
      <c r="P106" s="44">
        <f>$R$75/(EXP($N$17-$O$17/(O108+$P$17))/$S$95)</f>
        <v>0</v>
      </c>
      <c r="Q106" s="47">
        <f>-1*P106*$O$17/(O108+$P$17)^2</f>
        <v>0</v>
      </c>
      <c r="R106" s="44">
        <f>$R$75/(EXP($N$17-$O$17/(Q109+$P$17))/$S$95)</f>
        <v>0</v>
      </c>
      <c r="S106" s="47">
        <f>-1*R106*$O$17/(Q109+$P$17)^2</f>
        <v>0</v>
      </c>
      <c r="T106" s="44">
        <f>$R$75/(EXP($N$17-$O$17/(S109+$P$17))/$S$95)</f>
        <v>0</v>
      </c>
      <c r="U106" s="47">
        <f>-1*T106*$O$17/(S109+$P$17)^2</f>
        <v>0</v>
      </c>
      <c r="V106" s="44">
        <f>$R$75/(EXP($N$17-$O$17/(U109+$P$17))/$S$95)</f>
        <v>0</v>
      </c>
      <c r="W106" s="47">
        <f>-1*V106*$O$17/(U109+$P$17)^2</f>
        <v>0</v>
      </c>
      <c r="X106" s="44">
        <f>$R$75/(EXP($N$17-$O$17/(W109+$P$17))/$S$95)</f>
        <v>0</v>
      </c>
      <c r="Y106" s="47">
        <f>-1*X106*$O$17/(W109+$P$17)^2</f>
        <v>0</v>
      </c>
      <c r="Z106" s="44">
        <f>$R$75/(EXP($N$17-$O$17/(Y109+$P$17))/$S$95)</f>
        <v>0</v>
      </c>
      <c r="AA106" s="47">
        <f>-1*Z106*$O$17/(Y109+$P$17)^2</f>
        <v>0</v>
      </c>
      <c r="AB106" s="44">
        <f>$R$75/(EXP($N$17-$O$17/(AA109+$P$17))/$S$95)</f>
        <v>0</v>
      </c>
      <c r="AC106" s="47">
        <f>-1*AB106*$O$17/(AA109+$P$17)^2</f>
        <v>0</v>
      </c>
      <c r="AD106" s="44">
        <f>$R$75/(EXP($N$17-$O$17/(AC109+$P$17))/$S$95)</f>
        <v>0</v>
      </c>
      <c r="AE106" s="47">
        <f>-1*AD106*$O$17/(AC109+$P$17)^2</f>
        <v>0</v>
      </c>
      <c r="AF106" s="44">
        <f>$R$75/(EXP($N$17-$O$17/(AE109+$P$17))/$S$95)</f>
        <v>0</v>
      </c>
      <c r="AG106" s="47">
        <f>-1*AF106*$O$17/(AE109+$P$17)^2</f>
        <v>0</v>
      </c>
      <c r="AH106" s="44">
        <f>$R$75/(EXP($N$17-$O$17/(AG109+$P$17))/$S$95)</f>
        <v>0</v>
      </c>
      <c r="AI106" s="47">
        <f>-1*AH106*$O$17/(AG109+$P$17)^2</f>
        <v>0</v>
      </c>
      <c r="AJ106" s="44">
        <f>$R$75/(EXP($N$17-$O$17/(AI109+$P$17))/$S$95)</f>
        <v>0</v>
      </c>
      <c r="AK106" s="47">
        <f>-1*AJ106*$O$17/(AI109+$P$17)^2</f>
        <v>0</v>
      </c>
      <c r="AL106" s="44">
        <f>$R$75/(EXP($N$17-$O$17/(AK109+$P$17))/$S$95)</f>
        <v>0</v>
      </c>
      <c r="AM106" s="47">
        <f>-1*AL106*$O$17/(AK109+$P$17)^2</f>
        <v>0</v>
      </c>
      <c r="AN106" s="44">
        <f>$R$75/(EXP($N$17-$O$17/(AM109+$P$17))/$S$95)</f>
        <v>0</v>
      </c>
      <c r="AO106" s="47">
        <f>-1*AN106*$O$17/(AM109+$P$17)^2</f>
        <v>0</v>
      </c>
      <c r="AP106" s="44">
        <f>$R$75/(EXP($N$17-$O$17/(AO109+$P$17))/$S$95)</f>
        <v>0</v>
      </c>
      <c r="AQ106" s="47">
        <f>-1*AP106*$O$17/(AO109+$P$17)^2</f>
        <v>0</v>
      </c>
      <c r="AR106" s="44">
        <f>$R$75/(EXP($N$17-$O$17/(AQ109+$P$17))/$S$95)</f>
        <v>0</v>
      </c>
      <c r="AS106" s="47">
        <f>-1*AR106*$O$17/(AQ109+$P$17)^2</f>
        <v>0</v>
      </c>
      <c r="AT106" s="44">
        <f>$R$75/(EXP($N$17-$O$17/(AS109+$P$17))/$S$95)</f>
        <v>0</v>
      </c>
      <c r="AU106" s="47">
        <f>-1*AT106*$O$17/(AS109+$P$17)^2</f>
        <v>0</v>
      </c>
      <c r="AV106" s="44">
        <f>$R$75/(EXP($N$17-$O$17/(AU109+$P$17))/$S$95)</f>
        <v>0</v>
      </c>
      <c r="AW106" s="47">
        <f>-1*AV106*$O$17/(AU109+$P$17)^2</f>
        <v>0</v>
      </c>
      <c r="AX106" s="44">
        <f>$R$75/(EXP($N$17-$O$17/(AW109+$P$17))/$S$95)</f>
        <v>0</v>
      </c>
      <c r="AY106" s="47">
        <f>-1*AX106*$O$17/(AW109+$P$17)^2</f>
        <v>0</v>
      </c>
      <c r="AZ106" s="44">
        <f>$R$75/(EXP($N$17-$O$17/(AY109+$P$17))/$S$95)</f>
        <v>0</v>
      </c>
      <c r="BA106" s="47">
        <f>-1*AZ106*$O$17/(AY109+$P$17)^2</f>
        <v>0</v>
      </c>
      <c r="BB106" s="44">
        <f>$R$75/(EXP($N$17-$O$17/(BA109+$P$17))/$S$95)</f>
        <v>0</v>
      </c>
      <c r="BC106" s="47">
        <f>-1*BB106*$O$17/(BA109+$P$17)^2</f>
        <v>0</v>
      </c>
      <c r="BD106" s="44">
        <f>$R$75/(EXP($N$17-$O$17/(BC109+$P$17))/$S$95)</f>
        <v>0</v>
      </c>
      <c r="BE106" s="47">
        <f>-1*BD106*$O$17/(BC109+$P$17)^2</f>
        <v>0</v>
      </c>
      <c r="BF106" s="44">
        <f>$R$75/(EXP($N$17-$O$17/(BE109+$P$17))/$S$95)</f>
        <v>0</v>
      </c>
      <c r="BG106" s="47">
        <f>-1*BF106*$O$17/(BE109+$P$17)^2</f>
        <v>0</v>
      </c>
      <c r="BH106" s="44">
        <f>$R$75/(EXP($N$17-$O$17/(BG109+$P$17))/$S$95)</f>
        <v>0</v>
      </c>
      <c r="BI106" s="47">
        <f>-1*BH106*$O$17/(BG109+$P$17)^2</f>
        <v>0</v>
      </c>
      <c r="BJ106" s="44">
        <f>$R$75/(EXP($N$17-$O$17/(BI109+$P$17))/$S$95)</f>
        <v>0</v>
      </c>
      <c r="BK106" s="47">
        <f>-1*BJ106*$O$17/(BI109+$P$17)^2</f>
        <v>0</v>
      </c>
      <c r="BL106" s="44">
        <f>$R$75/(EXP($N$17-$O$17/(BK109+$P$17))/$S$95)</f>
        <v>0</v>
      </c>
      <c r="BM106" s="47">
        <f>-1*BL106*$O$17/(BK109+$P$17)^2</f>
        <v>0</v>
      </c>
      <c r="BN106" s="44">
        <f>$R$75/(EXP($N$17-$O$17/(BM109+$P$17))/$S$95)</f>
        <v>0</v>
      </c>
      <c r="BO106" s="47">
        <f>-1*BN106*$O$17/(BM109+$P$17)^2</f>
        <v>0</v>
      </c>
      <c r="BP106" s="44">
        <f>$R$75/(EXP($N$17-$O$17/(BO109+$P$17))/$S$95)</f>
        <v>0</v>
      </c>
      <c r="BQ106" s="47">
        <f>-1*BP106*$O$17/(BO109+$P$17)^2</f>
        <v>0</v>
      </c>
      <c r="BR106" s="44">
        <f>$R$75/(EXP($N$17-$O$17/(BQ109+$P$17))/$S$95)</f>
        <v>0</v>
      </c>
      <c r="BS106" s="47">
        <f>-1*BR106*$O$17/(BQ109+$P$17)^2</f>
        <v>0</v>
      </c>
      <c r="BT106" s="44">
        <f>$R$75/(EXP($N$17-$O$17/(BS109+$P$17))/$S$95)</f>
        <v>0</v>
      </c>
      <c r="BU106" s="47">
        <f>-1*BT106*$O$17/(BS109+$P$17)^2</f>
        <v>0</v>
      </c>
      <c r="BV106" s="44">
        <f>$R$75/(EXP($N$17-$O$17/(BU109+$P$17))/$S$95)</f>
        <v>0</v>
      </c>
      <c r="BW106" s="47">
        <f>-1*BV106*$O$17/(BU109+$P$17)^2</f>
        <v>0</v>
      </c>
      <c r="BX106" s="44">
        <f>$R$75/(EXP($N$17-$O$17/(BW109+$P$17))/$S$95)</f>
        <v>0</v>
      </c>
      <c r="BY106" s="47">
        <f>-1*BX106*$O$17/(BW109+$P$17)^2</f>
        <v>0</v>
      </c>
      <c r="BZ106" s="44">
        <f>$R$75/(EXP($N$17-$O$17/(BY109+$P$17))/$S$95)</f>
        <v>0</v>
      </c>
      <c r="CA106" s="47">
        <f>-1*BZ106*$O$17/(BY109+$P$17)^2</f>
        <v>0</v>
      </c>
      <c r="CB106" s="44">
        <f>$R$75/(EXP($N$17-$O$17/(CA109+$P$17))/$S$95)</f>
        <v>0</v>
      </c>
      <c r="CC106" s="47">
        <f>-1*CB106*$O$17/(CA109+$P$17)^2</f>
        <v>0</v>
      </c>
      <c r="CD106" s="44">
        <f>$R$75/(EXP($N$17-$O$17/(CC109+$P$17))/$S$95)</f>
        <v>0</v>
      </c>
      <c r="CE106" s="47">
        <f>-1*CD106*$O$17/(CC109+$P$17)^2</f>
        <v>0</v>
      </c>
      <c r="CF106" s="44">
        <f>$R$75/(EXP($N$17-$O$17/(CE109+$P$17))/$S$95)</f>
        <v>0</v>
      </c>
      <c r="CG106" s="47">
        <f>-1*CF106*$O$17/(CE109+$P$17)^2</f>
        <v>0</v>
      </c>
      <c r="CH106" s="44">
        <f>$R$75/(EXP($N$17-$O$17/(CG109+$P$17))/$S$95)</f>
        <v>0</v>
      </c>
      <c r="CI106" s="47">
        <f>-1*CH106*$O$17/(CG109+$P$17)^2</f>
        <v>0</v>
      </c>
      <c r="CJ106" s="44">
        <f>$R$75/(EXP($N$17-$O$17/(CI109+$P$17))/$S$95)</f>
        <v>0</v>
      </c>
      <c r="CK106" s="47">
        <f>-1*CJ106*$O$17/(CI109+$P$17)^2</f>
        <v>0</v>
      </c>
      <c r="CL106" s="44">
        <f>$R$75/(EXP($N$17-$O$17/(CK109+$P$17))/$S$95)</f>
        <v>0</v>
      </c>
      <c r="CM106" s="47">
        <f>-1*CL106*$O$17/(CK109+$P$17)^2</f>
        <v>0</v>
      </c>
      <c r="CN106" s="44">
        <f>$R$75/(EXP($N$17-$O$17/(CM109+$P$17))/$S$95)</f>
        <v>0</v>
      </c>
      <c r="CO106" s="47">
        <f>-1*CN106*$O$17/(CM109+$P$17)^2</f>
        <v>0</v>
      </c>
      <c r="CP106" s="44">
        <f>$R$75/(EXP($N$17-$O$17/(CO109+$P$17))/$S$95)</f>
        <v>0</v>
      </c>
      <c r="CQ106" s="47">
        <f>-1*CP106*$O$17/(CO109+$P$17)^2</f>
        <v>0</v>
      </c>
      <c r="CR106" s="44">
        <f>$R$75/(EXP($N$17-$O$17/(CQ109+$P$17))/$S$95)</f>
        <v>0</v>
      </c>
      <c r="CS106" s="47">
        <f>-1*CR106*$O$17/(CQ109+$P$17)^2</f>
        <v>0</v>
      </c>
      <c r="CT106" s="44">
        <f>$R$75/(EXP($N$17-$O$17/(CS109+$P$17))/$S$95)</f>
        <v>0</v>
      </c>
      <c r="CU106" s="47">
        <f>-1*CT106*$O$17/(CS109+$P$17)^2</f>
        <v>0</v>
      </c>
      <c r="CV106" s="44">
        <f>$R$75/(EXP($N$17-$O$17/(CU109+$P$17))/$S$95)</f>
        <v>0</v>
      </c>
      <c r="CW106" s="47">
        <f>-1*CV106*$O$17/(CU109+$P$17)^2</f>
        <v>0</v>
      </c>
      <c r="CX106" s="44">
        <f>$R$75/(EXP($N$17-$O$17/(CW109+$P$17))/$S$95)</f>
        <v>0</v>
      </c>
      <c r="CY106" s="47">
        <f>-1*CX106*$O$17/(CW109+$P$17)^2</f>
        <v>0</v>
      </c>
      <c r="CZ106" s="44">
        <f>$R$75/(EXP($N$17-$O$17/(CY109+$P$17))/$S$95)</f>
        <v>0</v>
      </c>
      <c r="DA106" s="47">
        <f>-1*CZ106*$O$17/(CY109+$P$17)^2</f>
        <v>0</v>
      </c>
      <c r="DB106" s="44">
        <f>$R$75/(EXP($N$17-$O$17/(DA109+$P$17))/$S$95)</f>
        <v>0</v>
      </c>
      <c r="DC106" s="47">
        <f>-1*DB106*$O$17/(DA109+$P$17)^2</f>
        <v>0</v>
      </c>
      <c r="DD106" s="44">
        <f>$R$75/(EXP($N$17-$O$17/(DC109+$P$17))/$S$95)</f>
        <v>0</v>
      </c>
      <c r="DE106" s="47">
        <f>-1*DD106*$O$17/(DC109+$P$17)^2</f>
        <v>0</v>
      </c>
      <c r="DF106" s="44">
        <f>$R$75/(EXP($N$17-$O$17/(DE109+$P$17))/$S$95)</f>
        <v>0</v>
      </c>
      <c r="DG106" s="47">
        <f>-1*DF106*$O$17/(DE109+$P$17)^2</f>
        <v>0</v>
      </c>
      <c r="DH106" s="44">
        <f>$R$75/(EXP($N$17-$O$17/(DG109+$P$17))/$S$95)</f>
        <v>0</v>
      </c>
      <c r="DI106" s="47">
        <f>-1*DH106*$O$17/(DG109+$P$17)^2</f>
        <v>0</v>
      </c>
      <c r="DJ106" s="44">
        <f>$R$75/(EXP($N$17-$O$17/(DI109+$P$17))/$S$95)</f>
        <v>0</v>
      </c>
      <c r="DK106" s="47">
        <f>-1*DJ106*$O$17/(DI109+$P$17)^2</f>
        <v>0</v>
      </c>
      <c r="DL106" s="44">
        <f>$R$75/(EXP($N$17-$O$17/(DK109+$P$17))/$S$95)</f>
        <v>0</v>
      </c>
      <c r="DM106" s="47">
        <f>-1*DL106*$O$17/(DK109+$P$17)^2</f>
        <v>0</v>
      </c>
      <c r="DN106" s="44">
        <f>$R$75/(EXP($N$17-$O$17/(DM109+$P$17))/$S$95)</f>
        <v>0</v>
      </c>
      <c r="DO106" s="47">
        <f>-1*DN106*$O$17/(DM109+$P$17)^2</f>
        <v>0</v>
      </c>
      <c r="DP106" s="44">
        <f>$R$75/(EXP($N$17-$O$17/(DO109+$P$17))/$S$95)</f>
        <v>0</v>
      </c>
      <c r="DQ106" s="47">
        <f>-1*DP106*$O$17/(DO109+$P$17)^2</f>
        <v>0</v>
      </c>
      <c r="DR106" s="44">
        <f>$R$75/(EXP($N$17-$O$17/(DQ109+$P$17))/$S$95)</f>
        <v>0</v>
      </c>
      <c r="DS106" s="47">
        <f>-1*DR106*$O$17/(DQ109+$P$17)^2</f>
        <v>0</v>
      </c>
      <c r="DT106" s="44">
        <f>$R$75/(EXP($N$17-$O$17/(DS109+$P$17))/$S$95)</f>
        <v>0</v>
      </c>
      <c r="DU106" s="47">
        <f>-1*DT106*$O$17/(DS109+$P$17)^2</f>
        <v>0</v>
      </c>
      <c r="DV106" s="44">
        <f>$R$75/(EXP($N$17-$O$17/(DU109+$P$17))/$S$95)</f>
        <v>0</v>
      </c>
      <c r="DW106" s="47">
        <f>-1*DV106*$O$17/(DU109+$P$17)^2</f>
        <v>0</v>
      </c>
      <c r="DX106" s="44">
        <f>$R$75/(EXP($N$17-$O$17/(DW109+$P$17))/$S$95)</f>
        <v>0</v>
      </c>
      <c r="DY106" s="47">
        <f>-1*DX106*$O$17/(DW109+$P$17)^2</f>
        <v>0</v>
      </c>
      <c r="DZ106" s="44">
        <f>$R$75/(EXP($N$17-$O$17/(DY109+$P$17))/$S$95)</f>
        <v>0</v>
      </c>
      <c r="EA106" s="47">
        <f>-1*DZ106*$O$17/(DY109+$P$17)^2</f>
        <v>0</v>
      </c>
      <c r="EB106" s="44">
        <f>$R$75/(EXP($N$17-$O$17/(EA109+$P$17))/$S$95)</f>
        <v>0</v>
      </c>
      <c r="EC106" s="47">
        <f>-1*EB106*$O$17/(EA109+$P$17)^2</f>
        <v>0</v>
      </c>
      <c r="ED106" s="44">
        <f>$R$75/(EXP($N$17-$O$17/(EC109+$P$17))/$S$95)</f>
        <v>0</v>
      </c>
      <c r="EE106" s="47">
        <f>-1*ED106*$O$17/(EC109+$P$17)^2</f>
        <v>0</v>
      </c>
      <c r="EF106" s="44">
        <f>$R$75/(EXP($N$17-$O$17/(EE109+$P$17))/$S$95)</f>
        <v>0</v>
      </c>
      <c r="EG106" s="47">
        <f>-1*EF106*$O$17/(EE109+$P$17)^2</f>
        <v>0</v>
      </c>
      <c r="EH106" s="44">
        <f>$R$75/(EXP($N$17-$O$17/(EG109+$P$17))/$S$95)</f>
        <v>0</v>
      </c>
      <c r="EI106" s="47">
        <f>-1*EH106*$O$17/(EG109+$P$17)^2</f>
        <v>0</v>
      </c>
      <c r="EJ106" s="44">
        <f>$R$75/(EXP($N$17-$O$17/(EI109+$P$17))/$S$95)</f>
        <v>0</v>
      </c>
      <c r="EK106" s="47">
        <f>-1*EJ106*$O$17/(EI109+$P$17)^2</f>
        <v>0</v>
      </c>
      <c r="EL106" s="44">
        <f>$R$75/(EXP($N$17-$O$17/(EK109+$P$17))/$S$95)</f>
        <v>0</v>
      </c>
      <c r="EM106" s="47">
        <f>-1*EL106*$O$17/(EK109+$P$17)^2</f>
        <v>0</v>
      </c>
      <c r="EN106" s="44">
        <f>$R$75/(EXP($N$17-$O$17/(EM109+$P$17))/$S$95)</f>
        <v>0</v>
      </c>
      <c r="EO106" s="47">
        <f>-1*EN106*$O$17/(EM109+$P$17)^2</f>
        <v>0</v>
      </c>
      <c r="EP106" s="44">
        <f>$R$75/(EXP($N$17-$O$17/(EO109+$P$17))/$S$95)</f>
        <v>0</v>
      </c>
      <c r="EQ106" s="47">
        <f>-1*EP106*$O$17/(EO109+$P$17)^2</f>
        <v>0</v>
      </c>
      <c r="ER106" s="44">
        <f>$R$75/(EXP($N$17-$O$17/(EQ109+$P$17))/$S$95)</f>
        <v>0</v>
      </c>
      <c r="ES106" s="47">
        <f>-1*ER106*$O$17/(EQ109+$P$17)^2</f>
        <v>0</v>
      </c>
      <c r="ET106" s="44">
        <f>$R$75/(EXP($N$17-$O$17/(ES109+$P$17))/$S$95)</f>
        <v>0</v>
      </c>
      <c r="EU106" s="47">
        <f>-1*ET106*$O$17/(ES109+$P$17)^2</f>
        <v>0</v>
      </c>
      <c r="EV106" s="44">
        <f>$R$75/(EXP($N$17-$O$17/(EU109+$P$17))/$S$95)</f>
        <v>0</v>
      </c>
      <c r="EW106" s="47">
        <f>-1*EV106*$O$17/(EU109+$P$17)^2</f>
        <v>0</v>
      </c>
    </row>
    <row r="107" spans="13:153" x14ac:dyDescent="0.25">
      <c r="M107" s="45">
        <v>10</v>
      </c>
      <c r="N107" s="44">
        <f t="shared" si="46"/>
        <v>0</v>
      </c>
      <c r="O107" s="42">
        <f t="shared" si="45"/>
        <v>0</v>
      </c>
      <c r="P107" s="44">
        <f>$R$76/(EXP($N$18-$O$18/(O108+$P$18))/$S$95)</f>
        <v>0</v>
      </c>
      <c r="Q107" s="47">
        <f>-1*P107*$O$18/(O108+$P$18)^2</f>
        <v>0</v>
      </c>
      <c r="R107" s="44">
        <f>$R$76/(EXP($N$18-$O$18/(Q109+$P$18))/$S$95)</f>
        <v>0</v>
      </c>
      <c r="S107" s="47">
        <f>-1*R107*$O$18/(Q109+$P$18)^2</f>
        <v>0</v>
      </c>
      <c r="T107" s="44">
        <f>$R$76/(EXP($N$18-$O$18/(S109+$P$18))/$S$95)</f>
        <v>0</v>
      </c>
      <c r="U107" s="47">
        <f>-1*T107*$O$18/(S109+$P$18)^2</f>
        <v>0</v>
      </c>
      <c r="V107" s="44">
        <f>$R$76/(EXP($N$18-$O$18/(U109+$P$18))/$S$95)</f>
        <v>0</v>
      </c>
      <c r="W107" s="47">
        <f>-1*V107*$O$18/(U109+$P$18)^2</f>
        <v>0</v>
      </c>
      <c r="X107" s="44">
        <f>$R$76/(EXP($N$18-$O$18/(W109+$P$18))/$S$95)</f>
        <v>0</v>
      </c>
      <c r="Y107" s="47">
        <f>-1*X107*$O$18/(W109+$P$18)^2</f>
        <v>0</v>
      </c>
      <c r="Z107" s="44">
        <f>$R$76/(EXP($N$18-$O$18/(Y109+$P$18))/$S$95)</f>
        <v>0</v>
      </c>
      <c r="AA107" s="47">
        <f>-1*Z107*$O$18/(Y109+$P$18)^2</f>
        <v>0</v>
      </c>
      <c r="AB107" s="44">
        <f>$R$76/(EXP($N$18-$O$18/(AA109+$P$18))/$S$95)</f>
        <v>0</v>
      </c>
      <c r="AC107" s="47">
        <f>-1*AB107*$O$18/(AA109+$P$18)^2</f>
        <v>0</v>
      </c>
      <c r="AD107" s="44">
        <f>$R$76/(EXP($N$18-$O$18/(AC109+$P$18))/$S$95)</f>
        <v>0</v>
      </c>
      <c r="AE107" s="47">
        <f>-1*AD107*$O$18/(AC109+$P$18)^2</f>
        <v>0</v>
      </c>
      <c r="AF107" s="44">
        <f>$R$76/(EXP($N$18-$O$18/(AE109+$P$18))/$S$95)</f>
        <v>0</v>
      </c>
      <c r="AG107" s="47">
        <f>-1*AF107*$O$18/(AE109+$P$18)^2</f>
        <v>0</v>
      </c>
      <c r="AH107" s="44">
        <f>$R$76/(EXP($N$18-$O$18/(AG109+$P$18))/$S$95)</f>
        <v>0</v>
      </c>
      <c r="AI107" s="47">
        <f>-1*AH107*$O$18/(AG109+$P$18)^2</f>
        <v>0</v>
      </c>
      <c r="AJ107" s="44">
        <f>$R$76/(EXP($N$18-$O$18/(AI109+$P$18))/$S$95)</f>
        <v>0</v>
      </c>
      <c r="AK107" s="47">
        <f>-1*AJ107*$O$18/(AI109+$P$18)^2</f>
        <v>0</v>
      </c>
      <c r="AL107" s="44">
        <f>$R$76/(EXP($N$18-$O$18/(AK109+$P$18))/$S$95)</f>
        <v>0</v>
      </c>
      <c r="AM107" s="47">
        <f>-1*AL107*$O$18/(AK109+$P$18)^2</f>
        <v>0</v>
      </c>
      <c r="AN107" s="44">
        <f>$R$76/(EXP($N$18-$O$18/(AM109+$P$18))/$S$95)</f>
        <v>0</v>
      </c>
      <c r="AO107" s="47">
        <f>-1*AN107*$O$18/(AM109+$P$18)^2</f>
        <v>0</v>
      </c>
      <c r="AP107" s="44">
        <f>$R$76/(EXP($N$18-$O$18/(AO109+$P$18))/$S$95)</f>
        <v>0</v>
      </c>
      <c r="AQ107" s="47">
        <f>-1*AP107*$O$18/(AO109+$P$18)^2</f>
        <v>0</v>
      </c>
      <c r="AR107" s="44">
        <f>$R$76/(EXP($N$18-$O$18/(AQ109+$P$18))/$S$95)</f>
        <v>0</v>
      </c>
      <c r="AS107" s="47">
        <f>-1*AR107*$O$18/(AQ109+$P$18)^2</f>
        <v>0</v>
      </c>
      <c r="AT107" s="44">
        <f>$R$76/(EXP($N$18-$O$18/(AS109+$P$18))/$S$95)</f>
        <v>0</v>
      </c>
      <c r="AU107" s="47">
        <f>-1*AT107*$O$18/(AS109+$P$18)^2</f>
        <v>0</v>
      </c>
      <c r="AV107" s="44">
        <f>$R$76/(EXP($N$18-$O$18/(AU109+$P$18))/$S$95)</f>
        <v>0</v>
      </c>
      <c r="AW107" s="47">
        <f>-1*AV107*$O$18/(AU109+$P$18)^2</f>
        <v>0</v>
      </c>
      <c r="AX107" s="44">
        <f>$R$76/(EXP($N$18-$O$18/(AW109+$P$18))/$S$95)</f>
        <v>0</v>
      </c>
      <c r="AY107" s="47">
        <f>-1*AX107*$O$18/(AW109+$P$18)^2</f>
        <v>0</v>
      </c>
      <c r="AZ107" s="44">
        <f>$R$76/(EXP($N$18-$O$18/(AY109+$P$18))/$S$95)</f>
        <v>0</v>
      </c>
      <c r="BA107" s="47">
        <f>-1*AZ107*$O$18/(AY109+$P$18)^2</f>
        <v>0</v>
      </c>
      <c r="BB107" s="44">
        <f>$R$76/(EXP($N$18-$O$18/(BA109+$P$18))/$S$95)</f>
        <v>0</v>
      </c>
      <c r="BC107" s="47">
        <f>-1*BB107*$O$18/(BA109+$P$18)^2</f>
        <v>0</v>
      </c>
      <c r="BD107" s="44">
        <f>$R$76/(EXP($N$18-$O$18/(BC109+$P$18))/$S$95)</f>
        <v>0</v>
      </c>
      <c r="BE107" s="47">
        <f>-1*BD107*$O$18/(BC109+$P$18)^2</f>
        <v>0</v>
      </c>
      <c r="BF107" s="44">
        <f>$R$76/(EXP($N$18-$O$18/(BE109+$P$18))/$S$95)</f>
        <v>0</v>
      </c>
      <c r="BG107" s="47">
        <f>-1*BF107*$O$18/(BE109+$P$18)^2</f>
        <v>0</v>
      </c>
      <c r="BH107" s="44">
        <f>$R$76/(EXP($N$18-$O$18/(BG109+$P$18))/$S$95)</f>
        <v>0</v>
      </c>
      <c r="BI107" s="47">
        <f>-1*BH107*$O$18/(BG109+$P$18)^2</f>
        <v>0</v>
      </c>
      <c r="BJ107" s="44">
        <f>$R$76/(EXP($N$18-$O$18/(BI109+$P$18))/$S$95)</f>
        <v>0</v>
      </c>
      <c r="BK107" s="47">
        <f>-1*BJ107*$O$18/(BI109+$P$18)^2</f>
        <v>0</v>
      </c>
      <c r="BL107" s="44">
        <f>$R$76/(EXP($N$18-$O$18/(BK109+$P$18))/$S$95)</f>
        <v>0</v>
      </c>
      <c r="BM107" s="47">
        <f>-1*BL107*$O$18/(BK109+$P$18)^2</f>
        <v>0</v>
      </c>
      <c r="BN107" s="44">
        <f>$R$76/(EXP($N$18-$O$18/(BM109+$P$18))/$S$95)</f>
        <v>0</v>
      </c>
      <c r="BO107" s="47">
        <f>-1*BN107*$O$18/(BM109+$P$18)^2</f>
        <v>0</v>
      </c>
      <c r="BP107" s="44">
        <f>$R$76/(EXP($N$18-$O$18/(BO109+$P$18))/$S$95)</f>
        <v>0</v>
      </c>
      <c r="BQ107" s="47">
        <f>-1*BP107*$O$18/(BO109+$P$18)^2</f>
        <v>0</v>
      </c>
      <c r="BR107" s="44">
        <f>$R$76/(EXP($N$18-$O$18/(BQ109+$P$18))/$S$95)</f>
        <v>0</v>
      </c>
      <c r="BS107" s="47">
        <f>-1*BR107*$O$18/(BQ109+$P$18)^2</f>
        <v>0</v>
      </c>
      <c r="BT107" s="44">
        <f>$R$76/(EXP($N$18-$O$18/(BS109+$P$18))/$S$95)</f>
        <v>0</v>
      </c>
      <c r="BU107" s="47">
        <f>-1*BT107*$O$18/(BS109+$P$18)^2</f>
        <v>0</v>
      </c>
      <c r="BV107" s="44">
        <f>$R$76/(EXP($N$18-$O$18/(BU109+$P$18))/$S$95)</f>
        <v>0</v>
      </c>
      <c r="BW107" s="47">
        <f>-1*BV107*$O$18/(BU109+$P$18)^2</f>
        <v>0</v>
      </c>
      <c r="BX107" s="44">
        <f>$R$76/(EXP($N$18-$O$18/(BW109+$P$18))/$S$95)</f>
        <v>0</v>
      </c>
      <c r="BY107" s="47">
        <f>-1*BX107*$O$18/(BW109+$P$18)^2</f>
        <v>0</v>
      </c>
      <c r="BZ107" s="44">
        <f>$R$76/(EXP($N$18-$O$18/(BY109+$P$18))/$S$95)</f>
        <v>0</v>
      </c>
      <c r="CA107" s="47">
        <f>-1*BZ107*$O$18/(BY109+$P$18)^2</f>
        <v>0</v>
      </c>
      <c r="CB107" s="44">
        <f>$R$76/(EXP($N$18-$O$18/(CA109+$P$18))/$S$95)</f>
        <v>0</v>
      </c>
      <c r="CC107" s="47">
        <f>-1*CB107*$O$18/(CA109+$P$18)^2</f>
        <v>0</v>
      </c>
      <c r="CD107" s="44">
        <f>$R$76/(EXP($N$18-$O$18/(CC109+$P$18))/$S$95)</f>
        <v>0</v>
      </c>
      <c r="CE107" s="47">
        <f>-1*CD107*$O$18/(CC109+$P$18)^2</f>
        <v>0</v>
      </c>
      <c r="CF107" s="44">
        <f>$R$76/(EXP($N$18-$O$18/(CE109+$P$18))/$S$95)</f>
        <v>0</v>
      </c>
      <c r="CG107" s="47">
        <f>-1*CF107*$O$18/(CE109+$P$18)^2</f>
        <v>0</v>
      </c>
      <c r="CH107" s="44">
        <f>$R$76/(EXP($N$18-$O$18/(CG109+$P$18))/$S$95)</f>
        <v>0</v>
      </c>
      <c r="CI107" s="47">
        <f>-1*CH107*$O$18/(CG109+$P$18)^2</f>
        <v>0</v>
      </c>
      <c r="CJ107" s="44">
        <f>$R$76/(EXP($N$18-$O$18/(CI109+$P$18))/$S$95)</f>
        <v>0</v>
      </c>
      <c r="CK107" s="47">
        <f>-1*CJ107*$O$18/(CI109+$P$18)^2</f>
        <v>0</v>
      </c>
      <c r="CL107" s="44">
        <f>$R$76/(EXP($N$18-$O$18/(CK109+$P$18))/$S$95)</f>
        <v>0</v>
      </c>
      <c r="CM107" s="47">
        <f>-1*CL107*$O$18/(CK109+$P$18)^2</f>
        <v>0</v>
      </c>
      <c r="CN107" s="44">
        <f>$R$76/(EXP($N$18-$O$18/(CM109+$P$18))/$S$95)</f>
        <v>0</v>
      </c>
      <c r="CO107" s="47">
        <f>-1*CN107*$O$18/(CM109+$P$18)^2</f>
        <v>0</v>
      </c>
      <c r="CP107" s="44">
        <f>$R$76/(EXP($N$18-$O$18/(CO109+$P$18))/$S$95)</f>
        <v>0</v>
      </c>
      <c r="CQ107" s="47">
        <f>-1*CP107*$O$18/(CO109+$P$18)^2</f>
        <v>0</v>
      </c>
      <c r="CR107" s="44">
        <f>$R$76/(EXP($N$18-$O$18/(CQ109+$P$18))/$S$95)</f>
        <v>0</v>
      </c>
      <c r="CS107" s="47">
        <f>-1*CR107*$O$18/(CQ109+$P$18)^2</f>
        <v>0</v>
      </c>
      <c r="CT107" s="44">
        <f>$R$76/(EXP($N$18-$O$18/(CS109+$P$18))/$S$95)</f>
        <v>0</v>
      </c>
      <c r="CU107" s="47">
        <f>-1*CT107*$O$18/(CS109+$P$18)^2</f>
        <v>0</v>
      </c>
      <c r="CV107" s="44">
        <f>$R$76/(EXP($N$18-$O$18/(CU109+$P$18))/$S$95)</f>
        <v>0</v>
      </c>
      <c r="CW107" s="47">
        <f>-1*CV107*$O$18/(CU109+$P$18)^2</f>
        <v>0</v>
      </c>
      <c r="CX107" s="44">
        <f>$R$76/(EXP($N$18-$O$18/(CW109+$P$18))/$S$95)</f>
        <v>0</v>
      </c>
      <c r="CY107" s="47">
        <f>-1*CX107*$O$18/(CW109+$P$18)^2</f>
        <v>0</v>
      </c>
      <c r="CZ107" s="44">
        <f>$R$76/(EXP($N$18-$O$18/(CY109+$P$18))/$S$95)</f>
        <v>0</v>
      </c>
      <c r="DA107" s="47">
        <f>-1*CZ107*$O$18/(CY109+$P$18)^2</f>
        <v>0</v>
      </c>
      <c r="DB107" s="44">
        <f>$R$76/(EXP($N$18-$O$18/(DA109+$P$18))/$S$95)</f>
        <v>0</v>
      </c>
      <c r="DC107" s="47">
        <f>-1*DB107*$O$18/(DA109+$P$18)^2</f>
        <v>0</v>
      </c>
      <c r="DD107" s="44">
        <f>$R$76/(EXP($N$18-$O$18/(DC109+$P$18))/$S$95)</f>
        <v>0</v>
      </c>
      <c r="DE107" s="47">
        <f>-1*DD107*$O$18/(DC109+$P$18)^2</f>
        <v>0</v>
      </c>
      <c r="DF107" s="44">
        <f>$R$76/(EXP($N$18-$O$18/(DE109+$P$18))/$S$95)</f>
        <v>0</v>
      </c>
      <c r="DG107" s="47">
        <f>-1*DF107*$O$18/(DE109+$P$18)^2</f>
        <v>0</v>
      </c>
      <c r="DH107" s="44">
        <f>$R$76/(EXP($N$18-$O$18/(DG109+$P$18))/$S$95)</f>
        <v>0</v>
      </c>
      <c r="DI107" s="47">
        <f>-1*DH107*$O$18/(DG109+$P$18)^2</f>
        <v>0</v>
      </c>
      <c r="DJ107" s="44">
        <f>$R$76/(EXP($N$18-$O$18/(DI109+$P$18))/$S$95)</f>
        <v>0</v>
      </c>
      <c r="DK107" s="47">
        <f>-1*DJ107*$O$18/(DI109+$P$18)^2</f>
        <v>0</v>
      </c>
      <c r="DL107" s="44">
        <f>$R$76/(EXP($N$18-$O$18/(DK109+$P$18))/$S$95)</f>
        <v>0</v>
      </c>
      <c r="DM107" s="47">
        <f>-1*DL107*$O$18/(DK109+$P$18)^2</f>
        <v>0</v>
      </c>
      <c r="DN107" s="44">
        <f>$R$76/(EXP($N$18-$O$18/(DM109+$P$18))/$S$95)</f>
        <v>0</v>
      </c>
      <c r="DO107" s="47">
        <f>-1*DN107*$O$18/(DM109+$P$18)^2</f>
        <v>0</v>
      </c>
      <c r="DP107" s="44">
        <f>$R$76/(EXP($N$18-$O$18/(DO109+$P$18))/$S$95)</f>
        <v>0</v>
      </c>
      <c r="DQ107" s="47">
        <f>-1*DP107*$O$18/(DO109+$P$18)^2</f>
        <v>0</v>
      </c>
      <c r="DR107" s="44">
        <f>$R$76/(EXP($N$18-$O$18/(DQ109+$P$18))/$S$95)</f>
        <v>0</v>
      </c>
      <c r="DS107" s="47">
        <f>-1*DR107*$O$18/(DQ109+$P$18)^2</f>
        <v>0</v>
      </c>
      <c r="DT107" s="44">
        <f>$R$76/(EXP($N$18-$O$18/(DS109+$P$18))/$S$95)</f>
        <v>0</v>
      </c>
      <c r="DU107" s="47">
        <f>-1*DT107*$O$18/(DS109+$P$18)^2</f>
        <v>0</v>
      </c>
      <c r="DV107" s="44">
        <f>$R$76/(EXP($N$18-$O$18/(DU109+$P$18))/$S$95)</f>
        <v>0</v>
      </c>
      <c r="DW107" s="47">
        <f>-1*DV107*$O$18/(DU109+$P$18)^2</f>
        <v>0</v>
      </c>
      <c r="DX107" s="44">
        <f>$R$76/(EXP($N$18-$O$18/(DW109+$P$18))/$S$95)</f>
        <v>0</v>
      </c>
      <c r="DY107" s="47">
        <f>-1*DX107*$O$18/(DW109+$P$18)^2</f>
        <v>0</v>
      </c>
      <c r="DZ107" s="44">
        <f>$R$76/(EXP($N$18-$O$18/(DY109+$P$18))/$S$95)</f>
        <v>0</v>
      </c>
      <c r="EA107" s="47">
        <f>-1*DZ107*$O$18/(DY109+$P$18)^2</f>
        <v>0</v>
      </c>
      <c r="EB107" s="44">
        <f>$R$76/(EXP($N$18-$O$18/(EA109+$P$18))/$S$95)</f>
        <v>0</v>
      </c>
      <c r="EC107" s="47">
        <f>-1*EB107*$O$18/(EA109+$P$18)^2</f>
        <v>0</v>
      </c>
      <c r="ED107" s="44">
        <f>$R$76/(EXP($N$18-$O$18/(EC109+$P$18))/$S$95)</f>
        <v>0</v>
      </c>
      <c r="EE107" s="47">
        <f>-1*ED107*$O$18/(EC109+$P$18)^2</f>
        <v>0</v>
      </c>
      <c r="EF107" s="44">
        <f>$R$76/(EXP($N$18-$O$18/(EE109+$P$18))/$S$95)</f>
        <v>0</v>
      </c>
      <c r="EG107" s="47">
        <f>-1*EF107*$O$18/(EE109+$P$18)^2</f>
        <v>0</v>
      </c>
      <c r="EH107" s="44">
        <f>$R$76/(EXP($N$18-$O$18/(EG109+$P$18))/$S$95)</f>
        <v>0</v>
      </c>
      <c r="EI107" s="47">
        <f>-1*EH107*$O$18/(EG109+$P$18)^2</f>
        <v>0</v>
      </c>
      <c r="EJ107" s="44">
        <f>$R$76/(EXP($N$18-$O$18/(EI109+$P$18))/$S$95)</f>
        <v>0</v>
      </c>
      <c r="EK107" s="47">
        <f>-1*EJ107*$O$18/(EI109+$P$18)^2</f>
        <v>0</v>
      </c>
      <c r="EL107" s="44">
        <f>$R$76/(EXP($N$18-$O$18/(EK109+$P$18))/$S$95)</f>
        <v>0</v>
      </c>
      <c r="EM107" s="47">
        <f>-1*EL107*$O$18/(EK109+$P$18)^2</f>
        <v>0</v>
      </c>
      <c r="EN107" s="44">
        <f>$R$76/(EXP($N$18-$O$18/(EM109+$P$18))/$S$95)</f>
        <v>0</v>
      </c>
      <c r="EO107" s="47">
        <f>-1*EN107*$O$18/(EM109+$P$18)^2</f>
        <v>0</v>
      </c>
      <c r="EP107" s="44">
        <f>$R$76/(EXP($N$18-$O$18/(EO109+$P$18))/$S$95)</f>
        <v>0</v>
      </c>
      <c r="EQ107" s="47">
        <f>-1*EP107*$O$18/(EO109+$P$18)^2</f>
        <v>0</v>
      </c>
      <c r="ER107" s="44">
        <f>$R$76/(EXP($N$18-$O$18/(EQ109+$P$18))/$S$95)</f>
        <v>0</v>
      </c>
      <c r="ES107" s="47">
        <f>-1*ER107*$O$18/(EQ109+$P$18)^2</f>
        <v>0</v>
      </c>
      <c r="ET107" s="44">
        <f>$R$76/(EXP($N$18-$O$18/(ES109+$P$18))/$S$95)</f>
        <v>0</v>
      </c>
      <c r="EU107" s="47">
        <f>-1*ET107*$O$18/(ES109+$P$18)^2</f>
        <v>0</v>
      </c>
      <c r="EV107" s="44">
        <f>$R$76/(EXP($N$18-$O$18/(EU109+$P$18))/$S$95)</f>
        <v>0</v>
      </c>
      <c r="EW107" s="47">
        <f>-1*EV107*$O$18/(EU109+$P$18)^2</f>
        <v>0</v>
      </c>
    </row>
    <row r="108" spans="13:153" x14ac:dyDescent="0.25">
      <c r="M108" t="s">
        <v>654</v>
      </c>
      <c r="N108" s="44" t="b">
        <f>IF(N109,IF(ABS(EU109-EW109)&lt;0.001,TRUE,FALSE),FALSE)</f>
        <v>1</v>
      </c>
      <c r="O108" s="61">
        <f>SUM(O98:O107)</f>
        <v>335.02222496028213</v>
      </c>
      <c r="P108" s="61">
        <f>SUM(P98:P107)-1</f>
        <v>7.4106602949351341E-2</v>
      </c>
      <c r="Q108" s="62">
        <f>SUM(Q98:Q107)</f>
        <v>-2.5153330287558232E-2</v>
      </c>
      <c r="R108" s="61">
        <f>SUM(R98:R107)-1</f>
        <v>3.1774849694912177E-3</v>
      </c>
      <c r="S108" s="62">
        <f>SUM(S98:S107)</f>
        <v>-2.303361026799922E-2</v>
      </c>
      <c r="T108" s="61">
        <f>SUM(T98:T107)-1</f>
        <v>6.4812502917899195E-6</v>
      </c>
      <c r="U108" s="62">
        <f>SUM(U98:U107)</f>
        <v>-2.2939721697345591E-2</v>
      </c>
      <c r="V108" s="61">
        <f>SUM(V98:V107)-1</f>
        <v>2.7097213362026196E-11</v>
      </c>
      <c r="W108" s="62">
        <f>SUM(W98:W107)</f>
        <v>-2.2939529876738668E-2</v>
      </c>
      <c r="X108" s="61">
        <f>SUM(X98:X107)-1</f>
        <v>-1.1102230246251565E-15</v>
      </c>
      <c r="Y108" s="62">
        <f>SUM(Y98:Y107)</f>
        <v>-2.293952987593666E-2</v>
      </c>
      <c r="Z108" s="61">
        <f>SUM(Z98:Z107)-1</f>
        <v>0</v>
      </c>
      <c r="AA108" s="62">
        <f>SUM(AA98:AA107)</f>
        <v>-2.293952987593673E-2</v>
      </c>
      <c r="AB108" s="61">
        <f>SUM(AB98:AB107)-1</f>
        <v>0</v>
      </c>
      <c r="AC108" s="62">
        <f>SUM(AC98:AC107)</f>
        <v>-2.293952987593673E-2</v>
      </c>
      <c r="AD108" s="61">
        <f>SUM(AD98:AD107)-1</f>
        <v>0</v>
      </c>
      <c r="AE108" s="62">
        <f>SUM(AE98:AE107)</f>
        <v>-2.293952987593673E-2</v>
      </c>
      <c r="AF108" s="61">
        <f>SUM(AF98:AF107)-1</f>
        <v>0</v>
      </c>
      <c r="AG108" s="62">
        <f>SUM(AG98:AG107)</f>
        <v>-2.293952987593673E-2</v>
      </c>
      <c r="AH108" s="61">
        <f>SUM(AH98:AH107)-1</f>
        <v>0</v>
      </c>
      <c r="AI108" s="62">
        <f>SUM(AI98:AI107)</f>
        <v>-2.293952987593673E-2</v>
      </c>
      <c r="AJ108" s="61">
        <f>SUM(AJ98:AJ107)-1</f>
        <v>0</v>
      </c>
      <c r="AK108" s="62">
        <f>SUM(AK98:AK107)</f>
        <v>-2.293952987593673E-2</v>
      </c>
      <c r="AL108" s="61">
        <f>SUM(AL98:AL107)-1</f>
        <v>0</v>
      </c>
      <c r="AM108" s="62">
        <f>SUM(AM98:AM107)</f>
        <v>-2.293952987593673E-2</v>
      </c>
      <c r="AN108" s="61">
        <f>SUM(AN98:AN107)-1</f>
        <v>0</v>
      </c>
      <c r="AO108" s="62">
        <f>SUM(AO98:AO107)</f>
        <v>-2.293952987593673E-2</v>
      </c>
      <c r="AP108" s="61">
        <f>SUM(AP98:AP107)-1</f>
        <v>0</v>
      </c>
      <c r="AQ108" s="62">
        <f>SUM(AQ98:AQ107)</f>
        <v>-2.293952987593673E-2</v>
      </c>
      <c r="AR108" s="61">
        <f>SUM(AR98:AR107)-1</f>
        <v>0</v>
      </c>
      <c r="AS108" s="62">
        <f>SUM(AS98:AS107)</f>
        <v>-2.293952987593673E-2</v>
      </c>
      <c r="AT108" s="61">
        <f>SUM(AT98:AT107)-1</f>
        <v>0</v>
      </c>
      <c r="AU108" s="62">
        <f>SUM(AU98:AU107)</f>
        <v>-2.293952987593673E-2</v>
      </c>
      <c r="AV108" s="61">
        <f>SUM(AV98:AV107)-1</f>
        <v>0</v>
      </c>
      <c r="AW108" s="62">
        <f>SUM(AW98:AW107)</f>
        <v>-2.293952987593673E-2</v>
      </c>
      <c r="AX108" s="61">
        <f>SUM(AX98:AX107)-1</f>
        <v>0</v>
      </c>
      <c r="AY108" s="62">
        <f>SUM(AY98:AY107)</f>
        <v>-2.293952987593673E-2</v>
      </c>
      <c r="AZ108" s="61">
        <f>SUM(AZ98:AZ107)-1</f>
        <v>0</v>
      </c>
      <c r="BA108" s="62">
        <f>SUM(BA98:BA107)</f>
        <v>-2.293952987593673E-2</v>
      </c>
      <c r="BB108" s="61">
        <f>SUM(BB98:BB107)-1</f>
        <v>0</v>
      </c>
      <c r="BC108" s="62">
        <f>SUM(BC98:BC107)</f>
        <v>-2.293952987593673E-2</v>
      </c>
      <c r="BD108" s="61">
        <f>SUM(BD98:BD107)-1</f>
        <v>0</v>
      </c>
      <c r="BE108" s="62">
        <f>SUM(BE98:BE107)</f>
        <v>-2.293952987593673E-2</v>
      </c>
      <c r="BF108" s="61">
        <f>SUM(BF98:BF107)-1</f>
        <v>0</v>
      </c>
      <c r="BG108" s="62">
        <f>SUM(BG98:BG107)</f>
        <v>-2.293952987593673E-2</v>
      </c>
      <c r="BH108" s="61">
        <f>SUM(BH98:BH107)-1</f>
        <v>0</v>
      </c>
      <c r="BI108" s="62">
        <f>SUM(BI98:BI107)</f>
        <v>-2.293952987593673E-2</v>
      </c>
      <c r="BJ108" s="61">
        <f>SUM(BJ98:BJ107)-1</f>
        <v>0</v>
      </c>
      <c r="BK108" s="62">
        <f>SUM(BK98:BK107)</f>
        <v>-2.293952987593673E-2</v>
      </c>
      <c r="BL108" s="61">
        <f>SUM(BL98:BL107)-1</f>
        <v>0</v>
      </c>
      <c r="BM108" s="62">
        <f>SUM(BM98:BM107)</f>
        <v>-2.293952987593673E-2</v>
      </c>
      <c r="BN108" s="61">
        <f>SUM(BN98:BN107)-1</f>
        <v>0</v>
      </c>
      <c r="BO108" s="62">
        <f>SUM(BO98:BO107)</f>
        <v>-2.293952987593673E-2</v>
      </c>
      <c r="BP108" s="61">
        <f>SUM(BP98:BP107)-1</f>
        <v>0</v>
      </c>
      <c r="BQ108" s="62">
        <f>SUM(BQ98:BQ107)</f>
        <v>-2.293952987593673E-2</v>
      </c>
      <c r="BR108" s="61">
        <f>SUM(BR98:BR107)-1</f>
        <v>0</v>
      </c>
      <c r="BS108" s="62">
        <f>SUM(BS98:BS107)</f>
        <v>-2.293952987593673E-2</v>
      </c>
      <c r="BT108" s="61">
        <f>SUM(BT98:BT107)-1</f>
        <v>0</v>
      </c>
      <c r="BU108" s="62">
        <f>SUM(BU98:BU107)</f>
        <v>-2.293952987593673E-2</v>
      </c>
      <c r="BV108" s="61">
        <f>SUM(BV98:BV107)-1</f>
        <v>0</v>
      </c>
      <c r="BW108" s="62">
        <f>SUM(BW98:BW107)</f>
        <v>-2.293952987593673E-2</v>
      </c>
      <c r="BX108" s="61">
        <f>SUM(BX98:BX107)-1</f>
        <v>0</v>
      </c>
      <c r="BY108" s="62">
        <f>SUM(BY98:BY107)</f>
        <v>-2.293952987593673E-2</v>
      </c>
      <c r="BZ108" s="61">
        <f>SUM(BZ98:BZ107)-1</f>
        <v>0</v>
      </c>
      <c r="CA108" s="62">
        <f>SUM(CA98:CA107)</f>
        <v>-2.293952987593673E-2</v>
      </c>
      <c r="CB108" s="61">
        <f>SUM(CB98:CB107)-1</f>
        <v>0</v>
      </c>
      <c r="CC108" s="62">
        <f>SUM(CC98:CC107)</f>
        <v>-2.293952987593673E-2</v>
      </c>
      <c r="CD108" s="61">
        <f>SUM(CD98:CD107)-1</f>
        <v>0</v>
      </c>
      <c r="CE108" s="62">
        <f>SUM(CE98:CE107)</f>
        <v>-2.293952987593673E-2</v>
      </c>
      <c r="CF108" s="61">
        <f>SUM(CF98:CF107)-1</f>
        <v>0</v>
      </c>
      <c r="CG108" s="62">
        <f>SUM(CG98:CG107)</f>
        <v>-2.293952987593673E-2</v>
      </c>
      <c r="CH108" s="61">
        <f>SUM(CH98:CH107)-1</f>
        <v>0</v>
      </c>
      <c r="CI108" s="62">
        <f>SUM(CI98:CI107)</f>
        <v>-2.293952987593673E-2</v>
      </c>
      <c r="CJ108" s="61">
        <f>SUM(CJ98:CJ107)-1</f>
        <v>0</v>
      </c>
      <c r="CK108" s="62">
        <f>SUM(CK98:CK107)</f>
        <v>-2.293952987593673E-2</v>
      </c>
      <c r="CL108" s="61">
        <f>SUM(CL98:CL107)-1</f>
        <v>0</v>
      </c>
      <c r="CM108" s="62">
        <f>SUM(CM98:CM107)</f>
        <v>-2.293952987593673E-2</v>
      </c>
      <c r="CN108" s="61">
        <f>SUM(CN98:CN107)-1</f>
        <v>0</v>
      </c>
      <c r="CO108" s="62">
        <f>SUM(CO98:CO107)</f>
        <v>-2.293952987593673E-2</v>
      </c>
      <c r="CP108" s="61">
        <f>SUM(CP98:CP107)-1</f>
        <v>0</v>
      </c>
      <c r="CQ108" s="62">
        <f>SUM(CQ98:CQ107)</f>
        <v>-2.293952987593673E-2</v>
      </c>
      <c r="CR108" s="61">
        <f>SUM(CR98:CR107)-1</f>
        <v>0</v>
      </c>
      <c r="CS108" s="62">
        <f>SUM(CS98:CS107)</f>
        <v>-2.293952987593673E-2</v>
      </c>
      <c r="CT108" s="61">
        <f>SUM(CT98:CT107)-1</f>
        <v>0</v>
      </c>
      <c r="CU108" s="62">
        <f>SUM(CU98:CU107)</f>
        <v>-2.293952987593673E-2</v>
      </c>
      <c r="CV108" s="61">
        <f>SUM(CV98:CV107)-1</f>
        <v>0</v>
      </c>
      <c r="CW108" s="62">
        <f>SUM(CW98:CW107)</f>
        <v>-2.293952987593673E-2</v>
      </c>
      <c r="CX108" s="61">
        <f>SUM(CX98:CX107)-1</f>
        <v>0</v>
      </c>
      <c r="CY108" s="62">
        <f>SUM(CY98:CY107)</f>
        <v>-2.293952987593673E-2</v>
      </c>
      <c r="CZ108" s="61">
        <f>SUM(CZ98:CZ107)-1</f>
        <v>0</v>
      </c>
      <c r="DA108" s="62">
        <f>SUM(DA98:DA107)</f>
        <v>-2.293952987593673E-2</v>
      </c>
      <c r="DB108" s="61">
        <f>SUM(DB98:DB107)-1</f>
        <v>0</v>
      </c>
      <c r="DC108" s="62">
        <f>SUM(DC98:DC107)</f>
        <v>-2.293952987593673E-2</v>
      </c>
      <c r="DD108" s="61">
        <f>SUM(DD98:DD107)-1</f>
        <v>0</v>
      </c>
      <c r="DE108" s="62">
        <f>SUM(DE98:DE107)</f>
        <v>-2.293952987593673E-2</v>
      </c>
      <c r="DF108" s="61">
        <f>SUM(DF98:DF107)-1</f>
        <v>0</v>
      </c>
      <c r="DG108" s="62">
        <f>SUM(DG98:DG107)</f>
        <v>-2.293952987593673E-2</v>
      </c>
      <c r="DH108" s="61">
        <f>SUM(DH98:DH107)-1</f>
        <v>0</v>
      </c>
      <c r="DI108" s="62">
        <f>SUM(DI98:DI107)</f>
        <v>-2.293952987593673E-2</v>
      </c>
      <c r="DJ108" s="61">
        <f>SUM(DJ98:DJ107)-1</f>
        <v>0</v>
      </c>
      <c r="DK108" s="62">
        <f>SUM(DK98:DK107)</f>
        <v>-2.293952987593673E-2</v>
      </c>
      <c r="DL108" s="61">
        <f>SUM(DL98:DL107)-1</f>
        <v>0</v>
      </c>
      <c r="DM108" s="62">
        <f>SUM(DM98:DM107)</f>
        <v>-2.293952987593673E-2</v>
      </c>
      <c r="DN108" s="61">
        <f>SUM(DN98:DN107)-1</f>
        <v>0</v>
      </c>
      <c r="DO108" s="62">
        <f>SUM(DO98:DO107)</f>
        <v>-2.293952987593673E-2</v>
      </c>
      <c r="DP108" s="61">
        <f>SUM(DP98:DP107)-1</f>
        <v>0</v>
      </c>
      <c r="DQ108" s="62">
        <f>SUM(DQ98:DQ107)</f>
        <v>-2.293952987593673E-2</v>
      </c>
      <c r="DR108" s="61">
        <f>SUM(DR98:DR107)-1</f>
        <v>0</v>
      </c>
      <c r="DS108" s="62">
        <f>SUM(DS98:DS107)</f>
        <v>-2.293952987593673E-2</v>
      </c>
      <c r="DT108" s="61">
        <f>SUM(DT98:DT107)-1</f>
        <v>0</v>
      </c>
      <c r="DU108" s="62">
        <f>SUM(DU98:DU107)</f>
        <v>-2.293952987593673E-2</v>
      </c>
      <c r="DV108" s="61">
        <f>SUM(DV98:DV107)-1</f>
        <v>0</v>
      </c>
      <c r="DW108" s="62">
        <f>SUM(DW98:DW107)</f>
        <v>-2.293952987593673E-2</v>
      </c>
      <c r="DX108" s="61">
        <f>SUM(DX98:DX107)-1</f>
        <v>0</v>
      </c>
      <c r="DY108" s="62">
        <f>SUM(DY98:DY107)</f>
        <v>-2.293952987593673E-2</v>
      </c>
      <c r="DZ108" s="61">
        <f>SUM(DZ98:DZ107)-1</f>
        <v>0</v>
      </c>
      <c r="EA108" s="62">
        <f>SUM(EA98:EA107)</f>
        <v>-2.293952987593673E-2</v>
      </c>
      <c r="EB108" s="61">
        <f>SUM(EB98:EB107)-1</f>
        <v>0</v>
      </c>
      <c r="EC108" s="62">
        <f>SUM(EC98:EC107)</f>
        <v>-2.293952987593673E-2</v>
      </c>
      <c r="ED108" s="61">
        <f>SUM(ED98:ED107)-1</f>
        <v>0</v>
      </c>
      <c r="EE108" s="62">
        <f>SUM(EE98:EE107)</f>
        <v>-2.293952987593673E-2</v>
      </c>
      <c r="EF108" s="61">
        <f>SUM(EF98:EF107)-1</f>
        <v>0</v>
      </c>
      <c r="EG108" s="62">
        <f>SUM(EG98:EG107)</f>
        <v>-2.293952987593673E-2</v>
      </c>
      <c r="EH108" s="61">
        <f>SUM(EH98:EH107)-1</f>
        <v>0</v>
      </c>
      <c r="EI108" s="62">
        <f>SUM(EI98:EI107)</f>
        <v>-2.293952987593673E-2</v>
      </c>
      <c r="EJ108" s="61">
        <f>SUM(EJ98:EJ107)-1</f>
        <v>0</v>
      </c>
      <c r="EK108" s="62">
        <f>SUM(EK98:EK107)</f>
        <v>-2.293952987593673E-2</v>
      </c>
      <c r="EL108" s="61">
        <f>SUM(EL98:EL107)-1</f>
        <v>0</v>
      </c>
      <c r="EM108" s="62">
        <f>SUM(EM98:EM107)</f>
        <v>-2.293952987593673E-2</v>
      </c>
      <c r="EN108" s="61">
        <f>SUM(EN98:EN107)-1</f>
        <v>0</v>
      </c>
      <c r="EO108" s="62">
        <f>SUM(EO98:EO107)</f>
        <v>-2.293952987593673E-2</v>
      </c>
      <c r="EP108" s="61">
        <f>SUM(EP98:EP107)-1</f>
        <v>0</v>
      </c>
      <c r="EQ108" s="62">
        <f>SUM(EQ98:EQ107)</f>
        <v>-2.293952987593673E-2</v>
      </c>
      <c r="ER108" s="61">
        <f>SUM(ER98:ER107)-1</f>
        <v>0</v>
      </c>
      <c r="ES108" s="62">
        <f>SUM(ES98:ES107)</f>
        <v>-2.293952987593673E-2</v>
      </c>
      <c r="ET108" s="61">
        <f>SUM(ET98:ET107)-1</f>
        <v>0</v>
      </c>
      <c r="EU108" s="62">
        <f>SUM(EU98:EU107)</f>
        <v>-2.293952987593673E-2</v>
      </c>
      <c r="EV108" s="61">
        <f>SUM(EV98:EV107)-1</f>
        <v>0</v>
      </c>
      <c r="EW108" s="62">
        <f>SUM(EW98:EW107)</f>
        <v>-2.293952987593673E-2</v>
      </c>
    </row>
    <row r="109" spans="13:153" x14ac:dyDescent="0.25">
      <c r="M109" t="s">
        <v>656</v>
      </c>
      <c r="N109" s="44" t="b">
        <f>IF(ISNUMBER(N97),TRUE,FALSE)</f>
        <v>1</v>
      </c>
      <c r="O109" s="63" t="s">
        <v>672</v>
      </c>
      <c r="P109" s="42">
        <f>O108-Q109</f>
        <v>-2.9461944840762158</v>
      </c>
      <c r="Q109" s="42">
        <f>O108-P108/Q108</f>
        <v>337.96841944435835</v>
      </c>
      <c r="R109" s="42">
        <f>Q109-S109</f>
        <v>-0.13794993196989935</v>
      </c>
      <c r="S109" s="42">
        <f>Q109-R108/S108</f>
        <v>338.10636937632825</v>
      </c>
      <c r="T109" s="42">
        <f>S109-U109</f>
        <v>-2.8253395475985599E-4</v>
      </c>
      <c r="U109" s="42">
        <f>S109-T108/U108</f>
        <v>338.10665191028301</v>
      </c>
      <c r="V109" s="42">
        <f>U109-W109</f>
        <v>-1.1812630873464514E-9</v>
      </c>
      <c r="W109" s="42">
        <f>U109-V108/W108</f>
        <v>338.10665191146427</v>
      </c>
      <c r="X109" s="47">
        <f>W109-Y109</f>
        <v>0</v>
      </c>
      <c r="Y109" s="42">
        <f>W109-X108/Y108</f>
        <v>338.10665191146421</v>
      </c>
      <c r="Z109" s="47">
        <f>Y109-AA109</f>
        <v>0</v>
      </c>
      <c r="AA109" s="42">
        <f>Y109-Z108/AA108</f>
        <v>338.10665191146421</v>
      </c>
      <c r="AB109" s="47">
        <f>AA109-AC109</f>
        <v>0</v>
      </c>
      <c r="AC109" s="42">
        <f>AA109-AB108/AC108</f>
        <v>338.10665191146421</v>
      </c>
      <c r="AD109" s="47">
        <f>AC109-AE109</f>
        <v>0</v>
      </c>
      <c r="AE109" s="42">
        <f>AC109-AD108/AE108</f>
        <v>338.10665191146421</v>
      </c>
      <c r="AF109" s="47">
        <f>AE109-AG109</f>
        <v>0</v>
      </c>
      <c r="AG109" s="42">
        <f>AE109-AF108/AG108</f>
        <v>338.10665191146421</v>
      </c>
      <c r="AH109" s="47">
        <f>AG109-AI109</f>
        <v>0</v>
      </c>
      <c r="AI109" s="42">
        <f>AG109-AH108/AI108</f>
        <v>338.10665191146421</v>
      </c>
      <c r="AJ109" s="47">
        <f>AI109-AK109</f>
        <v>0</v>
      </c>
      <c r="AK109" s="42">
        <f>AI109-AJ108/AK108</f>
        <v>338.10665191146421</v>
      </c>
      <c r="AL109" s="47">
        <f>AK109-AM109</f>
        <v>0</v>
      </c>
      <c r="AM109" s="42">
        <f>AK109-AL108/AM108</f>
        <v>338.10665191146421</v>
      </c>
      <c r="AN109" s="47">
        <f>AM109-AO109</f>
        <v>0</v>
      </c>
      <c r="AO109" s="42">
        <f>AM109-AN108/AO108</f>
        <v>338.10665191146421</v>
      </c>
      <c r="AP109" s="47">
        <f>AO109-AQ109</f>
        <v>0</v>
      </c>
      <c r="AQ109" s="42">
        <f>AO109-AP108/AQ108</f>
        <v>338.10665191146421</v>
      </c>
      <c r="AR109" s="47">
        <f>AQ109-AS109</f>
        <v>0</v>
      </c>
      <c r="AS109" s="42">
        <f>AQ109-AR108/AS108</f>
        <v>338.10665191146421</v>
      </c>
      <c r="AT109" s="47">
        <f>AS109-AU109</f>
        <v>0</v>
      </c>
      <c r="AU109" s="42">
        <f>AS109-AT108/AU108</f>
        <v>338.10665191146421</v>
      </c>
      <c r="AV109" s="47">
        <f>AU109-AW109</f>
        <v>0</v>
      </c>
      <c r="AW109" s="42">
        <f>AU109-AV108/AW108</f>
        <v>338.10665191146421</v>
      </c>
      <c r="AX109" s="47">
        <f>AW109-AY109</f>
        <v>0</v>
      </c>
      <c r="AY109" s="42">
        <f>AW109-AX108/AY108</f>
        <v>338.10665191146421</v>
      </c>
      <c r="AZ109" s="47">
        <f>AY109-BA109</f>
        <v>0</v>
      </c>
      <c r="BA109" s="42">
        <f>AY109-AZ108/BA108</f>
        <v>338.10665191146421</v>
      </c>
      <c r="BB109" s="47">
        <f>BA109-BC109</f>
        <v>0</v>
      </c>
      <c r="BC109" s="42">
        <f>BA109-BB108/BC108</f>
        <v>338.10665191146421</v>
      </c>
      <c r="BD109" s="47">
        <f>BC109-BE109</f>
        <v>0</v>
      </c>
      <c r="BE109" s="42">
        <f>BC109-BD108/BE108</f>
        <v>338.10665191146421</v>
      </c>
      <c r="BF109" s="47">
        <f>BE109-BG109</f>
        <v>0</v>
      </c>
      <c r="BG109" s="42">
        <f>BE109-BF108/BG108</f>
        <v>338.10665191146421</v>
      </c>
      <c r="BH109" s="47">
        <f>BG109-BI109</f>
        <v>0</v>
      </c>
      <c r="BI109" s="42">
        <f>BG109-BH108/BI108</f>
        <v>338.10665191146421</v>
      </c>
      <c r="BJ109" s="47">
        <f>BI109-BK109</f>
        <v>0</v>
      </c>
      <c r="BK109" s="42">
        <f>BI109-BJ108/BK108</f>
        <v>338.10665191146421</v>
      </c>
      <c r="BL109" s="47">
        <f>BK109-BM109</f>
        <v>0</v>
      </c>
      <c r="BM109" s="42">
        <f>BK109-BL108/BM108</f>
        <v>338.10665191146421</v>
      </c>
      <c r="BN109" s="47">
        <f>BM109-BO109</f>
        <v>0</v>
      </c>
      <c r="BO109" s="42">
        <f>BM109-BN108/BO108</f>
        <v>338.10665191146421</v>
      </c>
      <c r="BP109" s="47">
        <f>BO109-BQ109</f>
        <v>0</v>
      </c>
      <c r="BQ109" s="42">
        <f>BO109-BP108/BQ108</f>
        <v>338.10665191146421</v>
      </c>
      <c r="BR109" s="47">
        <f>BQ109-BS109</f>
        <v>0</v>
      </c>
      <c r="BS109" s="42">
        <f>BQ109-BR108/BS108</f>
        <v>338.10665191146421</v>
      </c>
      <c r="BT109" s="47">
        <f>BS109-BU109</f>
        <v>0</v>
      </c>
      <c r="BU109" s="42">
        <f>BS109-BT108/BU108</f>
        <v>338.10665191146421</v>
      </c>
      <c r="BV109" s="47">
        <f>BU109-BW109</f>
        <v>0</v>
      </c>
      <c r="BW109" s="42">
        <f>BU109-BV108/BW108</f>
        <v>338.10665191146421</v>
      </c>
      <c r="BX109" s="47">
        <f>BW109-BY109</f>
        <v>0</v>
      </c>
      <c r="BY109" s="42">
        <f>BW109-BX108/BY108</f>
        <v>338.10665191146421</v>
      </c>
      <c r="BZ109" s="47">
        <f>BY109-CA109</f>
        <v>0</v>
      </c>
      <c r="CA109" s="42">
        <f>BY109-BZ108/CA108</f>
        <v>338.10665191146421</v>
      </c>
      <c r="CB109" s="47">
        <f>CA109-CC109</f>
        <v>0</v>
      </c>
      <c r="CC109" s="42">
        <f>CA109-CB108/CC108</f>
        <v>338.10665191146421</v>
      </c>
      <c r="CD109" s="47">
        <f>CC109-CE109</f>
        <v>0</v>
      </c>
      <c r="CE109" s="42">
        <f>CC109-CD108/CE108</f>
        <v>338.10665191146421</v>
      </c>
      <c r="CF109" s="47">
        <f>CE109-CG109</f>
        <v>0</v>
      </c>
      <c r="CG109" s="42">
        <f>CE109-CF108/CG108</f>
        <v>338.10665191146421</v>
      </c>
      <c r="CH109" s="47">
        <f>CG109-CI109</f>
        <v>0</v>
      </c>
      <c r="CI109" s="42">
        <f>CG109-CH108/CI108</f>
        <v>338.10665191146421</v>
      </c>
      <c r="CJ109" s="47">
        <f>CI109-CK109</f>
        <v>0</v>
      </c>
      <c r="CK109" s="42">
        <f>CI109-CJ108/CK108</f>
        <v>338.10665191146421</v>
      </c>
      <c r="CL109" s="47">
        <f>CK109-CM109</f>
        <v>0</v>
      </c>
      <c r="CM109" s="42">
        <f>CK109-CL108/CM108</f>
        <v>338.10665191146421</v>
      </c>
      <c r="CN109" s="47">
        <f>CM109-CO109</f>
        <v>0</v>
      </c>
      <c r="CO109" s="42">
        <f>CM109-CN108/CO108</f>
        <v>338.10665191146421</v>
      </c>
      <c r="CP109" s="47">
        <f>CO109-CQ109</f>
        <v>0</v>
      </c>
      <c r="CQ109" s="42">
        <f>CO109-CP108/CQ108</f>
        <v>338.10665191146421</v>
      </c>
      <c r="CR109" s="47">
        <f>CQ109-CS109</f>
        <v>0</v>
      </c>
      <c r="CS109" s="42">
        <f>CQ109-CR108/CS108</f>
        <v>338.10665191146421</v>
      </c>
      <c r="CT109" s="47">
        <f>CS109-CU109</f>
        <v>0</v>
      </c>
      <c r="CU109" s="42">
        <f>CS109-CT108/CU108</f>
        <v>338.10665191146421</v>
      </c>
      <c r="CV109" s="47">
        <f>CU109-CW109</f>
        <v>0</v>
      </c>
      <c r="CW109" s="42">
        <f>CU109-CV108/CW108</f>
        <v>338.10665191146421</v>
      </c>
      <c r="CX109" s="47">
        <f>CW109-CY109</f>
        <v>0</v>
      </c>
      <c r="CY109" s="42">
        <f>CW109-CX108/CY108</f>
        <v>338.10665191146421</v>
      </c>
      <c r="CZ109" s="47">
        <f>CY109-DA109</f>
        <v>0</v>
      </c>
      <c r="DA109" s="42">
        <f>CY109-CZ108/DA108</f>
        <v>338.10665191146421</v>
      </c>
      <c r="DB109" s="47">
        <f>DA109-DC109</f>
        <v>0</v>
      </c>
      <c r="DC109" s="42">
        <f>DA109-DB108/DC108</f>
        <v>338.10665191146421</v>
      </c>
      <c r="DD109" s="47">
        <f>DC109-DE109</f>
        <v>0</v>
      </c>
      <c r="DE109" s="42">
        <f>DC109-DD108/DE108</f>
        <v>338.10665191146421</v>
      </c>
      <c r="DF109" s="47">
        <f>DE109-DG109</f>
        <v>0</v>
      </c>
      <c r="DG109" s="42">
        <f>DE109-DF108/DG108</f>
        <v>338.10665191146421</v>
      </c>
      <c r="DH109" s="47">
        <f>DG109-DI109</f>
        <v>0</v>
      </c>
      <c r="DI109" s="42">
        <f>DG109-DH108/DI108</f>
        <v>338.10665191146421</v>
      </c>
      <c r="DJ109" s="47">
        <f>DI109-DK109</f>
        <v>0</v>
      </c>
      <c r="DK109" s="42">
        <f>DI109-DJ108/DK108</f>
        <v>338.10665191146421</v>
      </c>
      <c r="DL109" s="47">
        <f>DK109-DM109</f>
        <v>0</v>
      </c>
      <c r="DM109" s="42">
        <f>DK109-DL108/DM108</f>
        <v>338.10665191146421</v>
      </c>
      <c r="DN109" s="47">
        <f>DM109-DO109</f>
        <v>0</v>
      </c>
      <c r="DO109" s="42">
        <f>DM109-DN108/DO108</f>
        <v>338.10665191146421</v>
      </c>
      <c r="DP109" s="47">
        <f>DO109-DQ109</f>
        <v>0</v>
      </c>
      <c r="DQ109" s="42">
        <f>DO109-DP108/DQ108</f>
        <v>338.10665191146421</v>
      </c>
      <c r="DR109" s="47">
        <f>DQ109-DS109</f>
        <v>0</v>
      </c>
      <c r="DS109" s="42">
        <f>DQ109-DR108/DS108</f>
        <v>338.10665191146421</v>
      </c>
      <c r="DT109" s="47">
        <f>DS109-DU109</f>
        <v>0</v>
      </c>
      <c r="DU109" s="42">
        <f>DS109-DT108/DU108</f>
        <v>338.10665191146421</v>
      </c>
      <c r="DV109" s="47">
        <f>DU109-DW109</f>
        <v>0</v>
      </c>
      <c r="DW109" s="42">
        <f>DU109-DV108/DW108</f>
        <v>338.10665191146421</v>
      </c>
      <c r="DX109" s="47">
        <f>DW109-DY109</f>
        <v>0</v>
      </c>
      <c r="DY109" s="42">
        <f>DW109-DX108/DY108</f>
        <v>338.10665191146421</v>
      </c>
      <c r="DZ109" s="47">
        <f>DY109-EA109</f>
        <v>0</v>
      </c>
      <c r="EA109" s="42">
        <f>DY109-DZ108/EA108</f>
        <v>338.10665191146421</v>
      </c>
      <c r="EB109" s="47">
        <f>EA109-EC109</f>
        <v>0</v>
      </c>
      <c r="EC109" s="42">
        <f>EA109-EB108/EC108</f>
        <v>338.10665191146421</v>
      </c>
      <c r="ED109" s="47">
        <f>EC109-EE109</f>
        <v>0</v>
      </c>
      <c r="EE109" s="42">
        <f>EC109-ED108/EE108</f>
        <v>338.10665191146421</v>
      </c>
      <c r="EF109" s="47">
        <f>EE109-EG109</f>
        <v>0</v>
      </c>
      <c r="EG109" s="42">
        <f>EE109-EF108/EG108</f>
        <v>338.10665191146421</v>
      </c>
      <c r="EH109" s="47">
        <f>EG109-EI109</f>
        <v>0</v>
      </c>
      <c r="EI109" s="42">
        <f>EG109-EH108/EI108</f>
        <v>338.10665191146421</v>
      </c>
      <c r="EJ109" s="47">
        <f>EI109-EK109</f>
        <v>0</v>
      </c>
      <c r="EK109" s="42">
        <f>EI109-EJ108/EK108</f>
        <v>338.10665191146421</v>
      </c>
      <c r="EL109" s="47">
        <f>EK109-EM109</f>
        <v>0</v>
      </c>
      <c r="EM109" s="42">
        <f>EK109-EL108/EM108</f>
        <v>338.10665191146421</v>
      </c>
      <c r="EN109" s="47">
        <f>EM109-EO109</f>
        <v>0</v>
      </c>
      <c r="EO109" s="42">
        <f>EM109-EN108/EO108</f>
        <v>338.10665191146421</v>
      </c>
      <c r="EP109" s="47">
        <f>EO109-EQ109</f>
        <v>0</v>
      </c>
      <c r="EQ109" s="42">
        <f>EO109-EP108/EQ108</f>
        <v>338.10665191146421</v>
      </c>
      <c r="ER109" s="47">
        <f>EQ109-ES109</f>
        <v>0</v>
      </c>
      <c r="ES109" s="42">
        <f>EQ109-ER108/ES108</f>
        <v>338.10665191146421</v>
      </c>
      <c r="ET109" s="47">
        <f>ES109-EU109</f>
        <v>0</v>
      </c>
      <c r="EU109" s="42">
        <f>ES109-ET108/EU108</f>
        <v>338.10665191146421</v>
      </c>
      <c r="EV109" s="47">
        <f>EU109-EW109</f>
        <v>0</v>
      </c>
      <c r="EW109" s="42">
        <f>EU109-EV108/EW108</f>
        <v>338.10665191146421</v>
      </c>
    </row>
    <row r="111" spans="13:153" x14ac:dyDescent="0.25">
      <c r="N111" t="s">
        <v>676</v>
      </c>
      <c r="Q111" s="34">
        <f>N96</f>
        <v>64.956651911464235</v>
      </c>
      <c r="R111" t="s">
        <v>674</v>
      </c>
      <c r="S111" s="34">
        <f>N97</f>
        <v>338.10665191146421</v>
      </c>
      <c r="T111" t="s">
        <v>36</v>
      </c>
    </row>
    <row r="112" spans="13:153" x14ac:dyDescent="0.25">
      <c r="N112" t="s">
        <v>675</v>
      </c>
      <c r="Q112" s="34">
        <f>N80</f>
        <v>110.78164933617762</v>
      </c>
      <c r="R112" t="s">
        <v>674</v>
      </c>
      <c r="S112" s="34">
        <f>N81</f>
        <v>383.9316493361776</v>
      </c>
      <c r="T112" t="s">
        <v>36</v>
      </c>
    </row>
    <row r="114" spans="13:27" x14ac:dyDescent="0.25">
      <c r="M114" s="68" t="s">
        <v>691</v>
      </c>
      <c r="N114" s="69" t="s">
        <v>694</v>
      </c>
    </row>
    <row r="115" spans="13:27" ht="18" x14ac:dyDescent="0.35">
      <c r="M115" t="s">
        <v>680</v>
      </c>
      <c r="Q115">
        <f>Z77/100</f>
        <v>0.95</v>
      </c>
      <c r="R115" s="67" t="s">
        <v>683</v>
      </c>
    </row>
    <row r="116" spans="13:27" ht="18" x14ac:dyDescent="0.35">
      <c r="M116" t="s">
        <v>684</v>
      </c>
      <c r="Q116">
        <f>Y77/100</f>
        <v>0.95</v>
      </c>
      <c r="R116" s="67" t="s">
        <v>685</v>
      </c>
    </row>
    <row r="117" spans="13:27" x14ac:dyDescent="0.25">
      <c r="M117" t="s">
        <v>686</v>
      </c>
      <c r="Q117" s="16">
        <f>AA77</f>
        <v>2.1569206785880217</v>
      </c>
    </row>
    <row r="119" spans="13:27" x14ac:dyDescent="0.25">
      <c r="M119" t="s">
        <v>65</v>
      </c>
      <c r="N119" s="16">
        <f>-1*LOG(Q115/(1-Q115))</f>
        <v>-1.2787536009528286</v>
      </c>
    </row>
    <row r="120" spans="13:27" x14ac:dyDescent="0.25">
      <c r="M120" t="s">
        <v>61</v>
      </c>
      <c r="N120" s="16">
        <f>LOG((Q116/(1-Q116))*(Q115/(1-Q115)))/LOG(Q117)</f>
        <v>7.6610107665455081</v>
      </c>
    </row>
    <row r="121" spans="13:27" x14ac:dyDescent="0.25">
      <c r="M121" s="65" t="s">
        <v>687</v>
      </c>
    </row>
    <row r="122" spans="13:27" ht="18" x14ac:dyDescent="0.35">
      <c r="P122" t="s">
        <v>544</v>
      </c>
      <c r="R122" t="s">
        <v>668</v>
      </c>
      <c r="T122" t="s">
        <v>679</v>
      </c>
      <c r="V122" s="48" t="s">
        <v>698</v>
      </c>
      <c r="W122" s="48"/>
      <c r="X122" s="48" t="s">
        <v>696</v>
      </c>
      <c r="Y122" s="48" t="s">
        <v>681</v>
      </c>
      <c r="Z122" s="48" t="s">
        <v>682</v>
      </c>
      <c r="AA122" s="48" t="s">
        <v>697</v>
      </c>
    </row>
    <row r="123" spans="13:27" x14ac:dyDescent="0.25">
      <c r="N123" t="s">
        <v>688</v>
      </c>
      <c r="O123" t="s">
        <v>689</v>
      </c>
      <c r="P123" t="s">
        <v>690</v>
      </c>
      <c r="Q123" t="s">
        <v>667</v>
      </c>
      <c r="R123" t="s">
        <v>690</v>
      </c>
      <c r="S123" t="s">
        <v>667</v>
      </c>
      <c r="T123" t="s">
        <v>666</v>
      </c>
      <c r="U123" t="s">
        <v>667</v>
      </c>
      <c r="V123" t="s">
        <v>666</v>
      </c>
      <c r="W123" t="s">
        <v>667</v>
      </c>
    </row>
    <row r="124" spans="13:27" x14ac:dyDescent="0.25">
      <c r="M124">
        <v>1</v>
      </c>
      <c r="N124" s="30">
        <f t="shared" ref="N124:N133" si="47">IF(X9,10^$N$119*X67^$N$120/(1+10^$N$119*X67^$N$120),0)</f>
        <v>0.99998628613297791</v>
      </c>
      <c r="O124" s="30">
        <f t="shared" ref="O124:O133" si="48">IF(X9,1-N124,0)</f>
        <v>1.3713867022091542E-5</v>
      </c>
      <c r="P124" s="16">
        <f>IF(X9,IF(G9="",N124*Q9,P67),0)</f>
        <v>4.9999314306648897</v>
      </c>
      <c r="Q124" s="16">
        <f>IF(X9,Q9-P124,0)</f>
        <v>6.8569335110346685E-5</v>
      </c>
      <c r="R124" s="30">
        <f>P124/$P$134</f>
        <v>0.11101822661961366</v>
      </c>
      <c r="S124" s="30">
        <f>Q124/$Q$134</f>
        <v>1.2475551752533082E-6</v>
      </c>
      <c r="T124" s="30">
        <f t="shared" ref="T124:T133" si="49">IF(G9="HK",EXP(N9-O9/($S$168+P9))/$T$30,0)</f>
        <v>0</v>
      </c>
      <c r="U124" s="30">
        <f t="shared" ref="U124:U133" si="50">IF(G9="HK",EXP(N9-O9/($S$169+P9))/$T$30,0)</f>
        <v>0</v>
      </c>
      <c r="V124" s="16">
        <f t="shared" ref="V124:V133" si="51">(EXP(N9-O9/(P9+$S$168))/$T$30)/$T$134</f>
        <v>7.2599237267300962</v>
      </c>
      <c r="W124" s="16">
        <f t="shared" ref="W124:W133" si="52">(EXP(N9-O9/(P9+$S$169))/$T$30)/$U$134</f>
        <v>5.4961881427189461</v>
      </c>
      <c r="X124" s="16">
        <f>SQRT(V124*W124)</f>
        <v>6.3167956040937323</v>
      </c>
      <c r="Y124">
        <f t="shared" ref="Y124:Y133" si="53">IF(G9="LK",J9,0)</f>
        <v>0</v>
      </c>
      <c r="Z124">
        <f t="shared" ref="Z124:Z133" si="54">IF(G9="HK",J9,0)</f>
        <v>0</v>
      </c>
      <c r="AA124" s="30">
        <f t="shared" ref="AA124:AA133" si="55">IF(G9="LK",X124,0)</f>
        <v>0</v>
      </c>
    </row>
    <row r="125" spans="13:27" x14ac:dyDescent="0.25">
      <c r="M125">
        <v>2</v>
      </c>
      <c r="N125" s="30">
        <f t="shared" si="47"/>
        <v>0.99288543249503014</v>
      </c>
      <c r="O125" s="30">
        <f t="shared" si="48"/>
        <v>7.1145675049698598E-3</v>
      </c>
      <c r="P125" s="16">
        <f t="shared" ref="P125:P133" si="56">IF(X10,IF(G10="",N125*Q10,P68),0)</f>
        <v>14.893281487425453</v>
      </c>
      <c r="Q125" s="16">
        <f t="shared" ref="Q125:Q133" si="57">IF(X10,Q10-P125,0)</f>
        <v>0.10671851257454712</v>
      </c>
      <c r="R125" s="30">
        <f t="shared" ref="R125:R133" si="58">P125/$P$134</f>
        <v>0.33068967489036616</v>
      </c>
      <c r="S125" s="30">
        <f t="shared" ref="S125:S133" si="59">Q125/$Q$134</f>
        <v>1.9416439206163736E-3</v>
      </c>
      <c r="T125" s="30">
        <f t="shared" si="49"/>
        <v>0</v>
      </c>
      <c r="U125" s="30">
        <f t="shared" si="50"/>
        <v>0</v>
      </c>
      <c r="V125" s="16">
        <f t="shared" si="51"/>
        <v>3.048253572261685</v>
      </c>
      <c r="W125" s="16">
        <f t="shared" si="52"/>
        <v>2.5599505755330711</v>
      </c>
      <c r="X125" s="16">
        <f t="shared" ref="X125:X133" si="60">SQRT(V125*W125)</f>
        <v>2.7934527894134957</v>
      </c>
      <c r="Y125">
        <f t="shared" si="53"/>
        <v>0</v>
      </c>
      <c r="Z125">
        <f t="shared" si="54"/>
        <v>0</v>
      </c>
      <c r="AA125" s="30">
        <f t="shared" si="55"/>
        <v>0</v>
      </c>
    </row>
    <row r="126" spans="13:27" x14ac:dyDescent="0.25">
      <c r="M126">
        <v>3</v>
      </c>
      <c r="N126" s="30">
        <f t="shared" si="47"/>
        <v>0.95</v>
      </c>
      <c r="O126" s="30">
        <f t="shared" si="48"/>
        <v>5.0000000000000044E-2</v>
      </c>
      <c r="P126" s="16">
        <f t="shared" si="56"/>
        <v>23.75</v>
      </c>
      <c r="Q126" s="16">
        <f t="shared" si="57"/>
        <v>1.25</v>
      </c>
      <c r="R126" s="30">
        <f t="shared" si="58"/>
        <v>0.52734380836602779</v>
      </c>
      <c r="S126" s="30">
        <f t="shared" si="59"/>
        <v>2.2742585538521938E-2</v>
      </c>
      <c r="T126" s="30">
        <f t="shared" si="49"/>
        <v>0</v>
      </c>
      <c r="U126" s="30">
        <f t="shared" si="50"/>
        <v>0</v>
      </c>
      <c r="V126" s="16">
        <f t="shared" si="51"/>
        <v>2.283785267167505</v>
      </c>
      <c r="W126" s="16">
        <f t="shared" si="52"/>
        <v>2.0324924093368937</v>
      </c>
      <c r="X126" s="16">
        <f t="shared" si="60"/>
        <v>2.154478178138127</v>
      </c>
      <c r="Y126">
        <f t="shared" si="53"/>
        <v>95</v>
      </c>
      <c r="Z126">
        <f t="shared" si="54"/>
        <v>0</v>
      </c>
      <c r="AA126" s="30">
        <f t="shared" si="55"/>
        <v>2.154478178138127</v>
      </c>
    </row>
    <row r="127" spans="13:27" x14ac:dyDescent="0.25">
      <c r="M127">
        <v>4</v>
      </c>
      <c r="N127" s="30">
        <f t="shared" si="47"/>
        <v>5.0000000000000031E-2</v>
      </c>
      <c r="O127" s="30">
        <f t="shared" si="48"/>
        <v>0.95</v>
      </c>
      <c r="P127" s="16">
        <f t="shared" si="56"/>
        <v>1.0000000000000009</v>
      </c>
      <c r="Q127" s="16">
        <f t="shared" si="57"/>
        <v>19</v>
      </c>
      <c r="R127" s="30">
        <f t="shared" si="58"/>
        <v>2.220394982593803E-2</v>
      </c>
      <c r="S127" s="30">
        <f t="shared" si="59"/>
        <v>0.34568730018553345</v>
      </c>
      <c r="T127" s="30">
        <f t="shared" si="49"/>
        <v>0.38786093059159416</v>
      </c>
      <c r="U127" s="30">
        <f t="shared" si="50"/>
        <v>1.0785968663164596</v>
      </c>
      <c r="V127" s="16">
        <f t="shared" si="51"/>
        <v>1</v>
      </c>
      <c r="W127" s="16">
        <f t="shared" si="52"/>
        <v>1</v>
      </c>
      <c r="X127" s="16">
        <f t="shared" si="60"/>
        <v>1</v>
      </c>
      <c r="Y127">
        <f t="shared" si="53"/>
        <v>0</v>
      </c>
      <c r="Z127">
        <f t="shared" si="54"/>
        <v>95</v>
      </c>
      <c r="AA127" s="30">
        <f t="shared" si="55"/>
        <v>0</v>
      </c>
    </row>
    <row r="128" spans="13:27" x14ac:dyDescent="0.25">
      <c r="M128">
        <v>5</v>
      </c>
      <c r="N128" s="30">
        <f t="shared" si="47"/>
        <v>1.1251975265151913E-2</v>
      </c>
      <c r="O128" s="30">
        <f t="shared" si="48"/>
        <v>0.98874802473484813</v>
      </c>
      <c r="P128" s="16">
        <f t="shared" si="56"/>
        <v>0.39381913428031695</v>
      </c>
      <c r="Q128" s="16">
        <f t="shared" si="57"/>
        <v>34.606180865719686</v>
      </c>
      <c r="R128" s="30">
        <f t="shared" si="58"/>
        <v>8.744340298054501E-3</v>
      </c>
      <c r="S128" s="30">
        <f t="shared" si="59"/>
        <v>0.62962722280015293</v>
      </c>
      <c r="T128" s="30">
        <f t="shared" si="49"/>
        <v>0</v>
      </c>
      <c r="U128" s="30">
        <f t="shared" si="50"/>
        <v>0</v>
      </c>
      <c r="V128" s="16">
        <f t="shared" si="51"/>
        <v>0.79694681560122738</v>
      </c>
      <c r="W128" s="16">
        <f t="shared" si="52"/>
        <v>0.84215172198385246</v>
      </c>
      <c r="X128" s="16">
        <f t="shared" si="60"/>
        <v>0.81923753154266643</v>
      </c>
      <c r="Y128">
        <f t="shared" si="53"/>
        <v>0</v>
      </c>
      <c r="Z128">
        <f t="shared" si="54"/>
        <v>0</v>
      </c>
      <c r="AA128" s="30">
        <f t="shared" si="55"/>
        <v>0</v>
      </c>
    </row>
    <row r="129" spans="13:153" x14ac:dyDescent="0.25">
      <c r="M129">
        <v>6</v>
      </c>
      <c r="N129" s="30">
        <f t="shared" si="47"/>
        <v>0</v>
      </c>
      <c r="O129" s="30">
        <f t="shared" si="48"/>
        <v>0</v>
      </c>
      <c r="P129" s="16">
        <f t="shared" si="56"/>
        <v>0</v>
      </c>
      <c r="Q129" s="16">
        <f t="shared" si="57"/>
        <v>0</v>
      </c>
      <c r="R129" s="30">
        <f t="shared" si="58"/>
        <v>0</v>
      </c>
      <c r="S129" s="30">
        <f t="shared" si="59"/>
        <v>0</v>
      </c>
      <c r="T129" s="30">
        <f t="shared" si="49"/>
        <v>0</v>
      </c>
      <c r="U129" s="30">
        <f t="shared" si="50"/>
        <v>0</v>
      </c>
      <c r="V129" s="16">
        <f t="shared" si="51"/>
        <v>4.1919098073915726E-4</v>
      </c>
      <c r="W129" s="16">
        <f t="shared" si="52"/>
        <v>1.5074010407646542E-4</v>
      </c>
      <c r="X129" s="16">
        <f t="shared" si="60"/>
        <v>2.5137400833128348E-4</v>
      </c>
      <c r="Y129">
        <f t="shared" si="53"/>
        <v>0</v>
      </c>
      <c r="Z129">
        <f t="shared" si="54"/>
        <v>0</v>
      </c>
      <c r="AA129" s="30">
        <f t="shared" si="55"/>
        <v>0</v>
      </c>
    </row>
    <row r="130" spans="13:153" x14ac:dyDescent="0.25">
      <c r="M130">
        <v>7</v>
      </c>
      <c r="N130" s="30">
        <f t="shared" si="47"/>
        <v>0</v>
      </c>
      <c r="O130" s="30">
        <f t="shared" si="48"/>
        <v>0</v>
      </c>
      <c r="P130" s="16">
        <f t="shared" si="56"/>
        <v>0</v>
      </c>
      <c r="Q130" s="16">
        <f t="shared" si="57"/>
        <v>0</v>
      </c>
      <c r="R130" s="30">
        <f t="shared" si="58"/>
        <v>0</v>
      </c>
      <c r="S130" s="30">
        <f t="shared" si="59"/>
        <v>0</v>
      </c>
      <c r="T130" s="30">
        <f t="shared" si="49"/>
        <v>0</v>
      </c>
      <c r="U130" s="30">
        <f t="shared" si="50"/>
        <v>0</v>
      </c>
      <c r="V130" s="16">
        <f t="shared" si="51"/>
        <v>4.1919098073915726E-4</v>
      </c>
      <c r="W130" s="16">
        <f t="shared" si="52"/>
        <v>1.5074010407646542E-4</v>
      </c>
      <c r="X130" s="16">
        <f t="shared" si="60"/>
        <v>2.5137400833128348E-4</v>
      </c>
      <c r="Y130">
        <f t="shared" si="53"/>
        <v>0</v>
      </c>
      <c r="Z130">
        <f t="shared" si="54"/>
        <v>0</v>
      </c>
      <c r="AA130" s="30">
        <f t="shared" si="55"/>
        <v>0</v>
      </c>
    </row>
    <row r="131" spans="13:153" x14ac:dyDescent="0.25">
      <c r="M131">
        <v>8</v>
      </c>
      <c r="N131" s="30">
        <f t="shared" si="47"/>
        <v>0</v>
      </c>
      <c r="O131" s="30">
        <f t="shared" si="48"/>
        <v>0</v>
      </c>
      <c r="P131" s="16">
        <f t="shared" si="56"/>
        <v>0</v>
      </c>
      <c r="Q131" s="16">
        <f t="shared" si="57"/>
        <v>0</v>
      </c>
      <c r="R131" s="30">
        <f t="shared" si="58"/>
        <v>0</v>
      </c>
      <c r="S131" s="30">
        <f t="shared" si="59"/>
        <v>0</v>
      </c>
      <c r="T131" s="30">
        <f t="shared" si="49"/>
        <v>0</v>
      </c>
      <c r="U131" s="30">
        <f t="shared" si="50"/>
        <v>0</v>
      </c>
      <c r="V131" s="16">
        <f t="shared" si="51"/>
        <v>4.1919098073915726E-4</v>
      </c>
      <c r="W131" s="16">
        <f t="shared" si="52"/>
        <v>1.5074010407646542E-4</v>
      </c>
      <c r="X131" s="16">
        <f t="shared" si="60"/>
        <v>2.5137400833128348E-4</v>
      </c>
      <c r="Y131">
        <f t="shared" si="53"/>
        <v>0</v>
      </c>
      <c r="Z131">
        <f t="shared" si="54"/>
        <v>0</v>
      </c>
      <c r="AA131" s="30">
        <f t="shared" si="55"/>
        <v>0</v>
      </c>
    </row>
    <row r="132" spans="13:153" x14ac:dyDescent="0.25">
      <c r="M132">
        <v>9</v>
      </c>
      <c r="N132" s="30">
        <f t="shared" si="47"/>
        <v>0</v>
      </c>
      <c r="O132" s="30">
        <f t="shared" si="48"/>
        <v>0</v>
      </c>
      <c r="P132" s="16">
        <f t="shared" si="56"/>
        <v>0</v>
      </c>
      <c r="Q132" s="16">
        <f t="shared" si="57"/>
        <v>0</v>
      </c>
      <c r="R132" s="30">
        <f t="shared" si="58"/>
        <v>0</v>
      </c>
      <c r="S132" s="30">
        <f t="shared" si="59"/>
        <v>0</v>
      </c>
      <c r="T132" s="30">
        <f t="shared" si="49"/>
        <v>0</v>
      </c>
      <c r="U132" s="30">
        <f t="shared" si="50"/>
        <v>0</v>
      </c>
      <c r="V132" s="16">
        <f t="shared" si="51"/>
        <v>4.1919098073915726E-4</v>
      </c>
      <c r="W132" s="16">
        <f t="shared" si="52"/>
        <v>1.5074010407646542E-4</v>
      </c>
      <c r="X132" s="16">
        <f t="shared" si="60"/>
        <v>2.5137400833128348E-4</v>
      </c>
      <c r="Y132">
        <f t="shared" si="53"/>
        <v>0</v>
      </c>
      <c r="Z132">
        <f t="shared" si="54"/>
        <v>0</v>
      </c>
      <c r="AA132" s="30">
        <f t="shared" si="55"/>
        <v>0</v>
      </c>
    </row>
    <row r="133" spans="13:153" x14ac:dyDescent="0.25">
      <c r="M133">
        <v>10</v>
      </c>
      <c r="N133" s="30">
        <f t="shared" si="47"/>
        <v>0</v>
      </c>
      <c r="O133" s="30">
        <f t="shared" si="48"/>
        <v>0</v>
      </c>
      <c r="P133" s="16">
        <f t="shared" si="56"/>
        <v>0</v>
      </c>
      <c r="Q133" s="16">
        <f t="shared" si="57"/>
        <v>0</v>
      </c>
      <c r="R133" s="30">
        <f t="shared" si="58"/>
        <v>0</v>
      </c>
      <c r="S133" s="30">
        <f t="shared" si="59"/>
        <v>0</v>
      </c>
      <c r="T133" s="30">
        <f t="shared" si="49"/>
        <v>0</v>
      </c>
      <c r="U133" s="30">
        <f t="shared" si="50"/>
        <v>0</v>
      </c>
      <c r="V133" s="16">
        <f t="shared" si="51"/>
        <v>4.1919098073915726E-4</v>
      </c>
      <c r="W133" s="16">
        <f t="shared" si="52"/>
        <v>1.5074010407646542E-4</v>
      </c>
      <c r="X133" s="16">
        <f t="shared" si="60"/>
        <v>2.5137400833128348E-4</v>
      </c>
      <c r="Y133">
        <f t="shared" si="53"/>
        <v>0</v>
      </c>
      <c r="Z133">
        <f t="shared" si="54"/>
        <v>0</v>
      </c>
      <c r="AA133" s="30">
        <f t="shared" si="55"/>
        <v>0</v>
      </c>
    </row>
    <row r="134" spans="13:153" x14ac:dyDescent="0.25">
      <c r="P134" s="16">
        <f>SUM(P124:P133)</f>
        <v>45.037032052370655</v>
      </c>
      <c r="Q134" s="16">
        <f>SUM(Q124:Q133)</f>
        <v>54.962967947629345</v>
      </c>
      <c r="T134" s="66">
        <f>SUM(T124:T133)</f>
        <v>0.38786093059159416</v>
      </c>
      <c r="U134" s="66">
        <f>SUM(U124:U133)</f>
        <v>1.0785968663164596</v>
      </c>
      <c r="Y134">
        <f>SUM(Y124:Y133)</f>
        <v>95</v>
      </c>
      <c r="Z134">
        <f>SUM(Z124:Z133)</f>
        <v>95</v>
      </c>
      <c r="AA134" s="16">
        <f>SUM(AA124:AA133)</f>
        <v>2.154478178138127</v>
      </c>
    </row>
    <row r="136" spans="13:153" x14ac:dyDescent="0.25">
      <c r="O136" s="41" t="s">
        <v>669</v>
      </c>
      <c r="R136" t="s">
        <v>571</v>
      </c>
      <c r="S136" s="43">
        <f>S79</f>
        <v>6150.5228319999997</v>
      </c>
      <c r="T136" t="s">
        <v>670</v>
      </c>
      <c r="AD136" s="64"/>
      <c r="AE136" s="64"/>
      <c r="AF136" s="31"/>
      <c r="AG136" s="64"/>
      <c r="AH136" s="64"/>
      <c r="AI136" s="31"/>
      <c r="AJ136" s="31"/>
      <c r="AK136" s="64"/>
      <c r="AL136" s="31"/>
      <c r="AM136" s="31"/>
      <c r="AN136" s="64"/>
      <c r="AO136" s="64"/>
    </row>
    <row r="137" spans="13:153" x14ac:dyDescent="0.25">
      <c r="M137" s="27" t="str">
        <f>IF(AND(N149,N150),"",IF(NOT(N150),"Solution not available, Check Input conditions !!!","Iteration did not converged in Maximum Iterations (70) !!!"))</f>
        <v/>
      </c>
      <c r="N137" s="42">
        <f>IF(N150,(N138-273.15),"")</f>
        <v>110.58198861596253</v>
      </c>
      <c r="O137" t="s">
        <v>581</v>
      </c>
      <c r="P137" t="s">
        <v>582</v>
      </c>
      <c r="R137" t="s">
        <v>583</v>
      </c>
      <c r="T137" t="s">
        <v>584</v>
      </c>
      <c r="V137" t="s">
        <v>585</v>
      </c>
      <c r="X137" t="s">
        <v>586</v>
      </c>
      <c r="Z137" t="s">
        <v>587</v>
      </c>
      <c r="AB137" t="s">
        <v>588</v>
      </c>
      <c r="AD137" t="s">
        <v>589</v>
      </c>
      <c r="AF137" t="s">
        <v>590</v>
      </c>
      <c r="AH137" t="s">
        <v>591</v>
      </c>
      <c r="AJ137" t="s">
        <v>592</v>
      </c>
      <c r="AL137" t="s">
        <v>593</v>
      </c>
      <c r="AN137" t="s">
        <v>594</v>
      </c>
      <c r="AP137" t="s">
        <v>595</v>
      </c>
      <c r="AR137" t="s">
        <v>596</v>
      </c>
      <c r="AT137" t="s">
        <v>597</v>
      </c>
      <c r="AV137" t="s">
        <v>598</v>
      </c>
      <c r="AX137" t="s">
        <v>599</v>
      </c>
      <c r="AZ137" t="s">
        <v>600</v>
      </c>
      <c r="BB137" t="s">
        <v>601</v>
      </c>
      <c r="BD137" t="s">
        <v>602</v>
      </c>
      <c r="BF137" t="s">
        <v>603</v>
      </c>
      <c r="BH137" t="s">
        <v>604</v>
      </c>
      <c r="BJ137" t="s">
        <v>605</v>
      </c>
      <c r="BL137" t="s">
        <v>606</v>
      </c>
      <c r="BN137" t="s">
        <v>607</v>
      </c>
      <c r="BP137" t="s">
        <v>608</v>
      </c>
      <c r="BR137" t="s">
        <v>609</v>
      </c>
      <c r="BT137" t="s">
        <v>610</v>
      </c>
      <c r="BV137" t="s">
        <v>611</v>
      </c>
      <c r="BX137" t="s">
        <v>612</v>
      </c>
      <c r="BZ137" t="s">
        <v>613</v>
      </c>
      <c r="CB137" t="s">
        <v>614</v>
      </c>
      <c r="CD137" t="s">
        <v>615</v>
      </c>
      <c r="CF137" t="s">
        <v>616</v>
      </c>
      <c r="CH137" t="s">
        <v>617</v>
      </c>
      <c r="CJ137" t="s">
        <v>618</v>
      </c>
      <c r="CL137" t="s">
        <v>619</v>
      </c>
      <c r="CN137" t="s">
        <v>620</v>
      </c>
      <c r="CP137" t="s">
        <v>621</v>
      </c>
      <c r="CR137" t="s">
        <v>622</v>
      </c>
      <c r="CT137" t="s">
        <v>623</v>
      </c>
      <c r="CV137" t="s">
        <v>624</v>
      </c>
      <c r="CX137" t="s">
        <v>625</v>
      </c>
      <c r="CZ137" t="s">
        <v>626</v>
      </c>
      <c r="DB137" t="s">
        <v>627</v>
      </c>
      <c r="DD137" t="s">
        <v>628</v>
      </c>
      <c r="DF137" t="s">
        <v>629</v>
      </c>
      <c r="DH137" t="s">
        <v>630</v>
      </c>
      <c r="DJ137" t="s">
        <v>631</v>
      </c>
      <c r="DL137" t="s">
        <v>632</v>
      </c>
      <c r="DN137" t="s">
        <v>633</v>
      </c>
      <c r="DP137" t="s">
        <v>634</v>
      </c>
      <c r="DR137" t="s">
        <v>635</v>
      </c>
      <c r="DT137" t="s">
        <v>636</v>
      </c>
      <c r="DV137" t="s">
        <v>637</v>
      </c>
      <c r="DX137" t="s">
        <v>638</v>
      </c>
      <c r="DZ137" t="s">
        <v>639</v>
      </c>
      <c r="EB137" t="s">
        <v>640</v>
      </c>
      <c r="ED137" t="s">
        <v>641</v>
      </c>
      <c r="EF137" t="s">
        <v>642</v>
      </c>
      <c r="EH137" t="s">
        <v>643</v>
      </c>
      <c r="EJ137" t="s">
        <v>644</v>
      </c>
      <c r="EL137" t="s">
        <v>645</v>
      </c>
      <c r="EN137" t="s">
        <v>646</v>
      </c>
      <c r="EP137" t="s">
        <v>647</v>
      </c>
      <c r="ER137" t="s">
        <v>648</v>
      </c>
      <c r="ET137" t="s">
        <v>649</v>
      </c>
      <c r="EV137" t="s">
        <v>650</v>
      </c>
    </row>
    <row r="138" spans="13:153" x14ac:dyDescent="0.25">
      <c r="N138" s="42">
        <f>EW150</f>
        <v>383.73198861596251</v>
      </c>
      <c r="P138" t="s">
        <v>652</v>
      </c>
      <c r="Q138" t="s">
        <v>653</v>
      </c>
      <c r="R138" t="s">
        <v>652</v>
      </c>
      <c r="S138" t="s">
        <v>653</v>
      </c>
      <c r="T138" t="s">
        <v>652</v>
      </c>
      <c r="U138" t="s">
        <v>653</v>
      </c>
      <c r="V138" t="s">
        <v>652</v>
      </c>
      <c r="W138" t="s">
        <v>653</v>
      </c>
      <c r="X138" t="s">
        <v>652</v>
      </c>
      <c r="Y138" t="s">
        <v>653</v>
      </c>
      <c r="Z138" t="s">
        <v>652</v>
      </c>
      <c r="AA138" t="s">
        <v>653</v>
      </c>
      <c r="AB138" t="s">
        <v>652</v>
      </c>
      <c r="AC138" t="s">
        <v>653</v>
      </c>
      <c r="AD138" t="s">
        <v>652</v>
      </c>
      <c r="AE138" t="s">
        <v>653</v>
      </c>
      <c r="AF138" t="s">
        <v>652</v>
      </c>
      <c r="AG138" t="s">
        <v>653</v>
      </c>
      <c r="AH138" t="s">
        <v>652</v>
      </c>
      <c r="AI138" t="s">
        <v>653</v>
      </c>
      <c r="AJ138" t="s">
        <v>652</v>
      </c>
      <c r="AK138" t="s">
        <v>653</v>
      </c>
      <c r="AL138" t="s">
        <v>652</v>
      </c>
      <c r="AM138" t="s">
        <v>653</v>
      </c>
      <c r="AN138" t="s">
        <v>652</v>
      </c>
      <c r="AO138" t="s">
        <v>653</v>
      </c>
      <c r="AP138" t="s">
        <v>652</v>
      </c>
      <c r="AQ138" t="s">
        <v>653</v>
      </c>
      <c r="AR138" t="s">
        <v>652</v>
      </c>
      <c r="AS138" t="s">
        <v>653</v>
      </c>
      <c r="AT138" t="s">
        <v>652</v>
      </c>
      <c r="AU138" t="s">
        <v>653</v>
      </c>
      <c r="AV138" t="s">
        <v>652</v>
      </c>
      <c r="AW138" t="s">
        <v>653</v>
      </c>
      <c r="AX138" t="s">
        <v>652</v>
      </c>
      <c r="AY138" t="s">
        <v>653</v>
      </c>
      <c r="AZ138" t="s">
        <v>652</v>
      </c>
      <c r="BA138" t="s">
        <v>653</v>
      </c>
      <c r="BB138" t="s">
        <v>652</v>
      </c>
      <c r="BC138" t="s">
        <v>653</v>
      </c>
      <c r="BD138" t="s">
        <v>652</v>
      </c>
      <c r="BE138" t="s">
        <v>653</v>
      </c>
      <c r="BF138" t="s">
        <v>652</v>
      </c>
      <c r="BG138" t="s">
        <v>653</v>
      </c>
      <c r="BH138" t="s">
        <v>652</v>
      </c>
      <c r="BI138" t="s">
        <v>653</v>
      </c>
      <c r="BJ138" t="s">
        <v>652</v>
      </c>
      <c r="BK138" t="s">
        <v>653</v>
      </c>
      <c r="BL138" t="s">
        <v>652</v>
      </c>
      <c r="BM138" t="s">
        <v>653</v>
      </c>
      <c r="BN138" t="s">
        <v>652</v>
      </c>
      <c r="BO138" t="s">
        <v>653</v>
      </c>
      <c r="BP138" t="s">
        <v>652</v>
      </c>
      <c r="BQ138" t="s">
        <v>653</v>
      </c>
      <c r="BR138" t="s">
        <v>652</v>
      </c>
      <c r="BS138" t="s">
        <v>653</v>
      </c>
      <c r="BT138" t="s">
        <v>652</v>
      </c>
      <c r="BU138" t="s">
        <v>653</v>
      </c>
      <c r="BV138" t="s">
        <v>652</v>
      </c>
      <c r="BW138" t="s">
        <v>653</v>
      </c>
      <c r="BX138" t="s">
        <v>652</v>
      </c>
      <c r="BY138" t="s">
        <v>653</v>
      </c>
      <c r="BZ138" t="s">
        <v>652</v>
      </c>
      <c r="CA138" t="s">
        <v>653</v>
      </c>
      <c r="CB138" t="s">
        <v>652</v>
      </c>
      <c r="CC138" t="s">
        <v>653</v>
      </c>
      <c r="CD138" t="s">
        <v>652</v>
      </c>
      <c r="CE138" t="s">
        <v>653</v>
      </c>
      <c r="CF138" t="s">
        <v>652</v>
      </c>
      <c r="CG138" t="s">
        <v>653</v>
      </c>
      <c r="CH138" t="s">
        <v>652</v>
      </c>
      <c r="CI138" t="s">
        <v>653</v>
      </c>
      <c r="CJ138" t="s">
        <v>652</v>
      </c>
      <c r="CK138" t="s">
        <v>653</v>
      </c>
      <c r="CL138" t="s">
        <v>652</v>
      </c>
      <c r="CM138" t="s">
        <v>653</v>
      </c>
      <c r="CN138" t="s">
        <v>652</v>
      </c>
      <c r="CO138" t="s">
        <v>653</v>
      </c>
      <c r="CP138" t="s">
        <v>652</v>
      </c>
      <c r="CQ138" t="s">
        <v>653</v>
      </c>
      <c r="CR138" t="s">
        <v>652</v>
      </c>
      <c r="CS138" t="s">
        <v>653</v>
      </c>
      <c r="CT138" t="s">
        <v>652</v>
      </c>
      <c r="CU138" t="s">
        <v>653</v>
      </c>
      <c r="CV138" t="s">
        <v>652</v>
      </c>
      <c r="CW138" t="s">
        <v>653</v>
      </c>
      <c r="CX138" t="s">
        <v>652</v>
      </c>
      <c r="CY138" t="s">
        <v>653</v>
      </c>
      <c r="CZ138" t="s">
        <v>652</v>
      </c>
      <c r="DA138" t="s">
        <v>653</v>
      </c>
      <c r="DB138" t="s">
        <v>652</v>
      </c>
      <c r="DC138" t="s">
        <v>653</v>
      </c>
      <c r="DD138" t="s">
        <v>652</v>
      </c>
      <c r="DE138" t="s">
        <v>653</v>
      </c>
      <c r="DF138" t="s">
        <v>652</v>
      </c>
      <c r="DG138" t="s">
        <v>653</v>
      </c>
      <c r="DH138" t="s">
        <v>652</v>
      </c>
      <c r="DI138" t="s">
        <v>653</v>
      </c>
      <c r="DJ138" t="s">
        <v>652</v>
      </c>
      <c r="DK138" t="s">
        <v>653</v>
      </c>
      <c r="DL138" t="s">
        <v>652</v>
      </c>
      <c r="DM138" t="s">
        <v>653</v>
      </c>
      <c r="DN138" t="s">
        <v>652</v>
      </c>
      <c r="DO138" t="s">
        <v>653</v>
      </c>
      <c r="DP138" t="s">
        <v>652</v>
      </c>
      <c r="DQ138" t="s">
        <v>653</v>
      </c>
      <c r="DR138" t="s">
        <v>652</v>
      </c>
      <c r="DS138" t="s">
        <v>653</v>
      </c>
      <c r="DT138" t="s">
        <v>652</v>
      </c>
      <c r="DU138" t="s">
        <v>653</v>
      </c>
      <c r="DV138" t="s">
        <v>652</v>
      </c>
      <c r="DW138" t="s">
        <v>653</v>
      </c>
      <c r="DX138" t="s">
        <v>652</v>
      </c>
      <c r="DY138" t="s">
        <v>653</v>
      </c>
      <c r="DZ138" t="s">
        <v>652</v>
      </c>
      <c r="EA138" t="s">
        <v>653</v>
      </c>
      <c r="EB138" t="s">
        <v>652</v>
      </c>
      <c r="EC138" t="s">
        <v>653</v>
      </c>
      <c r="ED138" t="s">
        <v>652</v>
      </c>
      <c r="EE138" t="s">
        <v>653</v>
      </c>
      <c r="EF138" t="s">
        <v>652</v>
      </c>
      <c r="EG138" t="s">
        <v>653</v>
      </c>
      <c r="EH138" t="s">
        <v>652</v>
      </c>
      <c r="EI138" t="s">
        <v>653</v>
      </c>
      <c r="EJ138" t="s">
        <v>652</v>
      </c>
      <c r="EK138" t="s">
        <v>653</v>
      </c>
      <c r="EL138" t="s">
        <v>652</v>
      </c>
      <c r="EM138" t="s">
        <v>653</v>
      </c>
      <c r="EN138" t="s">
        <v>652</v>
      </c>
      <c r="EO138" t="s">
        <v>653</v>
      </c>
      <c r="EP138" t="s">
        <v>652</v>
      </c>
      <c r="EQ138" t="s">
        <v>653</v>
      </c>
      <c r="ER138" t="s">
        <v>652</v>
      </c>
      <c r="ES138" t="s">
        <v>653</v>
      </c>
      <c r="ET138" t="s">
        <v>652</v>
      </c>
      <c r="EU138" t="s">
        <v>653</v>
      </c>
      <c r="EV138" t="s">
        <v>652</v>
      </c>
      <c r="EW138" t="s">
        <v>653</v>
      </c>
    </row>
    <row r="139" spans="13:153" x14ac:dyDescent="0.25">
      <c r="M139" s="45">
        <v>1</v>
      </c>
      <c r="N139" s="44">
        <f t="shared" ref="N139:N148" si="61">EXP(N9-O9/($N$138+P9))/$S$79*S124</f>
        <v>7.3957207943629071E-6</v>
      </c>
      <c r="O139" s="42">
        <f t="shared" ref="O139:O148" si="62">(O9/(N9-LN($S$79)) - P9)*S124</f>
        <v>3.650209800345788E-4</v>
      </c>
      <c r="P139" s="44">
        <f t="shared" ref="P139:P148" si="63">EXP(N9-O9/($O$149+P9))/$S$79*S124</f>
        <v>7.4635421361754868E-6</v>
      </c>
      <c r="Q139" s="47">
        <f t="shared" ref="Q139:Q148" si="64">P139/($O$149+P9)^2*O9</f>
        <v>1.0831412870641328E-7</v>
      </c>
      <c r="R139" s="44">
        <f>EXP($N$9-$O$9/(Q150+$P$9))/$S$79*$S$124</f>
        <v>7.3960287880920249E-6</v>
      </c>
      <c r="S139" s="47">
        <f>R139/(Q150+$P$9)^2*$O$9</f>
        <v>1.0770887642349772E-7</v>
      </c>
      <c r="T139" s="44">
        <f>EXP($N$9-$O$9/(S150+$P$9))/$S$79*$S$124</f>
        <v>7.3957208007881915E-6</v>
      </c>
      <c r="U139" s="47">
        <f>T139/(S150+$P$9)^2*$O$9</f>
        <v>1.077061089953591E-7</v>
      </c>
      <c r="V139" s="44">
        <f>EXP($N$9-$O$9/(U150+$P$9))/$S$79*$S$124</f>
        <v>7.3957207943628943E-6</v>
      </c>
      <c r="W139" s="47">
        <f>V139/(U150+$P$9)^2*$O$9</f>
        <v>1.077061089376238E-7</v>
      </c>
      <c r="X139" s="44">
        <f>EXP($N$9-$O$9/(W150+$P$9))/$S$79*$S$124</f>
        <v>7.3957207943629071E-6</v>
      </c>
      <c r="Y139" s="47">
        <f>X139/(W150+$P$9)^2*$O$9</f>
        <v>1.0770610893762395E-7</v>
      </c>
      <c r="Z139" s="44">
        <f>EXP($N$9-$O$9/(Y150+$P$9))/$S$79*$S$124</f>
        <v>7.3957207943629071E-6</v>
      </c>
      <c r="AA139" s="47">
        <f>Z139/(Y150+$P$9)^2*$O$9</f>
        <v>1.0770610893762395E-7</v>
      </c>
      <c r="AB139" s="44">
        <f>EXP($N$9-$O$9/(AA150+$P$9))/$S$79*$S$124</f>
        <v>7.3957207943629071E-6</v>
      </c>
      <c r="AC139" s="47">
        <f>AB139/(AA150+$P$9)^2*$O$9</f>
        <v>1.0770610893762395E-7</v>
      </c>
      <c r="AD139" s="44">
        <f>EXP($N$9-$O$9/(AC150+$P$9))/$S$79*$S$124</f>
        <v>7.3957207943629071E-6</v>
      </c>
      <c r="AE139" s="47">
        <f>AD139/(AC150+$P$9)^2*$O$9</f>
        <v>1.0770610893762395E-7</v>
      </c>
      <c r="AF139" s="44">
        <f>EXP($N$9-$O$9/(AE150+$P$9))/$S$79*$S$124</f>
        <v>7.3957207943629071E-6</v>
      </c>
      <c r="AG139" s="47">
        <f>AF139/(AE150+$P$9)^2*$O$9</f>
        <v>1.0770610893762395E-7</v>
      </c>
      <c r="AH139" s="44">
        <f>EXP($N$9-$O$9/(AG150+$P$9))/$S$79*$S$124</f>
        <v>7.3957207943629071E-6</v>
      </c>
      <c r="AI139" s="47">
        <f>AH139/(AG150+$P$9)^2*$O$9</f>
        <v>1.0770610893762395E-7</v>
      </c>
      <c r="AJ139" s="44">
        <f>EXP($N$9-$O$9/(AI150+$P$9))/$S$79*$S$124</f>
        <v>7.3957207943629071E-6</v>
      </c>
      <c r="AK139" s="47">
        <f>AJ139/(AI150+$P$9)^2*$O$9</f>
        <v>1.0770610893762395E-7</v>
      </c>
      <c r="AL139" s="44">
        <f>EXP($N$9-$O$9/(AK150+$P$9))/$S$79*$S$124</f>
        <v>7.3957207943629071E-6</v>
      </c>
      <c r="AM139" s="47">
        <f>AL139/(AK150+$P$9)^2*$O$9</f>
        <v>1.0770610893762395E-7</v>
      </c>
      <c r="AN139" s="44">
        <f>EXP($N$9-$O$9/(AM150+$P$9))/$S$79*$S$124</f>
        <v>7.3957207943629071E-6</v>
      </c>
      <c r="AO139" s="47">
        <f>AN139/(AM150+$P$9)^2*$O$9</f>
        <v>1.0770610893762395E-7</v>
      </c>
      <c r="AP139" s="44">
        <f>EXP($N$9-$O$9/(AO150+$P$9))/$S$79*$S$124</f>
        <v>7.3957207943629071E-6</v>
      </c>
      <c r="AQ139" s="47">
        <f>AP139/(AO150+$P$9)^2*$O$9</f>
        <v>1.0770610893762395E-7</v>
      </c>
      <c r="AR139" s="44">
        <f>EXP($N$9-$O$9/(AQ150+$P$9))/$S$79*$S$124</f>
        <v>7.3957207943629071E-6</v>
      </c>
      <c r="AS139" s="47">
        <f>AR139/(AQ150+$P$9)^2*$O$9</f>
        <v>1.0770610893762395E-7</v>
      </c>
      <c r="AT139" s="44">
        <f>EXP($N$9-$O$9/(AS150+$P$9))/$S$79*$S$124</f>
        <v>7.3957207943629071E-6</v>
      </c>
      <c r="AU139" s="47">
        <f>AT139/(AS150+$P$9)^2*$O$9</f>
        <v>1.0770610893762395E-7</v>
      </c>
      <c r="AV139" s="44">
        <f>EXP($N$9-$O$9/(AU150+$P$9))/$S$79*$S$124</f>
        <v>7.3957207943629071E-6</v>
      </c>
      <c r="AW139" s="47">
        <f>AV139/(AU150+$P$9)^2*$O$9</f>
        <v>1.0770610893762395E-7</v>
      </c>
      <c r="AX139" s="44">
        <f>EXP($N$9-$O$9/(AW150+$P$9))/$S$79*$S$124</f>
        <v>7.3957207943629071E-6</v>
      </c>
      <c r="AY139" s="47">
        <f>AX139/(AW150+$P$9)^2*$O$9</f>
        <v>1.0770610893762395E-7</v>
      </c>
      <c r="AZ139" s="44">
        <f>EXP($N$9-$O$9/(AY150+$P$9))/$S$79*$S$124</f>
        <v>7.3957207943629071E-6</v>
      </c>
      <c r="BA139" s="47">
        <f>AZ139/(AY150+$P$9)^2*$O$9</f>
        <v>1.0770610893762395E-7</v>
      </c>
      <c r="BB139" s="44">
        <f>EXP($N$9-$O$9/(BA150+$P$9))/$S$79*$S$124</f>
        <v>7.3957207943629071E-6</v>
      </c>
      <c r="BC139" s="47">
        <f>BB139/(BA150+$P$9)^2*$O$9</f>
        <v>1.0770610893762395E-7</v>
      </c>
      <c r="BD139" s="44">
        <f>EXP($N$9-$O$9/(BC150+$P$9))/$S$79*$S$124</f>
        <v>7.3957207943629071E-6</v>
      </c>
      <c r="BE139" s="47">
        <f>BD139/(BC150+$P$9)^2*$O$9</f>
        <v>1.0770610893762395E-7</v>
      </c>
      <c r="BF139" s="44">
        <f>EXP($N$9-$O$9/(BE150+$P$9))/$S$79*$S$124</f>
        <v>7.3957207943629071E-6</v>
      </c>
      <c r="BG139" s="47">
        <f>BF139/(BE150+$P$9)^2*$O$9</f>
        <v>1.0770610893762395E-7</v>
      </c>
      <c r="BH139" s="44">
        <f>EXP($N$9-$O$9/(BG150+$P$9))/$S$79*$S$124</f>
        <v>7.3957207943629071E-6</v>
      </c>
      <c r="BI139" s="47">
        <f>BH139/(BG150+$P$9)^2*$O$9</f>
        <v>1.0770610893762395E-7</v>
      </c>
      <c r="BJ139" s="44">
        <f>EXP($N$9-$O$9/(BI150+$P$9))/$S$79*$S$124</f>
        <v>7.3957207943629071E-6</v>
      </c>
      <c r="BK139" s="47">
        <f>BJ139/(BI150+$P$9)^2*$O$9</f>
        <v>1.0770610893762395E-7</v>
      </c>
      <c r="BL139" s="44">
        <f>EXP($N$9-$O$9/(BK150+$P$9))/$S$79*$S$124</f>
        <v>7.3957207943629071E-6</v>
      </c>
      <c r="BM139" s="47">
        <f>BL139/(BK150+$P$9)^2*$O$9</f>
        <v>1.0770610893762395E-7</v>
      </c>
      <c r="BN139" s="44">
        <f>EXP($N$9-$O$9/(BM150+$P$9))/$S$79*$S$124</f>
        <v>7.3957207943629071E-6</v>
      </c>
      <c r="BO139" s="47">
        <f>BN139/(BM150+$P$9)^2*$O$9</f>
        <v>1.0770610893762395E-7</v>
      </c>
      <c r="BP139" s="44">
        <f>EXP($N$9-$O$9/(BO150+$P$9))/$S$79*$S$124</f>
        <v>7.3957207943629071E-6</v>
      </c>
      <c r="BQ139" s="47">
        <f>BP139/(BO150+$P$9)^2*$O$9</f>
        <v>1.0770610893762395E-7</v>
      </c>
      <c r="BR139" s="44">
        <f>EXP($N$9-$O$9/(BQ150+$P$9))/$S$79*$S$124</f>
        <v>7.3957207943629071E-6</v>
      </c>
      <c r="BS139" s="47">
        <f>BR139/(BQ150+$P$9)^2*$O$9</f>
        <v>1.0770610893762395E-7</v>
      </c>
      <c r="BT139" s="44">
        <f>EXP($N$9-$O$9/(BS150+$P$9))/$S$79*$S$124</f>
        <v>7.3957207943629071E-6</v>
      </c>
      <c r="BU139" s="47">
        <f>BT139/(BS150+$P$9)^2*$O$9</f>
        <v>1.0770610893762395E-7</v>
      </c>
      <c r="BV139" s="44">
        <f>EXP($N$9-$O$9/(BU150+$P$9))/$S$79*$S$124</f>
        <v>7.3957207943629071E-6</v>
      </c>
      <c r="BW139" s="47">
        <f>BV139/(BU150+$P$9)^2*$O$9</f>
        <v>1.0770610893762395E-7</v>
      </c>
      <c r="BX139" s="44">
        <f>EXP($N$9-$O$9/(BW150+$P$9))/$S$79*$S$124</f>
        <v>7.3957207943629071E-6</v>
      </c>
      <c r="BY139" s="47">
        <f>BX139/(BW150+$P$9)^2*$O$9</f>
        <v>1.0770610893762395E-7</v>
      </c>
      <c r="BZ139" s="44">
        <f>EXP($N$9-$O$9/(BY150+$P$9))/$S$79*$S$124</f>
        <v>7.3957207943629071E-6</v>
      </c>
      <c r="CA139" s="47">
        <f>BZ139/(BY150+$P$9)^2*$O$9</f>
        <v>1.0770610893762395E-7</v>
      </c>
      <c r="CB139" s="44">
        <f>EXP($N$9-$O$9/(CA150+$P$9))/$S$79*$S$124</f>
        <v>7.3957207943629071E-6</v>
      </c>
      <c r="CC139" s="47">
        <f>CB139/(CA150+$P$9)^2*$O$9</f>
        <v>1.0770610893762395E-7</v>
      </c>
      <c r="CD139" s="44">
        <f>EXP($N$9-$O$9/(CC150+$P$9))/$S$79*$S$124</f>
        <v>7.3957207943629071E-6</v>
      </c>
      <c r="CE139" s="47">
        <f>CD139/(CC150+$P$9)^2*$O$9</f>
        <v>1.0770610893762395E-7</v>
      </c>
      <c r="CF139" s="44">
        <f>EXP($N$9-$O$9/(CE150+$P$9))/$S$79*$S$124</f>
        <v>7.3957207943629071E-6</v>
      </c>
      <c r="CG139" s="47">
        <f>CF139/(CE150+$P$9)^2*$O$9</f>
        <v>1.0770610893762395E-7</v>
      </c>
      <c r="CH139" s="44">
        <f>EXP($N$9-$O$9/(CG150+$P$9))/$S$79*$S$124</f>
        <v>7.3957207943629071E-6</v>
      </c>
      <c r="CI139" s="47">
        <f>CH139/(CG150+$P$9)^2*$O$9</f>
        <v>1.0770610893762395E-7</v>
      </c>
      <c r="CJ139" s="44">
        <f>EXP($N$9-$O$9/(CI150+$P$9))/$S$79*$S$124</f>
        <v>7.3957207943629071E-6</v>
      </c>
      <c r="CK139" s="47">
        <f>CJ139/(CI150+$P$9)^2*$O$9</f>
        <v>1.0770610893762395E-7</v>
      </c>
      <c r="CL139" s="44">
        <f>EXP($N$9-$O$9/(CK150+$P$9))/$S$79*$S$124</f>
        <v>7.3957207943629071E-6</v>
      </c>
      <c r="CM139" s="47">
        <f>CL139/(CK150+$P$9)^2*$O$9</f>
        <v>1.0770610893762395E-7</v>
      </c>
      <c r="CN139" s="44">
        <f>EXP($N$9-$O$9/(CM150+$P$9))/$S$79*$S$124</f>
        <v>7.3957207943629071E-6</v>
      </c>
      <c r="CO139" s="47">
        <f>CN139/(CM150+$P$9)^2*$O$9</f>
        <v>1.0770610893762395E-7</v>
      </c>
      <c r="CP139" s="44">
        <f>EXP($N$9-$O$9/(CO150+$P$9))/$S$79*$S$124</f>
        <v>7.3957207943629071E-6</v>
      </c>
      <c r="CQ139" s="47">
        <f>CP139/(CO150+$P$9)^2*$O$9</f>
        <v>1.0770610893762395E-7</v>
      </c>
      <c r="CR139" s="44">
        <f>EXP($N$9-$O$9/(CQ150+$P$9))/$S$79*$S$124</f>
        <v>7.3957207943629071E-6</v>
      </c>
      <c r="CS139" s="47">
        <f>CR139/(CQ150+$P$9)^2*$O$9</f>
        <v>1.0770610893762395E-7</v>
      </c>
      <c r="CT139" s="44">
        <f>EXP($N$9-$O$9/(CS150+$P$9))/$S$79*$S$124</f>
        <v>7.3957207943629071E-6</v>
      </c>
      <c r="CU139" s="47">
        <f>CT139/(CS150+$P$9)^2*$O$9</f>
        <v>1.0770610893762395E-7</v>
      </c>
      <c r="CV139" s="44">
        <f>EXP($N$9-$O$9/(CU150+$P$9))/$S$79*$S$124</f>
        <v>7.3957207943629071E-6</v>
      </c>
      <c r="CW139" s="47">
        <f>CV139/(CU150+$P$9)^2*$O$9</f>
        <v>1.0770610893762395E-7</v>
      </c>
      <c r="CX139" s="44">
        <f>EXP($N$9-$O$9/(CW150+$P$9))/$S$79*$S$124</f>
        <v>7.3957207943629071E-6</v>
      </c>
      <c r="CY139" s="47">
        <f>CX139/(CW150+$P$9)^2*$O$9</f>
        <v>1.0770610893762395E-7</v>
      </c>
      <c r="CZ139" s="44">
        <f>EXP($N$9-$O$9/(CY150+$P$9))/$S$79*$S$124</f>
        <v>7.3957207943629071E-6</v>
      </c>
      <c r="DA139" s="47">
        <f>CZ139/(CY150+$P$9)^2*$O$9</f>
        <v>1.0770610893762395E-7</v>
      </c>
      <c r="DB139" s="44">
        <f>EXP($N$9-$O$9/(DA150+$P$9))/$S$79*$S$124</f>
        <v>7.3957207943629071E-6</v>
      </c>
      <c r="DC139" s="47">
        <f>DB139/(DA150+$P$9)^2*$O$9</f>
        <v>1.0770610893762395E-7</v>
      </c>
      <c r="DD139" s="44">
        <f>EXP($N$9-$O$9/(DC150+$P$9))/$S$79*$S$124</f>
        <v>7.3957207943629071E-6</v>
      </c>
      <c r="DE139" s="47">
        <f>DD139/(DC150+$P$9)^2*$O$9</f>
        <v>1.0770610893762395E-7</v>
      </c>
      <c r="DF139" s="44">
        <f>EXP($N$9-$O$9/(DE150+$P$9))/$S$79*$S$124</f>
        <v>7.3957207943629071E-6</v>
      </c>
      <c r="DG139" s="47">
        <f>DF139/(DE150+$P$9)^2*$O$9</f>
        <v>1.0770610893762395E-7</v>
      </c>
      <c r="DH139" s="44">
        <f>EXP($N$9-$O$9/(DG150+$P$9))/$S$79*$S$124</f>
        <v>7.3957207943629071E-6</v>
      </c>
      <c r="DI139" s="47">
        <f>DH139/(DG150+$P$9)^2*$O$9</f>
        <v>1.0770610893762395E-7</v>
      </c>
      <c r="DJ139" s="44">
        <f>EXP($N$9-$O$9/(DI150+$P$9))/$S$79*$S$124</f>
        <v>7.3957207943629071E-6</v>
      </c>
      <c r="DK139" s="47">
        <f>DJ139/(DI150+$P$9)^2*$O$9</f>
        <v>1.0770610893762395E-7</v>
      </c>
      <c r="DL139" s="44">
        <f>EXP($N$9-$O$9/(DK150+$P$9))/$S$79*$S$124</f>
        <v>7.3957207943629071E-6</v>
      </c>
      <c r="DM139" s="47">
        <f>DL139/(DK150+$P$9)^2*$O$9</f>
        <v>1.0770610893762395E-7</v>
      </c>
      <c r="DN139" s="44">
        <f>EXP($N$9-$O$9/(DM150+$P$9))/$S$79*$S$124</f>
        <v>7.3957207943629071E-6</v>
      </c>
      <c r="DO139" s="47">
        <f>DN139/(DM150+$P$9)^2*$O$9</f>
        <v>1.0770610893762395E-7</v>
      </c>
      <c r="DP139" s="44">
        <f>EXP($N$9-$O$9/(DO150+$P$9))/$S$79*$S$124</f>
        <v>7.3957207943629071E-6</v>
      </c>
      <c r="DQ139" s="47">
        <f>DP139/(DO150+$P$9)^2*$O$9</f>
        <v>1.0770610893762395E-7</v>
      </c>
      <c r="DR139" s="44">
        <f>EXP($N$9-$O$9/(DQ150+$P$9))/$S$79*$S$124</f>
        <v>7.3957207943629071E-6</v>
      </c>
      <c r="DS139" s="47">
        <f>DR139/(DQ150+$P$9)^2*$O$9</f>
        <v>1.0770610893762395E-7</v>
      </c>
      <c r="DT139" s="44">
        <f>EXP($N$9-$O$9/(DS150+$P$9))/$S$79*$S$124</f>
        <v>7.3957207943629071E-6</v>
      </c>
      <c r="DU139" s="47">
        <f>DT139/(DS150+$P$9)^2*$O$9</f>
        <v>1.0770610893762395E-7</v>
      </c>
      <c r="DV139" s="44">
        <f>EXP($N$9-$O$9/(DU150+$P$9))/$S$79*$S$124</f>
        <v>7.3957207943629071E-6</v>
      </c>
      <c r="DW139" s="47">
        <f>DV139/(DU150+$P$9)^2*$O$9</f>
        <v>1.0770610893762395E-7</v>
      </c>
      <c r="DX139" s="44">
        <f>EXP($N$9-$O$9/(DW150+$P$9))/$S$79*$S$124</f>
        <v>7.3957207943629071E-6</v>
      </c>
      <c r="DY139" s="47">
        <f>DX139/(DW150+$P$9)^2*$O$9</f>
        <v>1.0770610893762395E-7</v>
      </c>
      <c r="DZ139" s="44">
        <f>EXP($N$9-$O$9/(DY150+$P$9))/$S$79*$S$124</f>
        <v>7.3957207943629071E-6</v>
      </c>
      <c r="EA139" s="47">
        <f>DZ139/(DY150+$P$9)^2*$O$9</f>
        <v>1.0770610893762395E-7</v>
      </c>
      <c r="EB139" s="44">
        <f>EXP($N$9-$O$9/(EA150+$P$9))/$S$79*$S$124</f>
        <v>7.3957207943629071E-6</v>
      </c>
      <c r="EC139" s="47">
        <f>EB139/(EA150+$P$9)^2*$O$9</f>
        <v>1.0770610893762395E-7</v>
      </c>
      <c r="ED139" s="44">
        <f>EXP($N$9-$O$9/(EC150+$P$9))/$S$79*$S$124</f>
        <v>7.3957207943629071E-6</v>
      </c>
      <c r="EE139" s="47">
        <f>ED139/(EC150+$P$9)^2*$O$9</f>
        <v>1.0770610893762395E-7</v>
      </c>
      <c r="EF139" s="44">
        <f>EXP($N$9-$O$9/(EE150+$P$9))/$S$79*$S$124</f>
        <v>7.3957207943629071E-6</v>
      </c>
      <c r="EG139" s="47">
        <f>EF139/(EE150+$P$9)^2*$O$9</f>
        <v>1.0770610893762395E-7</v>
      </c>
      <c r="EH139" s="44">
        <f>EXP($N$9-$O$9/(EG150+$P$9))/$S$79*$S$124</f>
        <v>7.3957207943629071E-6</v>
      </c>
      <c r="EI139" s="47">
        <f>EH139/(EG150+$P$9)^2*$O$9</f>
        <v>1.0770610893762395E-7</v>
      </c>
      <c r="EJ139" s="44">
        <f>EXP($N$9-$O$9/(EI150+$P$9))/$S$79*$S$124</f>
        <v>7.3957207943629071E-6</v>
      </c>
      <c r="EK139" s="47">
        <f>EJ139/(EI150+$P$9)^2*$O$9</f>
        <v>1.0770610893762395E-7</v>
      </c>
      <c r="EL139" s="44">
        <f>EXP($N$9-$O$9/(EK150+$P$9))/$S$79*$S$124</f>
        <v>7.3957207943629071E-6</v>
      </c>
      <c r="EM139" s="47">
        <f>EL139/(EK150+$P$9)^2*$O$9</f>
        <v>1.0770610893762395E-7</v>
      </c>
      <c r="EN139" s="44">
        <f>EXP($N$9-$O$9/(EM150+$P$9))/$S$79*$S$124</f>
        <v>7.3957207943629071E-6</v>
      </c>
      <c r="EO139" s="47">
        <f>EN139/(EM150+$P$9)^2*$O$9</f>
        <v>1.0770610893762395E-7</v>
      </c>
      <c r="EP139" s="44">
        <f>EXP($N$9-$O$9/(EO150+$P$9))/$S$79*$S$124</f>
        <v>7.3957207943629071E-6</v>
      </c>
      <c r="EQ139" s="47">
        <f>EP139/(EO150+$P$9)^2*$O$9</f>
        <v>1.0770610893762395E-7</v>
      </c>
      <c r="ER139" s="44">
        <f>EXP($N$9-$O$9/(EQ150+$P$9))/$S$79*$S$124</f>
        <v>7.3957207943629071E-6</v>
      </c>
      <c r="ES139" s="47">
        <f>ER139/(EQ150+$P$9)^2*$O$9</f>
        <v>1.0770610893762395E-7</v>
      </c>
      <c r="ET139" s="44">
        <f>EXP($N$9-$O$9/(ES150+$P$9))/$S$79*$S$124</f>
        <v>7.3957207943629071E-6</v>
      </c>
      <c r="EU139" s="47">
        <f>ET139/(ES150+$P$9)^2*$O$9</f>
        <v>1.0770610893762395E-7</v>
      </c>
      <c r="EV139" s="44">
        <f>EXP($N$9-$O$9/(EU150+$P$9))/$S$79*$S$124</f>
        <v>7.3957207943629071E-6</v>
      </c>
      <c r="EW139" s="47">
        <f>EV139/(EU150+$P$9)^2*$O$9</f>
        <v>1.0770610893762395E-7</v>
      </c>
    </row>
    <row r="140" spans="13:153" x14ac:dyDescent="0.25">
      <c r="M140" s="45">
        <v>2</v>
      </c>
      <c r="N140" s="44">
        <f t="shared" si="61"/>
        <v>5.3611791763531402E-3</v>
      </c>
      <c r="O140" s="42">
        <f t="shared" si="62"/>
        <v>0.64360665764707514</v>
      </c>
      <c r="P140" s="44">
        <f t="shared" si="63"/>
        <v>5.4170440441951321E-3</v>
      </c>
      <c r="Q140" s="47">
        <f t="shared" si="64"/>
        <v>8.9270620005592444E-5</v>
      </c>
      <c r="R140" s="44">
        <f>EXP($N$10-$O$10/(Q150+$P$10))/$S$79*$S$125</f>
        <v>5.3614327262882424E-3</v>
      </c>
      <c r="S140" s="47">
        <f>R140/(Q150+$P$10)^2*$O$10</f>
        <v>8.8669502694112195E-5</v>
      </c>
      <c r="T140" s="44">
        <f>EXP($N$10-$O$10/(S150+$P$10))/$S$79*$S$125</f>
        <v>5.3611791816426183E-3</v>
      </c>
      <c r="U140" s="47">
        <f>T140/(S150+$P$10)^2*$O$10</f>
        <v>8.8666755853417122E-5</v>
      </c>
      <c r="V140" s="44">
        <f>EXP($N$10-$O$10/(U150+$P$10))/$S$79*$S$125</f>
        <v>5.3611791763531307E-3</v>
      </c>
      <c r="W140" s="47">
        <f>V140/(U150+$P$10)^2*$O$10</f>
        <v>8.8666755796111495E-5</v>
      </c>
      <c r="X140" s="44">
        <f>EXP($N$10-$O$10/(W150+$P$10))/$S$79*$S$125</f>
        <v>5.3611791763531402E-3</v>
      </c>
      <c r="Y140" s="47">
        <f>X140/(W150+$P$10)^2*$O$10</f>
        <v>8.866675579611163E-5</v>
      </c>
      <c r="Z140" s="44">
        <f>EXP($N$10-$O$10/(Y150+$P$10))/$S$79*$S$125</f>
        <v>5.3611791763531402E-3</v>
      </c>
      <c r="AA140" s="47">
        <f>Z140/(Y150+$P$10)^2*$O$10</f>
        <v>8.866675579611163E-5</v>
      </c>
      <c r="AB140" s="44">
        <f>EXP($N$10-$O$10/(AA150+$P$10))/$S$79*$S$125</f>
        <v>5.3611791763531402E-3</v>
      </c>
      <c r="AC140" s="47">
        <f>AB140/(AA150+$P$10)^2*$O$10</f>
        <v>8.866675579611163E-5</v>
      </c>
      <c r="AD140" s="44">
        <f>EXP($N$10-$O$10/(AC150+$P$10))/$S$79*$S$125</f>
        <v>5.3611791763531402E-3</v>
      </c>
      <c r="AE140" s="47">
        <f>AD140/(AC150+$P$10)^2*$O$10</f>
        <v>8.866675579611163E-5</v>
      </c>
      <c r="AF140" s="44">
        <f>EXP($N$10-$O$10/(AE150+$P$10))/$S$79*$S$125</f>
        <v>5.3611791763531402E-3</v>
      </c>
      <c r="AG140" s="47">
        <f>AF140/(AE150+$P$10)^2*$O$10</f>
        <v>8.866675579611163E-5</v>
      </c>
      <c r="AH140" s="44">
        <f>EXP($N$10-$O$10/(AG150+$P$10))/$S$79*$S$125</f>
        <v>5.3611791763531402E-3</v>
      </c>
      <c r="AI140" s="47">
        <f>AH140/(AG150+$P$10)^2*$O$10</f>
        <v>8.866675579611163E-5</v>
      </c>
      <c r="AJ140" s="44">
        <f>EXP($N$10-$O$10/(AI150+$P$10))/$S$79*$S$125</f>
        <v>5.3611791763531402E-3</v>
      </c>
      <c r="AK140" s="47">
        <f>AJ140/(AI150+$P$10)^2*$O$10</f>
        <v>8.866675579611163E-5</v>
      </c>
      <c r="AL140" s="44">
        <f>EXP($N$10-$O$10/(AK150+$P$10))/$S$79*$S$125</f>
        <v>5.3611791763531402E-3</v>
      </c>
      <c r="AM140" s="47">
        <f>AL140/(AK150+$P$10)^2*$O$10</f>
        <v>8.866675579611163E-5</v>
      </c>
      <c r="AN140" s="44">
        <f>EXP($N$10-$O$10/(AM150+$P$10))/$S$79*$S$125</f>
        <v>5.3611791763531402E-3</v>
      </c>
      <c r="AO140" s="47">
        <f>AN140/(AM150+$P$10)^2*$O$10</f>
        <v>8.866675579611163E-5</v>
      </c>
      <c r="AP140" s="44">
        <f>EXP($N$10-$O$10/(AO150+$P$10))/$S$79*$S$125</f>
        <v>5.3611791763531402E-3</v>
      </c>
      <c r="AQ140" s="47">
        <f>AP140/(AO150+$P$10)^2*$O$10</f>
        <v>8.866675579611163E-5</v>
      </c>
      <c r="AR140" s="44">
        <f>EXP($N$10-$O$10/(AQ150+$P$10))/$S$79*$S$125</f>
        <v>5.3611791763531402E-3</v>
      </c>
      <c r="AS140" s="47">
        <f>AR140/(AQ150+$P$10)^2*$O$10</f>
        <v>8.866675579611163E-5</v>
      </c>
      <c r="AT140" s="44">
        <f>EXP($N$10-$O$10/(AS150+$P$10))/$S$79*$S$125</f>
        <v>5.3611791763531402E-3</v>
      </c>
      <c r="AU140" s="47">
        <f>AT140/(AS150+$P$10)^2*$O$10</f>
        <v>8.866675579611163E-5</v>
      </c>
      <c r="AV140" s="44">
        <f>EXP($N$10-$O$10/(AU150+$P$10))/$S$79*$S$125</f>
        <v>5.3611791763531402E-3</v>
      </c>
      <c r="AW140" s="47">
        <f>AV140/(AU150+$P$10)^2*$O$10</f>
        <v>8.866675579611163E-5</v>
      </c>
      <c r="AX140" s="44">
        <f>EXP($N$10-$O$10/(AW150+$P$10))/$S$79*$S$125</f>
        <v>5.3611791763531402E-3</v>
      </c>
      <c r="AY140" s="47">
        <f>AX140/(AW150+$P$10)^2*$O$10</f>
        <v>8.866675579611163E-5</v>
      </c>
      <c r="AZ140" s="44">
        <f>EXP($N$10-$O$10/(AY150+$P$10))/$S$79*$S$125</f>
        <v>5.3611791763531402E-3</v>
      </c>
      <c r="BA140" s="47">
        <f>AZ140/(AY150+$P$10)^2*$O$10</f>
        <v>8.866675579611163E-5</v>
      </c>
      <c r="BB140" s="44">
        <f>EXP($N$10-$O$10/(BA150+$P$10))/$S$79*$S$125</f>
        <v>5.3611791763531402E-3</v>
      </c>
      <c r="BC140" s="47">
        <f>BB140/(BA150+$P$10)^2*$O$10</f>
        <v>8.866675579611163E-5</v>
      </c>
      <c r="BD140" s="44">
        <f>EXP($N$10-$O$10/(BC150+$P$10))/$S$79*$S$125</f>
        <v>5.3611791763531402E-3</v>
      </c>
      <c r="BE140" s="47">
        <f>BD140/(BC150+$P$10)^2*$O$10</f>
        <v>8.866675579611163E-5</v>
      </c>
      <c r="BF140" s="44">
        <f>EXP($N$10-$O$10/(BE150+$P$10))/$S$79*$S$125</f>
        <v>5.3611791763531402E-3</v>
      </c>
      <c r="BG140" s="47">
        <f>BF140/(BE150+$P$10)^2*$O$10</f>
        <v>8.866675579611163E-5</v>
      </c>
      <c r="BH140" s="44">
        <f>EXP($N$10-$O$10/(BG150+$P$10))/$S$79*$S$125</f>
        <v>5.3611791763531402E-3</v>
      </c>
      <c r="BI140" s="47">
        <f>BH140/(BG150+$P$10)^2*$O$10</f>
        <v>8.866675579611163E-5</v>
      </c>
      <c r="BJ140" s="44">
        <f>EXP($N$10-$O$10/(BI150+$P$10))/$S$79*$S$125</f>
        <v>5.3611791763531402E-3</v>
      </c>
      <c r="BK140" s="47">
        <f>BJ140/(BI150+$P$10)^2*$O$10</f>
        <v>8.866675579611163E-5</v>
      </c>
      <c r="BL140" s="44">
        <f>EXP($N$10-$O$10/(BK150+$P$10))/$S$79*$S$125</f>
        <v>5.3611791763531402E-3</v>
      </c>
      <c r="BM140" s="47">
        <f>BL140/(BK150+$P$10)^2*$O$10</f>
        <v>8.866675579611163E-5</v>
      </c>
      <c r="BN140" s="44">
        <f>EXP($N$10-$O$10/(BM150+$P$10))/$S$79*$S$125</f>
        <v>5.3611791763531402E-3</v>
      </c>
      <c r="BO140" s="47">
        <f>BN140/(BM150+$P$10)^2*$O$10</f>
        <v>8.866675579611163E-5</v>
      </c>
      <c r="BP140" s="44">
        <f>EXP($N$10-$O$10/(BO150+$P$10))/$S$79*$S$125</f>
        <v>5.3611791763531402E-3</v>
      </c>
      <c r="BQ140" s="47">
        <f>BP140/(BO150+$P$10)^2*$O$10</f>
        <v>8.866675579611163E-5</v>
      </c>
      <c r="BR140" s="44">
        <f>EXP($N$10-$O$10/(BQ150+$P$10))/$S$79*$S$125</f>
        <v>5.3611791763531402E-3</v>
      </c>
      <c r="BS140" s="47">
        <f>BR140/(BQ150+$P$10)^2*$O$10</f>
        <v>8.866675579611163E-5</v>
      </c>
      <c r="BT140" s="44">
        <f>EXP($N$10-$O$10/(BS150+$P$10))/$S$79*$S$125</f>
        <v>5.3611791763531402E-3</v>
      </c>
      <c r="BU140" s="47">
        <f>BT140/(BS150+$P$10)^2*$O$10</f>
        <v>8.866675579611163E-5</v>
      </c>
      <c r="BV140" s="44">
        <f>EXP($N$10-$O$10/(BU150+$P$10))/$S$79*$S$125</f>
        <v>5.3611791763531402E-3</v>
      </c>
      <c r="BW140" s="47">
        <f>BV140/(BU150+$P$10)^2*$O$10</f>
        <v>8.866675579611163E-5</v>
      </c>
      <c r="BX140" s="44">
        <f>EXP($N$10-$O$10/(BW150+$P$10))/$S$79*$S$125</f>
        <v>5.3611791763531402E-3</v>
      </c>
      <c r="BY140" s="47">
        <f>BX140/(BW150+$P$10)^2*$O$10</f>
        <v>8.866675579611163E-5</v>
      </c>
      <c r="BZ140" s="44">
        <f>EXP($N$10-$O$10/(BY150+$P$10))/$S$79*$S$125</f>
        <v>5.3611791763531402E-3</v>
      </c>
      <c r="CA140" s="47">
        <f>BZ140/(BY150+$P$10)^2*$O$10</f>
        <v>8.866675579611163E-5</v>
      </c>
      <c r="CB140" s="44">
        <f>EXP($N$10-$O$10/(CA150+$P$10))/$S$79*$S$125</f>
        <v>5.3611791763531402E-3</v>
      </c>
      <c r="CC140" s="47">
        <f>CB140/(CA150+$P$10)^2*$O$10</f>
        <v>8.866675579611163E-5</v>
      </c>
      <c r="CD140" s="44">
        <f>EXP($N$10-$O$10/(CC150+$P$10))/$S$79*$S$125</f>
        <v>5.3611791763531402E-3</v>
      </c>
      <c r="CE140" s="47">
        <f>CD140/(CC150+$P$10)^2*$O$10</f>
        <v>8.866675579611163E-5</v>
      </c>
      <c r="CF140" s="44">
        <f>EXP($N$10-$O$10/(CE150+$P$10))/$S$79*$S$125</f>
        <v>5.3611791763531402E-3</v>
      </c>
      <c r="CG140" s="47">
        <f>CF140/(CE150+$P$10)^2*$O$10</f>
        <v>8.866675579611163E-5</v>
      </c>
      <c r="CH140" s="44">
        <f>EXP($N$10-$O$10/(CG150+$P$10))/$S$79*$S$125</f>
        <v>5.3611791763531402E-3</v>
      </c>
      <c r="CI140" s="47">
        <f>CH140/(CG150+$P$10)^2*$O$10</f>
        <v>8.866675579611163E-5</v>
      </c>
      <c r="CJ140" s="44">
        <f>EXP($N$10-$O$10/(CI150+$P$10))/$S$79*$S$125</f>
        <v>5.3611791763531402E-3</v>
      </c>
      <c r="CK140" s="47">
        <f>CJ140/(CI150+$P$10)^2*$O$10</f>
        <v>8.866675579611163E-5</v>
      </c>
      <c r="CL140" s="44">
        <f>EXP($N$10-$O$10/(CK150+$P$10))/$S$79*$S$125</f>
        <v>5.3611791763531402E-3</v>
      </c>
      <c r="CM140" s="47">
        <f>CL140/(CK150+$P$10)^2*$O$10</f>
        <v>8.866675579611163E-5</v>
      </c>
      <c r="CN140" s="44">
        <f>EXP($N$10-$O$10/(CM150+$P$10))/$S$79*$S$125</f>
        <v>5.3611791763531402E-3</v>
      </c>
      <c r="CO140" s="47">
        <f>CN140/(CM150+$P$10)^2*$O$10</f>
        <v>8.866675579611163E-5</v>
      </c>
      <c r="CP140" s="44">
        <f>EXP($N$10-$O$10/(CO150+$P$10))/$S$79*$S$125</f>
        <v>5.3611791763531402E-3</v>
      </c>
      <c r="CQ140" s="47">
        <f>CP140/(CO150+$P$10)^2*$O$10</f>
        <v>8.866675579611163E-5</v>
      </c>
      <c r="CR140" s="44">
        <f>EXP($N$10-$O$10/(CQ150+$P$10))/$S$79*$S$125</f>
        <v>5.3611791763531402E-3</v>
      </c>
      <c r="CS140" s="47">
        <f>CR140/(CQ150+$P$10)^2*$O$10</f>
        <v>8.866675579611163E-5</v>
      </c>
      <c r="CT140" s="44">
        <f>EXP($N$10-$O$10/(CS150+$P$10))/$S$79*$S$125</f>
        <v>5.3611791763531402E-3</v>
      </c>
      <c r="CU140" s="47">
        <f>CT140/(CS150+$P$10)^2*$O$10</f>
        <v>8.866675579611163E-5</v>
      </c>
      <c r="CV140" s="44">
        <f>EXP($N$10-$O$10/(CU150+$P$10))/$S$79*$S$125</f>
        <v>5.3611791763531402E-3</v>
      </c>
      <c r="CW140" s="47">
        <f>CV140/(CU150+$P$10)^2*$O$10</f>
        <v>8.866675579611163E-5</v>
      </c>
      <c r="CX140" s="44">
        <f>EXP($N$10-$O$10/(CW150+$P$10))/$S$79*$S$125</f>
        <v>5.3611791763531402E-3</v>
      </c>
      <c r="CY140" s="47">
        <f>CX140/(CW150+$P$10)^2*$O$10</f>
        <v>8.866675579611163E-5</v>
      </c>
      <c r="CZ140" s="44">
        <f>EXP($N$10-$O$10/(CY150+$P$10))/$S$79*$S$125</f>
        <v>5.3611791763531402E-3</v>
      </c>
      <c r="DA140" s="47">
        <f>CZ140/(CY150+$P$10)^2*$O$10</f>
        <v>8.866675579611163E-5</v>
      </c>
      <c r="DB140" s="44">
        <f>EXP($N$10-$O$10/(DA150+$P$10))/$S$79*$S$125</f>
        <v>5.3611791763531402E-3</v>
      </c>
      <c r="DC140" s="47">
        <f>DB140/(DA150+$P$10)^2*$O$10</f>
        <v>8.866675579611163E-5</v>
      </c>
      <c r="DD140" s="44">
        <f>EXP($N$10-$O$10/(DC150+$P$10))/$S$79*$S$125</f>
        <v>5.3611791763531402E-3</v>
      </c>
      <c r="DE140" s="47">
        <f>DD140/(DC150+$P$10)^2*$O$10</f>
        <v>8.866675579611163E-5</v>
      </c>
      <c r="DF140" s="44">
        <f>EXP($N$10-$O$10/(DE150+$P$10))/$S$79*$S$125</f>
        <v>5.3611791763531402E-3</v>
      </c>
      <c r="DG140" s="47">
        <f>DF140/(DE150+$P$10)^2*$O$10</f>
        <v>8.866675579611163E-5</v>
      </c>
      <c r="DH140" s="44">
        <f>EXP($N$10-$O$10/(DG150+$P$10))/$S$79*$S$125</f>
        <v>5.3611791763531402E-3</v>
      </c>
      <c r="DI140" s="47">
        <f>DH140/(DG150+$P$10)^2*$O$10</f>
        <v>8.866675579611163E-5</v>
      </c>
      <c r="DJ140" s="44">
        <f>EXP($N$10-$O$10/(DI150+$P$10))/$S$79*$S$125</f>
        <v>5.3611791763531402E-3</v>
      </c>
      <c r="DK140" s="47">
        <f>DJ140/(DI150+$P$10)^2*$O$10</f>
        <v>8.866675579611163E-5</v>
      </c>
      <c r="DL140" s="44">
        <f>EXP($N$10-$O$10/(DK150+$P$10))/$S$79*$S$125</f>
        <v>5.3611791763531402E-3</v>
      </c>
      <c r="DM140" s="47">
        <f>DL140/(DK150+$P$10)^2*$O$10</f>
        <v>8.866675579611163E-5</v>
      </c>
      <c r="DN140" s="44">
        <f>EXP($N$10-$O$10/(DM150+$P$10))/$S$79*$S$125</f>
        <v>5.3611791763531402E-3</v>
      </c>
      <c r="DO140" s="47">
        <f>DN140/(DM150+$P$10)^2*$O$10</f>
        <v>8.866675579611163E-5</v>
      </c>
      <c r="DP140" s="44">
        <f>EXP($N$10-$O$10/(DO150+$P$10))/$S$79*$S$125</f>
        <v>5.3611791763531402E-3</v>
      </c>
      <c r="DQ140" s="47">
        <f>DP140/(DO150+$P$10)^2*$O$10</f>
        <v>8.866675579611163E-5</v>
      </c>
      <c r="DR140" s="44">
        <f>EXP($N$10-$O$10/(DQ150+$P$10))/$S$79*$S$125</f>
        <v>5.3611791763531402E-3</v>
      </c>
      <c r="DS140" s="47">
        <f>DR140/(DQ150+$P$10)^2*$O$10</f>
        <v>8.866675579611163E-5</v>
      </c>
      <c r="DT140" s="44">
        <f>EXP($N$10-$O$10/(DS150+$P$10))/$S$79*$S$125</f>
        <v>5.3611791763531402E-3</v>
      </c>
      <c r="DU140" s="47">
        <f>DT140/(DS150+$P$10)^2*$O$10</f>
        <v>8.866675579611163E-5</v>
      </c>
      <c r="DV140" s="44">
        <f>EXP($N$10-$O$10/(DU150+$P$10))/$S$79*$S$125</f>
        <v>5.3611791763531402E-3</v>
      </c>
      <c r="DW140" s="47">
        <f>DV140/(DU150+$P$10)^2*$O$10</f>
        <v>8.866675579611163E-5</v>
      </c>
      <c r="DX140" s="44">
        <f>EXP($N$10-$O$10/(DW150+$P$10))/$S$79*$S$125</f>
        <v>5.3611791763531402E-3</v>
      </c>
      <c r="DY140" s="47">
        <f>DX140/(DW150+$P$10)^2*$O$10</f>
        <v>8.866675579611163E-5</v>
      </c>
      <c r="DZ140" s="44">
        <f>EXP($N$10-$O$10/(DY150+$P$10))/$S$79*$S$125</f>
        <v>5.3611791763531402E-3</v>
      </c>
      <c r="EA140" s="47">
        <f>DZ140/(DY150+$P$10)^2*$O$10</f>
        <v>8.866675579611163E-5</v>
      </c>
      <c r="EB140" s="44">
        <f>EXP($N$10-$O$10/(EA150+$P$10))/$S$79*$S$125</f>
        <v>5.3611791763531402E-3</v>
      </c>
      <c r="EC140" s="47">
        <f>EB140/(EA150+$P$10)^2*$O$10</f>
        <v>8.866675579611163E-5</v>
      </c>
      <c r="ED140" s="44">
        <f>EXP($N$10-$O$10/(EC150+$P$10))/$S$79*$S$125</f>
        <v>5.3611791763531402E-3</v>
      </c>
      <c r="EE140" s="47">
        <f>ED140/(EC150+$P$10)^2*$O$10</f>
        <v>8.866675579611163E-5</v>
      </c>
      <c r="EF140" s="44">
        <f>EXP($N$10-$O$10/(EE150+$P$10))/$S$79*$S$125</f>
        <v>5.3611791763531402E-3</v>
      </c>
      <c r="EG140" s="47">
        <f>EF140/(EE150+$P$10)^2*$O$10</f>
        <v>8.866675579611163E-5</v>
      </c>
      <c r="EH140" s="44">
        <f>EXP($N$10-$O$10/(EG150+$P$10))/$S$79*$S$125</f>
        <v>5.3611791763531402E-3</v>
      </c>
      <c r="EI140" s="47">
        <f>EH140/(EG150+$P$10)^2*$O$10</f>
        <v>8.866675579611163E-5</v>
      </c>
      <c r="EJ140" s="44">
        <f>EXP($N$10-$O$10/(EI150+$P$10))/$S$79*$S$125</f>
        <v>5.3611791763531402E-3</v>
      </c>
      <c r="EK140" s="47">
        <f>EJ140/(EI150+$P$10)^2*$O$10</f>
        <v>8.866675579611163E-5</v>
      </c>
      <c r="EL140" s="44">
        <f>EXP($N$10-$O$10/(EK150+$P$10))/$S$79*$S$125</f>
        <v>5.3611791763531402E-3</v>
      </c>
      <c r="EM140" s="47">
        <f>EL140/(EK150+$P$10)^2*$O$10</f>
        <v>8.866675579611163E-5</v>
      </c>
      <c r="EN140" s="44">
        <f>EXP($N$10-$O$10/(EM150+$P$10))/$S$79*$S$125</f>
        <v>5.3611791763531402E-3</v>
      </c>
      <c r="EO140" s="47">
        <f>EN140/(EM150+$P$10)^2*$O$10</f>
        <v>8.866675579611163E-5</v>
      </c>
      <c r="EP140" s="44">
        <f>EXP($N$10-$O$10/(EO150+$P$10))/$S$79*$S$125</f>
        <v>5.3611791763531402E-3</v>
      </c>
      <c r="EQ140" s="47">
        <f>EP140/(EO150+$P$10)^2*$O$10</f>
        <v>8.866675579611163E-5</v>
      </c>
      <c r="ER140" s="44">
        <f>EXP($N$10-$O$10/(EQ150+$P$10))/$S$79*$S$125</f>
        <v>5.3611791763531402E-3</v>
      </c>
      <c r="ES140" s="47">
        <f>ER140/(EQ150+$P$10)^2*$O$10</f>
        <v>8.866675579611163E-5</v>
      </c>
      <c r="ET140" s="44">
        <f>EXP($N$10-$O$10/(ES150+$P$10))/$S$79*$S$125</f>
        <v>5.3611791763531402E-3</v>
      </c>
      <c r="EU140" s="47">
        <f>ET140/(ES150+$P$10)^2*$O$10</f>
        <v>8.866675579611163E-5</v>
      </c>
      <c r="EV140" s="44">
        <f>EXP($N$10-$O$10/(EU150+$P$10))/$S$79*$S$125</f>
        <v>5.3611791763531402E-3</v>
      </c>
      <c r="EW140" s="47">
        <f>EV140/(EU150+$P$10)^2*$O$10</f>
        <v>8.866675579611163E-5</v>
      </c>
    </row>
    <row r="141" spans="13:153" x14ac:dyDescent="0.25">
      <c r="M141" s="45">
        <v>3</v>
      </c>
      <c r="N141" s="44">
        <f t="shared" si="61"/>
        <v>4.9857204436530966E-2</v>
      </c>
      <c r="O141" s="42">
        <f t="shared" si="62"/>
        <v>7.8303477612527006</v>
      </c>
      <c r="P141" s="44">
        <f t="shared" si="63"/>
        <v>5.0412157338340903E-2</v>
      </c>
      <c r="Q141" s="47">
        <f t="shared" si="64"/>
        <v>8.8710589214166524E-4</v>
      </c>
      <c r="R141" s="44">
        <f>EXP($N$11-$O$11/(Q150+$P$11))/$S$79*$S$126</f>
        <v>4.9859722295676381E-2</v>
      </c>
      <c r="S141" s="47">
        <f>R141/(Q150+$P$11)^2*$O$11</f>
        <v>8.8052741809082323E-4</v>
      </c>
      <c r="T141" s="44">
        <f>EXP($N$11-$O$11/(S150+$P$11))/$S$79*$S$126</f>
        <v>4.9857204489057678E-2</v>
      </c>
      <c r="U141" s="47">
        <f>T141/(S150+$P$11)^2*$O$11</f>
        <v>8.8049736876868881E-4</v>
      </c>
      <c r="V141" s="44">
        <f>EXP($N$11-$O$11/(U150+$P$11))/$S$79*$S$126</f>
        <v>4.9857204436530883E-2</v>
      </c>
      <c r="W141" s="47">
        <f>V141/(U150+$P$11)^2*$O$11</f>
        <v>8.8049736814178967E-4</v>
      </c>
      <c r="X141" s="44">
        <f>EXP($N$11-$O$11/(W150+$P$11))/$S$79*$S$126</f>
        <v>4.9857204436530966E-2</v>
      </c>
      <c r="Y141" s="47">
        <f>X141/(W150+$P$11)^2*$O$11</f>
        <v>8.8049736814179087E-4</v>
      </c>
      <c r="Z141" s="44">
        <f>EXP($N$11-$O$11/(Y150+$P$11))/$S$79*$S$126</f>
        <v>4.9857204436530966E-2</v>
      </c>
      <c r="AA141" s="47">
        <f>Z141/(Y150+$P$11)^2*$O$11</f>
        <v>8.8049736814179087E-4</v>
      </c>
      <c r="AB141" s="44">
        <f>EXP($N$11-$O$11/(AA150+$P$11))/$S$79*$S$126</f>
        <v>4.9857204436530966E-2</v>
      </c>
      <c r="AC141" s="47">
        <f>AB141/(AA150+$P$11)^2*$O$11</f>
        <v>8.8049736814179087E-4</v>
      </c>
      <c r="AD141" s="44">
        <f>EXP($N$11-$O$11/(AC150+$P$11))/$S$79*$S$126</f>
        <v>4.9857204436530966E-2</v>
      </c>
      <c r="AE141" s="47">
        <f>AD141/(AC150+$P$11)^2*$O$11</f>
        <v>8.8049736814179087E-4</v>
      </c>
      <c r="AF141" s="44">
        <f>EXP($N$11-$O$11/(AE150+$P$11))/$S$79*$S$126</f>
        <v>4.9857204436530966E-2</v>
      </c>
      <c r="AG141" s="47">
        <f>AF141/(AE150+$P$11)^2*$O$11</f>
        <v>8.8049736814179087E-4</v>
      </c>
      <c r="AH141" s="44">
        <f>EXP($N$11-$O$11/(AG150+$P$11))/$S$79*$S$126</f>
        <v>4.9857204436530966E-2</v>
      </c>
      <c r="AI141" s="47">
        <f>AH141/(AG150+$P$11)^2*$O$11</f>
        <v>8.8049736814179087E-4</v>
      </c>
      <c r="AJ141" s="44">
        <f>EXP($N$11-$O$11/(AI150+$P$11))/$S$79*$S$126</f>
        <v>4.9857204436530966E-2</v>
      </c>
      <c r="AK141" s="47">
        <f>AJ141/(AI150+$P$11)^2*$O$11</f>
        <v>8.8049736814179087E-4</v>
      </c>
      <c r="AL141" s="44">
        <f>EXP($N$11-$O$11/(AK150+$P$11))/$S$79*$S$126</f>
        <v>4.9857204436530966E-2</v>
      </c>
      <c r="AM141" s="47">
        <f>AL141/(AK150+$P$11)^2*$O$11</f>
        <v>8.8049736814179087E-4</v>
      </c>
      <c r="AN141" s="44">
        <f>EXP($N$11-$O$11/(AM150+$P$11))/$S$79*$S$126</f>
        <v>4.9857204436530966E-2</v>
      </c>
      <c r="AO141" s="47">
        <f>AN141/(AM150+$P$11)^2*$O$11</f>
        <v>8.8049736814179087E-4</v>
      </c>
      <c r="AP141" s="44">
        <f>EXP($N$11-$O$11/(AO150+$P$11))/$S$79*$S$126</f>
        <v>4.9857204436530966E-2</v>
      </c>
      <c r="AQ141" s="47">
        <f>AP141/(AO150+$P$11)^2*$O$11</f>
        <v>8.8049736814179087E-4</v>
      </c>
      <c r="AR141" s="44">
        <f>EXP($N$11-$O$11/(AQ150+$P$11))/$S$79*$S$126</f>
        <v>4.9857204436530966E-2</v>
      </c>
      <c r="AS141" s="47">
        <f>AR141/(AQ150+$P$11)^2*$O$11</f>
        <v>8.8049736814179087E-4</v>
      </c>
      <c r="AT141" s="44">
        <f>EXP($N$11-$O$11/(AS150+$P$11))/$S$79*$S$126</f>
        <v>4.9857204436530966E-2</v>
      </c>
      <c r="AU141" s="47">
        <f>AT141/(AS150+$P$11)^2*$O$11</f>
        <v>8.8049736814179087E-4</v>
      </c>
      <c r="AV141" s="44">
        <f>EXP($N$11-$O$11/(AU150+$P$11))/$S$79*$S$126</f>
        <v>4.9857204436530966E-2</v>
      </c>
      <c r="AW141" s="47">
        <f>AV141/(AU150+$P$11)^2*$O$11</f>
        <v>8.8049736814179087E-4</v>
      </c>
      <c r="AX141" s="44">
        <f>EXP($N$11-$O$11/(AW150+$P$11))/$S$79*$S$126</f>
        <v>4.9857204436530966E-2</v>
      </c>
      <c r="AY141" s="47">
        <f>AX141/(AW150+$P$11)^2*$O$11</f>
        <v>8.8049736814179087E-4</v>
      </c>
      <c r="AZ141" s="44">
        <f>EXP($N$11-$O$11/(AY150+$P$11))/$S$79*$S$126</f>
        <v>4.9857204436530966E-2</v>
      </c>
      <c r="BA141" s="47">
        <f>AZ141/(AY150+$P$11)^2*$O$11</f>
        <v>8.8049736814179087E-4</v>
      </c>
      <c r="BB141" s="44">
        <f>EXP($N$11-$O$11/(BA150+$P$11))/$S$79*$S$126</f>
        <v>4.9857204436530966E-2</v>
      </c>
      <c r="BC141" s="47">
        <f>BB141/(BA150+$P$11)^2*$O$11</f>
        <v>8.8049736814179087E-4</v>
      </c>
      <c r="BD141" s="44">
        <f>EXP($N$11-$O$11/(BC150+$P$11))/$S$79*$S$126</f>
        <v>4.9857204436530966E-2</v>
      </c>
      <c r="BE141" s="47">
        <f>BD141/(BC150+$P$11)^2*$O$11</f>
        <v>8.8049736814179087E-4</v>
      </c>
      <c r="BF141" s="44">
        <f>EXP($N$11-$O$11/(BE150+$P$11))/$S$79*$S$126</f>
        <v>4.9857204436530966E-2</v>
      </c>
      <c r="BG141" s="47">
        <f>BF141/(BE150+$P$11)^2*$O$11</f>
        <v>8.8049736814179087E-4</v>
      </c>
      <c r="BH141" s="44">
        <f>EXP($N$11-$O$11/(BG150+$P$11))/$S$79*$S$126</f>
        <v>4.9857204436530966E-2</v>
      </c>
      <c r="BI141" s="47">
        <f>BH141/(BG150+$P$11)^2*$O$11</f>
        <v>8.8049736814179087E-4</v>
      </c>
      <c r="BJ141" s="44">
        <f>EXP($N$11-$O$11/(BI150+$P$11))/$S$79*$S$126</f>
        <v>4.9857204436530966E-2</v>
      </c>
      <c r="BK141" s="47">
        <f>BJ141/(BI150+$P$11)^2*$O$11</f>
        <v>8.8049736814179087E-4</v>
      </c>
      <c r="BL141" s="44">
        <f>EXP($N$11-$O$11/(BK150+$P$11))/$S$79*$S$126</f>
        <v>4.9857204436530966E-2</v>
      </c>
      <c r="BM141" s="47">
        <f>BL141/(BK150+$P$11)^2*$O$11</f>
        <v>8.8049736814179087E-4</v>
      </c>
      <c r="BN141" s="44">
        <f>EXP($N$11-$O$11/(BM150+$P$11))/$S$79*$S$126</f>
        <v>4.9857204436530966E-2</v>
      </c>
      <c r="BO141" s="47">
        <f>BN141/(BM150+$P$11)^2*$O$11</f>
        <v>8.8049736814179087E-4</v>
      </c>
      <c r="BP141" s="44">
        <f>EXP($N$11-$O$11/(BO150+$P$11))/$S$79*$S$126</f>
        <v>4.9857204436530966E-2</v>
      </c>
      <c r="BQ141" s="47">
        <f>BP141/(BO150+$P$11)^2*$O$11</f>
        <v>8.8049736814179087E-4</v>
      </c>
      <c r="BR141" s="44">
        <f>EXP($N$11-$O$11/(BQ150+$P$11))/$S$79*$S$126</f>
        <v>4.9857204436530966E-2</v>
      </c>
      <c r="BS141" s="47">
        <f>BR141/(BQ150+$P$11)^2*$O$11</f>
        <v>8.8049736814179087E-4</v>
      </c>
      <c r="BT141" s="44">
        <f>EXP($N$11-$O$11/(BS150+$P$11))/$S$79*$S$126</f>
        <v>4.9857204436530966E-2</v>
      </c>
      <c r="BU141" s="47">
        <f>BT141/(BS150+$P$11)^2*$O$11</f>
        <v>8.8049736814179087E-4</v>
      </c>
      <c r="BV141" s="44">
        <f>EXP($N$11-$O$11/(BU150+$P$11))/$S$79*$S$126</f>
        <v>4.9857204436530966E-2</v>
      </c>
      <c r="BW141" s="47">
        <f>BV141/(BU150+$P$11)^2*$O$11</f>
        <v>8.8049736814179087E-4</v>
      </c>
      <c r="BX141" s="44">
        <f>EXP($N$11-$O$11/(BW150+$P$11))/$S$79*$S$126</f>
        <v>4.9857204436530966E-2</v>
      </c>
      <c r="BY141" s="47">
        <f>BX141/(BW150+$P$11)^2*$O$11</f>
        <v>8.8049736814179087E-4</v>
      </c>
      <c r="BZ141" s="44">
        <f>EXP($N$11-$O$11/(BY150+$P$11))/$S$79*$S$126</f>
        <v>4.9857204436530966E-2</v>
      </c>
      <c r="CA141" s="47">
        <f>BZ141/(BY150+$P$11)^2*$O$11</f>
        <v>8.8049736814179087E-4</v>
      </c>
      <c r="CB141" s="44">
        <f>EXP($N$11-$O$11/(CA150+$P$11))/$S$79*$S$126</f>
        <v>4.9857204436530966E-2</v>
      </c>
      <c r="CC141" s="47">
        <f>CB141/(CA150+$P$11)^2*$O$11</f>
        <v>8.8049736814179087E-4</v>
      </c>
      <c r="CD141" s="44">
        <f>EXP($N$11-$O$11/(CC150+$P$11))/$S$79*$S$126</f>
        <v>4.9857204436530966E-2</v>
      </c>
      <c r="CE141" s="47">
        <f>CD141/(CC150+$P$11)^2*$O$11</f>
        <v>8.8049736814179087E-4</v>
      </c>
      <c r="CF141" s="44">
        <f>EXP($N$11-$O$11/(CE150+$P$11))/$S$79*$S$126</f>
        <v>4.9857204436530966E-2</v>
      </c>
      <c r="CG141" s="47">
        <f>CF141/(CE150+$P$11)^2*$O$11</f>
        <v>8.8049736814179087E-4</v>
      </c>
      <c r="CH141" s="44">
        <f>EXP($N$11-$O$11/(CG150+$P$11))/$S$79*$S$126</f>
        <v>4.9857204436530966E-2</v>
      </c>
      <c r="CI141" s="47">
        <f>CH141/(CG150+$P$11)^2*$O$11</f>
        <v>8.8049736814179087E-4</v>
      </c>
      <c r="CJ141" s="44">
        <f>EXP($N$11-$O$11/(CI150+$P$11))/$S$79*$S$126</f>
        <v>4.9857204436530966E-2</v>
      </c>
      <c r="CK141" s="47">
        <f>CJ141/(CI150+$P$11)^2*$O$11</f>
        <v>8.8049736814179087E-4</v>
      </c>
      <c r="CL141" s="44">
        <f>EXP($N$11-$O$11/(CK150+$P$11))/$S$79*$S$126</f>
        <v>4.9857204436530966E-2</v>
      </c>
      <c r="CM141" s="47">
        <f>CL141/(CK150+$P$11)^2*$O$11</f>
        <v>8.8049736814179087E-4</v>
      </c>
      <c r="CN141" s="44">
        <f>EXP($N$11-$O$11/(CM150+$P$11))/$S$79*$S$126</f>
        <v>4.9857204436530966E-2</v>
      </c>
      <c r="CO141" s="47">
        <f>CN141/(CM150+$P$11)^2*$O$11</f>
        <v>8.8049736814179087E-4</v>
      </c>
      <c r="CP141" s="44">
        <f>EXP($N$11-$O$11/(CO150+$P$11))/$S$79*$S$126</f>
        <v>4.9857204436530966E-2</v>
      </c>
      <c r="CQ141" s="47">
        <f>CP141/(CO150+$P$11)^2*$O$11</f>
        <v>8.8049736814179087E-4</v>
      </c>
      <c r="CR141" s="44">
        <f>EXP($N$11-$O$11/(CQ150+$P$11))/$S$79*$S$126</f>
        <v>4.9857204436530966E-2</v>
      </c>
      <c r="CS141" s="47">
        <f>CR141/(CQ150+$P$11)^2*$O$11</f>
        <v>8.8049736814179087E-4</v>
      </c>
      <c r="CT141" s="44">
        <f>EXP($N$11-$O$11/(CS150+$P$11))/$S$79*$S$126</f>
        <v>4.9857204436530966E-2</v>
      </c>
      <c r="CU141" s="47">
        <f>CT141/(CS150+$P$11)^2*$O$11</f>
        <v>8.8049736814179087E-4</v>
      </c>
      <c r="CV141" s="44">
        <f>EXP($N$11-$O$11/(CU150+$P$11))/$S$79*$S$126</f>
        <v>4.9857204436530966E-2</v>
      </c>
      <c r="CW141" s="47">
        <f>CV141/(CU150+$P$11)^2*$O$11</f>
        <v>8.8049736814179087E-4</v>
      </c>
      <c r="CX141" s="44">
        <f>EXP($N$11-$O$11/(CW150+$P$11))/$S$79*$S$126</f>
        <v>4.9857204436530966E-2</v>
      </c>
      <c r="CY141" s="47">
        <f>CX141/(CW150+$P$11)^2*$O$11</f>
        <v>8.8049736814179087E-4</v>
      </c>
      <c r="CZ141" s="44">
        <f>EXP($N$11-$O$11/(CY150+$P$11))/$S$79*$S$126</f>
        <v>4.9857204436530966E-2</v>
      </c>
      <c r="DA141" s="47">
        <f>CZ141/(CY150+$P$11)^2*$O$11</f>
        <v>8.8049736814179087E-4</v>
      </c>
      <c r="DB141" s="44">
        <f>EXP($N$11-$O$11/(DA150+$P$11))/$S$79*$S$126</f>
        <v>4.9857204436530966E-2</v>
      </c>
      <c r="DC141" s="47">
        <f>DB141/(DA150+$P$11)^2*$O$11</f>
        <v>8.8049736814179087E-4</v>
      </c>
      <c r="DD141" s="44">
        <f>EXP($N$11-$O$11/(DC150+$P$11))/$S$79*$S$126</f>
        <v>4.9857204436530966E-2</v>
      </c>
      <c r="DE141" s="47">
        <f>DD141/(DC150+$P$11)^2*$O$11</f>
        <v>8.8049736814179087E-4</v>
      </c>
      <c r="DF141" s="44">
        <f>EXP($N$11-$O$11/(DE150+$P$11))/$S$79*$S$126</f>
        <v>4.9857204436530966E-2</v>
      </c>
      <c r="DG141" s="47">
        <f>DF141/(DE150+$P$11)^2*$O$11</f>
        <v>8.8049736814179087E-4</v>
      </c>
      <c r="DH141" s="44">
        <f>EXP($N$11-$O$11/(DG150+$P$11))/$S$79*$S$126</f>
        <v>4.9857204436530966E-2</v>
      </c>
      <c r="DI141" s="47">
        <f>DH141/(DG150+$P$11)^2*$O$11</f>
        <v>8.8049736814179087E-4</v>
      </c>
      <c r="DJ141" s="44">
        <f>EXP($N$11-$O$11/(DI150+$P$11))/$S$79*$S$126</f>
        <v>4.9857204436530966E-2</v>
      </c>
      <c r="DK141" s="47">
        <f>DJ141/(DI150+$P$11)^2*$O$11</f>
        <v>8.8049736814179087E-4</v>
      </c>
      <c r="DL141" s="44">
        <f>EXP($N$11-$O$11/(DK150+$P$11))/$S$79*$S$126</f>
        <v>4.9857204436530966E-2</v>
      </c>
      <c r="DM141" s="47">
        <f>DL141/(DK150+$P$11)^2*$O$11</f>
        <v>8.8049736814179087E-4</v>
      </c>
      <c r="DN141" s="44">
        <f>EXP($N$11-$O$11/(DM150+$P$11))/$S$79*$S$126</f>
        <v>4.9857204436530966E-2</v>
      </c>
      <c r="DO141" s="47">
        <f>DN141/(DM150+$P$11)^2*$O$11</f>
        <v>8.8049736814179087E-4</v>
      </c>
      <c r="DP141" s="44">
        <f>EXP($N$11-$O$11/(DO150+$P$11))/$S$79*$S$126</f>
        <v>4.9857204436530966E-2</v>
      </c>
      <c r="DQ141" s="47">
        <f>DP141/(DO150+$P$11)^2*$O$11</f>
        <v>8.8049736814179087E-4</v>
      </c>
      <c r="DR141" s="44">
        <f>EXP($N$11-$O$11/(DQ150+$P$11))/$S$79*$S$126</f>
        <v>4.9857204436530966E-2</v>
      </c>
      <c r="DS141" s="47">
        <f>DR141/(DQ150+$P$11)^2*$O$11</f>
        <v>8.8049736814179087E-4</v>
      </c>
      <c r="DT141" s="44">
        <f>EXP($N$11-$O$11/(DS150+$P$11))/$S$79*$S$126</f>
        <v>4.9857204436530966E-2</v>
      </c>
      <c r="DU141" s="47">
        <f>DT141/(DS150+$P$11)^2*$O$11</f>
        <v>8.8049736814179087E-4</v>
      </c>
      <c r="DV141" s="44">
        <f>EXP($N$11-$O$11/(DU150+$P$11))/$S$79*$S$126</f>
        <v>4.9857204436530966E-2</v>
      </c>
      <c r="DW141" s="47">
        <f>DV141/(DU150+$P$11)^2*$O$11</f>
        <v>8.8049736814179087E-4</v>
      </c>
      <c r="DX141" s="44">
        <f>EXP($N$11-$O$11/(DW150+$P$11))/$S$79*$S$126</f>
        <v>4.9857204436530966E-2</v>
      </c>
      <c r="DY141" s="47">
        <f>DX141/(DW150+$P$11)^2*$O$11</f>
        <v>8.8049736814179087E-4</v>
      </c>
      <c r="DZ141" s="44">
        <f>EXP($N$11-$O$11/(DY150+$P$11))/$S$79*$S$126</f>
        <v>4.9857204436530966E-2</v>
      </c>
      <c r="EA141" s="47">
        <f>DZ141/(DY150+$P$11)^2*$O$11</f>
        <v>8.8049736814179087E-4</v>
      </c>
      <c r="EB141" s="44">
        <f>EXP($N$11-$O$11/(EA150+$P$11))/$S$79*$S$126</f>
        <v>4.9857204436530966E-2</v>
      </c>
      <c r="EC141" s="47">
        <f>EB141/(EA150+$P$11)^2*$O$11</f>
        <v>8.8049736814179087E-4</v>
      </c>
      <c r="ED141" s="44">
        <f>EXP($N$11-$O$11/(EC150+$P$11))/$S$79*$S$126</f>
        <v>4.9857204436530966E-2</v>
      </c>
      <c r="EE141" s="47">
        <f>ED141/(EC150+$P$11)^2*$O$11</f>
        <v>8.8049736814179087E-4</v>
      </c>
      <c r="EF141" s="44">
        <f>EXP($N$11-$O$11/(EE150+$P$11))/$S$79*$S$126</f>
        <v>4.9857204436530966E-2</v>
      </c>
      <c r="EG141" s="47">
        <f>EF141/(EE150+$P$11)^2*$O$11</f>
        <v>8.8049736814179087E-4</v>
      </c>
      <c r="EH141" s="44">
        <f>EXP($N$11-$O$11/(EG150+$P$11))/$S$79*$S$126</f>
        <v>4.9857204436530966E-2</v>
      </c>
      <c r="EI141" s="47">
        <f>EH141/(EG150+$P$11)^2*$O$11</f>
        <v>8.8049736814179087E-4</v>
      </c>
      <c r="EJ141" s="44">
        <f>EXP($N$11-$O$11/(EI150+$P$11))/$S$79*$S$126</f>
        <v>4.9857204436530966E-2</v>
      </c>
      <c r="EK141" s="47">
        <f>EJ141/(EI150+$P$11)^2*$O$11</f>
        <v>8.8049736814179087E-4</v>
      </c>
      <c r="EL141" s="44">
        <f>EXP($N$11-$O$11/(EK150+$P$11))/$S$79*$S$126</f>
        <v>4.9857204436530966E-2</v>
      </c>
      <c r="EM141" s="47">
        <f>EL141/(EK150+$P$11)^2*$O$11</f>
        <v>8.8049736814179087E-4</v>
      </c>
      <c r="EN141" s="44">
        <f>EXP($N$11-$O$11/(EM150+$P$11))/$S$79*$S$126</f>
        <v>4.9857204436530966E-2</v>
      </c>
      <c r="EO141" s="47">
        <f>EN141/(EM150+$P$11)^2*$O$11</f>
        <v>8.8049736814179087E-4</v>
      </c>
      <c r="EP141" s="44">
        <f>EXP($N$11-$O$11/(EO150+$P$11))/$S$79*$S$126</f>
        <v>4.9857204436530966E-2</v>
      </c>
      <c r="EQ141" s="47">
        <f>EP141/(EO150+$P$11)^2*$O$11</f>
        <v>8.8049736814179087E-4</v>
      </c>
      <c r="ER141" s="44">
        <f>EXP($N$11-$O$11/(EQ150+$P$11))/$S$79*$S$126</f>
        <v>4.9857204436530966E-2</v>
      </c>
      <c r="ES141" s="47">
        <f>ER141/(EQ150+$P$11)^2*$O$11</f>
        <v>8.8049736814179087E-4</v>
      </c>
      <c r="ET141" s="44">
        <f>EXP($N$11-$O$11/(ES150+$P$11))/$S$79*$S$126</f>
        <v>4.9857204436530966E-2</v>
      </c>
      <c r="EU141" s="47">
        <f>ET141/(ES150+$P$11)^2*$O$11</f>
        <v>8.8049736814179087E-4</v>
      </c>
      <c r="EV141" s="44">
        <f>EXP($N$11-$O$11/(EU150+$P$11))/$S$79*$S$126</f>
        <v>4.9857204436530966E-2</v>
      </c>
      <c r="EW141" s="47">
        <f>EV141/(EU150+$P$11)^2*$O$11</f>
        <v>8.8049736814179087E-4</v>
      </c>
    </row>
    <row r="142" spans="13:153" x14ac:dyDescent="0.25">
      <c r="M142" s="45">
        <v>4</v>
      </c>
      <c r="N142" s="44">
        <f t="shared" si="61"/>
        <v>0.37285723870551363</v>
      </c>
      <c r="O142" s="42">
        <f t="shared" si="62"/>
        <v>131.3503114792664</v>
      </c>
      <c r="P142" s="44">
        <f t="shared" si="63"/>
        <v>0.37753318509523864</v>
      </c>
      <c r="Q142" s="47">
        <f t="shared" si="64"/>
        <v>7.4795952694831037E-3</v>
      </c>
      <c r="R142" s="44">
        <f>EXP($N$12-$O$12/(Q150+$P$12))/$S$79*$S$127</f>
        <v>0.37287843967523482</v>
      </c>
      <c r="S142" s="47">
        <f>R142/(Q150+$P$12)^2*$O$12</f>
        <v>7.4142717690804712E-3</v>
      </c>
      <c r="T142" s="44">
        <f>EXP($N$12-$O$12/(S150+$P$12))/$S$79*$S$127</f>
        <v>0.37285723914780006</v>
      </c>
      <c r="U142" s="47">
        <f>T142/(S150+$P$12)^2*$O$12</f>
        <v>7.4139735891570859E-3</v>
      </c>
      <c r="V142" s="44">
        <f>EXP($N$12-$O$12/(U150+$P$12))/$S$79*$S$127</f>
        <v>0.37285723870551363</v>
      </c>
      <c r="W142" s="47">
        <f>V142/(U150+$P$12)^2*$O$12</f>
        <v>7.4139735829363796E-3</v>
      </c>
      <c r="X142" s="44">
        <f>EXP($N$12-$O$12/(W150+$P$12))/$S$79*$S$127</f>
        <v>0.37285723870551363</v>
      </c>
      <c r="Y142" s="47">
        <f>X142/(W150+$P$12)^2*$O$12</f>
        <v>7.4139735829363779E-3</v>
      </c>
      <c r="Z142" s="44">
        <f>EXP($N$12-$O$12/(Y150+$P$12))/$S$79*$S$127</f>
        <v>0.37285723870551363</v>
      </c>
      <c r="AA142" s="47">
        <f>Z142/(Y150+$P$12)^2*$O$12</f>
        <v>7.4139735829363779E-3</v>
      </c>
      <c r="AB142" s="44">
        <f>EXP($N$12-$O$12/(AA150+$P$12))/$S$79*$S$127</f>
        <v>0.37285723870551363</v>
      </c>
      <c r="AC142" s="47">
        <f>AB142/(AA150+$P$12)^2*$O$12</f>
        <v>7.4139735829363779E-3</v>
      </c>
      <c r="AD142" s="44">
        <f>EXP($N$12-$O$12/(AC150+$P$12))/$S$79*$S$127</f>
        <v>0.37285723870551363</v>
      </c>
      <c r="AE142" s="47">
        <f>AD142/(AC150+$P$12)^2*$O$12</f>
        <v>7.4139735829363779E-3</v>
      </c>
      <c r="AF142" s="44">
        <f>EXP($N$12-$O$12/(AE150+$P$12))/$S$79*$S$127</f>
        <v>0.37285723870551363</v>
      </c>
      <c r="AG142" s="47">
        <f>AF142/(AE150+$P$12)^2*$O$12</f>
        <v>7.4139735829363779E-3</v>
      </c>
      <c r="AH142" s="44">
        <f>EXP($N$12-$O$12/(AG150+$P$12))/$S$79*$S$127</f>
        <v>0.37285723870551363</v>
      </c>
      <c r="AI142" s="47">
        <f>AH142/(AG150+$P$12)^2*$O$12</f>
        <v>7.4139735829363779E-3</v>
      </c>
      <c r="AJ142" s="44">
        <f>EXP($N$12-$O$12/(AI150+$P$12))/$S$79*$S$127</f>
        <v>0.37285723870551363</v>
      </c>
      <c r="AK142" s="47">
        <f>AJ142/(AI150+$P$12)^2*$O$12</f>
        <v>7.4139735829363779E-3</v>
      </c>
      <c r="AL142" s="44">
        <f>EXP($N$12-$O$12/(AK150+$P$12))/$S$79*$S$127</f>
        <v>0.37285723870551363</v>
      </c>
      <c r="AM142" s="47">
        <f>AL142/(AK150+$P$12)^2*$O$12</f>
        <v>7.4139735829363779E-3</v>
      </c>
      <c r="AN142" s="44">
        <f>EXP($N$12-$O$12/(AM150+$P$12))/$S$79*$S$127</f>
        <v>0.37285723870551363</v>
      </c>
      <c r="AO142" s="47">
        <f>AN142/(AM150+$P$12)^2*$O$12</f>
        <v>7.4139735829363779E-3</v>
      </c>
      <c r="AP142" s="44">
        <f>EXP($N$12-$O$12/(AO150+$P$12))/$S$79*$S$127</f>
        <v>0.37285723870551363</v>
      </c>
      <c r="AQ142" s="47">
        <f>AP142/(AO150+$P$12)^2*$O$12</f>
        <v>7.4139735829363779E-3</v>
      </c>
      <c r="AR142" s="44">
        <f>EXP($N$12-$O$12/(AQ150+$P$12))/$S$79*$S$127</f>
        <v>0.37285723870551363</v>
      </c>
      <c r="AS142" s="47">
        <f>AR142/(AQ150+$P$12)^2*$O$12</f>
        <v>7.4139735829363779E-3</v>
      </c>
      <c r="AT142" s="44">
        <f>EXP($N$12-$O$12/(AS150+$P$12))/$S$79*$S$127</f>
        <v>0.37285723870551363</v>
      </c>
      <c r="AU142" s="47">
        <f>AT142/(AS150+$P$12)^2*$O$12</f>
        <v>7.4139735829363779E-3</v>
      </c>
      <c r="AV142" s="44">
        <f>EXP($N$12-$O$12/(AU150+$P$12))/$S$79*$S$127</f>
        <v>0.37285723870551363</v>
      </c>
      <c r="AW142" s="47">
        <f>AV142/(AU150+$P$12)^2*$O$12</f>
        <v>7.4139735829363779E-3</v>
      </c>
      <c r="AX142" s="44">
        <f>EXP($N$12-$O$12/(AW150+$P$12))/$S$79*$S$127</f>
        <v>0.37285723870551363</v>
      </c>
      <c r="AY142" s="47">
        <f>AX142/(AW150+$P$12)^2*$O$12</f>
        <v>7.4139735829363779E-3</v>
      </c>
      <c r="AZ142" s="44">
        <f>EXP($N$12-$O$12/(AY150+$P$12))/$S$79*$S$127</f>
        <v>0.37285723870551363</v>
      </c>
      <c r="BA142" s="47">
        <f>AZ142/(AY150+$P$12)^2*$O$12</f>
        <v>7.4139735829363779E-3</v>
      </c>
      <c r="BB142" s="44">
        <f>EXP($N$12-$O$12/(BA150+$P$12))/$S$79*$S$127</f>
        <v>0.37285723870551363</v>
      </c>
      <c r="BC142" s="47">
        <f>BB142/(BA150+$P$12)^2*$O$12</f>
        <v>7.4139735829363779E-3</v>
      </c>
      <c r="BD142" s="44">
        <f>EXP($N$12-$O$12/(BC150+$P$12))/$S$79*$S$127</f>
        <v>0.37285723870551363</v>
      </c>
      <c r="BE142" s="47">
        <f>BD142/(BC150+$P$12)^2*$O$12</f>
        <v>7.4139735829363779E-3</v>
      </c>
      <c r="BF142" s="44">
        <f>EXP($N$12-$O$12/(BE150+$P$12))/$S$79*$S$127</f>
        <v>0.37285723870551363</v>
      </c>
      <c r="BG142" s="47">
        <f>BF142/(BE150+$P$12)^2*$O$12</f>
        <v>7.4139735829363779E-3</v>
      </c>
      <c r="BH142" s="44">
        <f>EXP($N$12-$O$12/(BG150+$P$12))/$S$79*$S$127</f>
        <v>0.37285723870551363</v>
      </c>
      <c r="BI142" s="47">
        <f>BH142/(BG150+$P$12)^2*$O$12</f>
        <v>7.4139735829363779E-3</v>
      </c>
      <c r="BJ142" s="44">
        <f>EXP($N$12-$O$12/(BI150+$P$12))/$S$79*$S$127</f>
        <v>0.37285723870551363</v>
      </c>
      <c r="BK142" s="47">
        <f>BJ142/(BI150+$P$12)^2*$O$12</f>
        <v>7.4139735829363779E-3</v>
      </c>
      <c r="BL142" s="44">
        <f>EXP($N$12-$O$12/(BK150+$P$12))/$S$79*$S$127</f>
        <v>0.37285723870551363</v>
      </c>
      <c r="BM142" s="47">
        <f>BL142/(BK150+$P$12)^2*$O$12</f>
        <v>7.4139735829363779E-3</v>
      </c>
      <c r="BN142" s="44">
        <f>EXP($N$12-$O$12/(BM150+$P$12))/$S$79*$S$127</f>
        <v>0.37285723870551363</v>
      </c>
      <c r="BO142" s="47">
        <f>BN142/(BM150+$P$12)^2*$O$12</f>
        <v>7.4139735829363779E-3</v>
      </c>
      <c r="BP142" s="44">
        <f>EXP($N$12-$O$12/(BO150+$P$12))/$S$79*$S$127</f>
        <v>0.37285723870551363</v>
      </c>
      <c r="BQ142" s="47">
        <f>BP142/(BO150+$P$12)^2*$O$12</f>
        <v>7.4139735829363779E-3</v>
      </c>
      <c r="BR142" s="44">
        <f>EXP($N$12-$O$12/(BQ150+$P$12))/$S$79*$S$127</f>
        <v>0.37285723870551363</v>
      </c>
      <c r="BS142" s="47">
        <f>BR142/(BQ150+$P$12)^2*$O$12</f>
        <v>7.4139735829363779E-3</v>
      </c>
      <c r="BT142" s="44">
        <f>EXP($N$12-$O$12/(BS150+$P$12))/$S$79*$S$127</f>
        <v>0.37285723870551363</v>
      </c>
      <c r="BU142" s="47">
        <f>BT142/(BS150+$P$12)^2*$O$12</f>
        <v>7.4139735829363779E-3</v>
      </c>
      <c r="BV142" s="44">
        <f>EXP($N$12-$O$12/(BU150+$P$12))/$S$79*$S$127</f>
        <v>0.37285723870551363</v>
      </c>
      <c r="BW142" s="47">
        <f>BV142/(BU150+$P$12)^2*$O$12</f>
        <v>7.4139735829363779E-3</v>
      </c>
      <c r="BX142" s="44">
        <f>EXP($N$12-$O$12/(BW150+$P$12))/$S$79*$S$127</f>
        <v>0.37285723870551363</v>
      </c>
      <c r="BY142" s="47">
        <f>BX142/(BW150+$P$12)^2*$O$12</f>
        <v>7.4139735829363779E-3</v>
      </c>
      <c r="BZ142" s="44">
        <f>EXP($N$12-$O$12/(BY150+$P$12))/$S$79*$S$127</f>
        <v>0.37285723870551363</v>
      </c>
      <c r="CA142" s="47">
        <f>BZ142/(BY150+$P$12)^2*$O$12</f>
        <v>7.4139735829363779E-3</v>
      </c>
      <c r="CB142" s="44">
        <f>EXP($N$12-$O$12/(CA150+$P$12))/$S$79*$S$127</f>
        <v>0.37285723870551363</v>
      </c>
      <c r="CC142" s="47">
        <f>CB142/(CA150+$P$12)^2*$O$12</f>
        <v>7.4139735829363779E-3</v>
      </c>
      <c r="CD142" s="44">
        <f>EXP($N$12-$O$12/(CC150+$P$12))/$S$79*$S$127</f>
        <v>0.37285723870551363</v>
      </c>
      <c r="CE142" s="47">
        <f>CD142/(CC150+$P$12)^2*$O$12</f>
        <v>7.4139735829363779E-3</v>
      </c>
      <c r="CF142" s="44">
        <f>EXP($N$12-$O$12/(CE150+$P$12))/$S$79*$S$127</f>
        <v>0.37285723870551363</v>
      </c>
      <c r="CG142" s="47">
        <f>CF142/(CE150+$P$12)^2*$O$12</f>
        <v>7.4139735829363779E-3</v>
      </c>
      <c r="CH142" s="44">
        <f>EXP($N$12-$O$12/(CG150+$P$12))/$S$79*$S$127</f>
        <v>0.37285723870551363</v>
      </c>
      <c r="CI142" s="47">
        <f>CH142/(CG150+$P$12)^2*$O$12</f>
        <v>7.4139735829363779E-3</v>
      </c>
      <c r="CJ142" s="44">
        <f>EXP($N$12-$O$12/(CI150+$P$12))/$S$79*$S$127</f>
        <v>0.37285723870551363</v>
      </c>
      <c r="CK142" s="47">
        <f>CJ142/(CI150+$P$12)^2*$O$12</f>
        <v>7.4139735829363779E-3</v>
      </c>
      <c r="CL142" s="44">
        <f>EXP($N$12-$O$12/(CK150+$P$12))/$S$79*$S$127</f>
        <v>0.37285723870551363</v>
      </c>
      <c r="CM142" s="47">
        <f>CL142/(CK150+$P$12)^2*$O$12</f>
        <v>7.4139735829363779E-3</v>
      </c>
      <c r="CN142" s="44">
        <f>EXP($N$12-$O$12/(CM150+$P$12))/$S$79*$S$127</f>
        <v>0.37285723870551363</v>
      </c>
      <c r="CO142" s="47">
        <f>CN142/(CM150+$P$12)^2*$O$12</f>
        <v>7.4139735829363779E-3</v>
      </c>
      <c r="CP142" s="44">
        <f>EXP($N$12-$O$12/(CO150+$P$12))/$S$79*$S$127</f>
        <v>0.37285723870551363</v>
      </c>
      <c r="CQ142" s="47">
        <f>CP142/(CO150+$P$12)^2*$O$12</f>
        <v>7.4139735829363779E-3</v>
      </c>
      <c r="CR142" s="44">
        <f>EXP($N$12-$O$12/(CQ150+$P$12))/$S$79*$S$127</f>
        <v>0.37285723870551363</v>
      </c>
      <c r="CS142" s="47">
        <f>CR142/(CQ150+$P$12)^2*$O$12</f>
        <v>7.4139735829363779E-3</v>
      </c>
      <c r="CT142" s="44">
        <f>EXP($N$12-$O$12/(CS150+$P$12))/$S$79*$S$127</f>
        <v>0.37285723870551363</v>
      </c>
      <c r="CU142" s="47">
        <f>CT142/(CS150+$P$12)^2*$O$12</f>
        <v>7.4139735829363779E-3</v>
      </c>
      <c r="CV142" s="44">
        <f>EXP($N$12-$O$12/(CU150+$P$12))/$S$79*$S$127</f>
        <v>0.37285723870551363</v>
      </c>
      <c r="CW142" s="47">
        <f>CV142/(CU150+$P$12)^2*$O$12</f>
        <v>7.4139735829363779E-3</v>
      </c>
      <c r="CX142" s="44">
        <f>EXP($N$12-$O$12/(CW150+$P$12))/$S$79*$S$127</f>
        <v>0.37285723870551363</v>
      </c>
      <c r="CY142" s="47">
        <f>CX142/(CW150+$P$12)^2*$O$12</f>
        <v>7.4139735829363779E-3</v>
      </c>
      <c r="CZ142" s="44">
        <f>EXP($N$12-$O$12/(CY150+$P$12))/$S$79*$S$127</f>
        <v>0.37285723870551363</v>
      </c>
      <c r="DA142" s="47">
        <f>CZ142/(CY150+$P$12)^2*$O$12</f>
        <v>7.4139735829363779E-3</v>
      </c>
      <c r="DB142" s="44">
        <f>EXP($N$12-$O$12/(DA150+$P$12))/$S$79*$S$127</f>
        <v>0.37285723870551363</v>
      </c>
      <c r="DC142" s="47">
        <f>DB142/(DA150+$P$12)^2*$O$12</f>
        <v>7.4139735829363779E-3</v>
      </c>
      <c r="DD142" s="44">
        <f>EXP($N$12-$O$12/(DC150+$P$12))/$S$79*$S$127</f>
        <v>0.37285723870551363</v>
      </c>
      <c r="DE142" s="47">
        <f>DD142/(DC150+$P$12)^2*$O$12</f>
        <v>7.4139735829363779E-3</v>
      </c>
      <c r="DF142" s="44">
        <f>EXP($N$12-$O$12/(DE150+$P$12))/$S$79*$S$127</f>
        <v>0.37285723870551363</v>
      </c>
      <c r="DG142" s="47">
        <f>DF142/(DE150+$P$12)^2*$O$12</f>
        <v>7.4139735829363779E-3</v>
      </c>
      <c r="DH142" s="44">
        <f>EXP($N$12-$O$12/(DG150+$P$12))/$S$79*$S$127</f>
        <v>0.37285723870551363</v>
      </c>
      <c r="DI142" s="47">
        <f>DH142/(DG150+$P$12)^2*$O$12</f>
        <v>7.4139735829363779E-3</v>
      </c>
      <c r="DJ142" s="44">
        <f>EXP($N$12-$O$12/(DI150+$P$12))/$S$79*$S$127</f>
        <v>0.37285723870551363</v>
      </c>
      <c r="DK142" s="47">
        <f>DJ142/(DI150+$P$12)^2*$O$12</f>
        <v>7.4139735829363779E-3</v>
      </c>
      <c r="DL142" s="44">
        <f>EXP($N$12-$O$12/(DK150+$P$12))/$S$79*$S$127</f>
        <v>0.37285723870551363</v>
      </c>
      <c r="DM142" s="47">
        <f>DL142/(DK150+$P$12)^2*$O$12</f>
        <v>7.4139735829363779E-3</v>
      </c>
      <c r="DN142" s="44">
        <f>EXP($N$12-$O$12/(DM150+$P$12))/$S$79*$S$127</f>
        <v>0.37285723870551363</v>
      </c>
      <c r="DO142" s="47">
        <f>DN142/(DM150+$P$12)^2*$O$12</f>
        <v>7.4139735829363779E-3</v>
      </c>
      <c r="DP142" s="44">
        <f>EXP($N$12-$O$12/(DO150+$P$12))/$S$79*$S$127</f>
        <v>0.37285723870551363</v>
      </c>
      <c r="DQ142" s="47">
        <f>DP142/(DO150+$P$12)^2*$O$12</f>
        <v>7.4139735829363779E-3</v>
      </c>
      <c r="DR142" s="44">
        <f>EXP($N$12-$O$12/(DQ150+$P$12))/$S$79*$S$127</f>
        <v>0.37285723870551363</v>
      </c>
      <c r="DS142" s="47">
        <f>DR142/(DQ150+$P$12)^2*$O$12</f>
        <v>7.4139735829363779E-3</v>
      </c>
      <c r="DT142" s="44">
        <f>EXP($N$12-$O$12/(DS150+$P$12))/$S$79*$S$127</f>
        <v>0.37285723870551363</v>
      </c>
      <c r="DU142" s="47">
        <f>DT142/(DS150+$P$12)^2*$O$12</f>
        <v>7.4139735829363779E-3</v>
      </c>
      <c r="DV142" s="44">
        <f>EXP($N$12-$O$12/(DU150+$P$12))/$S$79*$S$127</f>
        <v>0.37285723870551363</v>
      </c>
      <c r="DW142" s="47">
        <f>DV142/(DU150+$P$12)^2*$O$12</f>
        <v>7.4139735829363779E-3</v>
      </c>
      <c r="DX142" s="44">
        <f>EXP($N$12-$O$12/(DW150+$P$12))/$S$79*$S$127</f>
        <v>0.37285723870551363</v>
      </c>
      <c r="DY142" s="47">
        <f>DX142/(DW150+$P$12)^2*$O$12</f>
        <v>7.4139735829363779E-3</v>
      </c>
      <c r="DZ142" s="44">
        <f>EXP($N$12-$O$12/(DY150+$P$12))/$S$79*$S$127</f>
        <v>0.37285723870551363</v>
      </c>
      <c r="EA142" s="47">
        <f>DZ142/(DY150+$P$12)^2*$O$12</f>
        <v>7.4139735829363779E-3</v>
      </c>
      <c r="EB142" s="44">
        <f>EXP($N$12-$O$12/(EA150+$P$12))/$S$79*$S$127</f>
        <v>0.37285723870551363</v>
      </c>
      <c r="EC142" s="47">
        <f>EB142/(EA150+$P$12)^2*$O$12</f>
        <v>7.4139735829363779E-3</v>
      </c>
      <c r="ED142" s="44">
        <f>EXP($N$12-$O$12/(EC150+$P$12))/$S$79*$S$127</f>
        <v>0.37285723870551363</v>
      </c>
      <c r="EE142" s="47">
        <f>ED142/(EC150+$P$12)^2*$O$12</f>
        <v>7.4139735829363779E-3</v>
      </c>
      <c r="EF142" s="44">
        <f>EXP($N$12-$O$12/(EE150+$P$12))/$S$79*$S$127</f>
        <v>0.37285723870551363</v>
      </c>
      <c r="EG142" s="47">
        <f>EF142/(EE150+$P$12)^2*$O$12</f>
        <v>7.4139735829363779E-3</v>
      </c>
      <c r="EH142" s="44">
        <f>EXP($N$12-$O$12/(EG150+$P$12))/$S$79*$S$127</f>
        <v>0.37285723870551363</v>
      </c>
      <c r="EI142" s="47">
        <f>EH142/(EG150+$P$12)^2*$O$12</f>
        <v>7.4139735829363779E-3</v>
      </c>
      <c r="EJ142" s="44">
        <f>EXP($N$12-$O$12/(EI150+$P$12))/$S$79*$S$127</f>
        <v>0.37285723870551363</v>
      </c>
      <c r="EK142" s="47">
        <f>EJ142/(EI150+$P$12)^2*$O$12</f>
        <v>7.4139735829363779E-3</v>
      </c>
      <c r="EL142" s="44">
        <f>EXP($N$12-$O$12/(EK150+$P$12))/$S$79*$S$127</f>
        <v>0.37285723870551363</v>
      </c>
      <c r="EM142" s="47">
        <f>EL142/(EK150+$P$12)^2*$O$12</f>
        <v>7.4139735829363779E-3</v>
      </c>
      <c r="EN142" s="44">
        <f>EXP($N$12-$O$12/(EM150+$P$12))/$S$79*$S$127</f>
        <v>0.37285723870551363</v>
      </c>
      <c r="EO142" s="47">
        <f>EN142/(EM150+$P$12)^2*$O$12</f>
        <v>7.4139735829363779E-3</v>
      </c>
      <c r="EP142" s="44">
        <f>EXP($N$12-$O$12/(EO150+$P$12))/$S$79*$S$127</f>
        <v>0.37285723870551363</v>
      </c>
      <c r="EQ142" s="47">
        <f>EP142/(EO150+$P$12)^2*$O$12</f>
        <v>7.4139735829363779E-3</v>
      </c>
      <c r="ER142" s="44">
        <f>EXP($N$12-$O$12/(EQ150+$P$12))/$S$79*$S$127</f>
        <v>0.37285723870551363</v>
      </c>
      <c r="ES142" s="47">
        <f>ER142/(EQ150+$P$12)^2*$O$12</f>
        <v>7.4139735829363779E-3</v>
      </c>
      <c r="ET142" s="44">
        <f>EXP($N$12-$O$12/(ES150+$P$12))/$S$79*$S$127</f>
        <v>0.37285723870551363</v>
      </c>
      <c r="EU142" s="47">
        <f>ET142/(ES150+$P$12)^2*$O$12</f>
        <v>7.4139735829363779E-3</v>
      </c>
      <c r="EV142" s="44">
        <f>EXP($N$12-$O$12/(EU150+$P$12))/$S$79*$S$127</f>
        <v>0.37285723870551363</v>
      </c>
      <c r="EW142" s="47">
        <f>EV142/(EU150+$P$12)^2*$O$12</f>
        <v>7.4139735829363779E-3</v>
      </c>
    </row>
    <row r="143" spans="13:153" x14ac:dyDescent="0.25">
      <c r="M143" s="45">
        <v>5</v>
      </c>
      <c r="N143" s="44">
        <f t="shared" si="61"/>
        <v>0.57191698196080887</v>
      </c>
      <c r="O143" s="42">
        <f t="shared" si="62"/>
        <v>244.53527455977462</v>
      </c>
      <c r="P143" s="44">
        <f t="shared" si="63"/>
        <v>0.57947912603594709</v>
      </c>
      <c r="Q143" s="47">
        <f t="shared" si="64"/>
        <v>1.2100396173583177E-2</v>
      </c>
      <c r="R143" s="44">
        <f>EXP($N$13-$O$13/(Q150+$P$13))/$S$79*$S$128</f>
        <v>0.5719512575656267</v>
      </c>
      <c r="S143" s="47">
        <f>R143/(Q150+$P$13)^2*$O$13</f>
        <v>1.1986670576608556E-2</v>
      </c>
      <c r="T143" s="44">
        <f>EXP($N$13-$O$13/(S150+$P$13))/$S$79*$S$128</f>
        <v>0.571916982675851</v>
      </c>
      <c r="U143" s="47">
        <f>T143/(S150+$P$13)^2*$O$13</f>
        <v>1.1986151646861573E-2</v>
      </c>
      <c r="V143" s="44">
        <f>EXP($N$13-$O$13/(U150+$P$13))/$S$79*$S$128</f>
        <v>0.57191698196080687</v>
      </c>
      <c r="W143" s="47">
        <f>V143/(U150+$P$13)^2*$O$13</f>
        <v>1.1986151636035527E-2</v>
      </c>
      <c r="X143" s="44">
        <f>EXP($N$13-$O$13/(W150+$P$13))/$S$79*$S$128</f>
        <v>0.57191698196080887</v>
      </c>
      <c r="Y143" s="47">
        <f>X143/(W150+$P$13)^2*$O$13</f>
        <v>1.1986151636035567E-2</v>
      </c>
      <c r="Z143" s="44">
        <f>EXP($N$13-$O$13/(Y150+$P$13))/$S$79*$S$128</f>
        <v>0.57191698196080887</v>
      </c>
      <c r="AA143" s="47">
        <f>Z143/(Y150+$P$13)^2*$O$13</f>
        <v>1.1986151636035567E-2</v>
      </c>
      <c r="AB143" s="44">
        <f>EXP($N$13-$O$13/(AA150+$P$13))/$S$79*$S$128</f>
        <v>0.57191698196080887</v>
      </c>
      <c r="AC143" s="47">
        <f>AB143/(AA150+$P$13)^2*$O$13</f>
        <v>1.1986151636035567E-2</v>
      </c>
      <c r="AD143" s="44">
        <f>EXP($N$13-$O$13/(AC150+$P$13))/$S$79*$S$128</f>
        <v>0.57191698196080887</v>
      </c>
      <c r="AE143" s="47">
        <f>AD143/(AC150+$P$13)^2*$O$13</f>
        <v>1.1986151636035567E-2</v>
      </c>
      <c r="AF143" s="44">
        <f>EXP($N$13-$O$13/(AE150+$P$13))/$S$79*$S$128</f>
        <v>0.57191698196080887</v>
      </c>
      <c r="AG143" s="47">
        <f>AF143/(AE150+$P$13)^2*$O$13</f>
        <v>1.1986151636035567E-2</v>
      </c>
      <c r="AH143" s="44">
        <f>EXP($N$13-$O$13/(AG150+$P$13))/$S$79*$S$128</f>
        <v>0.57191698196080887</v>
      </c>
      <c r="AI143" s="47">
        <f>AH143/(AG150+$P$13)^2*$O$13</f>
        <v>1.1986151636035567E-2</v>
      </c>
      <c r="AJ143" s="44">
        <f>EXP($N$13-$O$13/(AI150+$P$13))/$S$79*$S$128</f>
        <v>0.57191698196080887</v>
      </c>
      <c r="AK143" s="47">
        <f>AJ143/(AI150+$P$13)^2*$O$13</f>
        <v>1.1986151636035567E-2</v>
      </c>
      <c r="AL143" s="44">
        <f>EXP($N$13-$O$13/(AK150+$P$13))/$S$79*$S$128</f>
        <v>0.57191698196080887</v>
      </c>
      <c r="AM143" s="47">
        <f>AL143/(AK150+$P$13)^2*$O$13</f>
        <v>1.1986151636035567E-2</v>
      </c>
      <c r="AN143" s="44">
        <f>EXP($N$13-$O$13/(AM150+$P$13))/$S$79*$S$128</f>
        <v>0.57191698196080887</v>
      </c>
      <c r="AO143" s="47">
        <f>AN143/(AM150+$P$13)^2*$O$13</f>
        <v>1.1986151636035567E-2</v>
      </c>
      <c r="AP143" s="44">
        <f>EXP($N$13-$O$13/(AO150+$P$13))/$S$79*$S$128</f>
        <v>0.57191698196080887</v>
      </c>
      <c r="AQ143" s="47">
        <f>AP143/(AO150+$P$13)^2*$O$13</f>
        <v>1.1986151636035567E-2</v>
      </c>
      <c r="AR143" s="44">
        <f>EXP($N$13-$O$13/(AQ150+$P$13))/$S$79*$S$128</f>
        <v>0.57191698196080887</v>
      </c>
      <c r="AS143" s="47">
        <f>AR143/(AQ150+$P$13)^2*$O$13</f>
        <v>1.1986151636035567E-2</v>
      </c>
      <c r="AT143" s="44">
        <f>EXP($N$13-$O$13/(AS150+$P$13))/$S$79*$S$128</f>
        <v>0.57191698196080887</v>
      </c>
      <c r="AU143" s="47">
        <f>AT143/(AS150+$P$13)^2*$O$13</f>
        <v>1.1986151636035567E-2</v>
      </c>
      <c r="AV143" s="44">
        <f>EXP($N$13-$O$13/(AU150+$P$13))/$S$79*$S$128</f>
        <v>0.57191698196080887</v>
      </c>
      <c r="AW143" s="47">
        <f>AV143/(AU150+$P$13)^2*$O$13</f>
        <v>1.1986151636035567E-2</v>
      </c>
      <c r="AX143" s="44">
        <f>EXP($N$13-$O$13/(AW150+$P$13))/$S$79*$S$128</f>
        <v>0.57191698196080887</v>
      </c>
      <c r="AY143" s="47">
        <f>AX143/(AW150+$P$13)^2*$O$13</f>
        <v>1.1986151636035567E-2</v>
      </c>
      <c r="AZ143" s="44">
        <f>EXP($N$13-$O$13/(AY150+$P$13))/$S$79*$S$128</f>
        <v>0.57191698196080887</v>
      </c>
      <c r="BA143" s="47">
        <f>AZ143/(AY150+$P$13)^2*$O$13</f>
        <v>1.1986151636035567E-2</v>
      </c>
      <c r="BB143" s="44">
        <f>EXP($N$13-$O$13/(BA150+$P$13))/$S$79*$S$128</f>
        <v>0.57191698196080887</v>
      </c>
      <c r="BC143" s="47">
        <f>BB143/(BA150+$P$13)^2*$O$13</f>
        <v>1.1986151636035567E-2</v>
      </c>
      <c r="BD143" s="44">
        <f>EXP($N$13-$O$13/(BC150+$P$13))/$S$79*$S$128</f>
        <v>0.57191698196080887</v>
      </c>
      <c r="BE143" s="47">
        <f>BD143/(BC150+$P$13)^2*$O$13</f>
        <v>1.1986151636035567E-2</v>
      </c>
      <c r="BF143" s="44">
        <f>EXP($N$13-$O$13/(BE150+$P$13))/$S$79*$S$128</f>
        <v>0.57191698196080887</v>
      </c>
      <c r="BG143" s="47">
        <f>BF143/(BE150+$P$13)^2*$O$13</f>
        <v>1.1986151636035567E-2</v>
      </c>
      <c r="BH143" s="44">
        <f>EXP($N$13-$O$13/(BG150+$P$13))/$S$79*$S$128</f>
        <v>0.57191698196080887</v>
      </c>
      <c r="BI143" s="47">
        <f>BH143/(BG150+$P$13)^2*$O$13</f>
        <v>1.1986151636035567E-2</v>
      </c>
      <c r="BJ143" s="44">
        <f>EXP($N$13-$O$13/(BI150+$P$13))/$S$79*$S$128</f>
        <v>0.57191698196080887</v>
      </c>
      <c r="BK143" s="47">
        <f>BJ143/(BI150+$P$13)^2*$O$13</f>
        <v>1.1986151636035567E-2</v>
      </c>
      <c r="BL143" s="44">
        <f>EXP($N$13-$O$13/(BK150+$P$13))/$S$79*$S$128</f>
        <v>0.57191698196080887</v>
      </c>
      <c r="BM143" s="47">
        <f>BL143/(BK150+$P$13)^2*$O$13</f>
        <v>1.1986151636035567E-2</v>
      </c>
      <c r="BN143" s="44">
        <f>EXP($N$13-$O$13/(BM150+$P$13))/$S$79*$S$128</f>
        <v>0.57191698196080887</v>
      </c>
      <c r="BO143" s="47">
        <f>BN143/(BM150+$P$13)^2*$O$13</f>
        <v>1.1986151636035567E-2</v>
      </c>
      <c r="BP143" s="44">
        <f>EXP($N$13-$O$13/(BO150+$P$13))/$S$79*$S$128</f>
        <v>0.57191698196080887</v>
      </c>
      <c r="BQ143" s="47">
        <f>BP143/(BO150+$P$13)^2*$O$13</f>
        <v>1.1986151636035567E-2</v>
      </c>
      <c r="BR143" s="44">
        <f>EXP($N$13-$O$13/(BQ150+$P$13))/$S$79*$S$128</f>
        <v>0.57191698196080887</v>
      </c>
      <c r="BS143" s="47">
        <f>BR143/(BQ150+$P$13)^2*$O$13</f>
        <v>1.1986151636035567E-2</v>
      </c>
      <c r="BT143" s="44">
        <f>EXP($N$13-$O$13/(BS150+$P$13))/$S$79*$S$128</f>
        <v>0.57191698196080887</v>
      </c>
      <c r="BU143" s="47">
        <f>BT143/(BS150+$P$13)^2*$O$13</f>
        <v>1.1986151636035567E-2</v>
      </c>
      <c r="BV143" s="44">
        <f>EXP($N$13-$O$13/(BU150+$P$13))/$S$79*$S$128</f>
        <v>0.57191698196080887</v>
      </c>
      <c r="BW143" s="47">
        <f>BV143/(BU150+$P$13)^2*$O$13</f>
        <v>1.1986151636035567E-2</v>
      </c>
      <c r="BX143" s="44">
        <f>EXP($N$13-$O$13/(BW150+$P$13))/$S$79*$S$128</f>
        <v>0.57191698196080887</v>
      </c>
      <c r="BY143" s="47">
        <f>BX143/(BW150+$P$13)^2*$O$13</f>
        <v>1.1986151636035567E-2</v>
      </c>
      <c r="BZ143" s="44">
        <f>EXP($N$13-$O$13/(BY150+$P$13))/$S$79*$S$128</f>
        <v>0.57191698196080887</v>
      </c>
      <c r="CA143" s="47">
        <f>BZ143/(BY150+$P$13)^2*$O$13</f>
        <v>1.1986151636035567E-2</v>
      </c>
      <c r="CB143" s="44">
        <f>EXP($N$13-$O$13/(CA150+$P$13))/$S$79*$S$128</f>
        <v>0.57191698196080887</v>
      </c>
      <c r="CC143" s="47">
        <f>CB143/(CA150+$P$13)^2*$O$13</f>
        <v>1.1986151636035567E-2</v>
      </c>
      <c r="CD143" s="44">
        <f>EXP($N$13-$O$13/(CC150+$P$13))/$S$79*$S$128</f>
        <v>0.57191698196080887</v>
      </c>
      <c r="CE143" s="47">
        <f>CD143/(CC150+$P$13)^2*$O$13</f>
        <v>1.1986151636035567E-2</v>
      </c>
      <c r="CF143" s="44">
        <f>EXP($N$13-$O$13/(CE150+$P$13))/$S$79*$S$128</f>
        <v>0.57191698196080887</v>
      </c>
      <c r="CG143" s="47">
        <f>CF143/(CE150+$P$13)^2*$O$13</f>
        <v>1.1986151636035567E-2</v>
      </c>
      <c r="CH143" s="44">
        <f>EXP($N$13-$O$13/(CG150+$P$13))/$S$79*$S$128</f>
        <v>0.57191698196080887</v>
      </c>
      <c r="CI143" s="47">
        <f>CH143/(CG150+$P$13)^2*$O$13</f>
        <v>1.1986151636035567E-2</v>
      </c>
      <c r="CJ143" s="44">
        <f>EXP($N$13-$O$13/(CI150+$P$13))/$S$79*$S$128</f>
        <v>0.57191698196080887</v>
      </c>
      <c r="CK143" s="47">
        <f>CJ143/(CI150+$P$13)^2*$O$13</f>
        <v>1.1986151636035567E-2</v>
      </c>
      <c r="CL143" s="44">
        <f>EXP($N$13-$O$13/(CK150+$P$13))/$S$79*$S$128</f>
        <v>0.57191698196080887</v>
      </c>
      <c r="CM143" s="47">
        <f>CL143/(CK150+$P$13)^2*$O$13</f>
        <v>1.1986151636035567E-2</v>
      </c>
      <c r="CN143" s="44">
        <f>EXP($N$13-$O$13/(CM150+$P$13))/$S$79*$S$128</f>
        <v>0.57191698196080887</v>
      </c>
      <c r="CO143" s="47">
        <f>CN143/(CM150+$P$13)^2*$O$13</f>
        <v>1.1986151636035567E-2</v>
      </c>
      <c r="CP143" s="44">
        <f>EXP($N$13-$O$13/(CO150+$P$13))/$S$79*$S$128</f>
        <v>0.57191698196080887</v>
      </c>
      <c r="CQ143" s="47">
        <f>CP143/(CO150+$P$13)^2*$O$13</f>
        <v>1.1986151636035567E-2</v>
      </c>
      <c r="CR143" s="44">
        <f>EXP($N$13-$O$13/(CQ150+$P$13))/$S$79*$S$128</f>
        <v>0.57191698196080887</v>
      </c>
      <c r="CS143" s="47">
        <f>CR143/(CQ150+$P$13)^2*$O$13</f>
        <v>1.1986151636035567E-2</v>
      </c>
      <c r="CT143" s="44">
        <f>EXP($N$13-$O$13/(CS150+$P$13))/$S$79*$S$128</f>
        <v>0.57191698196080887</v>
      </c>
      <c r="CU143" s="47">
        <f>CT143/(CS150+$P$13)^2*$O$13</f>
        <v>1.1986151636035567E-2</v>
      </c>
      <c r="CV143" s="44">
        <f>EXP($N$13-$O$13/(CU150+$P$13))/$S$79*$S$128</f>
        <v>0.57191698196080887</v>
      </c>
      <c r="CW143" s="47">
        <f>CV143/(CU150+$P$13)^2*$O$13</f>
        <v>1.1986151636035567E-2</v>
      </c>
      <c r="CX143" s="44">
        <f>EXP($N$13-$O$13/(CW150+$P$13))/$S$79*$S$128</f>
        <v>0.57191698196080887</v>
      </c>
      <c r="CY143" s="47">
        <f>CX143/(CW150+$P$13)^2*$O$13</f>
        <v>1.1986151636035567E-2</v>
      </c>
      <c r="CZ143" s="44">
        <f>EXP($N$13-$O$13/(CY150+$P$13))/$S$79*$S$128</f>
        <v>0.57191698196080887</v>
      </c>
      <c r="DA143" s="47">
        <f>CZ143/(CY150+$P$13)^2*$O$13</f>
        <v>1.1986151636035567E-2</v>
      </c>
      <c r="DB143" s="44">
        <f>EXP($N$13-$O$13/(DA150+$P$13))/$S$79*$S$128</f>
        <v>0.57191698196080887</v>
      </c>
      <c r="DC143" s="47">
        <f>DB143/(DA150+$P$13)^2*$O$13</f>
        <v>1.1986151636035567E-2</v>
      </c>
      <c r="DD143" s="44">
        <f>EXP($N$13-$O$13/(DC150+$P$13))/$S$79*$S$128</f>
        <v>0.57191698196080887</v>
      </c>
      <c r="DE143" s="47">
        <f>DD143/(DC150+$P$13)^2*$O$13</f>
        <v>1.1986151636035567E-2</v>
      </c>
      <c r="DF143" s="44">
        <f>EXP($N$13-$O$13/(DE150+$P$13))/$S$79*$S$128</f>
        <v>0.57191698196080887</v>
      </c>
      <c r="DG143" s="47">
        <f>DF143/(DE150+$P$13)^2*$O$13</f>
        <v>1.1986151636035567E-2</v>
      </c>
      <c r="DH143" s="44">
        <f>EXP($N$13-$O$13/(DG150+$P$13))/$S$79*$S$128</f>
        <v>0.57191698196080887</v>
      </c>
      <c r="DI143" s="47">
        <f>DH143/(DG150+$P$13)^2*$O$13</f>
        <v>1.1986151636035567E-2</v>
      </c>
      <c r="DJ143" s="44">
        <f>EXP($N$13-$O$13/(DI150+$P$13))/$S$79*$S$128</f>
        <v>0.57191698196080887</v>
      </c>
      <c r="DK143" s="47">
        <f>DJ143/(DI150+$P$13)^2*$O$13</f>
        <v>1.1986151636035567E-2</v>
      </c>
      <c r="DL143" s="44">
        <f>EXP($N$13-$O$13/(DK150+$P$13))/$S$79*$S$128</f>
        <v>0.57191698196080887</v>
      </c>
      <c r="DM143" s="47">
        <f>DL143/(DK150+$P$13)^2*$O$13</f>
        <v>1.1986151636035567E-2</v>
      </c>
      <c r="DN143" s="44">
        <f>EXP($N$13-$O$13/(DM150+$P$13))/$S$79*$S$128</f>
        <v>0.57191698196080887</v>
      </c>
      <c r="DO143" s="47">
        <f>DN143/(DM150+$P$13)^2*$O$13</f>
        <v>1.1986151636035567E-2</v>
      </c>
      <c r="DP143" s="44">
        <f>EXP($N$13-$O$13/(DO150+$P$13))/$S$79*$S$128</f>
        <v>0.57191698196080887</v>
      </c>
      <c r="DQ143" s="47">
        <f>DP143/(DO150+$P$13)^2*$O$13</f>
        <v>1.1986151636035567E-2</v>
      </c>
      <c r="DR143" s="44">
        <f>EXP($N$13-$O$13/(DQ150+$P$13))/$S$79*$S$128</f>
        <v>0.57191698196080887</v>
      </c>
      <c r="DS143" s="47">
        <f>DR143/(DQ150+$P$13)^2*$O$13</f>
        <v>1.1986151636035567E-2</v>
      </c>
      <c r="DT143" s="44">
        <f>EXP($N$13-$O$13/(DS150+$P$13))/$S$79*$S$128</f>
        <v>0.57191698196080887</v>
      </c>
      <c r="DU143" s="47">
        <f>DT143/(DS150+$P$13)^2*$O$13</f>
        <v>1.1986151636035567E-2</v>
      </c>
      <c r="DV143" s="44">
        <f>EXP($N$13-$O$13/(DU150+$P$13))/$S$79*$S$128</f>
        <v>0.57191698196080887</v>
      </c>
      <c r="DW143" s="47">
        <f>DV143/(DU150+$P$13)^2*$O$13</f>
        <v>1.1986151636035567E-2</v>
      </c>
      <c r="DX143" s="44">
        <f>EXP($N$13-$O$13/(DW150+$P$13))/$S$79*$S$128</f>
        <v>0.57191698196080887</v>
      </c>
      <c r="DY143" s="47">
        <f>DX143/(DW150+$P$13)^2*$O$13</f>
        <v>1.1986151636035567E-2</v>
      </c>
      <c r="DZ143" s="44">
        <f>EXP($N$13-$O$13/(DY150+$P$13))/$S$79*$S$128</f>
        <v>0.57191698196080887</v>
      </c>
      <c r="EA143" s="47">
        <f>DZ143/(DY150+$P$13)^2*$O$13</f>
        <v>1.1986151636035567E-2</v>
      </c>
      <c r="EB143" s="44">
        <f>EXP($N$13-$O$13/(EA150+$P$13))/$S$79*$S$128</f>
        <v>0.57191698196080887</v>
      </c>
      <c r="EC143" s="47">
        <f>EB143/(EA150+$P$13)^2*$O$13</f>
        <v>1.1986151636035567E-2</v>
      </c>
      <c r="ED143" s="44">
        <f>EXP($N$13-$O$13/(EC150+$P$13))/$S$79*$S$128</f>
        <v>0.57191698196080887</v>
      </c>
      <c r="EE143" s="47">
        <f>ED143/(EC150+$P$13)^2*$O$13</f>
        <v>1.1986151636035567E-2</v>
      </c>
      <c r="EF143" s="44">
        <f>EXP($N$13-$O$13/(EE150+$P$13))/$S$79*$S$128</f>
        <v>0.57191698196080887</v>
      </c>
      <c r="EG143" s="47">
        <f>EF143/(EE150+$P$13)^2*$O$13</f>
        <v>1.1986151636035567E-2</v>
      </c>
      <c r="EH143" s="44">
        <f>EXP($N$13-$O$13/(EG150+$P$13))/$S$79*$S$128</f>
        <v>0.57191698196080887</v>
      </c>
      <c r="EI143" s="47">
        <f>EH143/(EG150+$P$13)^2*$O$13</f>
        <v>1.1986151636035567E-2</v>
      </c>
      <c r="EJ143" s="44">
        <f>EXP($N$13-$O$13/(EI150+$P$13))/$S$79*$S$128</f>
        <v>0.57191698196080887</v>
      </c>
      <c r="EK143" s="47">
        <f>EJ143/(EI150+$P$13)^2*$O$13</f>
        <v>1.1986151636035567E-2</v>
      </c>
      <c r="EL143" s="44">
        <f>EXP($N$13-$O$13/(EK150+$P$13))/$S$79*$S$128</f>
        <v>0.57191698196080887</v>
      </c>
      <c r="EM143" s="47">
        <f>EL143/(EK150+$P$13)^2*$O$13</f>
        <v>1.1986151636035567E-2</v>
      </c>
      <c r="EN143" s="44">
        <f>EXP($N$13-$O$13/(EM150+$P$13))/$S$79*$S$128</f>
        <v>0.57191698196080887</v>
      </c>
      <c r="EO143" s="47">
        <f>EN143/(EM150+$P$13)^2*$O$13</f>
        <v>1.1986151636035567E-2</v>
      </c>
      <c r="EP143" s="44">
        <f>EXP($N$13-$O$13/(EO150+$P$13))/$S$79*$S$128</f>
        <v>0.57191698196080887</v>
      </c>
      <c r="EQ143" s="47">
        <f>EP143/(EO150+$P$13)^2*$O$13</f>
        <v>1.1986151636035567E-2</v>
      </c>
      <c r="ER143" s="44">
        <f>EXP($N$13-$O$13/(EQ150+$P$13))/$S$79*$S$128</f>
        <v>0.57191698196080887</v>
      </c>
      <c r="ES143" s="47">
        <f>ER143/(EQ150+$P$13)^2*$O$13</f>
        <v>1.1986151636035567E-2</v>
      </c>
      <c r="ET143" s="44">
        <f>EXP($N$13-$O$13/(ES150+$P$13))/$S$79*$S$128</f>
        <v>0.57191698196080887</v>
      </c>
      <c r="EU143" s="47">
        <f>ET143/(ES150+$P$13)^2*$O$13</f>
        <v>1.1986151636035567E-2</v>
      </c>
      <c r="EV143" s="44">
        <f>EXP($N$13-$O$13/(EU150+$P$13))/$S$79*$S$128</f>
        <v>0.57191698196080887</v>
      </c>
      <c r="EW143" s="47">
        <f>EV143/(EU150+$P$13)^2*$O$13</f>
        <v>1.1986151636035567E-2</v>
      </c>
    </row>
    <row r="144" spans="13:153" x14ac:dyDescent="0.25">
      <c r="M144" s="45">
        <v>6</v>
      </c>
      <c r="N144" s="44">
        <f t="shared" si="61"/>
        <v>0</v>
      </c>
      <c r="O144" s="42">
        <f t="shared" si="62"/>
        <v>0</v>
      </c>
      <c r="P144" s="44">
        <f t="shared" si="63"/>
        <v>0</v>
      </c>
      <c r="Q144" s="47">
        <f t="shared" si="64"/>
        <v>0</v>
      </c>
      <c r="R144" s="44">
        <f>EXP($N$14-$O$14/(Q150+$P$14))/$S$79*$S$129</f>
        <v>0</v>
      </c>
      <c r="S144" s="47">
        <f>R144/(Q150+$P$14)^2*$O$14</f>
        <v>0</v>
      </c>
      <c r="T144" s="44">
        <f>EXP($N$14-$O$14/(S150+$P$14))/$S$79*$S$129</f>
        <v>0</v>
      </c>
      <c r="U144" s="47">
        <f>T144/(S150+$P$14)^2*$O$14</f>
        <v>0</v>
      </c>
      <c r="V144" s="44">
        <f>EXP($N$14-$O$14/(U150+$P$14))/$S$79*$S$129</f>
        <v>0</v>
      </c>
      <c r="W144" s="47">
        <f>V144/(U150+$P$14)^2*$O$14</f>
        <v>0</v>
      </c>
      <c r="X144" s="44">
        <f>EXP($N$14-$O$14/(W150+$P$14))/$S$79*$S$129</f>
        <v>0</v>
      </c>
      <c r="Y144" s="47">
        <f>X144/(W150+$P$14)^2*$O$14</f>
        <v>0</v>
      </c>
      <c r="Z144" s="44">
        <f>EXP($N$14-$O$14/(Y150+$P$14))/$S$79*$S$129</f>
        <v>0</v>
      </c>
      <c r="AA144" s="47">
        <f>Z144/(Y150+$P$14)^2*$O$14</f>
        <v>0</v>
      </c>
      <c r="AB144" s="44">
        <f>EXP($N$14-$O$14/(AA150+$P$14))/$S$79*$S$129</f>
        <v>0</v>
      </c>
      <c r="AC144" s="47">
        <f>AB144/(AA150+$P$14)^2*$O$14</f>
        <v>0</v>
      </c>
      <c r="AD144" s="44">
        <f>EXP($N$14-$O$14/(AC150+$P$14))/$S$79*$S$129</f>
        <v>0</v>
      </c>
      <c r="AE144" s="47">
        <f>AD144/(AC150+$P$14)^2*$O$14</f>
        <v>0</v>
      </c>
      <c r="AF144" s="44">
        <f>EXP($N$14-$O$14/(AE150+$P$14))/$S$79*$S$129</f>
        <v>0</v>
      </c>
      <c r="AG144" s="47">
        <f>AF144/(AE150+$P$14)^2*$O$14</f>
        <v>0</v>
      </c>
      <c r="AH144" s="44">
        <f>EXP($N$14-$O$14/(AG150+$P$14))/$S$79*$S$129</f>
        <v>0</v>
      </c>
      <c r="AI144" s="47">
        <f>AH144/(AG150+$P$14)^2*$O$14</f>
        <v>0</v>
      </c>
      <c r="AJ144" s="44">
        <f>EXP($N$14-$O$14/(AI150+$P$14))/$S$79*$S$129</f>
        <v>0</v>
      </c>
      <c r="AK144" s="47">
        <f>AJ144/(AI150+$P$14)^2*$O$14</f>
        <v>0</v>
      </c>
      <c r="AL144" s="44">
        <f>EXP($N$14-$O$14/(AK150+$P$14))/$S$79*$S$129</f>
        <v>0</v>
      </c>
      <c r="AM144" s="47">
        <f>AL144/(AK150+$P$14)^2*$O$14</f>
        <v>0</v>
      </c>
      <c r="AN144" s="44">
        <f>EXP($N$14-$O$14/(AM150+$P$14))/$S$79*$S$129</f>
        <v>0</v>
      </c>
      <c r="AO144" s="47">
        <f>AN144/(AM150+$P$14)^2*$O$14</f>
        <v>0</v>
      </c>
      <c r="AP144" s="44">
        <f>EXP($N$14-$O$14/(AO150+$P$14))/$S$79*$S$129</f>
        <v>0</v>
      </c>
      <c r="AQ144" s="47">
        <f>AP144/(AO150+$P$14)^2*$O$14</f>
        <v>0</v>
      </c>
      <c r="AR144" s="44">
        <f>EXP($N$14-$O$14/(AQ150+$P$14))/$S$79*$S$129</f>
        <v>0</v>
      </c>
      <c r="AS144" s="47">
        <f>AR144/(AQ150+$P$14)^2*$O$14</f>
        <v>0</v>
      </c>
      <c r="AT144" s="44">
        <f>EXP($N$14-$O$14/(AS150+$P$14))/$S$79*$S$129</f>
        <v>0</v>
      </c>
      <c r="AU144" s="47">
        <f>AT144/(AS150+$P$14)^2*$O$14</f>
        <v>0</v>
      </c>
      <c r="AV144" s="44">
        <f>EXP($N$14-$O$14/(AU150+$P$14))/$S$79*$S$129</f>
        <v>0</v>
      </c>
      <c r="AW144" s="47">
        <f>AV144/(AU150+$P$14)^2*$O$14</f>
        <v>0</v>
      </c>
      <c r="AX144" s="44">
        <f>EXP($N$14-$O$14/(AW150+$P$14))/$S$79*$S$129</f>
        <v>0</v>
      </c>
      <c r="AY144" s="47">
        <f>AX144/(AW150+$P$14)^2*$O$14</f>
        <v>0</v>
      </c>
      <c r="AZ144" s="44">
        <f>EXP($N$14-$O$14/(AY150+$P$14))/$S$79*$S$129</f>
        <v>0</v>
      </c>
      <c r="BA144" s="47">
        <f>AZ144/(AY150+$P$14)^2*$O$14</f>
        <v>0</v>
      </c>
      <c r="BB144" s="44">
        <f>EXP($N$14-$O$14/(BA150+$P$14))/$S$79*$S$129</f>
        <v>0</v>
      </c>
      <c r="BC144" s="47">
        <f>BB144/(BA150+$P$14)^2*$O$14</f>
        <v>0</v>
      </c>
      <c r="BD144" s="44">
        <f>EXP($N$14-$O$14/(BC150+$P$14))/$S$79*$S$129</f>
        <v>0</v>
      </c>
      <c r="BE144" s="47">
        <f>BD144/(BC150+$P$14)^2*$O$14</f>
        <v>0</v>
      </c>
      <c r="BF144" s="44">
        <f>EXP($N$14-$O$14/(BE150+$P$14))/$S$79*$S$129</f>
        <v>0</v>
      </c>
      <c r="BG144" s="47">
        <f>BF144/(BE150+$P$14)^2*$O$14</f>
        <v>0</v>
      </c>
      <c r="BH144" s="44">
        <f>EXP($N$14-$O$14/(BG150+$P$14))/$S$79*$S$129</f>
        <v>0</v>
      </c>
      <c r="BI144" s="47">
        <f>BH144/(BG150+$P$14)^2*$O$14</f>
        <v>0</v>
      </c>
      <c r="BJ144" s="44">
        <f>EXP($N$14-$O$14/(BI150+$P$14))/$S$79*$S$129</f>
        <v>0</v>
      </c>
      <c r="BK144" s="47">
        <f>BJ144/(BI150+$P$14)^2*$O$14</f>
        <v>0</v>
      </c>
      <c r="BL144" s="44">
        <f>EXP($N$14-$O$14/(BK150+$P$14))/$S$79*$S$129</f>
        <v>0</v>
      </c>
      <c r="BM144" s="47">
        <f>BL144/(BK150+$P$14)^2*$O$14</f>
        <v>0</v>
      </c>
      <c r="BN144" s="44">
        <f>EXP($N$14-$O$14/(BM150+$P$14))/$S$79*$S$129</f>
        <v>0</v>
      </c>
      <c r="BO144" s="47">
        <f>BN144/(BM150+$P$14)^2*$O$14</f>
        <v>0</v>
      </c>
      <c r="BP144" s="44">
        <f>EXP($N$14-$O$14/(BO150+$P$14))/$S$79*$S$129</f>
        <v>0</v>
      </c>
      <c r="BQ144" s="47">
        <f>BP144/(BO150+$P$14)^2*$O$14</f>
        <v>0</v>
      </c>
      <c r="BR144" s="44">
        <f>EXP($N$14-$O$14/(BQ150+$P$14))/$S$79*$S$129</f>
        <v>0</v>
      </c>
      <c r="BS144" s="47">
        <f>BR144/(BQ150+$P$14)^2*$O$14</f>
        <v>0</v>
      </c>
      <c r="BT144" s="44">
        <f>EXP($N$14-$O$14/(BS150+$P$14))/$S$79*$S$129</f>
        <v>0</v>
      </c>
      <c r="BU144" s="47">
        <f>BT144/(BS150+$P$14)^2*$O$14</f>
        <v>0</v>
      </c>
      <c r="BV144" s="44">
        <f>EXP($N$14-$O$14/(BU150+$P$14))/$S$79*$S$129</f>
        <v>0</v>
      </c>
      <c r="BW144" s="47">
        <f>BV144/(BU150+$P$14)^2*$O$14</f>
        <v>0</v>
      </c>
      <c r="BX144" s="44">
        <f>EXP($N$14-$O$14/(BW150+$P$14))/$S$79*$S$129</f>
        <v>0</v>
      </c>
      <c r="BY144" s="47">
        <f>BX144/(BW150+$P$14)^2*$O$14</f>
        <v>0</v>
      </c>
      <c r="BZ144" s="44">
        <f>EXP($N$14-$O$14/(BY150+$P$14))/$S$79*$S$129</f>
        <v>0</v>
      </c>
      <c r="CA144" s="47">
        <f>BZ144/(BY150+$P$14)^2*$O$14</f>
        <v>0</v>
      </c>
      <c r="CB144" s="44">
        <f>EXP($N$14-$O$14/(CA150+$P$14))/$S$79*$S$129</f>
        <v>0</v>
      </c>
      <c r="CC144" s="47">
        <f>CB144/(CA150+$P$14)^2*$O$14</f>
        <v>0</v>
      </c>
      <c r="CD144" s="44">
        <f>EXP($N$14-$O$14/(CC150+$P$14))/$S$79*$S$129</f>
        <v>0</v>
      </c>
      <c r="CE144" s="47">
        <f>CD144/(CC150+$P$14)^2*$O$14</f>
        <v>0</v>
      </c>
      <c r="CF144" s="44">
        <f>EXP($N$14-$O$14/(CE150+$P$14))/$S$79*$S$129</f>
        <v>0</v>
      </c>
      <c r="CG144" s="47">
        <f>CF144/(CE150+$P$14)^2*$O$14</f>
        <v>0</v>
      </c>
      <c r="CH144" s="44">
        <f>EXP($N$14-$O$14/(CG150+$P$14))/$S$79*$S$129</f>
        <v>0</v>
      </c>
      <c r="CI144" s="47">
        <f>CH144/(CG150+$P$14)^2*$O$14</f>
        <v>0</v>
      </c>
      <c r="CJ144" s="44">
        <f>EXP($N$14-$O$14/(CI150+$P$14))/$S$79*$S$129</f>
        <v>0</v>
      </c>
      <c r="CK144" s="47">
        <f>CJ144/(CI150+$P$14)^2*$O$14</f>
        <v>0</v>
      </c>
      <c r="CL144" s="44">
        <f>EXP($N$14-$O$14/(CK150+$P$14))/$S$79*$S$129</f>
        <v>0</v>
      </c>
      <c r="CM144" s="47">
        <f>CL144/(CK150+$P$14)^2*$O$14</f>
        <v>0</v>
      </c>
      <c r="CN144" s="44">
        <f>EXP($N$14-$O$14/(CM150+$P$14))/$S$79*$S$129</f>
        <v>0</v>
      </c>
      <c r="CO144" s="47">
        <f>CN144/(CM150+$P$14)^2*$O$14</f>
        <v>0</v>
      </c>
      <c r="CP144" s="44">
        <f>EXP($N$14-$O$14/(CO150+$P$14))/$S$79*$S$129</f>
        <v>0</v>
      </c>
      <c r="CQ144" s="47">
        <f>CP144/(CO150+$P$14)^2*$O$14</f>
        <v>0</v>
      </c>
      <c r="CR144" s="44">
        <f>EXP($N$14-$O$14/(CQ150+$P$14))/$S$79*$S$129</f>
        <v>0</v>
      </c>
      <c r="CS144" s="47">
        <f>CR144/(CQ150+$P$14)^2*$O$14</f>
        <v>0</v>
      </c>
      <c r="CT144" s="44">
        <f>EXP($N$14-$O$14/(CS150+$P$14))/$S$79*$S$129</f>
        <v>0</v>
      </c>
      <c r="CU144" s="47">
        <f>CT144/(CS150+$P$14)^2*$O$14</f>
        <v>0</v>
      </c>
      <c r="CV144" s="44">
        <f>EXP($N$14-$O$14/(CU150+$P$14))/$S$79*$S$129</f>
        <v>0</v>
      </c>
      <c r="CW144" s="47">
        <f>CV144/(CU150+$P$14)^2*$O$14</f>
        <v>0</v>
      </c>
      <c r="CX144" s="44">
        <f>EXP($N$14-$O$14/(CW150+$P$14))/$S$79*$S$129</f>
        <v>0</v>
      </c>
      <c r="CY144" s="47">
        <f>CX144/(CW150+$P$14)^2*$O$14</f>
        <v>0</v>
      </c>
      <c r="CZ144" s="44">
        <f>EXP($N$14-$O$14/(CY150+$P$14))/$S$79*$S$129</f>
        <v>0</v>
      </c>
      <c r="DA144" s="47">
        <f>CZ144/(CY150+$P$14)^2*$O$14</f>
        <v>0</v>
      </c>
      <c r="DB144" s="44">
        <f>EXP($N$14-$O$14/(DA150+$P$14))/$S$79*$S$129</f>
        <v>0</v>
      </c>
      <c r="DC144" s="47">
        <f>DB144/(DA150+$P$14)^2*$O$14</f>
        <v>0</v>
      </c>
      <c r="DD144" s="44">
        <f>EXP($N$14-$O$14/(DC150+$P$14))/$S$79*$S$129</f>
        <v>0</v>
      </c>
      <c r="DE144" s="47">
        <f>DD144/(DC150+$P$14)^2*$O$14</f>
        <v>0</v>
      </c>
      <c r="DF144" s="44">
        <f>EXP($N$14-$O$14/(DE150+$P$14))/$S$79*$S$129</f>
        <v>0</v>
      </c>
      <c r="DG144" s="47">
        <f>DF144/(DE150+$P$14)^2*$O$14</f>
        <v>0</v>
      </c>
      <c r="DH144" s="44">
        <f>EXP($N$14-$O$14/(DG150+$P$14))/$S$79*$S$129</f>
        <v>0</v>
      </c>
      <c r="DI144" s="47">
        <f>DH144/(DG150+$P$14)^2*$O$14</f>
        <v>0</v>
      </c>
      <c r="DJ144" s="44">
        <f>EXP($N$14-$O$14/(DI150+$P$14))/$S$79*$S$129</f>
        <v>0</v>
      </c>
      <c r="DK144" s="47">
        <f>DJ144/(DI150+$P$14)^2*$O$14</f>
        <v>0</v>
      </c>
      <c r="DL144" s="44">
        <f>EXP($N$14-$O$14/(DK150+$P$14))/$S$79*$S$129</f>
        <v>0</v>
      </c>
      <c r="DM144" s="47">
        <f>DL144/(DK150+$P$14)^2*$O$14</f>
        <v>0</v>
      </c>
      <c r="DN144" s="44">
        <f>EXP($N$14-$O$14/(DM150+$P$14))/$S$79*$S$129</f>
        <v>0</v>
      </c>
      <c r="DO144" s="47">
        <f>DN144/(DM150+$P$14)^2*$O$14</f>
        <v>0</v>
      </c>
      <c r="DP144" s="44">
        <f>EXP($N$14-$O$14/(DO150+$P$14))/$S$79*$S$129</f>
        <v>0</v>
      </c>
      <c r="DQ144" s="47">
        <f>DP144/(DO150+$P$14)^2*$O$14</f>
        <v>0</v>
      </c>
      <c r="DR144" s="44">
        <f>EXP($N$14-$O$14/(DQ150+$P$14))/$S$79*$S$129</f>
        <v>0</v>
      </c>
      <c r="DS144" s="47">
        <f>DR144/(DQ150+$P$14)^2*$O$14</f>
        <v>0</v>
      </c>
      <c r="DT144" s="44">
        <f>EXP($N$14-$O$14/(DS150+$P$14))/$S$79*$S$129</f>
        <v>0</v>
      </c>
      <c r="DU144" s="47">
        <f>DT144/(DS150+$P$14)^2*$O$14</f>
        <v>0</v>
      </c>
      <c r="DV144" s="44">
        <f>EXP($N$14-$O$14/(DU150+$P$14))/$S$79*$S$129</f>
        <v>0</v>
      </c>
      <c r="DW144" s="47">
        <f>DV144/(DU150+$P$14)^2*$O$14</f>
        <v>0</v>
      </c>
      <c r="DX144" s="44">
        <f>EXP($N$14-$O$14/(DW150+$P$14))/$S$79*$S$129</f>
        <v>0</v>
      </c>
      <c r="DY144" s="47">
        <f>DX144/(DW150+$P$14)^2*$O$14</f>
        <v>0</v>
      </c>
      <c r="DZ144" s="44">
        <f>EXP($N$14-$O$14/(DY150+$P$14))/$S$79*$S$129</f>
        <v>0</v>
      </c>
      <c r="EA144" s="47">
        <f>DZ144/(DY150+$P$14)^2*$O$14</f>
        <v>0</v>
      </c>
      <c r="EB144" s="44">
        <f>EXP($N$14-$O$14/(EA150+$P$14))/$S$79*$S$129</f>
        <v>0</v>
      </c>
      <c r="EC144" s="47">
        <f>EB144/(EA150+$P$14)^2*$O$14</f>
        <v>0</v>
      </c>
      <c r="ED144" s="44">
        <f>EXP($N$14-$O$14/(EC150+$P$14))/$S$79*$S$129</f>
        <v>0</v>
      </c>
      <c r="EE144" s="47">
        <f>ED144/(EC150+$P$14)^2*$O$14</f>
        <v>0</v>
      </c>
      <c r="EF144" s="44">
        <f>EXP($N$14-$O$14/(EE150+$P$14))/$S$79*$S$129</f>
        <v>0</v>
      </c>
      <c r="EG144" s="47">
        <f>EF144/(EE150+$P$14)^2*$O$14</f>
        <v>0</v>
      </c>
      <c r="EH144" s="44">
        <f>EXP($N$14-$O$14/(EG150+$P$14))/$S$79*$S$129</f>
        <v>0</v>
      </c>
      <c r="EI144" s="47">
        <f>EH144/(EG150+$P$14)^2*$O$14</f>
        <v>0</v>
      </c>
      <c r="EJ144" s="44">
        <f>EXP($N$14-$O$14/(EI150+$P$14))/$S$79*$S$129</f>
        <v>0</v>
      </c>
      <c r="EK144" s="47">
        <f>EJ144/(EI150+$P$14)^2*$O$14</f>
        <v>0</v>
      </c>
      <c r="EL144" s="44">
        <f>EXP($N$14-$O$14/(EK150+$P$14))/$S$79*$S$129</f>
        <v>0</v>
      </c>
      <c r="EM144" s="47">
        <f>EL144/(EK150+$P$14)^2*$O$14</f>
        <v>0</v>
      </c>
      <c r="EN144" s="44">
        <f>EXP($N$14-$O$14/(EM150+$P$14))/$S$79*$S$129</f>
        <v>0</v>
      </c>
      <c r="EO144" s="47">
        <f>EN144/(EM150+$P$14)^2*$O$14</f>
        <v>0</v>
      </c>
      <c r="EP144" s="44">
        <f>EXP($N$14-$O$14/(EO150+$P$14))/$S$79*$S$129</f>
        <v>0</v>
      </c>
      <c r="EQ144" s="47">
        <f>EP144/(EO150+$P$14)^2*$O$14</f>
        <v>0</v>
      </c>
      <c r="ER144" s="44">
        <f>EXP($N$14-$O$14/(EQ150+$P$14))/$S$79*$S$129</f>
        <v>0</v>
      </c>
      <c r="ES144" s="47">
        <f>ER144/(EQ150+$P$14)^2*$O$14</f>
        <v>0</v>
      </c>
      <c r="ET144" s="44">
        <f>EXP($N$14-$O$14/(ES150+$P$14))/$S$79*$S$129</f>
        <v>0</v>
      </c>
      <c r="EU144" s="47">
        <f>ET144/(ES150+$P$14)^2*$O$14</f>
        <v>0</v>
      </c>
      <c r="EV144" s="44">
        <f>EXP($N$14-$O$14/(EU150+$P$14))/$S$79*$S$129</f>
        <v>0</v>
      </c>
      <c r="EW144" s="47">
        <f>EV144/(EU150+$P$14)^2*$O$14</f>
        <v>0</v>
      </c>
    </row>
    <row r="145" spans="13:153" x14ac:dyDescent="0.25">
      <c r="M145" s="45">
        <v>7</v>
      </c>
      <c r="N145" s="44">
        <f t="shared" si="61"/>
        <v>0</v>
      </c>
      <c r="O145" s="42">
        <f t="shared" si="62"/>
        <v>0</v>
      </c>
      <c r="P145" s="44">
        <f t="shared" si="63"/>
        <v>0</v>
      </c>
      <c r="Q145" s="47">
        <f t="shared" si="64"/>
        <v>0</v>
      </c>
      <c r="R145" s="44">
        <f>EXP($N$15-$O$15/(Q150+$P$15))/$S$79*$S$130</f>
        <v>0</v>
      </c>
      <c r="S145" s="47">
        <f>R145/(Q150+$P$15)^2*$O$15</f>
        <v>0</v>
      </c>
      <c r="T145" s="44">
        <f>EXP($N$15-$O$15/(S150+$P$15))/$S$79*$S$130</f>
        <v>0</v>
      </c>
      <c r="U145" s="47">
        <f>T145/(S150+$P$15)^2*$O$15</f>
        <v>0</v>
      </c>
      <c r="V145" s="44">
        <f>EXP($N$15-$O$15/(U150+$P$15))/$S$79*$S$130</f>
        <v>0</v>
      </c>
      <c r="W145" s="47">
        <f>V145/(U150+$P$15)^2*$O$15</f>
        <v>0</v>
      </c>
      <c r="X145" s="44">
        <f>EXP($N$15-$O$15/(W150+$P$15))/$S$79*$S$130</f>
        <v>0</v>
      </c>
      <c r="Y145" s="47">
        <f>X145/(W150+$P$15)^2*$O$15</f>
        <v>0</v>
      </c>
      <c r="Z145" s="44">
        <f>EXP($N$15-$O$15/(Y150+$P$15))/$S$79*$S$130</f>
        <v>0</v>
      </c>
      <c r="AA145" s="47">
        <f>Z145/(Y150+$P$15)^2*$O$15</f>
        <v>0</v>
      </c>
      <c r="AB145" s="44">
        <f>EXP($N$15-$O$15/(AA150+$P$15))/$S$79*$S$130</f>
        <v>0</v>
      </c>
      <c r="AC145" s="47">
        <f>AB145/(AA150+$P$15)^2*$O$15</f>
        <v>0</v>
      </c>
      <c r="AD145" s="44">
        <f>EXP($N$15-$O$15/(AC150+$P$15))/$S$79*$S$130</f>
        <v>0</v>
      </c>
      <c r="AE145" s="47">
        <f>AD145/(AC150+$P$15)^2*$O$15</f>
        <v>0</v>
      </c>
      <c r="AF145" s="44">
        <f>EXP($N$15-$O$15/(AE150+$P$15))/$S$79*$S$130</f>
        <v>0</v>
      </c>
      <c r="AG145" s="47">
        <f>AF145/(AE150+$P$15)^2*$O$15</f>
        <v>0</v>
      </c>
      <c r="AH145" s="44">
        <f>EXP($N$15-$O$15/(AG150+$P$15))/$S$79*$S$130</f>
        <v>0</v>
      </c>
      <c r="AI145" s="47">
        <f>AH145/(AG150+$P$15)^2*$O$15</f>
        <v>0</v>
      </c>
      <c r="AJ145" s="44">
        <f>EXP($N$15-$O$15/(AI150+$P$15))/$S$79*$S$130</f>
        <v>0</v>
      </c>
      <c r="AK145" s="47">
        <f>AJ145/(AI150+$P$15)^2*$O$15</f>
        <v>0</v>
      </c>
      <c r="AL145" s="44">
        <f>EXP($N$15-$O$15/(AK150+$P$15))/$S$79*$S$130</f>
        <v>0</v>
      </c>
      <c r="AM145" s="47">
        <f>AL145/(AK150+$P$15)^2*$O$15</f>
        <v>0</v>
      </c>
      <c r="AN145" s="44">
        <f>EXP($N$15-$O$15/(AM150+$P$15))/$S$79*$S$130</f>
        <v>0</v>
      </c>
      <c r="AO145" s="47">
        <f>AN145/(AM150+$P$15)^2*$O$15</f>
        <v>0</v>
      </c>
      <c r="AP145" s="44">
        <f>EXP($N$15-$O$15/(AO150+$P$15))/$S$79*$S$130</f>
        <v>0</v>
      </c>
      <c r="AQ145" s="47">
        <f>AP145/(AO150+$P$15)^2*$O$15</f>
        <v>0</v>
      </c>
      <c r="AR145" s="44">
        <f>EXP($N$15-$O$15/(AQ150+$P$15))/$S$79*$S$130</f>
        <v>0</v>
      </c>
      <c r="AS145" s="47">
        <f>AR145/(AQ150+$P$15)^2*$O$15</f>
        <v>0</v>
      </c>
      <c r="AT145" s="44">
        <f>EXP($N$15-$O$15/(AS150+$P$15))/$S$79*$S$130</f>
        <v>0</v>
      </c>
      <c r="AU145" s="47">
        <f>AT145/(AS150+$P$15)^2*$O$15</f>
        <v>0</v>
      </c>
      <c r="AV145" s="44">
        <f>EXP($N$15-$O$15/(AU150+$P$15))/$S$79*$S$130</f>
        <v>0</v>
      </c>
      <c r="AW145" s="47">
        <f>AV145/(AU150+$P$15)^2*$O$15</f>
        <v>0</v>
      </c>
      <c r="AX145" s="44">
        <f>EXP($N$15-$O$15/(AW150+$P$15))/$S$79*$S$130</f>
        <v>0</v>
      </c>
      <c r="AY145" s="47">
        <f>AX145/(AW150+$P$15)^2*$O$15</f>
        <v>0</v>
      </c>
      <c r="AZ145" s="44">
        <f>EXP($N$15-$O$15/(AY150+$P$15))/$S$79*$S$130</f>
        <v>0</v>
      </c>
      <c r="BA145" s="47">
        <f>AZ145/(AY150+$P$15)^2*$O$15</f>
        <v>0</v>
      </c>
      <c r="BB145" s="44">
        <f>EXP($N$15-$O$15/(BA150+$P$15))/$S$79*$S$130</f>
        <v>0</v>
      </c>
      <c r="BC145" s="47">
        <f>BB145/(BA150+$P$15)^2*$O$15</f>
        <v>0</v>
      </c>
      <c r="BD145" s="44">
        <f>EXP($N$15-$O$15/(BC150+$P$15))/$S$79*$S$130</f>
        <v>0</v>
      </c>
      <c r="BE145" s="47">
        <f>BD145/(BC150+$P$15)^2*$O$15</f>
        <v>0</v>
      </c>
      <c r="BF145" s="44">
        <f>EXP($N$15-$O$15/(BE150+$P$15))/$S$79*$S$130</f>
        <v>0</v>
      </c>
      <c r="BG145" s="47">
        <f>BF145/(BE150+$P$15)^2*$O$15</f>
        <v>0</v>
      </c>
      <c r="BH145" s="44">
        <f>EXP($N$15-$O$15/(BG150+$P$15))/$S$79*$S$130</f>
        <v>0</v>
      </c>
      <c r="BI145" s="47">
        <f>BH145/(BG150+$P$15)^2*$O$15</f>
        <v>0</v>
      </c>
      <c r="BJ145" s="44">
        <f>EXP($N$15-$O$15/(BI150+$P$15))/$S$79*$S$130</f>
        <v>0</v>
      </c>
      <c r="BK145" s="47">
        <f>BJ145/(BI150+$P$15)^2*$O$15</f>
        <v>0</v>
      </c>
      <c r="BL145" s="44">
        <f>EXP($N$15-$O$15/(BK150+$P$15))/$S$79*$S$130</f>
        <v>0</v>
      </c>
      <c r="BM145" s="47">
        <f>BL145/(BK150+$P$15)^2*$O$15</f>
        <v>0</v>
      </c>
      <c r="BN145" s="44">
        <f>EXP($N$15-$O$15/(BM150+$P$15))/$S$79*$S$130</f>
        <v>0</v>
      </c>
      <c r="BO145" s="47">
        <f>BN145/(BM150+$P$15)^2*$O$15</f>
        <v>0</v>
      </c>
      <c r="BP145" s="44">
        <f>EXP($N$15-$O$15/(BO150+$P$15))/$S$79*$S$130</f>
        <v>0</v>
      </c>
      <c r="BQ145" s="47">
        <f>BP145/(BO150+$P$15)^2*$O$15</f>
        <v>0</v>
      </c>
      <c r="BR145" s="44">
        <f>EXP($N$15-$O$15/(BQ150+$P$15))/$S$79*$S$130</f>
        <v>0</v>
      </c>
      <c r="BS145" s="47">
        <f>BR145/(BQ150+$P$15)^2*$O$15</f>
        <v>0</v>
      </c>
      <c r="BT145" s="44">
        <f>EXP($N$15-$O$15/(BS150+$P$15))/$S$79*$S$130</f>
        <v>0</v>
      </c>
      <c r="BU145" s="47">
        <f>BT145/(BS150+$P$15)^2*$O$15</f>
        <v>0</v>
      </c>
      <c r="BV145" s="44">
        <f>EXP($N$15-$O$15/(BU150+$P$15))/$S$79*$S$130</f>
        <v>0</v>
      </c>
      <c r="BW145" s="47">
        <f>BV145/(BU150+$P$15)^2*$O$15</f>
        <v>0</v>
      </c>
      <c r="BX145" s="44">
        <f>EXP($N$15-$O$15/(BW150+$P$15))/$S$79*$S$130</f>
        <v>0</v>
      </c>
      <c r="BY145" s="47">
        <f>BX145/(BW150+$P$15)^2*$O$15</f>
        <v>0</v>
      </c>
      <c r="BZ145" s="44">
        <f>EXP($N$15-$O$15/(BY150+$P$15))/$S$79*$S$130</f>
        <v>0</v>
      </c>
      <c r="CA145" s="47">
        <f>BZ145/(BY150+$P$15)^2*$O$15</f>
        <v>0</v>
      </c>
      <c r="CB145" s="44">
        <f>EXP($N$15-$O$15/(CA150+$P$15))/$S$79*$S$130</f>
        <v>0</v>
      </c>
      <c r="CC145" s="47">
        <f>CB145/(CA150+$P$15)^2*$O$15</f>
        <v>0</v>
      </c>
      <c r="CD145" s="44">
        <f>EXP($N$15-$O$15/(CC150+$P$15))/$S$79*$S$130</f>
        <v>0</v>
      </c>
      <c r="CE145" s="47">
        <f>CD145/(CC150+$P$15)^2*$O$15</f>
        <v>0</v>
      </c>
      <c r="CF145" s="44">
        <f>EXP($N$15-$O$15/(CE150+$P$15))/$S$79*$S$130</f>
        <v>0</v>
      </c>
      <c r="CG145" s="47">
        <f>CF145/(CE150+$P$15)^2*$O$15</f>
        <v>0</v>
      </c>
      <c r="CH145" s="44">
        <f>EXP($N$15-$O$15/(CG150+$P$15))/$S$79*$S$130</f>
        <v>0</v>
      </c>
      <c r="CI145" s="47">
        <f>CH145/(CG150+$P$15)^2*$O$15</f>
        <v>0</v>
      </c>
      <c r="CJ145" s="44">
        <f>EXP($N$15-$O$15/(CI150+$P$15))/$S$79*$S$130</f>
        <v>0</v>
      </c>
      <c r="CK145" s="47">
        <f>CJ145/(CI150+$P$15)^2*$O$15</f>
        <v>0</v>
      </c>
      <c r="CL145" s="44">
        <f>EXP($N$15-$O$15/(CK150+$P$15))/$S$79*$S$130</f>
        <v>0</v>
      </c>
      <c r="CM145" s="47">
        <f>CL145/(CK150+$P$15)^2*$O$15</f>
        <v>0</v>
      </c>
      <c r="CN145" s="44">
        <f>EXP($N$15-$O$15/(CM150+$P$15))/$S$79*$S$130</f>
        <v>0</v>
      </c>
      <c r="CO145" s="47">
        <f>CN145/(CM150+$P$15)^2*$O$15</f>
        <v>0</v>
      </c>
      <c r="CP145" s="44">
        <f>EXP($N$15-$O$15/(CO150+$P$15))/$S$79*$S$130</f>
        <v>0</v>
      </c>
      <c r="CQ145" s="47">
        <f>CP145/(CO150+$P$15)^2*$O$15</f>
        <v>0</v>
      </c>
      <c r="CR145" s="44">
        <f>EXP($N$15-$O$15/(CQ150+$P$15))/$S$79*$S$130</f>
        <v>0</v>
      </c>
      <c r="CS145" s="47">
        <f>CR145/(CQ150+$P$15)^2*$O$15</f>
        <v>0</v>
      </c>
      <c r="CT145" s="44">
        <f>EXP($N$15-$O$15/(CS150+$P$15))/$S$79*$S$130</f>
        <v>0</v>
      </c>
      <c r="CU145" s="47">
        <f>CT145/(CS150+$P$15)^2*$O$15</f>
        <v>0</v>
      </c>
      <c r="CV145" s="44">
        <f>EXP($N$15-$O$15/(CU150+$P$15))/$S$79*$S$130</f>
        <v>0</v>
      </c>
      <c r="CW145" s="47">
        <f>CV145/(CU150+$P$15)^2*$O$15</f>
        <v>0</v>
      </c>
      <c r="CX145" s="44">
        <f>EXP($N$15-$O$15/(CW150+$P$15))/$S$79*$S$130</f>
        <v>0</v>
      </c>
      <c r="CY145" s="47">
        <f>CX145/(CW150+$P$15)^2*$O$15</f>
        <v>0</v>
      </c>
      <c r="CZ145" s="44">
        <f>EXP($N$15-$O$15/(CY150+$P$15))/$S$79*$S$130</f>
        <v>0</v>
      </c>
      <c r="DA145" s="47">
        <f>CZ145/(CY150+$P$15)^2*$O$15</f>
        <v>0</v>
      </c>
      <c r="DB145" s="44">
        <f>EXP($N$15-$O$15/(DA150+$P$15))/$S$79*$S$130</f>
        <v>0</v>
      </c>
      <c r="DC145" s="47">
        <f>DB145/(DA150+$P$15)^2*$O$15</f>
        <v>0</v>
      </c>
      <c r="DD145" s="44">
        <f>EXP($N$15-$O$15/(DC150+$P$15))/$S$79*$S$130</f>
        <v>0</v>
      </c>
      <c r="DE145" s="47">
        <f>DD145/(DC150+$P$15)^2*$O$15</f>
        <v>0</v>
      </c>
      <c r="DF145" s="44">
        <f>EXP($N$15-$O$15/(DE150+$P$15))/$S$79*$S$130</f>
        <v>0</v>
      </c>
      <c r="DG145" s="47">
        <f>DF145/(DE150+$P$15)^2*$O$15</f>
        <v>0</v>
      </c>
      <c r="DH145" s="44">
        <f>EXP($N$15-$O$15/(DG150+$P$15))/$S$79*$S$130</f>
        <v>0</v>
      </c>
      <c r="DI145" s="47">
        <f>DH145/(DG150+$P$15)^2*$O$15</f>
        <v>0</v>
      </c>
      <c r="DJ145" s="44">
        <f>EXP($N$15-$O$15/(DI150+$P$15))/$S$79*$S$130</f>
        <v>0</v>
      </c>
      <c r="DK145" s="47">
        <f>DJ145/(DI150+$P$15)^2*$O$15</f>
        <v>0</v>
      </c>
      <c r="DL145" s="44">
        <f>EXP($N$15-$O$15/(DK150+$P$15))/$S$79*$S$130</f>
        <v>0</v>
      </c>
      <c r="DM145" s="47">
        <f>DL145/(DK150+$P$15)^2*$O$15</f>
        <v>0</v>
      </c>
      <c r="DN145" s="44">
        <f>EXP($N$15-$O$15/(DM150+$P$15))/$S$79*$S$130</f>
        <v>0</v>
      </c>
      <c r="DO145" s="47">
        <f>DN145/(DM150+$P$15)^2*$O$15</f>
        <v>0</v>
      </c>
      <c r="DP145" s="44">
        <f>EXP($N$15-$O$15/(DO150+$P$15))/$S$79*$S$130</f>
        <v>0</v>
      </c>
      <c r="DQ145" s="47">
        <f>DP145/(DO150+$P$15)^2*$O$15</f>
        <v>0</v>
      </c>
      <c r="DR145" s="44">
        <f>EXP($N$15-$O$15/(DQ150+$P$15))/$S$79*$S$130</f>
        <v>0</v>
      </c>
      <c r="DS145" s="47">
        <f>DR145/(DQ150+$P$15)^2*$O$15</f>
        <v>0</v>
      </c>
      <c r="DT145" s="44">
        <f>EXP($N$15-$O$15/(DS150+$P$15))/$S$79*$S$130</f>
        <v>0</v>
      </c>
      <c r="DU145" s="47">
        <f>DT145/(DS150+$P$15)^2*$O$15</f>
        <v>0</v>
      </c>
      <c r="DV145" s="44">
        <f>EXP($N$15-$O$15/(DU150+$P$15))/$S$79*$S$130</f>
        <v>0</v>
      </c>
      <c r="DW145" s="47">
        <f>DV145/(DU150+$P$15)^2*$O$15</f>
        <v>0</v>
      </c>
      <c r="DX145" s="44">
        <f>EXP($N$15-$O$15/(DW150+$P$15))/$S$79*$S$130</f>
        <v>0</v>
      </c>
      <c r="DY145" s="47">
        <f>DX145/(DW150+$P$15)^2*$O$15</f>
        <v>0</v>
      </c>
      <c r="DZ145" s="44">
        <f>EXP($N$15-$O$15/(DY150+$P$15))/$S$79*$S$130</f>
        <v>0</v>
      </c>
      <c r="EA145" s="47">
        <f>DZ145/(DY150+$P$15)^2*$O$15</f>
        <v>0</v>
      </c>
      <c r="EB145" s="44">
        <f>EXP($N$15-$O$15/(EA150+$P$15))/$S$79*$S$130</f>
        <v>0</v>
      </c>
      <c r="EC145" s="47">
        <f>EB145/(EA150+$P$15)^2*$O$15</f>
        <v>0</v>
      </c>
      <c r="ED145" s="44">
        <f>EXP($N$15-$O$15/(EC150+$P$15))/$S$79*$S$130</f>
        <v>0</v>
      </c>
      <c r="EE145" s="47">
        <f>ED145/(EC150+$P$15)^2*$O$15</f>
        <v>0</v>
      </c>
      <c r="EF145" s="44">
        <f>EXP($N$15-$O$15/(EE150+$P$15))/$S$79*$S$130</f>
        <v>0</v>
      </c>
      <c r="EG145" s="47">
        <f>EF145/(EE150+$P$15)^2*$O$15</f>
        <v>0</v>
      </c>
      <c r="EH145" s="44">
        <f>EXP($N$15-$O$15/(EG150+$P$15))/$S$79*$S$130</f>
        <v>0</v>
      </c>
      <c r="EI145" s="47">
        <f>EH145/(EG150+$P$15)^2*$O$15</f>
        <v>0</v>
      </c>
      <c r="EJ145" s="44">
        <f>EXP($N$15-$O$15/(EI150+$P$15))/$S$79*$S$130</f>
        <v>0</v>
      </c>
      <c r="EK145" s="47">
        <f>EJ145/(EI150+$P$15)^2*$O$15</f>
        <v>0</v>
      </c>
      <c r="EL145" s="44">
        <f>EXP($N$15-$O$15/(EK150+$P$15))/$S$79*$S$130</f>
        <v>0</v>
      </c>
      <c r="EM145" s="47">
        <f>EL145/(EK150+$P$15)^2*$O$15</f>
        <v>0</v>
      </c>
      <c r="EN145" s="44">
        <f>EXP($N$15-$O$15/(EM150+$P$15))/$S$79*$S$130</f>
        <v>0</v>
      </c>
      <c r="EO145" s="47">
        <f>EN145/(EM150+$P$15)^2*$O$15</f>
        <v>0</v>
      </c>
      <c r="EP145" s="44">
        <f>EXP($N$15-$O$15/(EO150+$P$15))/$S$79*$S$130</f>
        <v>0</v>
      </c>
      <c r="EQ145" s="47">
        <f>EP145/(EO150+$P$15)^2*$O$15</f>
        <v>0</v>
      </c>
      <c r="ER145" s="44">
        <f>EXP($N$15-$O$15/(EQ150+$P$15))/$S$79*$S$130</f>
        <v>0</v>
      </c>
      <c r="ES145" s="47">
        <f>ER145/(EQ150+$P$15)^2*$O$15</f>
        <v>0</v>
      </c>
      <c r="ET145" s="44">
        <f>EXP($N$15-$O$15/(ES150+$P$15))/$S$79*$S$130</f>
        <v>0</v>
      </c>
      <c r="EU145" s="47">
        <f>ET145/(ES150+$P$15)^2*$O$15</f>
        <v>0</v>
      </c>
      <c r="EV145" s="44">
        <f>EXP($N$15-$O$15/(EU150+$P$15))/$S$79*$S$130</f>
        <v>0</v>
      </c>
      <c r="EW145" s="47">
        <f>EV145/(EU150+$P$15)^2*$O$15</f>
        <v>0</v>
      </c>
    </row>
    <row r="146" spans="13:153" x14ac:dyDescent="0.25">
      <c r="M146" s="45">
        <v>8</v>
      </c>
      <c r="N146" s="44">
        <f t="shared" si="61"/>
        <v>0</v>
      </c>
      <c r="O146" s="42">
        <f t="shared" si="62"/>
        <v>0</v>
      </c>
      <c r="P146" s="44">
        <f t="shared" si="63"/>
        <v>0</v>
      </c>
      <c r="Q146" s="47">
        <f t="shared" si="64"/>
        <v>0</v>
      </c>
      <c r="R146" s="44">
        <f>EXP($N$16-$O$16/(Q150+$P$16))/$S$79*$S$131</f>
        <v>0</v>
      </c>
      <c r="S146" s="47">
        <f>R146/(Q150+$P$16)^2*$O$16</f>
        <v>0</v>
      </c>
      <c r="T146" s="44">
        <f>EXP($N$16-$O$16/(S150+$P$16))/$S$79*$S$131</f>
        <v>0</v>
      </c>
      <c r="U146" s="47">
        <f>T146/(S150+$P$16)^2*$O$16</f>
        <v>0</v>
      </c>
      <c r="V146" s="44">
        <f>EXP($N$16-$O$16/(U150+$P$16))/$S$79*$S$131</f>
        <v>0</v>
      </c>
      <c r="W146" s="47">
        <f>V146/(U150+$P$16)^2*$O$16</f>
        <v>0</v>
      </c>
      <c r="X146" s="44">
        <f>EXP($N$16-$O$16/(W150+$P$16))/$S$79*$S$131</f>
        <v>0</v>
      </c>
      <c r="Y146" s="47">
        <f>X146/(W150+$P$16)^2*$O$16</f>
        <v>0</v>
      </c>
      <c r="Z146" s="44">
        <f>EXP($N$16-$O$16/(Y150+$P$16))/$S$79*$S$131</f>
        <v>0</v>
      </c>
      <c r="AA146" s="47">
        <f>Z146/(Y150+$P$16)^2*$O$16</f>
        <v>0</v>
      </c>
      <c r="AB146" s="44">
        <f>EXP($N$16-$O$16/(AA150+$P$16))/$S$79*$S$131</f>
        <v>0</v>
      </c>
      <c r="AC146" s="47">
        <f>AB146/(AA150+$P$16)^2*$O$16</f>
        <v>0</v>
      </c>
      <c r="AD146" s="44">
        <f>EXP($N$16-$O$16/(AC150+$P$16))/$S$79*$S$131</f>
        <v>0</v>
      </c>
      <c r="AE146" s="47">
        <f>AD146/(AC150+$P$16)^2*$O$16</f>
        <v>0</v>
      </c>
      <c r="AF146" s="44">
        <f>EXP($N$16-$O$16/(AE150+$P$16))/$S$79*$S$131</f>
        <v>0</v>
      </c>
      <c r="AG146" s="47">
        <f>AF146/(AE150+$P$16)^2*$O$16</f>
        <v>0</v>
      </c>
      <c r="AH146" s="44">
        <f>EXP($N$16-$O$16/(AG150+$P$16))/$S$79*$S$131</f>
        <v>0</v>
      </c>
      <c r="AI146" s="47">
        <f>AH146/(AG150+$P$16)^2*$O$16</f>
        <v>0</v>
      </c>
      <c r="AJ146" s="44">
        <f>EXP($N$16-$O$16/(AI150+$P$16))/$S$79*$S$131</f>
        <v>0</v>
      </c>
      <c r="AK146" s="47">
        <f>AJ146/(AI150+$P$16)^2*$O$16</f>
        <v>0</v>
      </c>
      <c r="AL146" s="44">
        <f>EXP($N$16-$O$16/(AK150+$P$16))/$S$79*$S$131</f>
        <v>0</v>
      </c>
      <c r="AM146" s="47">
        <f>AL146/(AK150+$P$16)^2*$O$16</f>
        <v>0</v>
      </c>
      <c r="AN146" s="44">
        <f>EXP($N$16-$O$16/(AM150+$P$16))/$S$79*$S$131</f>
        <v>0</v>
      </c>
      <c r="AO146" s="47">
        <f>AN146/(AM150+$P$16)^2*$O$16</f>
        <v>0</v>
      </c>
      <c r="AP146" s="44">
        <f>EXP($N$16-$O$16/(AO150+$P$16))/$S$79*$S$131</f>
        <v>0</v>
      </c>
      <c r="AQ146" s="47">
        <f>AP146/(AO150+$P$16)^2*$O$16</f>
        <v>0</v>
      </c>
      <c r="AR146" s="44">
        <f>EXP($N$16-$O$16/(AQ150+$P$16))/$S$79*$S$131</f>
        <v>0</v>
      </c>
      <c r="AS146" s="47">
        <f>AR146/(AQ150+$P$16)^2*$O$16</f>
        <v>0</v>
      </c>
      <c r="AT146" s="44">
        <f>EXP($N$16-$O$16/(AS150+$P$16))/$S$79*$S$131</f>
        <v>0</v>
      </c>
      <c r="AU146" s="47">
        <f>AT146/(AS150+$P$16)^2*$O$16</f>
        <v>0</v>
      </c>
      <c r="AV146" s="44">
        <f>EXP($N$16-$O$16/(AU150+$P$16))/$S$79*$S$131</f>
        <v>0</v>
      </c>
      <c r="AW146" s="47">
        <f>AV146/(AU150+$P$16)^2*$O$16</f>
        <v>0</v>
      </c>
      <c r="AX146" s="44">
        <f>EXP($N$16-$O$16/(AW150+$P$16))/$S$79*$S$131</f>
        <v>0</v>
      </c>
      <c r="AY146" s="47">
        <f>AX146/(AW150+$P$16)^2*$O$16</f>
        <v>0</v>
      </c>
      <c r="AZ146" s="44">
        <f>EXP($N$16-$O$16/(AY150+$P$16))/$S$79*$S$131</f>
        <v>0</v>
      </c>
      <c r="BA146" s="47">
        <f>AZ146/(AY150+$P$16)^2*$O$16</f>
        <v>0</v>
      </c>
      <c r="BB146" s="44">
        <f>EXP($N$16-$O$16/(BA150+$P$16))/$S$79*$S$131</f>
        <v>0</v>
      </c>
      <c r="BC146" s="47">
        <f>BB146/(BA150+$P$16)^2*$O$16</f>
        <v>0</v>
      </c>
      <c r="BD146" s="44">
        <f>EXP($N$16-$O$16/(BC150+$P$16))/$S$79*$S$131</f>
        <v>0</v>
      </c>
      <c r="BE146" s="47">
        <f>BD146/(BC150+$P$16)^2*$O$16</f>
        <v>0</v>
      </c>
      <c r="BF146" s="44">
        <f>EXP($N$16-$O$16/(BE150+$P$16))/$S$79*$S$131</f>
        <v>0</v>
      </c>
      <c r="BG146" s="47">
        <f>BF146/(BE150+$P$16)^2*$O$16</f>
        <v>0</v>
      </c>
      <c r="BH146" s="44">
        <f>EXP($N$16-$O$16/(BG150+$P$16))/$S$79*$S$131</f>
        <v>0</v>
      </c>
      <c r="BI146" s="47">
        <f>BH146/(BG150+$P$16)^2*$O$16</f>
        <v>0</v>
      </c>
      <c r="BJ146" s="44">
        <f>EXP($N$16-$O$16/(BI150+$P$16))/$S$79*$S$131</f>
        <v>0</v>
      </c>
      <c r="BK146" s="47">
        <f>BJ146/(BI150+$P$16)^2*$O$16</f>
        <v>0</v>
      </c>
      <c r="BL146" s="44">
        <f>EXP($N$16-$O$16/(BK150+$P$16))/$S$79*$S$131</f>
        <v>0</v>
      </c>
      <c r="BM146" s="47">
        <f>BL146/(BK150+$P$16)^2*$O$16</f>
        <v>0</v>
      </c>
      <c r="BN146" s="44">
        <f>EXP($N$16-$O$16/(BM150+$P$16))/$S$79*$S$131</f>
        <v>0</v>
      </c>
      <c r="BO146" s="47">
        <f>BN146/(BM150+$P$16)^2*$O$16</f>
        <v>0</v>
      </c>
      <c r="BP146" s="44">
        <f>EXP($N$16-$O$16/(BO150+$P$16))/$S$79*$S$131</f>
        <v>0</v>
      </c>
      <c r="BQ146" s="47">
        <f>BP146/(BO150+$P$16)^2*$O$16</f>
        <v>0</v>
      </c>
      <c r="BR146" s="44">
        <f>EXP($N$16-$O$16/(BQ150+$P$16))/$S$79*$S$131</f>
        <v>0</v>
      </c>
      <c r="BS146" s="47">
        <f>BR146/(BQ150+$P$16)^2*$O$16</f>
        <v>0</v>
      </c>
      <c r="BT146" s="44">
        <f>EXP($N$16-$O$16/(BS150+$P$16))/$S$79*$S$131</f>
        <v>0</v>
      </c>
      <c r="BU146" s="47">
        <f>BT146/(BS150+$P$16)^2*$O$16</f>
        <v>0</v>
      </c>
      <c r="BV146" s="44">
        <f>EXP($N$16-$O$16/(BU150+$P$16))/$S$79*$S$131</f>
        <v>0</v>
      </c>
      <c r="BW146" s="47">
        <f>BV146/(BU150+$P$16)^2*$O$16</f>
        <v>0</v>
      </c>
      <c r="BX146" s="44">
        <f>EXP($N$16-$O$16/(BW150+$P$16))/$S$79*$S$131</f>
        <v>0</v>
      </c>
      <c r="BY146" s="47">
        <f>BX146/(BW150+$P$16)^2*$O$16</f>
        <v>0</v>
      </c>
      <c r="BZ146" s="44">
        <f>EXP($N$16-$O$16/(BY150+$P$16))/$S$79*$S$131</f>
        <v>0</v>
      </c>
      <c r="CA146" s="47">
        <f>BZ146/(BY150+$P$16)^2*$O$16</f>
        <v>0</v>
      </c>
      <c r="CB146" s="44">
        <f>EXP($N$16-$O$16/(CA150+$P$16))/$S$79*$S$131</f>
        <v>0</v>
      </c>
      <c r="CC146" s="47">
        <f>CB146/(CA150+$P$16)^2*$O$16</f>
        <v>0</v>
      </c>
      <c r="CD146" s="44">
        <f>EXP($N$16-$O$16/(CC150+$P$16))/$S$79*$S$131</f>
        <v>0</v>
      </c>
      <c r="CE146" s="47">
        <f>CD146/(CC150+$P$16)^2*$O$16</f>
        <v>0</v>
      </c>
      <c r="CF146" s="44">
        <f>EXP($N$16-$O$16/(CE150+$P$16))/$S$79*$S$131</f>
        <v>0</v>
      </c>
      <c r="CG146" s="47">
        <f>CF146/(CE150+$P$16)^2*$O$16</f>
        <v>0</v>
      </c>
      <c r="CH146" s="44">
        <f>EXP($N$16-$O$16/(CG150+$P$16))/$S$79*$S$131</f>
        <v>0</v>
      </c>
      <c r="CI146" s="47">
        <f>CH146/(CG150+$P$16)^2*$O$16</f>
        <v>0</v>
      </c>
      <c r="CJ146" s="44">
        <f>EXP($N$16-$O$16/(CI150+$P$16))/$S$79*$S$131</f>
        <v>0</v>
      </c>
      <c r="CK146" s="47">
        <f>CJ146/(CI150+$P$16)^2*$O$16</f>
        <v>0</v>
      </c>
      <c r="CL146" s="44">
        <f>EXP($N$16-$O$16/(CK150+$P$16))/$S$79*$S$131</f>
        <v>0</v>
      </c>
      <c r="CM146" s="47">
        <f>CL146/(CK150+$P$16)^2*$O$16</f>
        <v>0</v>
      </c>
      <c r="CN146" s="44">
        <f>EXP($N$16-$O$16/(CM150+$P$16))/$S$79*$S$131</f>
        <v>0</v>
      </c>
      <c r="CO146" s="47">
        <f>CN146/(CM150+$P$16)^2*$O$16</f>
        <v>0</v>
      </c>
      <c r="CP146" s="44">
        <f>EXP($N$16-$O$16/(CO150+$P$16))/$S$79*$S$131</f>
        <v>0</v>
      </c>
      <c r="CQ146" s="47">
        <f>CP146/(CO150+$P$16)^2*$O$16</f>
        <v>0</v>
      </c>
      <c r="CR146" s="44">
        <f>EXP($N$16-$O$16/(CQ150+$P$16))/$S$79*$S$131</f>
        <v>0</v>
      </c>
      <c r="CS146" s="47">
        <f>CR146/(CQ150+$P$16)^2*$O$16</f>
        <v>0</v>
      </c>
      <c r="CT146" s="44">
        <f>EXP($N$16-$O$16/(CS150+$P$16))/$S$79*$S$131</f>
        <v>0</v>
      </c>
      <c r="CU146" s="47">
        <f>CT146/(CS150+$P$16)^2*$O$16</f>
        <v>0</v>
      </c>
      <c r="CV146" s="44">
        <f>EXP($N$16-$O$16/(CU150+$P$16))/$S$79*$S$131</f>
        <v>0</v>
      </c>
      <c r="CW146" s="47">
        <f>CV146/(CU150+$P$16)^2*$O$16</f>
        <v>0</v>
      </c>
      <c r="CX146" s="44">
        <f>EXP($N$16-$O$16/(CW150+$P$16))/$S$79*$S$131</f>
        <v>0</v>
      </c>
      <c r="CY146" s="47">
        <f>CX146/(CW150+$P$16)^2*$O$16</f>
        <v>0</v>
      </c>
      <c r="CZ146" s="44">
        <f>EXP($N$16-$O$16/(CY150+$P$16))/$S$79*$S$131</f>
        <v>0</v>
      </c>
      <c r="DA146" s="47">
        <f>CZ146/(CY150+$P$16)^2*$O$16</f>
        <v>0</v>
      </c>
      <c r="DB146" s="44">
        <f>EXP($N$16-$O$16/(DA150+$P$16))/$S$79*$S$131</f>
        <v>0</v>
      </c>
      <c r="DC146" s="47">
        <f>DB146/(DA150+$P$16)^2*$O$16</f>
        <v>0</v>
      </c>
      <c r="DD146" s="44">
        <f>EXP($N$16-$O$16/(DC150+$P$16))/$S$79*$S$131</f>
        <v>0</v>
      </c>
      <c r="DE146" s="47">
        <f>DD146/(DC150+$P$16)^2*$O$16</f>
        <v>0</v>
      </c>
      <c r="DF146" s="44">
        <f>EXP($N$16-$O$16/(DE150+$P$16))/$S$79*$S$131</f>
        <v>0</v>
      </c>
      <c r="DG146" s="47">
        <f>DF146/(DE150+$P$16)^2*$O$16</f>
        <v>0</v>
      </c>
      <c r="DH146" s="44">
        <f>EXP($N$16-$O$16/(DG150+$P$16))/$S$79*$S$131</f>
        <v>0</v>
      </c>
      <c r="DI146" s="47">
        <f>DH146/(DG150+$P$16)^2*$O$16</f>
        <v>0</v>
      </c>
      <c r="DJ146" s="44">
        <f>EXP($N$16-$O$16/(DI150+$P$16))/$S$79*$S$131</f>
        <v>0</v>
      </c>
      <c r="DK146" s="47">
        <f>DJ146/(DI150+$P$16)^2*$O$16</f>
        <v>0</v>
      </c>
      <c r="DL146" s="44">
        <f>EXP($N$16-$O$16/(DK150+$P$16))/$S$79*$S$131</f>
        <v>0</v>
      </c>
      <c r="DM146" s="47">
        <f>DL146/(DK150+$P$16)^2*$O$16</f>
        <v>0</v>
      </c>
      <c r="DN146" s="44">
        <f>EXP($N$16-$O$16/(DM150+$P$16))/$S$79*$S$131</f>
        <v>0</v>
      </c>
      <c r="DO146" s="47">
        <f>DN146/(DM150+$P$16)^2*$O$16</f>
        <v>0</v>
      </c>
      <c r="DP146" s="44">
        <f>EXP($N$16-$O$16/(DO150+$P$16))/$S$79*$S$131</f>
        <v>0</v>
      </c>
      <c r="DQ146" s="47">
        <f>DP146/(DO150+$P$16)^2*$O$16</f>
        <v>0</v>
      </c>
      <c r="DR146" s="44">
        <f>EXP($N$16-$O$16/(DQ150+$P$16))/$S$79*$S$131</f>
        <v>0</v>
      </c>
      <c r="DS146" s="47">
        <f>DR146/(DQ150+$P$16)^2*$O$16</f>
        <v>0</v>
      </c>
      <c r="DT146" s="44">
        <f>EXP($N$16-$O$16/(DS150+$P$16))/$S$79*$S$131</f>
        <v>0</v>
      </c>
      <c r="DU146" s="47">
        <f>DT146/(DS150+$P$16)^2*$O$16</f>
        <v>0</v>
      </c>
      <c r="DV146" s="44">
        <f>EXP($N$16-$O$16/(DU150+$P$16))/$S$79*$S$131</f>
        <v>0</v>
      </c>
      <c r="DW146" s="47">
        <f>DV146/(DU150+$P$16)^2*$O$16</f>
        <v>0</v>
      </c>
      <c r="DX146" s="44">
        <f>EXP($N$16-$O$16/(DW150+$P$16))/$S$79*$S$131</f>
        <v>0</v>
      </c>
      <c r="DY146" s="47">
        <f>DX146/(DW150+$P$16)^2*$O$16</f>
        <v>0</v>
      </c>
      <c r="DZ146" s="44">
        <f>EXP($N$16-$O$16/(DY150+$P$16))/$S$79*$S$131</f>
        <v>0</v>
      </c>
      <c r="EA146" s="47">
        <f>DZ146/(DY150+$P$16)^2*$O$16</f>
        <v>0</v>
      </c>
      <c r="EB146" s="44">
        <f>EXP($N$16-$O$16/(EA150+$P$16))/$S$79*$S$131</f>
        <v>0</v>
      </c>
      <c r="EC146" s="47">
        <f>EB146/(EA150+$P$16)^2*$O$16</f>
        <v>0</v>
      </c>
      <c r="ED146" s="44">
        <f>EXP($N$16-$O$16/(EC150+$P$16))/$S$79*$S$131</f>
        <v>0</v>
      </c>
      <c r="EE146" s="47">
        <f>ED146/(EC150+$P$16)^2*$O$16</f>
        <v>0</v>
      </c>
      <c r="EF146" s="44">
        <f>EXP($N$16-$O$16/(EE150+$P$16))/$S$79*$S$131</f>
        <v>0</v>
      </c>
      <c r="EG146" s="47">
        <f>EF146/(EE150+$P$16)^2*$O$16</f>
        <v>0</v>
      </c>
      <c r="EH146" s="44">
        <f>EXP($N$16-$O$16/(EG150+$P$16))/$S$79*$S$131</f>
        <v>0</v>
      </c>
      <c r="EI146" s="47">
        <f>EH146/(EG150+$P$16)^2*$O$16</f>
        <v>0</v>
      </c>
      <c r="EJ146" s="44">
        <f>EXP($N$16-$O$16/(EI150+$P$16))/$S$79*$S$131</f>
        <v>0</v>
      </c>
      <c r="EK146" s="47">
        <f>EJ146/(EI150+$P$16)^2*$O$16</f>
        <v>0</v>
      </c>
      <c r="EL146" s="44">
        <f>EXP($N$16-$O$16/(EK150+$P$16))/$S$79*$S$131</f>
        <v>0</v>
      </c>
      <c r="EM146" s="47">
        <f>EL146/(EK150+$P$16)^2*$O$16</f>
        <v>0</v>
      </c>
      <c r="EN146" s="44">
        <f>EXP($N$16-$O$16/(EM150+$P$16))/$S$79*$S$131</f>
        <v>0</v>
      </c>
      <c r="EO146" s="47">
        <f>EN146/(EM150+$P$16)^2*$O$16</f>
        <v>0</v>
      </c>
      <c r="EP146" s="44">
        <f>EXP($N$16-$O$16/(EO150+$P$16))/$S$79*$S$131</f>
        <v>0</v>
      </c>
      <c r="EQ146" s="47">
        <f>EP146/(EO150+$P$16)^2*$O$16</f>
        <v>0</v>
      </c>
      <c r="ER146" s="44">
        <f>EXP($N$16-$O$16/(EQ150+$P$16))/$S$79*$S$131</f>
        <v>0</v>
      </c>
      <c r="ES146" s="47">
        <f>ER146/(EQ150+$P$16)^2*$O$16</f>
        <v>0</v>
      </c>
      <c r="ET146" s="44">
        <f>EXP($N$16-$O$16/(ES150+$P$16))/$S$79*$S$131</f>
        <v>0</v>
      </c>
      <c r="EU146" s="47">
        <f>ET146/(ES150+$P$16)^2*$O$16</f>
        <v>0</v>
      </c>
      <c r="EV146" s="44">
        <f>EXP($N$16-$O$16/(EU150+$P$16))/$S$79*$S$131</f>
        <v>0</v>
      </c>
      <c r="EW146" s="47">
        <f>EV146/(EU150+$P$16)^2*$O$16</f>
        <v>0</v>
      </c>
    </row>
    <row r="147" spans="13:153" x14ac:dyDescent="0.25">
      <c r="M147" s="45">
        <v>9</v>
      </c>
      <c r="N147" s="44">
        <f t="shared" si="61"/>
        <v>0</v>
      </c>
      <c r="O147" s="42">
        <f t="shared" si="62"/>
        <v>0</v>
      </c>
      <c r="P147" s="44">
        <f t="shared" si="63"/>
        <v>0</v>
      </c>
      <c r="Q147" s="47">
        <f t="shared" si="64"/>
        <v>0</v>
      </c>
      <c r="R147" s="44">
        <f>EXP($N$17-$O$17/(Q150+$P$17))/$S$79*$S$132</f>
        <v>0</v>
      </c>
      <c r="S147" s="47">
        <f>R147/(Q150+$P$17)^2*$O$17</f>
        <v>0</v>
      </c>
      <c r="T147" s="44">
        <f>EXP($N$17-$O$17/(S150+$P$17))/$S$79*$S$132</f>
        <v>0</v>
      </c>
      <c r="U147" s="47">
        <f>T147/(S150+$P$17)^2*$O$17</f>
        <v>0</v>
      </c>
      <c r="V147" s="44">
        <f>EXP($N$17-$O$17/(U150+$P$17))/$S$79*$S$132</f>
        <v>0</v>
      </c>
      <c r="W147" s="47">
        <f>V147/(U150+$P$17)^2*$O$17</f>
        <v>0</v>
      </c>
      <c r="X147" s="44">
        <f>EXP($N$17-$O$17/(W150+$P$17))/$S$79*$S$132</f>
        <v>0</v>
      </c>
      <c r="Y147" s="47">
        <f>X147/(W150+$P$17)^2*$O$17</f>
        <v>0</v>
      </c>
      <c r="Z147" s="44">
        <f>EXP($N$17-$O$17/(Y150+$P$17))/$S$79*$S$132</f>
        <v>0</v>
      </c>
      <c r="AA147" s="47">
        <f>Z147/(Y150+$P$17)^2*$O$17</f>
        <v>0</v>
      </c>
      <c r="AB147" s="44">
        <f>EXP($N$17-$O$17/(AA150+$P$17))/$S$79*$S$132</f>
        <v>0</v>
      </c>
      <c r="AC147" s="47">
        <f>AB147/(AA150+$P$17)^2*$O$17</f>
        <v>0</v>
      </c>
      <c r="AD147" s="44">
        <f>EXP($N$17-$O$17/(AC150+$P$17))/$S$79*$S$132</f>
        <v>0</v>
      </c>
      <c r="AE147" s="47">
        <f>AD147/(AC150+$P$17)^2*$O$17</f>
        <v>0</v>
      </c>
      <c r="AF147" s="44">
        <f>EXP($N$17-$O$17/(AE150+$P$17))/$S$79*$S$132</f>
        <v>0</v>
      </c>
      <c r="AG147" s="47">
        <f>AF147/(AE150+$P$17)^2*$O$17</f>
        <v>0</v>
      </c>
      <c r="AH147" s="44">
        <f>EXP($N$17-$O$17/(AG150+$P$17))/$S$79*$S$132</f>
        <v>0</v>
      </c>
      <c r="AI147" s="47">
        <f>AH147/(AG150+$P$17)^2*$O$17</f>
        <v>0</v>
      </c>
      <c r="AJ147" s="44">
        <f>EXP($N$17-$O$17/(AI150+$P$17))/$S$79*$S$132</f>
        <v>0</v>
      </c>
      <c r="AK147" s="47">
        <f>AJ147/(AI150+$P$17)^2*$O$17</f>
        <v>0</v>
      </c>
      <c r="AL147" s="44">
        <f>EXP($N$17-$O$17/(AK150+$P$17))/$S$79*$S$132</f>
        <v>0</v>
      </c>
      <c r="AM147" s="47">
        <f>AL147/(AK150+$P$17)^2*$O$17</f>
        <v>0</v>
      </c>
      <c r="AN147" s="44">
        <f>EXP($N$17-$O$17/(AM150+$P$17))/$S$79*$S$132</f>
        <v>0</v>
      </c>
      <c r="AO147" s="47">
        <f>AN147/(AM150+$P$17)^2*$O$17</f>
        <v>0</v>
      </c>
      <c r="AP147" s="44">
        <f>EXP($N$17-$O$17/(AO150+$P$17))/$S$79*$S$132</f>
        <v>0</v>
      </c>
      <c r="AQ147" s="47">
        <f>AP147/(AO150+$P$17)^2*$O$17</f>
        <v>0</v>
      </c>
      <c r="AR147" s="44">
        <f>EXP($N$17-$O$17/(AQ150+$P$17))/$S$79*$S$132</f>
        <v>0</v>
      </c>
      <c r="AS147" s="47">
        <f>AR147/(AQ150+$P$17)^2*$O$17</f>
        <v>0</v>
      </c>
      <c r="AT147" s="44">
        <f>EXP($N$17-$O$17/(AS150+$P$17))/$S$79*$S$132</f>
        <v>0</v>
      </c>
      <c r="AU147" s="47">
        <f>AT147/(AS150+$P$17)^2*$O$17</f>
        <v>0</v>
      </c>
      <c r="AV147" s="44">
        <f>EXP($N$17-$O$17/(AU150+$P$17))/$S$79*$S$132</f>
        <v>0</v>
      </c>
      <c r="AW147" s="47">
        <f>AV147/(AU150+$P$17)^2*$O$17</f>
        <v>0</v>
      </c>
      <c r="AX147" s="44">
        <f>EXP($N$17-$O$17/(AW150+$P$17))/$S$79*$S$132</f>
        <v>0</v>
      </c>
      <c r="AY147" s="47">
        <f>AX147/(AW150+$P$17)^2*$O$17</f>
        <v>0</v>
      </c>
      <c r="AZ147" s="44">
        <f>EXP($N$17-$O$17/(AY150+$P$17))/$S$79*$S$132</f>
        <v>0</v>
      </c>
      <c r="BA147" s="47">
        <f>AZ147/(AY150+$P$17)^2*$O$17</f>
        <v>0</v>
      </c>
      <c r="BB147" s="44">
        <f>EXP($N$17-$O$17/(BA150+$P$17))/$S$79*$S$132</f>
        <v>0</v>
      </c>
      <c r="BC147" s="47">
        <f>BB147/(BA150+$P$17)^2*$O$17</f>
        <v>0</v>
      </c>
      <c r="BD147" s="44">
        <f>EXP($N$17-$O$17/(BC150+$P$17))/$S$79*$S$132</f>
        <v>0</v>
      </c>
      <c r="BE147" s="47">
        <f>BD147/(BC150+$P$17)^2*$O$17</f>
        <v>0</v>
      </c>
      <c r="BF147" s="44">
        <f>EXP($N$17-$O$17/(BE150+$P$17))/$S$79*$S$132</f>
        <v>0</v>
      </c>
      <c r="BG147" s="47">
        <f>BF147/(BE150+$P$17)^2*$O$17</f>
        <v>0</v>
      </c>
      <c r="BH147" s="44">
        <f>EXP($N$17-$O$17/(BG150+$P$17))/$S$79*$S$132</f>
        <v>0</v>
      </c>
      <c r="BI147" s="47">
        <f>BH147/(BG150+$P$17)^2*$O$17</f>
        <v>0</v>
      </c>
      <c r="BJ147" s="44">
        <f>EXP($N$17-$O$17/(BI150+$P$17))/$S$79*$S$132</f>
        <v>0</v>
      </c>
      <c r="BK147" s="47">
        <f>BJ147/(BI150+$P$17)^2*$O$17</f>
        <v>0</v>
      </c>
      <c r="BL147" s="44">
        <f>EXP($N$17-$O$17/(BK150+$P$17))/$S$79*$S$132</f>
        <v>0</v>
      </c>
      <c r="BM147" s="47">
        <f>BL147/(BK150+$P$17)^2*$O$17</f>
        <v>0</v>
      </c>
      <c r="BN147" s="44">
        <f>EXP($N$17-$O$17/(BM150+$P$17))/$S$79*$S$132</f>
        <v>0</v>
      </c>
      <c r="BO147" s="47">
        <f>BN147/(BM150+$P$17)^2*$O$17</f>
        <v>0</v>
      </c>
      <c r="BP147" s="44">
        <f>EXP($N$17-$O$17/(BO150+$P$17))/$S$79*$S$132</f>
        <v>0</v>
      </c>
      <c r="BQ147" s="47">
        <f>BP147/(BO150+$P$17)^2*$O$17</f>
        <v>0</v>
      </c>
      <c r="BR147" s="44">
        <f>EXP($N$17-$O$17/(BQ150+$P$17))/$S$79*$S$132</f>
        <v>0</v>
      </c>
      <c r="BS147" s="47">
        <f>BR147/(BQ150+$P$17)^2*$O$17</f>
        <v>0</v>
      </c>
      <c r="BT147" s="44">
        <f>EXP($N$17-$O$17/(BS150+$P$17))/$S$79*$S$132</f>
        <v>0</v>
      </c>
      <c r="BU147" s="47">
        <f>BT147/(BS150+$P$17)^2*$O$17</f>
        <v>0</v>
      </c>
      <c r="BV147" s="44">
        <f>EXP($N$17-$O$17/(BU150+$P$17))/$S$79*$S$132</f>
        <v>0</v>
      </c>
      <c r="BW147" s="47">
        <f>BV147/(BU150+$P$17)^2*$O$17</f>
        <v>0</v>
      </c>
      <c r="BX147" s="44">
        <f>EXP($N$17-$O$17/(BW150+$P$17))/$S$79*$S$132</f>
        <v>0</v>
      </c>
      <c r="BY147" s="47">
        <f>BX147/(BW150+$P$17)^2*$O$17</f>
        <v>0</v>
      </c>
      <c r="BZ147" s="44">
        <f>EXP($N$17-$O$17/(BY150+$P$17))/$S$79*$S$132</f>
        <v>0</v>
      </c>
      <c r="CA147" s="47">
        <f>BZ147/(BY150+$P$17)^2*$O$17</f>
        <v>0</v>
      </c>
      <c r="CB147" s="44">
        <f>EXP($N$17-$O$17/(CA150+$P$17))/$S$79*$S$132</f>
        <v>0</v>
      </c>
      <c r="CC147" s="47">
        <f>CB147/(CA150+$P$17)^2*$O$17</f>
        <v>0</v>
      </c>
      <c r="CD147" s="44">
        <f>EXP($N$17-$O$17/(CC150+$P$17))/$S$79*$S$132</f>
        <v>0</v>
      </c>
      <c r="CE147" s="47">
        <f>CD147/(CC150+$P$17)^2*$O$17</f>
        <v>0</v>
      </c>
      <c r="CF147" s="44">
        <f>EXP($N$17-$O$17/(CE150+$P$17))/$S$79*$S$132</f>
        <v>0</v>
      </c>
      <c r="CG147" s="47">
        <f>CF147/(CE150+$P$17)^2*$O$17</f>
        <v>0</v>
      </c>
      <c r="CH147" s="44">
        <f>EXP($N$17-$O$17/(CG150+$P$17))/$S$79*$S$132</f>
        <v>0</v>
      </c>
      <c r="CI147" s="47">
        <f>CH147/(CG150+$P$17)^2*$O$17</f>
        <v>0</v>
      </c>
      <c r="CJ147" s="44">
        <f>EXP($N$17-$O$17/(CI150+$P$17))/$S$79*$S$132</f>
        <v>0</v>
      </c>
      <c r="CK147" s="47">
        <f>CJ147/(CI150+$P$17)^2*$O$17</f>
        <v>0</v>
      </c>
      <c r="CL147" s="44">
        <f>EXP($N$17-$O$17/(CK150+$P$17))/$S$79*$S$132</f>
        <v>0</v>
      </c>
      <c r="CM147" s="47">
        <f>CL147/(CK150+$P$17)^2*$O$17</f>
        <v>0</v>
      </c>
      <c r="CN147" s="44">
        <f>EXP($N$17-$O$17/(CM150+$P$17))/$S$79*$S$132</f>
        <v>0</v>
      </c>
      <c r="CO147" s="47">
        <f>CN147/(CM150+$P$17)^2*$O$17</f>
        <v>0</v>
      </c>
      <c r="CP147" s="44">
        <f>EXP($N$17-$O$17/(CO150+$P$17))/$S$79*$S$132</f>
        <v>0</v>
      </c>
      <c r="CQ147" s="47">
        <f>CP147/(CO150+$P$17)^2*$O$17</f>
        <v>0</v>
      </c>
      <c r="CR147" s="44">
        <f>EXP($N$17-$O$17/(CQ150+$P$17))/$S$79*$S$132</f>
        <v>0</v>
      </c>
      <c r="CS147" s="47">
        <f>CR147/(CQ150+$P$17)^2*$O$17</f>
        <v>0</v>
      </c>
      <c r="CT147" s="44">
        <f>EXP($N$17-$O$17/(CS150+$P$17))/$S$79*$S$132</f>
        <v>0</v>
      </c>
      <c r="CU147" s="47">
        <f>CT147/(CS150+$P$17)^2*$O$17</f>
        <v>0</v>
      </c>
      <c r="CV147" s="44">
        <f>EXP($N$17-$O$17/(CU150+$P$17))/$S$79*$S$132</f>
        <v>0</v>
      </c>
      <c r="CW147" s="47">
        <f>CV147/(CU150+$P$17)^2*$O$17</f>
        <v>0</v>
      </c>
      <c r="CX147" s="44">
        <f>EXP($N$17-$O$17/(CW150+$P$17))/$S$79*$S$132</f>
        <v>0</v>
      </c>
      <c r="CY147" s="47">
        <f>CX147/(CW150+$P$17)^2*$O$17</f>
        <v>0</v>
      </c>
      <c r="CZ147" s="44">
        <f>EXP($N$17-$O$17/(CY150+$P$17))/$S$79*$S$132</f>
        <v>0</v>
      </c>
      <c r="DA147" s="47">
        <f>CZ147/(CY150+$P$17)^2*$O$17</f>
        <v>0</v>
      </c>
      <c r="DB147" s="44">
        <f>EXP($N$17-$O$17/(DA150+$P$17))/$S$79*$S$132</f>
        <v>0</v>
      </c>
      <c r="DC147" s="47">
        <f>DB147/(DA150+$P$17)^2*$O$17</f>
        <v>0</v>
      </c>
      <c r="DD147" s="44">
        <f>EXP($N$17-$O$17/(DC150+$P$17))/$S$79*$S$132</f>
        <v>0</v>
      </c>
      <c r="DE147" s="47">
        <f>DD147/(DC150+$P$17)^2*$O$17</f>
        <v>0</v>
      </c>
      <c r="DF147" s="44">
        <f>EXP($N$17-$O$17/(DE150+$P$17))/$S$79*$S$132</f>
        <v>0</v>
      </c>
      <c r="DG147" s="47">
        <f>DF147/(DE150+$P$17)^2*$O$17</f>
        <v>0</v>
      </c>
      <c r="DH147" s="44">
        <f>EXP($N$17-$O$17/(DG150+$P$17))/$S$79*$S$132</f>
        <v>0</v>
      </c>
      <c r="DI147" s="47">
        <f>DH147/(DG150+$P$17)^2*$O$17</f>
        <v>0</v>
      </c>
      <c r="DJ147" s="44">
        <f>EXP($N$17-$O$17/(DI150+$P$17))/$S$79*$S$132</f>
        <v>0</v>
      </c>
      <c r="DK147" s="47">
        <f>DJ147/(DI150+$P$17)^2*$O$17</f>
        <v>0</v>
      </c>
      <c r="DL147" s="44">
        <f>EXP($N$17-$O$17/(DK150+$P$17))/$S$79*$S$132</f>
        <v>0</v>
      </c>
      <c r="DM147" s="47">
        <f>DL147/(DK150+$P$17)^2*$O$17</f>
        <v>0</v>
      </c>
      <c r="DN147" s="44">
        <f>EXP($N$17-$O$17/(DM150+$P$17))/$S$79*$S$132</f>
        <v>0</v>
      </c>
      <c r="DO147" s="47">
        <f>DN147/(DM150+$P$17)^2*$O$17</f>
        <v>0</v>
      </c>
      <c r="DP147" s="44">
        <f>EXP($N$17-$O$17/(DO150+$P$17))/$S$79*$S$132</f>
        <v>0</v>
      </c>
      <c r="DQ147" s="47">
        <f>DP147/(DO150+$P$17)^2*$O$17</f>
        <v>0</v>
      </c>
      <c r="DR147" s="44">
        <f>EXP($N$17-$O$17/(DQ150+$P$17))/$S$79*$S$132</f>
        <v>0</v>
      </c>
      <c r="DS147" s="47">
        <f>DR147/(DQ150+$P$17)^2*$O$17</f>
        <v>0</v>
      </c>
      <c r="DT147" s="44">
        <f>EXP($N$17-$O$17/(DS150+$P$17))/$S$79*$S$132</f>
        <v>0</v>
      </c>
      <c r="DU147" s="47">
        <f>DT147/(DS150+$P$17)^2*$O$17</f>
        <v>0</v>
      </c>
      <c r="DV147" s="44">
        <f>EXP($N$17-$O$17/(DU150+$P$17))/$S$79*$S$132</f>
        <v>0</v>
      </c>
      <c r="DW147" s="47">
        <f>DV147/(DU150+$P$17)^2*$O$17</f>
        <v>0</v>
      </c>
      <c r="DX147" s="44">
        <f>EXP($N$17-$O$17/(DW150+$P$17))/$S$79*$S$132</f>
        <v>0</v>
      </c>
      <c r="DY147" s="47">
        <f>DX147/(DW150+$P$17)^2*$O$17</f>
        <v>0</v>
      </c>
      <c r="DZ147" s="44">
        <f>EXP($N$17-$O$17/(DY150+$P$17))/$S$79*$S$132</f>
        <v>0</v>
      </c>
      <c r="EA147" s="47">
        <f>DZ147/(DY150+$P$17)^2*$O$17</f>
        <v>0</v>
      </c>
      <c r="EB147" s="44">
        <f>EXP($N$17-$O$17/(EA150+$P$17))/$S$79*$S$132</f>
        <v>0</v>
      </c>
      <c r="EC147" s="47">
        <f>EB147/(EA150+$P$17)^2*$O$17</f>
        <v>0</v>
      </c>
      <c r="ED147" s="44">
        <f>EXP($N$17-$O$17/(EC150+$P$17))/$S$79*$S$132</f>
        <v>0</v>
      </c>
      <c r="EE147" s="47">
        <f>ED147/(EC150+$P$17)^2*$O$17</f>
        <v>0</v>
      </c>
      <c r="EF147" s="44">
        <f>EXP($N$17-$O$17/(EE150+$P$17))/$S$79*$S$132</f>
        <v>0</v>
      </c>
      <c r="EG147" s="47">
        <f>EF147/(EE150+$P$17)^2*$O$17</f>
        <v>0</v>
      </c>
      <c r="EH147" s="44">
        <f>EXP($N$17-$O$17/(EG150+$P$17))/$S$79*$S$132</f>
        <v>0</v>
      </c>
      <c r="EI147" s="47">
        <f>EH147/(EG150+$P$17)^2*$O$17</f>
        <v>0</v>
      </c>
      <c r="EJ147" s="44">
        <f>EXP($N$17-$O$17/(EI150+$P$17))/$S$79*$S$132</f>
        <v>0</v>
      </c>
      <c r="EK147" s="47">
        <f>EJ147/(EI150+$P$17)^2*$O$17</f>
        <v>0</v>
      </c>
      <c r="EL147" s="44">
        <f>EXP($N$17-$O$17/(EK150+$P$17))/$S$79*$S$132</f>
        <v>0</v>
      </c>
      <c r="EM147" s="47">
        <f>EL147/(EK150+$P$17)^2*$O$17</f>
        <v>0</v>
      </c>
      <c r="EN147" s="44">
        <f>EXP($N$17-$O$17/(EM150+$P$17))/$S$79*$S$132</f>
        <v>0</v>
      </c>
      <c r="EO147" s="47">
        <f>EN147/(EM150+$P$17)^2*$O$17</f>
        <v>0</v>
      </c>
      <c r="EP147" s="44">
        <f>EXP($N$17-$O$17/(EO150+$P$17))/$S$79*$S$132</f>
        <v>0</v>
      </c>
      <c r="EQ147" s="47">
        <f>EP147/(EO150+$P$17)^2*$O$17</f>
        <v>0</v>
      </c>
      <c r="ER147" s="44">
        <f>EXP($N$17-$O$17/(EQ150+$P$17))/$S$79*$S$132</f>
        <v>0</v>
      </c>
      <c r="ES147" s="47">
        <f>ER147/(EQ150+$P$17)^2*$O$17</f>
        <v>0</v>
      </c>
      <c r="ET147" s="44">
        <f>EXP($N$17-$O$17/(ES150+$P$17))/$S$79*$S$132</f>
        <v>0</v>
      </c>
      <c r="EU147" s="47">
        <f>ET147/(ES150+$P$17)^2*$O$17</f>
        <v>0</v>
      </c>
      <c r="EV147" s="44">
        <f>EXP($N$17-$O$17/(EU150+$P$17))/$S$79*$S$132</f>
        <v>0</v>
      </c>
      <c r="EW147" s="47">
        <f>EV147/(EU150+$P$17)^2*$O$17</f>
        <v>0</v>
      </c>
    </row>
    <row r="148" spans="13:153" x14ac:dyDescent="0.25">
      <c r="M148" s="45">
        <v>10</v>
      </c>
      <c r="N148" s="44">
        <f t="shared" si="61"/>
        <v>0</v>
      </c>
      <c r="O148" s="42">
        <f t="shared" si="62"/>
        <v>0</v>
      </c>
      <c r="P148" s="44">
        <f t="shared" si="63"/>
        <v>0</v>
      </c>
      <c r="Q148" s="47">
        <f t="shared" si="64"/>
        <v>0</v>
      </c>
      <c r="R148" s="44">
        <f>EXP($N$18-$O$18/(Q150+$P$18))/$S$79*$S$133</f>
        <v>0</v>
      </c>
      <c r="S148" s="47">
        <f>R148/(Q150+$P$18)^2*$O$18</f>
        <v>0</v>
      </c>
      <c r="T148" s="44">
        <f>EXP($N$18-$O$18/(S150+$P$18))/$S$79*$S$133</f>
        <v>0</v>
      </c>
      <c r="U148" s="47">
        <f>T148/(S150+$P$18)^2*$O$18</f>
        <v>0</v>
      </c>
      <c r="V148" s="44">
        <f>EXP($N$18-$O$18/(U150+$P$18))/$S$79*$S$133</f>
        <v>0</v>
      </c>
      <c r="W148" s="47">
        <f>V148/(U150+$P$18)^2*$O$18</f>
        <v>0</v>
      </c>
      <c r="X148" s="44">
        <f>EXP($N$18-$O$18/(W150+$P$18))/$S$79*$S$133</f>
        <v>0</v>
      </c>
      <c r="Y148" s="47">
        <f>X148/(W150+$P$18)^2*$O$18</f>
        <v>0</v>
      </c>
      <c r="Z148" s="44">
        <f>EXP($N$18-$O$18/(Y150+$P$18))/$S$79*$S$133</f>
        <v>0</v>
      </c>
      <c r="AA148" s="47">
        <f>Z148/(Y150+$P$18)^2*$O$18</f>
        <v>0</v>
      </c>
      <c r="AB148" s="44">
        <f>EXP($N$18-$O$18/(AA150+$P$18))/$S$79*$S$133</f>
        <v>0</v>
      </c>
      <c r="AC148" s="47">
        <f>AB148/(AA150+$P$18)^2*$O$18</f>
        <v>0</v>
      </c>
      <c r="AD148" s="44">
        <f>EXP($N$18-$O$18/(AC150+$P$18))/$S$79*$S$133</f>
        <v>0</v>
      </c>
      <c r="AE148" s="47">
        <f>AD148/(AC150+$P$18)^2*$O$18</f>
        <v>0</v>
      </c>
      <c r="AF148" s="44">
        <f>EXP($N$18-$O$18/(AE150+$P$18))/$S$79*$S$133</f>
        <v>0</v>
      </c>
      <c r="AG148" s="47">
        <f>AF148/(AE150+$P$18)^2*$O$18</f>
        <v>0</v>
      </c>
      <c r="AH148" s="44">
        <f>EXP($N$18-$O$18/(AG150+$P$18))/$S$79*$S$133</f>
        <v>0</v>
      </c>
      <c r="AI148" s="47">
        <f>AH148/(AG150+$P$18)^2*$O$18</f>
        <v>0</v>
      </c>
      <c r="AJ148" s="44">
        <f>EXP($N$18-$O$18/(AI150+$P$18))/$S$79*$S$133</f>
        <v>0</v>
      </c>
      <c r="AK148" s="47">
        <f>AJ148/(AI150+$P$18)^2*$O$18</f>
        <v>0</v>
      </c>
      <c r="AL148" s="44">
        <f>EXP($N$18-$O$18/(AK150+$P$18))/$S$79*$S$133</f>
        <v>0</v>
      </c>
      <c r="AM148" s="47">
        <f>AL148/(AK150+$P$18)^2*$O$18</f>
        <v>0</v>
      </c>
      <c r="AN148" s="44">
        <f>EXP($N$18-$O$18/(AM150+$P$18))/$S$79*$S$133</f>
        <v>0</v>
      </c>
      <c r="AO148" s="47">
        <f>AN148/(AM150+$P$18)^2*$O$18</f>
        <v>0</v>
      </c>
      <c r="AP148" s="44">
        <f>EXP($N$18-$O$18/(AO150+$P$18))/$S$79*$S$133</f>
        <v>0</v>
      </c>
      <c r="AQ148" s="47">
        <f>AP148/(AO150+$P$18)^2*$O$18</f>
        <v>0</v>
      </c>
      <c r="AR148" s="44">
        <f>EXP($N$18-$O$18/(AQ150+$P$18))/$S$79*$S$133</f>
        <v>0</v>
      </c>
      <c r="AS148" s="47">
        <f>AR148/(AQ150+$P$18)^2*$O$18</f>
        <v>0</v>
      </c>
      <c r="AT148" s="44">
        <f>EXP($N$18-$O$18/(AS150+$P$18))/$S$79*$S$133</f>
        <v>0</v>
      </c>
      <c r="AU148" s="47">
        <f>AT148/(AS150+$P$18)^2*$O$18</f>
        <v>0</v>
      </c>
      <c r="AV148" s="44">
        <f>EXP($N$18-$O$18/(AU150+$P$18))/$S$79*$S$133</f>
        <v>0</v>
      </c>
      <c r="AW148" s="47">
        <f>AV148/(AU150+$P$18)^2*$O$18</f>
        <v>0</v>
      </c>
      <c r="AX148" s="44">
        <f>EXP($N$18-$O$18/(AW150+$P$18))/$S$79*$S$133</f>
        <v>0</v>
      </c>
      <c r="AY148" s="47">
        <f>AX148/(AW150+$P$18)^2*$O$18</f>
        <v>0</v>
      </c>
      <c r="AZ148" s="44">
        <f>EXP($N$18-$O$18/(AY150+$P$18))/$S$79*$S$133</f>
        <v>0</v>
      </c>
      <c r="BA148" s="47">
        <f>AZ148/(AY150+$P$18)^2*$O$18</f>
        <v>0</v>
      </c>
      <c r="BB148" s="44">
        <f>EXP($N$18-$O$18/(BA150+$P$18))/$S$79*$S$133</f>
        <v>0</v>
      </c>
      <c r="BC148" s="47">
        <f>BB148/(BA150+$P$18)^2*$O$18</f>
        <v>0</v>
      </c>
      <c r="BD148" s="44">
        <f>EXP($N$18-$O$18/(BC150+$P$18))/$S$79*$S$133</f>
        <v>0</v>
      </c>
      <c r="BE148" s="47">
        <f>BD148/(BC150+$P$18)^2*$O$18</f>
        <v>0</v>
      </c>
      <c r="BF148" s="44">
        <f>EXP($N$18-$O$18/(BE150+$P$18))/$S$79*$S$133</f>
        <v>0</v>
      </c>
      <c r="BG148" s="47">
        <f>BF148/(BE150+$P$18)^2*$O$18</f>
        <v>0</v>
      </c>
      <c r="BH148" s="44">
        <f>EXP($N$18-$O$18/(BG150+$P$18))/$S$79*$S$133</f>
        <v>0</v>
      </c>
      <c r="BI148" s="47">
        <f>BH148/(BG150+$P$18)^2*$O$18</f>
        <v>0</v>
      </c>
      <c r="BJ148" s="44">
        <f>EXP($N$18-$O$18/(BI150+$P$18))/$S$79*$S$133</f>
        <v>0</v>
      </c>
      <c r="BK148" s="47">
        <f>BJ148/(BI150+$P$18)^2*$O$18</f>
        <v>0</v>
      </c>
      <c r="BL148" s="44">
        <f>EXP($N$18-$O$18/(BK150+$P$18))/$S$79*$S$133</f>
        <v>0</v>
      </c>
      <c r="BM148" s="47">
        <f>BL148/(BK150+$P$18)^2*$O$18</f>
        <v>0</v>
      </c>
      <c r="BN148" s="44">
        <f>EXP($N$18-$O$18/(BM150+$P$18))/$S$79*$S$133</f>
        <v>0</v>
      </c>
      <c r="BO148" s="47">
        <f>BN148/(BM150+$P$18)^2*$O$18</f>
        <v>0</v>
      </c>
      <c r="BP148" s="44">
        <f>EXP($N$18-$O$18/(BO150+$P$18))/$S$79*$S$133</f>
        <v>0</v>
      </c>
      <c r="BQ148" s="47">
        <f>BP148/(BO150+$P$18)^2*$O$18</f>
        <v>0</v>
      </c>
      <c r="BR148" s="44">
        <f>EXP($N$18-$O$18/(BQ150+$P$18))/$S$79*$S$133</f>
        <v>0</v>
      </c>
      <c r="BS148" s="47">
        <f>BR148/(BQ150+$P$18)^2*$O$18</f>
        <v>0</v>
      </c>
      <c r="BT148" s="44">
        <f>EXP($N$18-$O$18/(BS150+$P$18))/$S$79*$S$133</f>
        <v>0</v>
      </c>
      <c r="BU148" s="47">
        <f>BT148/(BS150+$P$18)^2*$O$18</f>
        <v>0</v>
      </c>
      <c r="BV148" s="44">
        <f>EXP($N$18-$O$18/(BU150+$P$18))/$S$79*$S$133</f>
        <v>0</v>
      </c>
      <c r="BW148" s="47">
        <f>BV148/(BU150+$P$18)^2*$O$18</f>
        <v>0</v>
      </c>
      <c r="BX148" s="44">
        <f>EXP($N$18-$O$18/(BW150+$P$18))/$S$79*$S$133</f>
        <v>0</v>
      </c>
      <c r="BY148" s="47">
        <f>BX148/(BW150+$P$18)^2*$O$18</f>
        <v>0</v>
      </c>
      <c r="BZ148" s="44">
        <f>EXP($N$18-$O$18/(BY150+$P$18))/$S$79*$S$133</f>
        <v>0</v>
      </c>
      <c r="CA148" s="47">
        <f>BZ148/(BY150+$P$18)^2*$O$18</f>
        <v>0</v>
      </c>
      <c r="CB148" s="44">
        <f>EXP($N$18-$O$18/(CA150+$P$18))/$S$79*$S$133</f>
        <v>0</v>
      </c>
      <c r="CC148" s="47">
        <f>CB148/(CA150+$P$18)^2*$O$18</f>
        <v>0</v>
      </c>
      <c r="CD148" s="44">
        <f>EXP($N$18-$O$18/(CC150+$P$18))/$S$79*$S$133</f>
        <v>0</v>
      </c>
      <c r="CE148" s="47">
        <f>CD148/(CC150+$P$18)^2*$O$18</f>
        <v>0</v>
      </c>
      <c r="CF148" s="44">
        <f>EXP($N$18-$O$18/(CE150+$P$18))/$S$79*$S$133</f>
        <v>0</v>
      </c>
      <c r="CG148" s="47">
        <f>CF148/(CE150+$P$18)^2*$O$18</f>
        <v>0</v>
      </c>
      <c r="CH148" s="44">
        <f>EXP($N$18-$O$18/(CG150+$P$18))/$S$79*$S$133</f>
        <v>0</v>
      </c>
      <c r="CI148" s="47">
        <f>CH148/(CG150+$P$18)^2*$O$18</f>
        <v>0</v>
      </c>
      <c r="CJ148" s="44">
        <f>EXP($N$18-$O$18/(CI150+$P$18))/$S$79*$S$133</f>
        <v>0</v>
      </c>
      <c r="CK148" s="47">
        <f>CJ148/(CI150+$P$18)^2*$O$18</f>
        <v>0</v>
      </c>
      <c r="CL148" s="44">
        <f>EXP($N$18-$O$18/(CK150+$P$18))/$S$79*$S$133</f>
        <v>0</v>
      </c>
      <c r="CM148" s="47">
        <f>CL148/(CK150+$P$18)^2*$O$18</f>
        <v>0</v>
      </c>
      <c r="CN148" s="44">
        <f>EXP($N$18-$O$18/(CM150+$P$18))/$S$79*$S$133</f>
        <v>0</v>
      </c>
      <c r="CO148" s="47">
        <f>CN148/(CM150+$P$18)^2*$O$18</f>
        <v>0</v>
      </c>
      <c r="CP148" s="44">
        <f>EXP($N$18-$O$18/(CO150+$P$18))/$S$79*$S$133</f>
        <v>0</v>
      </c>
      <c r="CQ148" s="47">
        <f>CP148/(CO150+$P$18)^2*$O$18</f>
        <v>0</v>
      </c>
      <c r="CR148" s="44">
        <f>EXP($N$18-$O$18/(CQ150+$P$18))/$S$79*$S$133</f>
        <v>0</v>
      </c>
      <c r="CS148" s="47">
        <f>CR148/(CQ150+$P$18)^2*$O$18</f>
        <v>0</v>
      </c>
      <c r="CT148" s="44">
        <f>EXP($N$18-$O$18/(CS150+$P$18))/$S$79*$S$133</f>
        <v>0</v>
      </c>
      <c r="CU148" s="47">
        <f>CT148/(CS150+$P$18)^2*$O$18</f>
        <v>0</v>
      </c>
      <c r="CV148" s="44">
        <f>EXP($N$18-$O$18/(CU150+$P$18))/$S$79*$S$133</f>
        <v>0</v>
      </c>
      <c r="CW148" s="47">
        <f>CV148/(CU150+$P$18)^2*$O$18</f>
        <v>0</v>
      </c>
      <c r="CX148" s="44">
        <f>EXP($N$18-$O$18/(CW150+$P$18))/$S$79*$S$133</f>
        <v>0</v>
      </c>
      <c r="CY148" s="47">
        <f>CX148/(CW150+$P$18)^2*$O$18</f>
        <v>0</v>
      </c>
      <c r="CZ148" s="44">
        <f>EXP($N$18-$O$18/(CY150+$P$18))/$S$79*$S$133</f>
        <v>0</v>
      </c>
      <c r="DA148" s="47">
        <f>CZ148/(CY150+$P$18)^2*$O$18</f>
        <v>0</v>
      </c>
      <c r="DB148" s="44">
        <f>EXP($N$18-$O$18/(DA150+$P$18))/$S$79*$S$133</f>
        <v>0</v>
      </c>
      <c r="DC148" s="47">
        <f>DB148/(DA150+$P$18)^2*$O$18</f>
        <v>0</v>
      </c>
      <c r="DD148" s="44">
        <f>EXP($N$18-$O$18/(DC150+$P$18))/$S$79*$S$133</f>
        <v>0</v>
      </c>
      <c r="DE148" s="47">
        <f>DD148/(DC150+$P$18)^2*$O$18</f>
        <v>0</v>
      </c>
      <c r="DF148" s="44">
        <f>EXP($N$18-$O$18/(DE150+$P$18))/$S$79*$S$133</f>
        <v>0</v>
      </c>
      <c r="DG148" s="47">
        <f>DF148/(DE150+$P$18)^2*$O$18</f>
        <v>0</v>
      </c>
      <c r="DH148" s="44">
        <f>EXP($N$18-$O$18/(DG150+$P$18))/$S$79*$S$133</f>
        <v>0</v>
      </c>
      <c r="DI148" s="47">
        <f>DH148/(DG150+$P$18)^2*$O$18</f>
        <v>0</v>
      </c>
      <c r="DJ148" s="44">
        <f>EXP($N$18-$O$18/(DI150+$P$18))/$S$79*$S$133</f>
        <v>0</v>
      </c>
      <c r="DK148" s="47">
        <f>DJ148/(DI150+$P$18)^2*$O$18</f>
        <v>0</v>
      </c>
      <c r="DL148" s="44">
        <f>EXP($N$18-$O$18/(DK150+$P$18))/$S$79*$S$133</f>
        <v>0</v>
      </c>
      <c r="DM148" s="47">
        <f>DL148/(DK150+$P$18)^2*$O$18</f>
        <v>0</v>
      </c>
      <c r="DN148" s="44">
        <f>EXP($N$18-$O$18/(DM150+$P$18))/$S$79*$S$133</f>
        <v>0</v>
      </c>
      <c r="DO148" s="47">
        <f>DN148/(DM150+$P$18)^2*$O$18</f>
        <v>0</v>
      </c>
      <c r="DP148" s="44">
        <f>EXP($N$18-$O$18/(DO150+$P$18))/$S$79*$S$133</f>
        <v>0</v>
      </c>
      <c r="DQ148" s="47">
        <f>DP148/(DO150+$P$18)^2*$O$18</f>
        <v>0</v>
      </c>
      <c r="DR148" s="44">
        <f>EXP($N$18-$O$18/(DQ150+$P$18))/$S$79*$S$133</f>
        <v>0</v>
      </c>
      <c r="DS148" s="47">
        <f>DR148/(DQ150+$P$18)^2*$O$18</f>
        <v>0</v>
      </c>
      <c r="DT148" s="44">
        <f>EXP($N$18-$O$18/(DS150+$P$18))/$S$79*$S$133</f>
        <v>0</v>
      </c>
      <c r="DU148" s="47">
        <f>DT148/(DS150+$P$18)^2*$O$18</f>
        <v>0</v>
      </c>
      <c r="DV148" s="44">
        <f>EXP($N$18-$O$18/(DU150+$P$18))/$S$79*$S$133</f>
        <v>0</v>
      </c>
      <c r="DW148" s="47">
        <f>DV148/(DU150+$P$18)^2*$O$18</f>
        <v>0</v>
      </c>
      <c r="DX148" s="44">
        <f>EXP($N$18-$O$18/(DW150+$P$18))/$S$79*$S$133</f>
        <v>0</v>
      </c>
      <c r="DY148" s="47">
        <f>DX148/(DW150+$P$18)^2*$O$18</f>
        <v>0</v>
      </c>
      <c r="DZ148" s="44">
        <f>EXP($N$18-$O$18/(DY150+$P$18))/$S$79*$S$133</f>
        <v>0</v>
      </c>
      <c r="EA148" s="47">
        <f>DZ148/(DY150+$P$18)^2*$O$18</f>
        <v>0</v>
      </c>
      <c r="EB148" s="44">
        <f>EXP($N$18-$O$18/(EA150+$P$18))/$S$79*$S$133</f>
        <v>0</v>
      </c>
      <c r="EC148" s="47">
        <f>EB148/(EA150+$P$18)^2*$O$18</f>
        <v>0</v>
      </c>
      <c r="ED148" s="44">
        <f>EXP($N$18-$O$18/(EC150+$P$18))/$S$79*$S$133</f>
        <v>0</v>
      </c>
      <c r="EE148" s="47">
        <f>ED148/(EC150+$P$18)^2*$O$18</f>
        <v>0</v>
      </c>
      <c r="EF148" s="44">
        <f>EXP($N$18-$O$18/(EE150+$P$18))/$S$79*$S$133</f>
        <v>0</v>
      </c>
      <c r="EG148" s="47">
        <f>EF148/(EE150+$P$18)^2*$O$18</f>
        <v>0</v>
      </c>
      <c r="EH148" s="44">
        <f>EXP($N$18-$O$18/(EG150+$P$18))/$S$79*$S$133</f>
        <v>0</v>
      </c>
      <c r="EI148" s="47">
        <f>EH148/(EG150+$P$18)^2*$O$18</f>
        <v>0</v>
      </c>
      <c r="EJ148" s="44">
        <f>EXP($N$18-$O$18/(EI150+$P$18))/$S$79*$S$133</f>
        <v>0</v>
      </c>
      <c r="EK148" s="47">
        <f>EJ148/(EI150+$P$18)^2*$O$18</f>
        <v>0</v>
      </c>
      <c r="EL148" s="44">
        <f>EXP($N$18-$O$18/(EK150+$P$18))/$S$79*$S$133</f>
        <v>0</v>
      </c>
      <c r="EM148" s="47">
        <f>EL148/(EK150+$P$18)^2*$O$18</f>
        <v>0</v>
      </c>
      <c r="EN148" s="44">
        <f>EXP($N$18-$O$18/(EM150+$P$18))/$S$79*$S$133</f>
        <v>0</v>
      </c>
      <c r="EO148" s="47">
        <f>EN148/(EM150+$P$18)^2*$O$18</f>
        <v>0</v>
      </c>
      <c r="EP148" s="44">
        <f>EXP($N$18-$O$18/(EO150+$P$18))/$S$79*$S$133</f>
        <v>0</v>
      </c>
      <c r="EQ148" s="47">
        <f>EP148/(EO150+$P$18)^2*$O$18</f>
        <v>0</v>
      </c>
      <c r="ER148" s="44">
        <f>EXP($N$18-$O$18/(EQ150+$P$18))/$S$79*$S$133</f>
        <v>0</v>
      </c>
      <c r="ES148" s="47">
        <f>ER148/(EQ150+$P$18)^2*$O$18</f>
        <v>0</v>
      </c>
      <c r="ET148" s="44">
        <f>EXP($N$18-$O$18/(ES150+$P$18))/$S$79*$S$133</f>
        <v>0</v>
      </c>
      <c r="EU148" s="47">
        <f>ET148/(ES150+$P$18)^2*$O$18</f>
        <v>0</v>
      </c>
      <c r="EV148" s="44">
        <f>EXP($N$18-$O$18/(EU150+$P$18))/$S$79*$S$133</f>
        <v>0</v>
      </c>
      <c r="EW148" s="47">
        <f>EV148/(EU150+$P$18)^2*$O$18</f>
        <v>0</v>
      </c>
    </row>
    <row r="149" spans="13:153" x14ac:dyDescent="0.25">
      <c r="M149" t="s">
        <v>671</v>
      </c>
      <c r="N149" s="44" t="b">
        <f>IF(N150,IF(ABS(EU150-EW150)&lt;0.001,TRUE,FALSE),FALSE)</f>
        <v>1</v>
      </c>
      <c r="O149" s="61">
        <f>SUM(O139:O148)</f>
        <v>384.35990547892084</v>
      </c>
      <c r="P149" s="61">
        <f>SUM(P139:P148)-1</f>
        <v>1.2848976055857886E-2</v>
      </c>
      <c r="Q149" s="62">
        <f>SUM(Q139:Q148)</f>
        <v>2.0556476269342247E-2</v>
      </c>
      <c r="R149" s="61">
        <f>SUM(R139:R148)-1</f>
        <v>5.8248291614271253E-5</v>
      </c>
      <c r="S149" s="62">
        <f>SUM(S139:S148)</f>
        <v>2.0370246975350385E-2</v>
      </c>
      <c r="T149" s="61">
        <f>SUM(T139:T148)-1</f>
        <v>1.2151522010839244E-9</v>
      </c>
      <c r="U149" s="62">
        <f>SUM(U139:U148)</f>
        <v>2.0369397066749763E-2</v>
      </c>
      <c r="V149" s="61">
        <f>SUM(V139:V148)-1</f>
        <v>-1.1102230246251565E-15</v>
      </c>
      <c r="W149" s="62">
        <f>SUM(W139:W148)</f>
        <v>2.0369397049018745E-2</v>
      </c>
      <c r="X149" s="61">
        <f>SUM(X139:X148)-1</f>
        <v>0</v>
      </c>
      <c r="Y149" s="62">
        <f>SUM(Y139:Y148)</f>
        <v>2.0369397049018786E-2</v>
      </c>
      <c r="Z149" s="61">
        <f>SUM(Z139:Z148)-1</f>
        <v>0</v>
      </c>
      <c r="AA149" s="62">
        <f>SUM(AA139:AA148)</f>
        <v>2.0369397049018786E-2</v>
      </c>
      <c r="AB149" s="61">
        <f>SUM(AB139:AB148)-1</f>
        <v>0</v>
      </c>
      <c r="AC149" s="62">
        <f>SUM(AC139:AC148)</f>
        <v>2.0369397049018786E-2</v>
      </c>
      <c r="AD149" s="61">
        <f>SUM(AD139:AD148)-1</f>
        <v>0</v>
      </c>
      <c r="AE149" s="62">
        <f>SUM(AE139:AE148)</f>
        <v>2.0369397049018786E-2</v>
      </c>
      <c r="AF149" s="61">
        <f>SUM(AF139:AF148)-1</f>
        <v>0</v>
      </c>
      <c r="AG149" s="62">
        <f>SUM(AG139:AG148)</f>
        <v>2.0369397049018786E-2</v>
      </c>
      <c r="AH149" s="61">
        <f>SUM(AH139:AH148)-1</f>
        <v>0</v>
      </c>
      <c r="AI149" s="62">
        <f>SUM(AI139:AI148)</f>
        <v>2.0369397049018786E-2</v>
      </c>
      <c r="AJ149" s="61">
        <f>SUM(AJ139:AJ148)-1</f>
        <v>0</v>
      </c>
      <c r="AK149" s="62">
        <f>SUM(AK139:AK148)</f>
        <v>2.0369397049018786E-2</v>
      </c>
      <c r="AL149" s="61">
        <f>SUM(AL139:AL148)-1</f>
        <v>0</v>
      </c>
      <c r="AM149" s="62">
        <f>SUM(AM139:AM148)</f>
        <v>2.0369397049018786E-2</v>
      </c>
      <c r="AN149" s="61">
        <f>SUM(AN139:AN148)-1</f>
        <v>0</v>
      </c>
      <c r="AO149" s="62">
        <f>SUM(AO139:AO148)</f>
        <v>2.0369397049018786E-2</v>
      </c>
      <c r="AP149" s="61">
        <f>SUM(AP139:AP148)-1</f>
        <v>0</v>
      </c>
      <c r="AQ149" s="62">
        <f>SUM(AQ139:AQ148)</f>
        <v>2.0369397049018786E-2</v>
      </c>
      <c r="AR149" s="61">
        <f>SUM(AR139:AR148)-1</f>
        <v>0</v>
      </c>
      <c r="AS149" s="62">
        <f>SUM(AS139:AS148)</f>
        <v>2.0369397049018786E-2</v>
      </c>
      <c r="AT149" s="61">
        <f>SUM(AT139:AT148)-1</f>
        <v>0</v>
      </c>
      <c r="AU149" s="62">
        <f>SUM(AU139:AU148)</f>
        <v>2.0369397049018786E-2</v>
      </c>
      <c r="AV149" s="61">
        <f>SUM(AV139:AV148)-1</f>
        <v>0</v>
      </c>
      <c r="AW149" s="62">
        <f>SUM(AW139:AW148)</f>
        <v>2.0369397049018786E-2</v>
      </c>
      <c r="AX149" s="61">
        <f>SUM(AX139:AX148)-1</f>
        <v>0</v>
      </c>
      <c r="AY149" s="62">
        <f>SUM(AY139:AY148)</f>
        <v>2.0369397049018786E-2</v>
      </c>
      <c r="AZ149" s="61">
        <f>SUM(AZ139:AZ148)-1</f>
        <v>0</v>
      </c>
      <c r="BA149" s="62">
        <f>SUM(BA139:BA148)</f>
        <v>2.0369397049018786E-2</v>
      </c>
      <c r="BB149" s="61">
        <f>SUM(BB139:BB148)-1</f>
        <v>0</v>
      </c>
      <c r="BC149" s="62">
        <f>SUM(BC139:BC148)</f>
        <v>2.0369397049018786E-2</v>
      </c>
      <c r="BD149" s="61">
        <f>SUM(BD139:BD148)-1</f>
        <v>0</v>
      </c>
      <c r="BE149" s="62">
        <f>SUM(BE139:BE148)</f>
        <v>2.0369397049018786E-2</v>
      </c>
      <c r="BF149" s="61">
        <f>SUM(BF139:BF148)-1</f>
        <v>0</v>
      </c>
      <c r="BG149" s="62">
        <f>SUM(BG139:BG148)</f>
        <v>2.0369397049018786E-2</v>
      </c>
      <c r="BH149" s="61">
        <f>SUM(BH139:BH148)-1</f>
        <v>0</v>
      </c>
      <c r="BI149" s="62">
        <f>SUM(BI139:BI148)</f>
        <v>2.0369397049018786E-2</v>
      </c>
      <c r="BJ149" s="61">
        <f>SUM(BJ139:BJ148)-1</f>
        <v>0</v>
      </c>
      <c r="BK149" s="62">
        <f>SUM(BK139:BK148)</f>
        <v>2.0369397049018786E-2</v>
      </c>
      <c r="BL149" s="61">
        <f>SUM(BL139:BL148)-1</f>
        <v>0</v>
      </c>
      <c r="BM149" s="62">
        <f>SUM(BM139:BM148)</f>
        <v>2.0369397049018786E-2</v>
      </c>
      <c r="BN149" s="61">
        <f>SUM(BN139:BN148)-1</f>
        <v>0</v>
      </c>
      <c r="BO149" s="62">
        <f>SUM(BO139:BO148)</f>
        <v>2.0369397049018786E-2</v>
      </c>
      <c r="BP149" s="61">
        <f>SUM(BP139:BP148)-1</f>
        <v>0</v>
      </c>
      <c r="BQ149" s="62">
        <f>SUM(BQ139:BQ148)</f>
        <v>2.0369397049018786E-2</v>
      </c>
      <c r="BR149" s="61">
        <f>SUM(BR139:BR148)-1</f>
        <v>0</v>
      </c>
      <c r="BS149" s="62">
        <f>SUM(BS139:BS148)</f>
        <v>2.0369397049018786E-2</v>
      </c>
      <c r="BT149" s="61">
        <f>SUM(BT139:BT148)-1</f>
        <v>0</v>
      </c>
      <c r="BU149" s="62">
        <f>SUM(BU139:BU148)</f>
        <v>2.0369397049018786E-2</v>
      </c>
      <c r="BV149" s="61">
        <f>SUM(BV139:BV148)-1</f>
        <v>0</v>
      </c>
      <c r="BW149" s="62">
        <f>SUM(BW139:BW148)</f>
        <v>2.0369397049018786E-2</v>
      </c>
      <c r="BX149" s="61">
        <f>SUM(BX139:BX148)-1</f>
        <v>0</v>
      </c>
      <c r="BY149" s="62">
        <f>SUM(BY139:BY148)</f>
        <v>2.0369397049018786E-2</v>
      </c>
      <c r="BZ149" s="61">
        <f>SUM(BZ139:BZ148)-1</f>
        <v>0</v>
      </c>
      <c r="CA149" s="62">
        <f>SUM(CA139:CA148)</f>
        <v>2.0369397049018786E-2</v>
      </c>
      <c r="CB149" s="61">
        <f>SUM(CB139:CB148)-1</f>
        <v>0</v>
      </c>
      <c r="CC149" s="62">
        <f>SUM(CC139:CC148)</f>
        <v>2.0369397049018786E-2</v>
      </c>
      <c r="CD149" s="61">
        <f>SUM(CD139:CD148)-1</f>
        <v>0</v>
      </c>
      <c r="CE149" s="62">
        <f>SUM(CE139:CE148)</f>
        <v>2.0369397049018786E-2</v>
      </c>
      <c r="CF149" s="61">
        <f>SUM(CF139:CF148)-1</f>
        <v>0</v>
      </c>
      <c r="CG149" s="62">
        <f>SUM(CG139:CG148)</f>
        <v>2.0369397049018786E-2</v>
      </c>
      <c r="CH149" s="61">
        <f>SUM(CH139:CH148)-1</f>
        <v>0</v>
      </c>
      <c r="CI149" s="62">
        <f>SUM(CI139:CI148)</f>
        <v>2.0369397049018786E-2</v>
      </c>
      <c r="CJ149" s="61">
        <f>SUM(CJ139:CJ148)-1</f>
        <v>0</v>
      </c>
      <c r="CK149" s="62">
        <f>SUM(CK139:CK148)</f>
        <v>2.0369397049018786E-2</v>
      </c>
      <c r="CL149" s="61">
        <f>SUM(CL139:CL148)-1</f>
        <v>0</v>
      </c>
      <c r="CM149" s="62">
        <f>SUM(CM139:CM148)</f>
        <v>2.0369397049018786E-2</v>
      </c>
      <c r="CN149" s="61">
        <f>SUM(CN139:CN148)-1</f>
        <v>0</v>
      </c>
      <c r="CO149" s="62">
        <f>SUM(CO139:CO148)</f>
        <v>2.0369397049018786E-2</v>
      </c>
      <c r="CP149" s="61">
        <f>SUM(CP139:CP148)-1</f>
        <v>0</v>
      </c>
      <c r="CQ149" s="62">
        <f>SUM(CQ139:CQ148)</f>
        <v>2.0369397049018786E-2</v>
      </c>
      <c r="CR149" s="61">
        <f>SUM(CR139:CR148)-1</f>
        <v>0</v>
      </c>
      <c r="CS149" s="62">
        <f>SUM(CS139:CS148)</f>
        <v>2.0369397049018786E-2</v>
      </c>
      <c r="CT149" s="61">
        <f>SUM(CT139:CT148)-1</f>
        <v>0</v>
      </c>
      <c r="CU149" s="62">
        <f>SUM(CU139:CU148)</f>
        <v>2.0369397049018786E-2</v>
      </c>
      <c r="CV149" s="61">
        <f>SUM(CV139:CV148)-1</f>
        <v>0</v>
      </c>
      <c r="CW149" s="62">
        <f>SUM(CW139:CW148)</f>
        <v>2.0369397049018786E-2</v>
      </c>
      <c r="CX149" s="61">
        <f>SUM(CX139:CX148)-1</f>
        <v>0</v>
      </c>
      <c r="CY149" s="62">
        <f>SUM(CY139:CY148)</f>
        <v>2.0369397049018786E-2</v>
      </c>
      <c r="CZ149" s="61">
        <f>SUM(CZ139:CZ148)-1</f>
        <v>0</v>
      </c>
      <c r="DA149" s="62">
        <f>SUM(DA139:DA148)</f>
        <v>2.0369397049018786E-2</v>
      </c>
      <c r="DB149" s="61">
        <f>SUM(DB139:DB148)-1</f>
        <v>0</v>
      </c>
      <c r="DC149" s="62">
        <f>SUM(DC139:DC148)</f>
        <v>2.0369397049018786E-2</v>
      </c>
      <c r="DD149" s="61">
        <f>SUM(DD139:DD148)-1</f>
        <v>0</v>
      </c>
      <c r="DE149" s="62">
        <f>SUM(DE139:DE148)</f>
        <v>2.0369397049018786E-2</v>
      </c>
      <c r="DF149" s="61">
        <f>SUM(DF139:DF148)-1</f>
        <v>0</v>
      </c>
      <c r="DG149" s="62">
        <f>SUM(DG139:DG148)</f>
        <v>2.0369397049018786E-2</v>
      </c>
      <c r="DH149" s="61">
        <f>SUM(DH139:DH148)-1</f>
        <v>0</v>
      </c>
      <c r="DI149" s="62">
        <f>SUM(DI139:DI148)</f>
        <v>2.0369397049018786E-2</v>
      </c>
      <c r="DJ149" s="61">
        <f>SUM(DJ139:DJ148)-1</f>
        <v>0</v>
      </c>
      <c r="DK149" s="62">
        <f>SUM(DK139:DK148)</f>
        <v>2.0369397049018786E-2</v>
      </c>
      <c r="DL149" s="61">
        <f>SUM(DL139:DL148)-1</f>
        <v>0</v>
      </c>
      <c r="DM149" s="62">
        <f>SUM(DM139:DM148)</f>
        <v>2.0369397049018786E-2</v>
      </c>
      <c r="DN149" s="61">
        <f>SUM(DN139:DN148)-1</f>
        <v>0</v>
      </c>
      <c r="DO149" s="62">
        <f>SUM(DO139:DO148)</f>
        <v>2.0369397049018786E-2</v>
      </c>
      <c r="DP149" s="61">
        <f>SUM(DP139:DP148)-1</f>
        <v>0</v>
      </c>
      <c r="DQ149" s="62">
        <f>SUM(DQ139:DQ148)</f>
        <v>2.0369397049018786E-2</v>
      </c>
      <c r="DR149" s="61">
        <f>SUM(DR139:DR148)-1</f>
        <v>0</v>
      </c>
      <c r="DS149" s="62">
        <f>SUM(DS139:DS148)</f>
        <v>2.0369397049018786E-2</v>
      </c>
      <c r="DT149" s="61">
        <f>SUM(DT139:DT148)-1</f>
        <v>0</v>
      </c>
      <c r="DU149" s="62">
        <f>SUM(DU139:DU148)</f>
        <v>2.0369397049018786E-2</v>
      </c>
      <c r="DV149" s="61">
        <f>SUM(DV139:DV148)-1</f>
        <v>0</v>
      </c>
      <c r="DW149" s="62">
        <f>SUM(DW139:DW148)</f>
        <v>2.0369397049018786E-2</v>
      </c>
      <c r="DX149" s="61">
        <f>SUM(DX139:DX148)-1</f>
        <v>0</v>
      </c>
      <c r="DY149" s="62">
        <f>SUM(DY139:DY148)</f>
        <v>2.0369397049018786E-2</v>
      </c>
      <c r="DZ149" s="61">
        <f>SUM(DZ139:DZ148)-1</f>
        <v>0</v>
      </c>
      <c r="EA149" s="62">
        <f>SUM(EA139:EA148)</f>
        <v>2.0369397049018786E-2</v>
      </c>
      <c r="EB149" s="61">
        <f>SUM(EB139:EB148)-1</f>
        <v>0</v>
      </c>
      <c r="EC149" s="62">
        <f>SUM(EC139:EC148)</f>
        <v>2.0369397049018786E-2</v>
      </c>
      <c r="ED149" s="61">
        <f>SUM(ED139:ED148)-1</f>
        <v>0</v>
      </c>
      <c r="EE149" s="62">
        <f>SUM(EE139:EE148)</f>
        <v>2.0369397049018786E-2</v>
      </c>
      <c r="EF149" s="61">
        <f>SUM(EF139:EF148)-1</f>
        <v>0</v>
      </c>
      <c r="EG149" s="62">
        <f>SUM(EG139:EG148)</f>
        <v>2.0369397049018786E-2</v>
      </c>
      <c r="EH149" s="61">
        <f>SUM(EH139:EH148)-1</f>
        <v>0</v>
      </c>
      <c r="EI149" s="62">
        <f>SUM(EI139:EI148)</f>
        <v>2.0369397049018786E-2</v>
      </c>
      <c r="EJ149" s="61">
        <f>SUM(EJ139:EJ148)-1</f>
        <v>0</v>
      </c>
      <c r="EK149" s="62">
        <f>SUM(EK139:EK148)</f>
        <v>2.0369397049018786E-2</v>
      </c>
      <c r="EL149" s="61">
        <f>SUM(EL139:EL148)-1</f>
        <v>0</v>
      </c>
      <c r="EM149" s="62">
        <f>SUM(EM139:EM148)</f>
        <v>2.0369397049018786E-2</v>
      </c>
      <c r="EN149" s="61">
        <f>SUM(EN139:EN148)-1</f>
        <v>0</v>
      </c>
      <c r="EO149" s="62">
        <f>SUM(EO139:EO148)</f>
        <v>2.0369397049018786E-2</v>
      </c>
      <c r="EP149" s="61">
        <f>SUM(EP139:EP148)-1</f>
        <v>0</v>
      </c>
      <c r="EQ149" s="62">
        <f>SUM(EQ139:EQ148)</f>
        <v>2.0369397049018786E-2</v>
      </c>
      <c r="ER149" s="61">
        <f>SUM(ER139:ER148)-1</f>
        <v>0</v>
      </c>
      <c r="ES149" s="62">
        <f>SUM(ES139:ES148)</f>
        <v>2.0369397049018786E-2</v>
      </c>
      <c r="ET149" s="61">
        <f>SUM(ET139:ET148)-1</f>
        <v>0</v>
      </c>
      <c r="EU149" s="62">
        <f>SUM(EU139:EU148)</f>
        <v>2.0369397049018786E-2</v>
      </c>
      <c r="EV149" s="61">
        <f>SUM(EV139:EV148)-1</f>
        <v>0</v>
      </c>
      <c r="EW149" s="62">
        <f>SUM(EW139:EW148)</f>
        <v>2.0369397049018786E-2</v>
      </c>
    </row>
    <row r="150" spans="13:153" x14ac:dyDescent="0.25">
      <c r="M150" t="s">
        <v>656</v>
      </c>
      <c r="N150" s="44" t="b">
        <f>IF(ISNUMBER(N138),TRUE,FALSE)</f>
        <v>1</v>
      </c>
      <c r="O150" s="63" t="s">
        <v>672</v>
      </c>
      <c r="P150" s="42">
        <f>O149-Q150</f>
        <v>0.62505732439274198</v>
      </c>
      <c r="Q150" s="42">
        <f>O149-P149/Q149</f>
        <v>383.73484815452809</v>
      </c>
      <c r="R150" s="42">
        <f>Q150-S150</f>
        <v>2.8594789098406181E-3</v>
      </c>
      <c r="S150" s="42">
        <f>Q150-R149/S149</f>
        <v>383.73198867561825</v>
      </c>
      <c r="T150" s="42">
        <f>S150-U150</f>
        <v>5.9655803852365352E-8</v>
      </c>
      <c r="U150" s="42">
        <f>S150-T149/U149</f>
        <v>383.73198861596245</v>
      </c>
      <c r="V150" s="47">
        <f>U150-W150</f>
        <v>0</v>
      </c>
      <c r="W150" s="42">
        <f>U150-V149/W149</f>
        <v>383.73198861596251</v>
      </c>
      <c r="X150" s="47">
        <f>W150-Y150</f>
        <v>0</v>
      </c>
      <c r="Y150" s="42">
        <f>W150-X149/Y149</f>
        <v>383.73198861596251</v>
      </c>
      <c r="Z150" s="47">
        <f>Y150-AA150</f>
        <v>0</v>
      </c>
      <c r="AA150" s="42">
        <f>Y150-Z149/AA149</f>
        <v>383.73198861596251</v>
      </c>
      <c r="AB150" s="47">
        <f>AA150-AC150</f>
        <v>0</v>
      </c>
      <c r="AC150" s="42">
        <f>AA150-AB149/AC149</f>
        <v>383.73198861596251</v>
      </c>
      <c r="AD150" s="47">
        <f>AC150-AE150</f>
        <v>0</v>
      </c>
      <c r="AE150" s="42">
        <f>AC150-AD149/AE149</f>
        <v>383.73198861596251</v>
      </c>
      <c r="AF150" s="47">
        <f>AE150-AG150</f>
        <v>0</v>
      </c>
      <c r="AG150" s="42">
        <f>AE150-AF149/AG149</f>
        <v>383.73198861596251</v>
      </c>
      <c r="AH150" s="47">
        <f>AG150-AI150</f>
        <v>0</v>
      </c>
      <c r="AI150" s="42">
        <f>AG150-AH149/AI149</f>
        <v>383.73198861596251</v>
      </c>
      <c r="AJ150" s="47">
        <f>AI150-AK150</f>
        <v>0</v>
      </c>
      <c r="AK150" s="42">
        <f>AI150-AJ149/AK149</f>
        <v>383.73198861596251</v>
      </c>
      <c r="AL150" s="47">
        <f>AK150-AM150</f>
        <v>0</v>
      </c>
      <c r="AM150" s="42">
        <f>AK150-AL149/AM149</f>
        <v>383.73198861596251</v>
      </c>
      <c r="AN150" s="47">
        <f>AM150-AO150</f>
        <v>0</v>
      </c>
      <c r="AO150" s="42">
        <f>AM150-AN149/AO149</f>
        <v>383.73198861596251</v>
      </c>
      <c r="AP150" s="47">
        <f>AO150-AQ150</f>
        <v>0</v>
      </c>
      <c r="AQ150" s="42">
        <f>AO150-AP149/AQ149</f>
        <v>383.73198861596251</v>
      </c>
      <c r="AR150" s="47">
        <f>AQ150-AS150</f>
        <v>0</v>
      </c>
      <c r="AS150" s="42">
        <f>AQ150-AR149/AS149</f>
        <v>383.73198861596251</v>
      </c>
      <c r="AT150" s="47">
        <f>AS150-AU150</f>
        <v>0</v>
      </c>
      <c r="AU150" s="42">
        <f>AS150-AT149/AU149</f>
        <v>383.73198861596251</v>
      </c>
      <c r="AV150" s="47">
        <f>AU150-AW150</f>
        <v>0</v>
      </c>
      <c r="AW150" s="42">
        <f>AU150-AV149/AW149</f>
        <v>383.73198861596251</v>
      </c>
      <c r="AX150" s="47">
        <f>AW150-AY150</f>
        <v>0</v>
      </c>
      <c r="AY150" s="42">
        <f>AW150-AX149/AY149</f>
        <v>383.73198861596251</v>
      </c>
      <c r="AZ150" s="47">
        <f>AY150-BA150</f>
        <v>0</v>
      </c>
      <c r="BA150" s="42">
        <f>AY150-AZ149/BA149</f>
        <v>383.73198861596251</v>
      </c>
      <c r="BB150" s="47">
        <f>BA150-BC150</f>
        <v>0</v>
      </c>
      <c r="BC150" s="42">
        <f>BA150-BB149/BC149</f>
        <v>383.73198861596251</v>
      </c>
      <c r="BD150" s="47">
        <f>BC150-BE150</f>
        <v>0</v>
      </c>
      <c r="BE150" s="42">
        <f>BC150-BD149/BE149</f>
        <v>383.73198861596251</v>
      </c>
      <c r="BF150" s="47">
        <f>BE150-BG150</f>
        <v>0</v>
      </c>
      <c r="BG150" s="42">
        <f>BE150-BF149/BG149</f>
        <v>383.73198861596251</v>
      </c>
      <c r="BH150" s="47">
        <f>BG150-BI150</f>
        <v>0</v>
      </c>
      <c r="BI150" s="42">
        <f>BG150-BH149/BI149</f>
        <v>383.73198861596251</v>
      </c>
      <c r="BJ150" s="47">
        <f>BI150-BK150</f>
        <v>0</v>
      </c>
      <c r="BK150" s="42">
        <f>BI150-BJ149/BK149</f>
        <v>383.73198861596251</v>
      </c>
      <c r="BL150" s="47">
        <f>BK150-BM150</f>
        <v>0</v>
      </c>
      <c r="BM150" s="42">
        <f>BK150-BL149/BM149</f>
        <v>383.73198861596251</v>
      </c>
      <c r="BN150" s="47">
        <f>BM150-BO150</f>
        <v>0</v>
      </c>
      <c r="BO150" s="42">
        <f>BM150-BN149/BO149</f>
        <v>383.73198861596251</v>
      </c>
      <c r="BP150" s="47">
        <f>BO150-BQ150</f>
        <v>0</v>
      </c>
      <c r="BQ150" s="42">
        <f>BO150-BP149/BQ149</f>
        <v>383.73198861596251</v>
      </c>
      <c r="BR150" s="47">
        <f>BQ150-BS150</f>
        <v>0</v>
      </c>
      <c r="BS150" s="42">
        <f>BQ150-BR149/BS149</f>
        <v>383.73198861596251</v>
      </c>
      <c r="BT150" s="47">
        <f>BS150-BU150</f>
        <v>0</v>
      </c>
      <c r="BU150" s="42">
        <f>BS150-BT149/BU149</f>
        <v>383.73198861596251</v>
      </c>
      <c r="BV150" s="47">
        <f>BU150-BW150</f>
        <v>0</v>
      </c>
      <c r="BW150" s="42">
        <f>BU150-BV149/BW149</f>
        <v>383.73198861596251</v>
      </c>
      <c r="BX150" s="47">
        <f>BW150-BY150</f>
        <v>0</v>
      </c>
      <c r="BY150" s="42">
        <f>BW150-BX149/BY149</f>
        <v>383.73198861596251</v>
      </c>
      <c r="BZ150" s="47">
        <f>BY150-CA150</f>
        <v>0</v>
      </c>
      <c r="CA150" s="42">
        <f>BY150-BZ149/CA149</f>
        <v>383.73198861596251</v>
      </c>
      <c r="CB150" s="47">
        <f>CA150-CC150</f>
        <v>0</v>
      </c>
      <c r="CC150" s="42">
        <f>CA150-CB149/CC149</f>
        <v>383.73198861596251</v>
      </c>
      <c r="CD150" s="47">
        <f>CC150-CE150</f>
        <v>0</v>
      </c>
      <c r="CE150" s="42">
        <f>CC150-CD149/CE149</f>
        <v>383.73198861596251</v>
      </c>
      <c r="CF150" s="47">
        <f>CE150-CG150</f>
        <v>0</v>
      </c>
      <c r="CG150" s="42">
        <f>CE150-CF149/CG149</f>
        <v>383.73198861596251</v>
      </c>
      <c r="CH150" s="47">
        <f>CG150-CI150</f>
        <v>0</v>
      </c>
      <c r="CI150" s="42">
        <f>CG150-CH149/CI149</f>
        <v>383.73198861596251</v>
      </c>
      <c r="CJ150" s="47">
        <f>CI150-CK150</f>
        <v>0</v>
      </c>
      <c r="CK150" s="42">
        <f>CI150-CJ149/CK149</f>
        <v>383.73198861596251</v>
      </c>
      <c r="CL150" s="47">
        <f>CK150-CM150</f>
        <v>0</v>
      </c>
      <c r="CM150" s="42">
        <f>CK150-CL149/CM149</f>
        <v>383.73198861596251</v>
      </c>
      <c r="CN150" s="47">
        <f>CM150-CO150</f>
        <v>0</v>
      </c>
      <c r="CO150" s="42">
        <f>CM150-CN149/CO149</f>
        <v>383.73198861596251</v>
      </c>
      <c r="CP150" s="47">
        <f>CO150-CQ150</f>
        <v>0</v>
      </c>
      <c r="CQ150" s="42">
        <f>CO150-CP149/CQ149</f>
        <v>383.73198861596251</v>
      </c>
      <c r="CR150" s="47">
        <f>CQ150-CS150</f>
        <v>0</v>
      </c>
      <c r="CS150" s="42">
        <f>CQ150-CR149/CS149</f>
        <v>383.73198861596251</v>
      </c>
      <c r="CT150" s="47">
        <f>CS150-CU150</f>
        <v>0</v>
      </c>
      <c r="CU150" s="42">
        <f>CS150-CT149/CU149</f>
        <v>383.73198861596251</v>
      </c>
      <c r="CV150" s="47">
        <f>CU150-CW150</f>
        <v>0</v>
      </c>
      <c r="CW150" s="42">
        <f>CU150-CV149/CW149</f>
        <v>383.73198861596251</v>
      </c>
      <c r="CX150" s="47">
        <f>CW150-CY150</f>
        <v>0</v>
      </c>
      <c r="CY150" s="42">
        <f>CW150-CX149/CY149</f>
        <v>383.73198861596251</v>
      </c>
      <c r="CZ150" s="47">
        <f>CY150-DA150</f>
        <v>0</v>
      </c>
      <c r="DA150" s="42">
        <f>CY150-CZ149/DA149</f>
        <v>383.73198861596251</v>
      </c>
      <c r="DB150" s="47">
        <f>DA150-DC150</f>
        <v>0</v>
      </c>
      <c r="DC150" s="42">
        <f>DA150-DB149/DC149</f>
        <v>383.73198861596251</v>
      </c>
      <c r="DD150" s="47">
        <f>DC150-DE150</f>
        <v>0</v>
      </c>
      <c r="DE150" s="42">
        <f>DC150-DD149/DE149</f>
        <v>383.73198861596251</v>
      </c>
      <c r="DF150" s="47">
        <f>DE150-DG150</f>
        <v>0</v>
      </c>
      <c r="DG150" s="42">
        <f>DE150-DF149/DG149</f>
        <v>383.73198861596251</v>
      </c>
      <c r="DH150" s="47">
        <f>DG150-DI150</f>
        <v>0</v>
      </c>
      <c r="DI150" s="42">
        <f>DG150-DH149/DI149</f>
        <v>383.73198861596251</v>
      </c>
      <c r="DJ150" s="47">
        <f>DI150-DK150</f>
        <v>0</v>
      </c>
      <c r="DK150" s="42">
        <f>DI150-DJ149/DK149</f>
        <v>383.73198861596251</v>
      </c>
      <c r="DL150" s="47">
        <f>DK150-DM150</f>
        <v>0</v>
      </c>
      <c r="DM150" s="42">
        <f>DK150-DL149/DM149</f>
        <v>383.73198861596251</v>
      </c>
      <c r="DN150" s="47">
        <f>DM150-DO150</f>
        <v>0</v>
      </c>
      <c r="DO150" s="42">
        <f>DM150-DN149/DO149</f>
        <v>383.73198861596251</v>
      </c>
      <c r="DP150" s="47">
        <f>DO150-DQ150</f>
        <v>0</v>
      </c>
      <c r="DQ150" s="42">
        <f>DO150-DP149/DQ149</f>
        <v>383.73198861596251</v>
      </c>
      <c r="DR150" s="47">
        <f>DQ150-DS150</f>
        <v>0</v>
      </c>
      <c r="DS150" s="42">
        <f>DQ150-DR149/DS149</f>
        <v>383.73198861596251</v>
      </c>
      <c r="DT150" s="47">
        <f>DS150-DU150</f>
        <v>0</v>
      </c>
      <c r="DU150" s="42">
        <f>DS150-DT149/DU149</f>
        <v>383.73198861596251</v>
      </c>
      <c r="DV150" s="47">
        <f>DU150-DW150</f>
        <v>0</v>
      </c>
      <c r="DW150" s="42">
        <f>DU150-DV149/DW149</f>
        <v>383.73198861596251</v>
      </c>
      <c r="DX150" s="47">
        <f>DW150-DY150</f>
        <v>0</v>
      </c>
      <c r="DY150" s="42">
        <f>DW150-DX149/DY149</f>
        <v>383.73198861596251</v>
      </c>
      <c r="DZ150" s="47">
        <f>DY150-EA150</f>
        <v>0</v>
      </c>
      <c r="EA150" s="42">
        <f>DY150-DZ149/EA149</f>
        <v>383.73198861596251</v>
      </c>
      <c r="EB150" s="47">
        <f>EA150-EC150</f>
        <v>0</v>
      </c>
      <c r="EC150" s="42">
        <f>EA150-EB149/EC149</f>
        <v>383.73198861596251</v>
      </c>
      <c r="ED150" s="47">
        <f>EC150-EE150</f>
        <v>0</v>
      </c>
      <c r="EE150" s="42">
        <f>EC150-ED149/EE149</f>
        <v>383.73198861596251</v>
      </c>
      <c r="EF150" s="47">
        <f>EE150-EG150</f>
        <v>0</v>
      </c>
      <c r="EG150" s="42">
        <f>EE150-EF149/EG149</f>
        <v>383.73198861596251</v>
      </c>
      <c r="EH150" s="47">
        <f>EG150-EI150</f>
        <v>0</v>
      </c>
      <c r="EI150" s="42">
        <f>EG150-EH149/EI149</f>
        <v>383.73198861596251</v>
      </c>
      <c r="EJ150" s="47">
        <f>EI150-EK150</f>
        <v>0</v>
      </c>
      <c r="EK150" s="42">
        <f>EI150-EJ149/EK149</f>
        <v>383.73198861596251</v>
      </c>
      <c r="EL150" s="47">
        <f>EK150-EM150</f>
        <v>0</v>
      </c>
      <c r="EM150" s="42">
        <f>EK150-EL149/EM149</f>
        <v>383.73198861596251</v>
      </c>
      <c r="EN150" s="47">
        <f>EM150-EO150</f>
        <v>0</v>
      </c>
      <c r="EO150" s="42">
        <f>EM150-EN149/EO149</f>
        <v>383.73198861596251</v>
      </c>
      <c r="EP150" s="47">
        <f>EO150-EQ150</f>
        <v>0</v>
      </c>
      <c r="EQ150" s="42">
        <f>EO150-EP149/EQ149</f>
        <v>383.73198861596251</v>
      </c>
      <c r="ER150" s="47">
        <f>EQ150-ES150</f>
        <v>0</v>
      </c>
      <c r="ES150" s="42">
        <f>EQ150-ER149/ES149</f>
        <v>383.73198861596251</v>
      </c>
      <c r="ET150" s="47">
        <f>ES150-EU150</f>
        <v>0</v>
      </c>
      <c r="EU150" s="42">
        <f>ES150-ET149/EU149</f>
        <v>383.73198861596251</v>
      </c>
      <c r="EV150" s="47">
        <f>EU150-EW150</f>
        <v>0</v>
      </c>
      <c r="EW150" s="42">
        <f>EU150-EV149/EW149</f>
        <v>383.73198861596251</v>
      </c>
    </row>
    <row r="152" spans="13:153" x14ac:dyDescent="0.25">
      <c r="O152" s="41" t="s">
        <v>673</v>
      </c>
      <c r="R152" t="s">
        <v>571</v>
      </c>
      <c r="S152" s="43">
        <f>S136</f>
        <v>6150.5228319999997</v>
      </c>
      <c r="T152" t="s">
        <v>670</v>
      </c>
    </row>
    <row r="153" spans="13:153" x14ac:dyDescent="0.25">
      <c r="M153" s="27" t="str">
        <f>IF(AND(N165,N166),"",IF(NOT(N166),"Solution not available, Check Input conditions !!!","Iteration did not converged in Maximum Iterations (70) !!!"))</f>
        <v/>
      </c>
      <c r="N153" s="42">
        <f>IF(N166,(N154-273.15),"")</f>
        <v>65.84167950212003</v>
      </c>
      <c r="O153" t="s">
        <v>581</v>
      </c>
      <c r="P153" t="s">
        <v>582</v>
      </c>
      <c r="R153" t="s">
        <v>583</v>
      </c>
      <c r="T153" t="s">
        <v>584</v>
      </c>
      <c r="V153" t="s">
        <v>585</v>
      </c>
      <c r="X153" t="s">
        <v>586</v>
      </c>
      <c r="Z153" t="s">
        <v>587</v>
      </c>
      <c r="AB153" t="s">
        <v>588</v>
      </c>
      <c r="AD153" t="s">
        <v>589</v>
      </c>
      <c r="AF153" t="s">
        <v>590</v>
      </c>
      <c r="AH153" t="s">
        <v>591</v>
      </c>
      <c r="AJ153" t="s">
        <v>592</v>
      </c>
      <c r="AL153" t="s">
        <v>593</v>
      </c>
      <c r="AN153" t="s">
        <v>594</v>
      </c>
      <c r="AP153" t="s">
        <v>595</v>
      </c>
      <c r="AR153" t="s">
        <v>596</v>
      </c>
      <c r="AT153" t="s">
        <v>597</v>
      </c>
      <c r="AV153" t="s">
        <v>598</v>
      </c>
      <c r="AX153" t="s">
        <v>599</v>
      </c>
      <c r="AZ153" t="s">
        <v>600</v>
      </c>
      <c r="BB153" t="s">
        <v>601</v>
      </c>
      <c r="BD153" t="s">
        <v>602</v>
      </c>
      <c r="BF153" t="s">
        <v>603</v>
      </c>
      <c r="BH153" t="s">
        <v>604</v>
      </c>
      <c r="BJ153" t="s">
        <v>605</v>
      </c>
      <c r="BL153" t="s">
        <v>606</v>
      </c>
      <c r="BN153" t="s">
        <v>607</v>
      </c>
      <c r="BP153" t="s">
        <v>608</v>
      </c>
      <c r="BR153" t="s">
        <v>609</v>
      </c>
      <c r="BT153" t="s">
        <v>610</v>
      </c>
      <c r="BV153" t="s">
        <v>611</v>
      </c>
      <c r="BX153" t="s">
        <v>612</v>
      </c>
      <c r="BZ153" t="s">
        <v>613</v>
      </c>
      <c r="CB153" t="s">
        <v>614</v>
      </c>
      <c r="CD153" t="s">
        <v>615</v>
      </c>
      <c r="CF153" t="s">
        <v>616</v>
      </c>
      <c r="CH153" t="s">
        <v>617</v>
      </c>
      <c r="CJ153" t="s">
        <v>618</v>
      </c>
      <c r="CL153" t="s">
        <v>619</v>
      </c>
      <c r="CN153" t="s">
        <v>620</v>
      </c>
      <c r="CP153" t="s">
        <v>621</v>
      </c>
      <c r="CR153" t="s">
        <v>622</v>
      </c>
      <c r="CT153" t="s">
        <v>623</v>
      </c>
      <c r="CV153" t="s">
        <v>624</v>
      </c>
      <c r="CX153" t="s">
        <v>625</v>
      </c>
      <c r="CZ153" t="s">
        <v>626</v>
      </c>
      <c r="DB153" t="s">
        <v>627</v>
      </c>
      <c r="DD153" t="s">
        <v>628</v>
      </c>
      <c r="DF153" t="s">
        <v>629</v>
      </c>
      <c r="DH153" t="s">
        <v>630</v>
      </c>
      <c r="DJ153" t="s">
        <v>631</v>
      </c>
      <c r="DL153" t="s">
        <v>632</v>
      </c>
      <c r="DN153" t="s">
        <v>633</v>
      </c>
      <c r="DP153" t="s">
        <v>634</v>
      </c>
      <c r="DR153" t="s">
        <v>635</v>
      </c>
      <c r="DT153" t="s">
        <v>636</v>
      </c>
      <c r="DV153" t="s">
        <v>637</v>
      </c>
      <c r="DX153" t="s">
        <v>638</v>
      </c>
      <c r="DZ153" t="s">
        <v>639</v>
      </c>
      <c r="EB153" t="s">
        <v>640</v>
      </c>
      <c r="ED153" t="s">
        <v>641</v>
      </c>
      <c r="EF153" t="s">
        <v>642</v>
      </c>
      <c r="EH153" t="s">
        <v>643</v>
      </c>
      <c r="EJ153" t="s">
        <v>644</v>
      </c>
      <c r="EL153" t="s">
        <v>645</v>
      </c>
      <c r="EN153" t="s">
        <v>646</v>
      </c>
      <c r="EP153" t="s">
        <v>647</v>
      </c>
      <c r="ER153" t="s">
        <v>648</v>
      </c>
      <c r="ET153" t="s">
        <v>649</v>
      </c>
      <c r="EV153" t="s">
        <v>650</v>
      </c>
    </row>
    <row r="154" spans="13:153" x14ac:dyDescent="0.25">
      <c r="N154" s="42">
        <f>EW166</f>
        <v>338.99167950212001</v>
      </c>
      <c r="P154" t="s">
        <v>652</v>
      </c>
      <c r="Q154" t="s">
        <v>653</v>
      </c>
      <c r="R154" t="s">
        <v>652</v>
      </c>
      <c r="S154" t="s">
        <v>653</v>
      </c>
      <c r="T154" t="s">
        <v>652</v>
      </c>
      <c r="U154" t="s">
        <v>653</v>
      </c>
      <c r="V154" t="s">
        <v>652</v>
      </c>
      <c r="W154" t="s">
        <v>653</v>
      </c>
      <c r="X154" t="s">
        <v>652</v>
      </c>
      <c r="Y154" t="s">
        <v>653</v>
      </c>
      <c r="Z154" t="s">
        <v>652</v>
      </c>
      <c r="AA154" t="s">
        <v>653</v>
      </c>
      <c r="AB154" t="s">
        <v>652</v>
      </c>
      <c r="AC154" t="s">
        <v>653</v>
      </c>
      <c r="AD154" t="s">
        <v>652</v>
      </c>
      <c r="AE154" t="s">
        <v>653</v>
      </c>
      <c r="AF154" t="s">
        <v>652</v>
      </c>
      <c r="AG154" t="s">
        <v>653</v>
      </c>
      <c r="AH154" t="s">
        <v>652</v>
      </c>
      <c r="AI154" t="s">
        <v>653</v>
      </c>
      <c r="AJ154" t="s">
        <v>652</v>
      </c>
      <c r="AK154" t="s">
        <v>653</v>
      </c>
      <c r="AL154" t="s">
        <v>652</v>
      </c>
      <c r="AM154" t="s">
        <v>653</v>
      </c>
      <c r="AN154" t="s">
        <v>652</v>
      </c>
      <c r="AO154" t="s">
        <v>653</v>
      </c>
      <c r="AP154" t="s">
        <v>652</v>
      </c>
      <c r="AQ154" t="s">
        <v>653</v>
      </c>
      <c r="AR154" t="s">
        <v>652</v>
      </c>
      <c r="AS154" t="s">
        <v>653</v>
      </c>
      <c r="AT154" t="s">
        <v>652</v>
      </c>
      <c r="AU154" t="s">
        <v>653</v>
      </c>
      <c r="AV154" t="s">
        <v>652</v>
      </c>
      <c r="AW154" t="s">
        <v>653</v>
      </c>
      <c r="AX154" t="s">
        <v>652</v>
      </c>
      <c r="AY154" t="s">
        <v>653</v>
      </c>
      <c r="AZ154" t="s">
        <v>652</v>
      </c>
      <c r="BA154" t="s">
        <v>653</v>
      </c>
      <c r="BB154" t="s">
        <v>652</v>
      </c>
      <c r="BC154" t="s">
        <v>653</v>
      </c>
      <c r="BD154" t="s">
        <v>652</v>
      </c>
      <c r="BE154" t="s">
        <v>653</v>
      </c>
      <c r="BF154" t="s">
        <v>652</v>
      </c>
      <c r="BG154" t="s">
        <v>653</v>
      </c>
      <c r="BH154" t="s">
        <v>652</v>
      </c>
      <c r="BI154" t="s">
        <v>653</v>
      </c>
      <c r="BJ154" t="s">
        <v>652</v>
      </c>
      <c r="BK154" t="s">
        <v>653</v>
      </c>
      <c r="BL154" t="s">
        <v>652</v>
      </c>
      <c r="BM154" t="s">
        <v>653</v>
      </c>
      <c r="BN154" t="s">
        <v>652</v>
      </c>
      <c r="BO154" t="s">
        <v>653</v>
      </c>
      <c r="BP154" t="s">
        <v>652</v>
      </c>
      <c r="BQ154" t="s">
        <v>653</v>
      </c>
      <c r="BR154" t="s">
        <v>652</v>
      </c>
      <c r="BS154" t="s">
        <v>653</v>
      </c>
      <c r="BT154" t="s">
        <v>652</v>
      </c>
      <c r="BU154" t="s">
        <v>653</v>
      </c>
      <c r="BV154" t="s">
        <v>652</v>
      </c>
      <c r="BW154" t="s">
        <v>653</v>
      </c>
      <c r="BX154" t="s">
        <v>652</v>
      </c>
      <c r="BY154" t="s">
        <v>653</v>
      </c>
      <c r="BZ154" t="s">
        <v>652</v>
      </c>
      <c r="CA154" t="s">
        <v>653</v>
      </c>
      <c r="CB154" t="s">
        <v>652</v>
      </c>
      <c r="CC154" t="s">
        <v>653</v>
      </c>
      <c r="CD154" t="s">
        <v>652</v>
      </c>
      <c r="CE154" t="s">
        <v>653</v>
      </c>
      <c r="CF154" t="s">
        <v>652</v>
      </c>
      <c r="CG154" t="s">
        <v>653</v>
      </c>
      <c r="CH154" t="s">
        <v>652</v>
      </c>
      <c r="CI154" t="s">
        <v>653</v>
      </c>
      <c r="CJ154" t="s">
        <v>652</v>
      </c>
      <c r="CK154" t="s">
        <v>653</v>
      </c>
      <c r="CL154" t="s">
        <v>652</v>
      </c>
      <c r="CM154" t="s">
        <v>653</v>
      </c>
      <c r="CN154" t="s">
        <v>652</v>
      </c>
      <c r="CO154" t="s">
        <v>653</v>
      </c>
      <c r="CP154" t="s">
        <v>652</v>
      </c>
      <c r="CQ154" t="s">
        <v>653</v>
      </c>
      <c r="CR154" t="s">
        <v>652</v>
      </c>
      <c r="CS154" t="s">
        <v>653</v>
      </c>
      <c r="CT154" t="s">
        <v>652</v>
      </c>
      <c r="CU154" t="s">
        <v>653</v>
      </c>
      <c r="CV154" t="s">
        <v>652</v>
      </c>
      <c r="CW154" t="s">
        <v>653</v>
      </c>
      <c r="CX154" t="s">
        <v>652</v>
      </c>
      <c r="CY154" t="s">
        <v>653</v>
      </c>
      <c r="CZ154" t="s">
        <v>652</v>
      </c>
      <c r="DA154" t="s">
        <v>653</v>
      </c>
      <c r="DB154" t="s">
        <v>652</v>
      </c>
      <c r="DC154" t="s">
        <v>653</v>
      </c>
      <c r="DD154" t="s">
        <v>652</v>
      </c>
      <c r="DE154" t="s">
        <v>653</v>
      </c>
      <c r="DF154" t="s">
        <v>652</v>
      </c>
      <c r="DG154" t="s">
        <v>653</v>
      </c>
      <c r="DH154" t="s">
        <v>652</v>
      </c>
      <c r="DI154" t="s">
        <v>653</v>
      </c>
      <c r="DJ154" t="s">
        <v>652</v>
      </c>
      <c r="DK154" t="s">
        <v>653</v>
      </c>
      <c r="DL154" t="s">
        <v>652</v>
      </c>
      <c r="DM154" t="s">
        <v>653</v>
      </c>
      <c r="DN154" t="s">
        <v>652</v>
      </c>
      <c r="DO154" t="s">
        <v>653</v>
      </c>
      <c r="DP154" t="s">
        <v>652</v>
      </c>
      <c r="DQ154" t="s">
        <v>653</v>
      </c>
      <c r="DR154" t="s">
        <v>652</v>
      </c>
      <c r="DS154" t="s">
        <v>653</v>
      </c>
      <c r="DT154" t="s">
        <v>652</v>
      </c>
      <c r="DU154" t="s">
        <v>653</v>
      </c>
      <c r="DV154" t="s">
        <v>652</v>
      </c>
      <c r="DW154" t="s">
        <v>653</v>
      </c>
      <c r="DX154" t="s">
        <v>652</v>
      </c>
      <c r="DY154" t="s">
        <v>653</v>
      </c>
      <c r="DZ154" t="s">
        <v>652</v>
      </c>
      <c r="EA154" t="s">
        <v>653</v>
      </c>
      <c r="EB154" t="s">
        <v>652</v>
      </c>
      <c r="EC154" t="s">
        <v>653</v>
      </c>
      <c r="ED154" t="s">
        <v>652</v>
      </c>
      <c r="EE154" t="s">
        <v>653</v>
      </c>
      <c r="EF154" t="s">
        <v>652</v>
      </c>
      <c r="EG154" t="s">
        <v>653</v>
      </c>
      <c r="EH154" t="s">
        <v>652</v>
      </c>
      <c r="EI154" t="s">
        <v>653</v>
      </c>
      <c r="EJ154" t="s">
        <v>652</v>
      </c>
      <c r="EK154" t="s">
        <v>653</v>
      </c>
      <c r="EL154" t="s">
        <v>652</v>
      </c>
      <c r="EM154" t="s">
        <v>653</v>
      </c>
      <c r="EN154" t="s">
        <v>652</v>
      </c>
      <c r="EO154" t="s">
        <v>653</v>
      </c>
      <c r="EP154" t="s">
        <v>652</v>
      </c>
      <c r="EQ154" t="s">
        <v>653</v>
      </c>
      <c r="ER154" t="s">
        <v>652</v>
      </c>
      <c r="ES154" t="s">
        <v>653</v>
      </c>
      <c r="ET154" t="s">
        <v>652</v>
      </c>
      <c r="EU154" t="s">
        <v>653</v>
      </c>
      <c r="EV154" t="s">
        <v>652</v>
      </c>
      <c r="EW154" t="s">
        <v>653</v>
      </c>
    </row>
    <row r="155" spans="13:153" x14ac:dyDescent="0.25">
      <c r="M155" s="45">
        <v>1</v>
      </c>
      <c r="N155" s="44">
        <f>R124/(EXP(N9-O9/($N$154+P9))/$S$95)</f>
        <v>3.9426315471029372E-2</v>
      </c>
      <c r="O155" s="42">
        <f t="shared" ref="O155:O164" si="65">(O9/(N9-LN($S$95)) - P9)*R124</f>
        <v>32.482717146489499</v>
      </c>
      <c r="P155" s="44">
        <f>$R$124/(EXP($N$9-$O$9/(O165+$P$9))/$S$95)</f>
        <v>4.2166061914582546E-2</v>
      </c>
      <c r="Q155" s="47">
        <f>-1*P155*$O$9/(O165+$P$9)^2</f>
        <v>-8.1979956944083386E-4</v>
      </c>
      <c r="R155" s="44">
        <f>$R$124/(EXP($N$9-$O$9/(Q166+$P$9))/$S$95)</f>
        <v>3.9559355061816959E-2</v>
      </c>
      <c r="S155" s="47">
        <f>-1*R155*$O$9/(Q166+$P$9)^2</f>
        <v>-7.529366956540185E-4</v>
      </c>
      <c r="T155" s="44">
        <f>$R$124/(EXP($N$9-$O$9/(S166+$P$9))/$S$95)</f>
        <v>3.9426663170679437E-2</v>
      </c>
      <c r="U155" s="47">
        <f>-1*T155*$O$9/(S166+$P$9)^2</f>
        <v>-7.4956671546004441E-4</v>
      </c>
      <c r="V155" s="44">
        <f>$R$124/(EXP($N$9-$O$9/(U166+$P$9))/$S$95)</f>
        <v>3.9426315473417434E-2</v>
      </c>
      <c r="W155" s="47">
        <f>-1*V155*$O$9/(U166+$P$9)^2</f>
        <v>-7.4955788934248115E-4</v>
      </c>
      <c r="X155" s="44">
        <f>$R$124/(EXP($N$9-$O$9/(W166+$P$9))/$S$95)</f>
        <v>3.9426315471029372E-2</v>
      </c>
      <c r="Y155" s="47">
        <f>-1*X155*$O$9/(W166+$P$9)^2</f>
        <v>-7.4955788928186124E-4</v>
      </c>
      <c r="Z155" s="44">
        <f>$R$124/(EXP($N$9-$O$9/(Y166+$P$9))/$S$95)</f>
        <v>3.9426315471029372E-2</v>
      </c>
      <c r="AA155" s="47">
        <f>-1*Z155*$O$9/(Y166+$P$9)^2</f>
        <v>-7.4955788928186156E-4</v>
      </c>
      <c r="AB155" s="44">
        <f>$R$124/(EXP($N$9-$O$9/(AA166+$P$9))/$S$95)</f>
        <v>3.9426315471029372E-2</v>
      </c>
      <c r="AC155" s="47">
        <f>-1*AB155*$O$9/(AA166+$P$9)^2</f>
        <v>-7.4955788928186156E-4</v>
      </c>
      <c r="AD155" s="44">
        <f>$R$124/(EXP($N$9-$O$9/(AC166+$P$9))/$S$95)</f>
        <v>3.9426315471029372E-2</v>
      </c>
      <c r="AE155" s="47">
        <f>-1*AD155*$O$9/(AC166+$P$9)^2</f>
        <v>-7.4955788928186156E-4</v>
      </c>
      <c r="AF155" s="44">
        <f>$R$124/(EXP($N$9-$O$9/(AE166+$P$9))/$S$95)</f>
        <v>3.9426315471029372E-2</v>
      </c>
      <c r="AG155" s="47">
        <f>-1*AF155*$O$9/(AE166+$P$9)^2</f>
        <v>-7.4955788928186156E-4</v>
      </c>
      <c r="AH155" s="44">
        <f>$R$124/(EXP($N$9-$O$9/(AG166+$P$9))/$S$95)</f>
        <v>3.9426315471029372E-2</v>
      </c>
      <c r="AI155" s="47">
        <f>-1*AH155*$O$9/(AG166+$P$9)^2</f>
        <v>-7.4955788928186156E-4</v>
      </c>
      <c r="AJ155" s="44">
        <f>$R$124/(EXP($N$9-$O$9/(AI166+$P$9))/$S$95)</f>
        <v>3.9426315471029372E-2</v>
      </c>
      <c r="AK155" s="47">
        <f>-1*AJ155*$O$9/(AI166+$P$9)^2</f>
        <v>-7.4955788928186156E-4</v>
      </c>
      <c r="AL155" s="44">
        <f>$R$124/(EXP($N$9-$O$9/(AK166+$P$9))/$S$95)</f>
        <v>3.9426315471029372E-2</v>
      </c>
      <c r="AM155" s="47">
        <f>-1*AL155*$O$9/(AK166+$P$9)^2</f>
        <v>-7.4955788928186156E-4</v>
      </c>
      <c r="AN155" s="44">
        <f>$R$124/(EXP($N$9-$O$9/(AM166+$P$9))/$S$95)</f>
        <v>3.9426315471029372E-2</v>
      </c>
      <c r="AO155" s="47">
        <f>-1*AN155*$O$9/(AM166+$P$9)^2</f>
        <v>-7.4955788928186156E-4</v>
      </c>
      <c r="AP155" s="44">
        <f>$R$124/(EXP($N$9-$O$9/(AO166+$P$9))/$S$95)</f>
        <v>3.9426315471029372E-2</v>
      </c>
      <c r="AQ155" s="47">
        <f>-1*AP155*$O$9/(AO166+$P$9)^2</f>
        <v>-7.4955788928186156E-4</v>
      </c>
      <c r="AR155" s="44">
        <f>$R$124/(EXP($N$9-$O$9/(AQ166+$P$9))/$S$95)</f>
        <v>3.9426315471029372E-2</v>
      </c>
      <c r="AS155" s="47">
        <f>-1*AR155*$O$9/(AQ166+$P$9)^2</f>
        <v>-7.4955788928186156E-4</v>
      </c>
      <c r="AT155" s="44">
        <f>$R$124/(EXP($N$9-$O$9/(AS166+$P$9))/$S$95)</f>
        <v>3.9426315471029372E-2</v>
      </c>
      <c r="AU155" s="47">
        <f>-1*AT155*$O$9/(AS166+$P$9)^2</f>
        <v>-7.4955788928186156E-4</v>
      </c>
      <c r="AV155" s="44">
        <f>$R$124/(EXP($N$9-$O$9/(AU166+$P$9))/$S$95)</f>
        <v>3.9426315471029372E-2</v>
      </c>
      <c r="AW155" s="47">
        <f>-1*AV155*$O$9/(AU166+$P$9)^2</f>
        <v>-7.4955788928186156E-4</v>
      </c>
      <c r="AX155" s="44">
        <f>$R$124/(EXP($N$9-$O$9/(AW166+$P$9))/$S$95)</f>
        <v>3.9426315471029372E-2</v>
      </c>
      <c r="AY155" s="47">
        <f>-1*AX155*$O$9/(AW166+$P$9)^2</f>
        <v>-7.4955788928186156E-4</v>
      </c>
      <c r="AZ155" s="44">
        <f>$R$124/(EXP($N$9-$O$9/(AY166+$P$9))/$S$95)</f>
        <v>3.9426315471029372E-2</v>
      </c>
      <c r="BA155" s="47">
        <f>-1*AZ155*$O$9/(AY166+$P$9)^2</f>
        <v>-7.4955788928186156E-4</v>
      </c>
      <c r="BB155" s="44">
        <f>$R$124/(EXP($N$9-$O$9/(BA166+$P$9))/$S$95)</f>
        <v>3.9426315471029372E-2</v>
      </c>
      <c r="BC155" s="47">
        <f>-1*BB155*$O$9/(BA166+$P$9)^2</f>
        <v>-7.4955788928186156E-4</v>
      </c>
      <c r="BD155" s="44">
        <f>$R$124/(EXP($N$9-$O$9/(BC166+$P$9))/$S$95)</f>
        <v>3.9426315471029372E-2</v>
      </c>
      <c r="BE155" s="47">
        <f>-1*BD155*$O$9/(BC166+$P$9)^2</f>
        <v>-7.4955788928186156E-4</v>
      </c>
      <c r="BF155" s="44">
        <f>$R$124/(EXP($N$9-$O$9/(BE166+$P$9))/$S$95)</f>
        <v>3.9426315471029372E-2</v>
      </c>
      <c r="BG155" s="47">
        <f>-1*BF155*$O$9/(BE166+$P$9)^2</f>
        <v>-7.4955788928186156E-4</v>
      </c>
      <c r="BH155" s="44">
        <f>$R$124/(EXP($N$9-$O$9/(BG166+$P$9))/$S$95)</f>
        <v>3.9426315471029372E-2</v>
      </c>
      <c r="BI155" s="47">
        <f>-1*BH155*$O$9/(BG166+$P$9)^2</f>
        <v>-7.4955788928186156E-4</v>
      </c>
      <c r="BJ155" s="44">
        <f>$R$124/(EXP($N$9-$O$9/(BI166+$P$9))/$S$95)</f>
        <v>3.9426315471029372E-2</v>
      </c>
      <c r="BK155" s="47">
        <f>-1*BJ155*$O$9/(BI166+$P$9)^2</f>
        <v>-7.4955788928186156E-4</v>
      </c>
      <c r="BL155" s="44">
        <f>$R$124/(EXP($N$9-$O$9/(BK166+$P$9))/$S$95)</f>
        <v>3.9426315471029372E-2</v>
      </c>
      <c r="BM155" s="47">
        <f>-1*BL155*$O$9/(BK166+$P$9)^2</f>
        <v>-7.4955788928186156E-4</v>
      </c>
      <c r="BN155" s="44">
        <f>$R$124/(EXP($N$9-$O$9/(BM166+$P$9))/$S$95)</f>
        <v>3.9426315471029372E-2</v>
      </c>
      <c r="BO155" s="47">
        <f>-1*BN155*$O$9/(BM166+$P$9)^2</f>
        <v>-7.4955788928186156E-4</v>
      </c>
      <c r="BP155" s="44">
        <f>$R$124/(EXP($N$9-$O$9/(BO166+$P$9))/$S$95)</f>
        <v>3.9426315471029372E-2</v>
      </c>
      <c r="BQ155" s="47">
        <f>-1*BP155*$O$9/(BO166+$P$9)^2</f>
        <v>-7.4955788928186156E-4</v>
      </c>
      <c r="BR155" s="44">
        <f>$R$124/(EXP($N$9-$O$9/(BQ166+$P$9))/$S$95)</f>
        <v>3.9426315471029372E-2</v>
      </c>
      <c r="BS155" s="47">
        <f>-1*BR155*$O$9/(BQ166+$P$9)^2</f>
        <v>-7.4955788928186156E-4</v>
      </c>
      <c r="BT155" s="44">
        <f>$R$124/(EXP($N$9-$O$9/(BS166+$P$9))/$S$95)</f>
        <v>3.9426315471029372E-2</v>
      </c>
      <c r="BU155" s="47">
        <f>-1*BT155*$O$9/(BS166+$P$9)^2</f>
        <v>-7.4955788928186156E-4</v>
      </c>
      <c r="BV155" s="44">
        <f>$R$124/(EXP($N$9-$O$9/(BU166+$P$9))/$S$95)</f>
        <v>3.9426315471029372E-2</v>
      </c>
      <c r="BW155" s="47">
        <f>-1*BV155*$O$9/(BU166+$P$9)^2</f>
        <v>-7.4955788928186156E-4</v>
      </c>
      <c r="BX155" s="44">
        <f>$R$124/(EXP($N$9-$O$9/(BW166+$P$9))/$S$95)</f>
        <v>3.9426315471029372E-2</v>
      </c>
      <c r="BY155" s="47">
        <f>-1*BX155*$O$9/(BW166+$P$9)^2</f>
        <v>-7.4955788928186156E-4</v>
      </c>
      <c r="BZ155" s="44">
        <f>$R$124/(EXP($N$9-$O$9/(BY166+$P$9))/$S$95)</f>
        <v>3.9426315471029372E-2</v>
      </c>
      <c r="CA155" s="47">
        <f>-1*BZ155*$O$9/(BY166+$P$9)^2</f>
        <v>-7.4955788928186156E-4</v>
      </c>
      <c r="CB155" s="44">
        <f>$R$124/(EXP($N$9-$O$9/(CA166+$P$9))/$S$95)</f>
        <v>3.9426315471029372E-2</v>
      </c>
      <c r="CC155" s="47">
        <f>-1*CB155*$O$9/(CA166+$P$9)^2</f>
        <v>-7.4955788928186156E-4</v>
      </c>
      <c r="CD155" s="44">
        <f>$R$124/(EXP($N$9-$O$9/(CC166+$P$9))/$S$95)</f>
        <v>3.9426315471029372E-2</v>
      </c>
      <c r="CE155" s="47">
        <f>-1*CD155*$O$9/(CC166+$P$9)^2</f>
        <v>-7.4955788928186156E-4</v>
      </c>
      <c r="CF155" s="44">
        <f>$R$124/(EXP($N$9-$O$9/(CE166+$P$9))/$S$95)</f>
        <v>3.9426315471029372E-2</v>
      </c>
      <c r="CG155" s="47">
        <f>-1*CF155*$O$9/(CE166+$P$9)^2</f>
        <v>-7.4955788928186156E-4</v>
      </c>
      <c r="CH155" s="44">
        <f>$R$124/(EXP($N$9-$O$9/(CG166+$P$9))/$S$95)</f>
        <v>3.9426315471029372E-2</v>
      </c>
      <c r="CI155" s="47">
        <f>-1*CH155*$O$9/(CG166+$P$9)^2</f>
        <v>-7.4955788928186156E-4</v>
      </c>
      <c r="CJ155" s="44">
        <f>$R$124/(EXP($N$9-$O$9/(CI166+$P$9))/$S$95)</f>
        <v>3.9426315471029372E-2</v>
      </c>
      <c r="CK155" s="47">
        <f>-1*CJ155*$O$9/(CI166+$P$9)^2</f>
        <v>-7.4955788928186156E-4</v>
      </c>
      <c r="CL155" s="44">
        <f>$R$124/(EXP($N$9-$O$9/(CK166+$P$9))/$S$95)</f>
        <v>3.9426315471029372E-2</v>
      </c>
      <c r="CM155" s="47">
        <f>-1*CL155*$O$9/(CK166+$P$9)^2</f>
        <v>-7.4955788928186156E-4</v>
      </c>
      <c r="CN155" s="44">
        <f>$R$124/(EXP($N$9-$O$9/(CM166+$P$9))/$S$95)</f>
        <v>3.9426315471029372E-2</v>
      </c>
      <c r="CO155" s="47">
        <f>-1*CN155*$O$9/(CM166+$P$9)^2</f>
        <v>-7.4955788928186156E-4</v>
      </c>
      <c r="CP155" s="44">
        <f>$R$124/(EXP($N$9-$O$9/(CO166+$P$9))/$S$95)</f>
        <v>3.9426315471029372E-2</v>
      </c>
      <c r="CQ155" s="47">
        <f>-1*CP155*$O$9/(CO166+$P$9)^2</f>
        <v>-7.4955788928186156E-4</v>
      </c>
      <c r="CR155" s="44">
        <f>$R$124/(EXP($N$9-$O$9/(CQ166+$P$9))/$S$95)</f>
        <v>3.9426315471029372E-2</v>
      </c>
      <c r="CS155" s="47">
        <f>-1*CR155*$O$9/(CQ166+$P$9)^2</f>
        <v>-7.4955788928186156E-4</v>
      </c>
      <c r="CT155" s="44">
        <f>$R$124/(EXP($N$9-$O$9/(CS166+$P$9))/$S$95)</f>
        <v>3.9426315471029372E-2</v>
      </c>
      <c r="CU155" s="47">
        <f>-1*CT155*$O$9/(CS166+$P$9)^2</f>
        <v>-7.4955788928186156E-4</v>
      </c>
      <c r="CV155" s="44">
        <f>$R$124/(EXP($N$9-$O$9/(CU166+$P$9))/$S$95)</f>
        <v>3.9426315471029372E-2</v>
      </c>
      <c r="CW155" s="47">
        <f>-1*CV155*$O$9/(CU166+$P$9)^2</f>
        <v>-7.4955788928186156E-4</v>
      </c>
      <c r="CX155" s="44">
        <f>$R$124/(EXP($N$9-$O$9/(CW166+$P$9))/$S$95)</f>
        <v>3.9426315471029372E-2</v>
      </c>
      <c r="CY155" s="47">
        <f>-1*CX155*$O$9/(CW166+$P$9)^2</f>
        <v>-7.4955788928186156E-4</v>
      </c>
      <c r="CZ155" s="44">
        <f>$R$124/(EXP($N$9-$O$9/(CY166+$P$9))/$S$95)</f>
        <v>3.9426315471029372E-2</v>
      </c>
      <c r="DA155" s="47">
        <f>-1*CZ155*$O$9/(CY166+$P$9)^2</f>
        <v>-7.4955788928186156E-4</v>
      </c>
      <c r="DB155" s="44">
        <f>$R$124/(EXP($N$9-$O$9/(DA166+$P$9))/$S$95)</f>
        <v>3.9426315471029372E-2</v>
      </c>
      <c r="DC155" s="47">
        <f>-1*DB155*$O$9/(DA166+$P$9)^2</f>
        <v>-7.4955788928186156E-4</v>
      </c>
      <c r="DD155" s="44">
        <f>$R$124/(EXP($N$9-$O$9/(DC166+$P$9))/$S$95)</f>
        <v>3.9426315471029372E-2</v>
      </c>
      <c r="DE155" s="47">
        <f>-1*DD155*$O$9/(DC166+$P$9)^2</f>
        <v>-7.4955788928186156E-4</v>
      </c>
      <c r="DF155" s="44">
        <f>$R$124/(EXP($N$9-$O$9/(DE166+$P$9))/$S$95)</f>
        <v>3.9426315471029372E-2</v>
      </c>
      <c r="DG155" s="47">
        <f>-1*DF155*$O$9/(DE166+$P$9)^2</f>
        <v>-7.4955788928186156E-4</v>
      </c>
      <c r="DH155" s="44">
        <f>$R$124/(EXP($N$9-$O$9/(DG166+$P$9))/$S$95)</f>
        <v>3.9426315471029372E-2</v>
      </c>
      <c r="DI155" s="47">
        <f>-1*DH155*$O$9/(DG166+$P$9)^2</f>
        <v>-7.4955788928186156E-4</v>
      </c>
      <c r="DJ155" s="44">
        <f>$R$124/(EXP($N$9-$O$9/(DI166+$P$9))/$S$95)</f>
        <v>3.9426315471029372E-2</v>
      </c>
      <c r="DK155" s="47">
        <f>-1*DJ155*$O$9/(DI166+$P$9)^2</f>
        <v>-7.4955788928186156E-4</v>
      </c>
      <c r="DL155" s="44">
        <f>$R$124/(EXP($N$9-$O$9/(DK166+$P$9))/$S$95)</f>
        <v>3.9426315471029372E-2</v>
      </c>
      <c r="DM155" s="47">
        <f>-1*DL155*$O$9/(DK166+$P$9)^2</f>
        <v>-7.4955788928186156E-4</v>
      </c>
      <c r="DN155" s="44">
        <f>$R$124/(EXP($N$9-$O$9/(DM166+$P$9))/$S$95)</f>
        <v>3.9426315471029372E-2</v>
      </c>
      <c r="DO155" s="47">
        <f>-1*DN155*$O$9/(DM166+$P$9)^2</f>
        <v>-7.4955788928186156E-4</v>
      </c>
      <c r="DP155" s="44">
        <f>$R$124/(EXP($N$9-$O$9/(DO166+$P$9))/$S$95)</f>
        <v>3.9426315471029372E-2</v>
      </c>
      <c r="DQ155" s="47">
        <f>-1*DP155*$O$9/(DO166+$P$9)^2</f>
        <v>-7.4955788928186156E-4</v>
      </c>
      <c r="DR155" s="44">
        <f>$R$124/(EXP($N$9-$O$9/(DQ166+$P$9))/$S$95)</f>
        <v>3.9426315471029372E-2</v>
      </c>
      <c r="DS155" s="47">
        <f>-1*DR155*$O$9/(DQ166+$P$9)^2</f>
        <v>-7.4955788928186156E-4</v>
      </c>
      <c r="DT155" s="44">
        <f>$R$124/(EXP($N$9-$O$9/(DS166+$P$9))/$S$95)</f>
        <v>3.9426315471029372E-2</v>
      </c>
      <c r="DU155" s="47">
        <f>-1*DT155*$O$9/(DS166+$P$9)^2</f>
        <v>-7.4955788928186156E-4</v>
      </c>
      <c r="DV155" s="44">
        <f>$R$124/(EXP($N$9-$O$9/(DU166+$P$9))/$S$95)</f>
        <v>3.9426315471029372E-2</v>
      </c>
      <c r="DW155" s="47">
        <f>-1*DV155*$O$9/(DU166+$P$9)^2</f>
        <v>-7.4955788928186156E-4</v>
      </c>
      <c r="DX155" s="44">
        <f>$R$124/(EXP($N$9-$O$9/(DW166+$P$9))/$S$95)</f>
        <v>3.9426315471029372E-2</v>
      </c>
      <c r="DY155" s="47">
        <f>-1*DX155*$O$9/(DW166+$P$9)^2</f>
        <v>-7.4955788928186156E-4</v>
      </c>
      <c r="DZ155" s="44">
        <f>$R$124/(EXP($N$9-$O$9/(DY166+$P$9))/$S$95)</f>
        <v>3.9426315471029372E-2</v>
      </c>
      <c r="EA155" s="47">
        <f>-1*DZ155*$O$9/(DY166+$P$9)^2</f>
        <v>-7.4955788928186156E-4</v>
      </c>
      <c r="EB155" s="44">
        <f>$R$124/(EXP($N$9-$O$9/(EA166+$P$9))/$S$95)</f>
        <v>3.9426315471029372E-2</v>
      </c>
      <c r="EC155" s="47">
        <f>-1*EB155*$O$9/(EA166+$P$9)^2</f>
        <v>-7.4955788928186156E-4</v>
      </c>
      <c r="ED155" s="44">
        <f>$R$124/(EXP($N$9-$O$9/(EC166+$P$9))/$S$95)</f>
        <v>3.9426315471029372E-2</v>
      </c>
      <c r="EE155" s="47">
        <f>-1*ED155*$O$9/(EC166+$P$9)^2</f>
        <v>-7.4955788928186156E-4</v>
      </c>
      <c r="EF155" s="44">
        <f>$R$124/(EXP($N$9-$O$9/(EE166+$P$9))/$S$95)</f>
        <v>3.9426315471029372E-2</v>
      </c>
      <c r="EG155" s="47">
        <f>-1*EF155*$O$9/(EE166+$P$9)^2</f>
        <v>-7.4955788928186156E-4</v>
      </c>
      <c r="EH155" s="44">
        <f>$R$124/(EXP($N$9-$O$9/(EG166+$P$9))/$S$95)</f>
        <v>3.9426315471029372E-2</v>
      </c>
      <c r="EI155" s="47">
        <f>-1*EH155*$O$9/(EG166+$P$9)^2</f>
        <v>-7.4955788928186156E-4</v>
      </c>
      <c r="EJ155" s="44">
        <f>$R$124/(EXP($N$9-$O$9/(EI166+$P$9))/$S$95)</f>
        <v>3.9426315471029372E-2</v>
      </c>
      <c r="EK155" s="47">
        <f>-1*EJ155*$O$9/(EI166+$P$9)^2</f>
        <v>-7.4955788928186156E-4</v>
      </c>
      <c r="EL155" s="44">
        <f>$R$124/(EXP($N$9-$O$9/(EK166+$P$9))/$S$95)</f>
        <v>3.9426315471029372E-2</v>
      </c>
      <c r="EM155" s="47">
        <f>-1*EL155*$O$9/(EK166+$P$9)^2</f>
        <v>-7.4955788928186156E-4</v>
      </c>
      <c r="EN155" s="44">
        <f>$R$124/(EXP($N$9-$O$9/(EM166+$P$9))/$S$95)</f>
        <v>3.9426315471029372E-2</v>
      </c>
      <c r="EO155" s="47">
        <f>-1*EN155*$O$9/(EM166+$P$9)^2</f>
        <v>-7.4955788928186156E-4</v>
      </c>
      <c r="EP155" s="44">
        <f>$R$124/(EXP($N$9-$O$9/(EO166+$P$9))/$S$95)</f>
        <v>3.9426315471029372E-2</v>
      </c>
      <c r="EQ155" s="47">
        <f>-1*EP155*$O$9/(EO166+$P$9)^2</f>
        <v>-7.4955788928186156E-4</v>
      </c>
      <c r="ER155" s="44">
        <f>$R$124/(EXP($N$9-$O$9/(EQ166+$P$9))/$S$95)</f>
        <v>3.9426315471029372E-2</v>
      </c>
      <c r="ES155" s="47">
        <f>-1*ER155*$O$9/(EQ166+$P$9)^2</f>
        <v>-7.4955788928186156E-4</v>
      </c>
      <c r="ET155" s="44">
        <f>$R$124/(EXP($N$9-$O$9/(ES166+$P$9))/$S$95)</f>
        <v>3.9426315471029372E-2</v>
      </c>
      <c r="EU155" s="47">
        <f>-1*ET155*$O$9/(ES166+$P$9)^2</f>
        <v>-7.4955788928186156E-4</v>
      </c>
      <c r="EV155" s="44">
        <f>$R$124/(EXP($N$9-$O$9/(EU166+$P$9))/$S$95)</f>
        <v>3.9426315471029372E-2</v>
      </c>
      <c r="EW155" s="47">
        <f>-1*EV155*$O$9/(EU166+$P$9)^2</f>
        <v>-7.4955788928186156E-4</v>
      </c>
    </row>
    <row r="156" spans="13:153" x14ac:dyDescent="0.25">
      <c r="M156" s="45">
        <v>2</v>
      </c>
      <c r="N156" s="44">
        <f t="shared" ref="N156:N164" si="66">R125/(EXP(N10-O10/($N$154+P10))/$S$95)</f>
        <v>0.2797006712432723</v>
      </c>
      <c r="O156" s="42">
        <f t="shared" si="65"/>
        <v>109.6154006997444</v>
      </c>
      <c r="P156" s="44">
        <f>$R$125/(EXP($N$10-$O$10/(O165+$P$10))/$S$95)</f>
        <v>0.3020327830248431</v>
      </c>
      <c r="Q156" s="47">
        <f>-1*P156*$O$10/(O165+$P$10)^2</f>
        <v>-6.7161694151692949E-3</v>
      </c>
      <c r="R156" s="44">
        <f>$R$125/(EXP($N$10-$O$10/(Q166+$P$10))/$S$95)</f>
        <v>0.28077978371910767</v>
      </c>
      <c r="S156" s="47">
        <f>-1*R156*$O$10/(Q166+$P$10)^2</f>
        <v>-6.1087911585828219E-3</v>
      </c>
      <c r="T156" s="44">
        <f>$R$125/(EXP($N$10-$O$10/(S166+$P$10))/$S$95)</f>
        <v>0.27970349078956974</v>
      </c>
      <c r="U156" s="47">
        <f>-1*T156*$O$10/(S166+$P$10)^2</f>
        <v>-6.0783480000224377E-3</v>
      </c>
      <c r="V156" s="44">
        <f>$R$125/(EXP($N$10-$O$10/(U166+$P$10))/$S$95)</f>
        <v>0.27970067126263748</v>
      </c>
      <c r="W156" s="47">
        <f>-1*V156*$O$10/(U166+$P$10)^2</f>
        <v>-6.0782682900181444E-3</v>
      </c>
      <c r="X156" s="44">
        <f>$R$125/(EXP($N$10-$O$10/(W166+$P$10))/$S$95)</f>
        <v>0.27970067124327136</v>
      </c>
      <c r="Y156" s="47">
        <f>-1*X156*$O$10/(W166+$P$10)^2</f>
        <v>-6.0782682894706553E-3</v>
      </c>
      <c r="Z156" s="44">
        <f>$R$125/(EXP($N$10-$O$10/(Y166+$P$10))/$S$95)</f>
        <v>0.2797006712432723</v>
      </c>
      <c r="AA156" s="47">
        <f>-1*Z156*$O$10/(Y166+$P$10)^2</f>
        <v>-6.0782682894706778E-3</v>
      </c>
      <c r="AB156" s="44">
        <f>$R$125/(EXP($N$10-$O$10/(AA166+$P$10))/$S$95)</f>
        <v>0.2797006712432723</v>
      </c>
      <c r="AC156" s="47">
        <f>-1*AB156*$O$10/(AA166+$P$10)^2</f>
        <v>-6.0782682894706778E-3</v>
      </c>
      <c r="AD156" s="44">
        <f>$R$125/(EXP($N$10-$O$10/(AC166+$P$10))/$S$95)</f>
        <v>0.2797006712432723</v>
      </c>
      <c r="AE156" s="47">
        <f>-1*AD156*$O$10/(AC166+$P$10)^2</f>
        <v>-6.0782682894706778E-3</v>
      </c>
      <c r="AF156" s="44">
        <f>$R$125/(EXP($N$10-$O$10/(AE166+$P$10))/$S$95)</f>
        <v>0.2797006712432723</v>
      </c>
      <c r="AG156" s="47">
        <f>-1*AF156*$O$10/(AE166+$P$10)^2</f>
        <v>-6.0782682894706778E-3</v>
      </c>
      <c r="AH156" s="44">
        <f>$R$125/(EXP($N$10-$O$10/(AG166+$P$10))/$S$95)</f>
        <v>0.2797006712432723</v>
      </c>
      <c r="AI156" s="47">
        <f>-1*AH156*$O$10/(AG166+$P$10)^2</f>
        <v>-6.0782682894706778E-3</v>
      </c>
      <c r="AJ156" s="44">
        <f>$R$125/(EXP($N$10-$O$10/(AI166+$P$10))/$S$95)</f>
        <v>0.2797006712432723</v>
      </c>
      <c r="AK156" s="47">
        <f>-1*AJ156*$O$10/(AI166+$P$10)^2</f>
        <v>-6.0782682894706778E-3</v>
      </c>
      <c r="AL156" s="44">
        <f>$R$125/(EXP($N$10-$O$10/(AK166+$P$10))/$S$95)</f>
        <v>0.2797006712432723</v>
      </c>
      <c r="AM156" s="47">
        <f>-1*AL156*$O$10/(AK166+$P$10)^2</f>
        <v>-6.0782682894706778E-3</v>
      </c>
      <c r="AN156" s="44">
        <f>$R$125/(EXP($N$10-$O$10/(AM166+$P$10))/$S$95)</f>
        <v>0.2797006712432723</v>
      </c>
      <c r="AO156" s="47">
        <f>-1*AN156*$O$10/(AM166+$P$10)^2</f>
        <v>-6.0782682894706778E-3</v>
      </c>
      <c r="AP156" s="44">
        <f>$R$125/(EXP($N$10-$O$10/(AO166+$P$10))/$S$95)</f>
        <v>0.2797006712432723</v>
      </c>
      <c r="AQ156" s="47">
        <f>-1*AP156*$O$10/(AO166+$P$10)^2</f>
        <v>-6.0782682894706778E-3</v>
      </c>
      <c r="AR156" s="44">
        <f>$R$125/(EXP($N$10-$O$10/(AQ166+$P$10))/$S$95)</f>
        <v>0.2797006712432723</v>
      </c>
      <c r="AS156" s="47">
        <f>-1*AR156*$O$10/(AQ166+$P$10)^2</f>
        <v>-6.0782682894706778E-3</v>
      </c>
      <c r="AT156" s="44">
        <f>$R$125/(EXP($N$10-$O$10/(AS166+$P$10))/$S$95)</f>
        <v>0.2797006712432723</v>
      </c>
      <c r="AU156" s="47">
        <f>-1*AT156*$O$10/(AS166+$P$10)^2</f>
        <v>-6.0782682894706778E-3</v>
      </c>
      <c r="AV156" s="44">
        <f>$R$125/(EXP($N$10-$O$10/(AU166+$P$10))/$S$95)</f>
        <v>0.2797006712432723</v>
      </c>
      <c r="AW156" s="47">
        <f>-1*AV156*$O$10/(AU166+$P$10)^2</f>
        <v>-6.0782682894706778E-3</v>
      </c>
      <c r="AX156" s="44">
        <f>$R$125/(EXP($N$10-$O$10/(AW166+$P$10))/$S$95)</f>
        <v>0.2797006712432723</v>
      </c>
      <c r="AY156" s="47">
        <f>-1*AX156*$O$10/(AW166+$P$10)^2</f>
        <v>-6.0782682894706778E-3</v>
      </c>
      <c r="AZ156" s="44">
        <f>$R$125/(EXP($N$10-$O$10/(AY166+$P$10))/$S$95)</f>
        <v>0.2797006712432723</v>
      </c>
      <c r="BA156" s="47">
        <f>-1*AZ156*$O$10/(AY166+$P$10)^2</f>
        <v>-6.0782682894706778E-3</v>
      </c>
      <c r="BB156" s="44">
        <f>$R$125/(EXP($N$10-$O$10/(BA166+$P$10))/$S$95)</f>
        <v>0.2797006712432723</v>
      </c>
      <c r="BC156" s="47">
        <f>-1*BB156*$O$10/(BA166+$P$10)^2</f>
        <v>-6.0782682894706778E-3</v>
      </c>
      <c r="BD156" s="44">
        <f>$R$125/(EXP($N$10-$O$10/(BC166+$P$10))/$S$95)</f>
        <v>0.2797006712432723</v>
      </c>
      <c r="BE156" s="47">
        <f>-1*BD156*$O$10/(BC166+$P$10)^2</f>
        <v>-6.0782682894706778E-3</v>
      </c>
      <c r="BF156" s="44">
        <f>$R$125/(EXP($N$10-$O$10/(BE166+$P$10))/$S$95)</f>
        <v>0.2797006712432723</v>
      </c>
      <c r="BG156" s="47">
        <f>-1*BF156*$O$10/(BE166+$P$10)^2</f>
        <v>-6.0782682894706778E-3</v>
      </c>
      <c r="BH156" s="44">
        <f>$R$125/(EXP($N$10-$O$10/(BG166+$P$10))/$S$95)</f>
        <v>0.2797006712432723</v>
      </c>
      <c r="BI156" s="47">
        <f>-1*BH156*$O$10/(BG166+$P$10)^2</f>
        <v>-6.0782682894706778E-3</v>
      </c>
      <c r="BJ156" s="44">
        <f>$R$125/(EXP($N$10-$O$10/(BI166+$P$10))/$S$95)</f>
        <v>0.2797006712432723</v>
      </c>
      <c r="BK156" s="47">
        <f>-1*BJ156*$O$10/(BI166+$P$10)^2</f>
        <v>-6.0782682894706778E-3</v>
      </c>
      <c r="BL156" s="44">
        <f>$R$125/(EXP($N$10-$O$10/(BK166+$P$10))/$S$95)</f>
        <v>0.2797006712432723</v>
      </c>
      <c r="BM156" s="47">
        <f>-1*BL156*$O$10/(BK166+$P$10)^2</f>
        <v>-6.0782682894706778E-3</v>
      </c>
      <c r="BN156" s="44">
        <f>$R$125/(EXP($N$10-$O$10/(BM166+$P$10))/$S$95)</f>
        <v>0.2797006712432723</v>
      </c>
      <c r="BO156" s="47">
        <f>-1*BN156*$O$10/(BM166+$P$10)^2</f>
        <v>-6.0782682894706778E-3</v>
      </c>
      <c r="BP156" s="44">
        <f>$R$125/(EXP($N$10-$O$10/(BO166+$P$10))/$S$95)</f>
        <v>0.2797006712432723</v>
      </c>
      <c r="BQ156" s="47">
        <f>-1*BP156*$O$10/(BO166+$P$10)^2</f>
        <v>-6.0782682894706778E-3</v>
      </c>
      <c r="BR156" s="44">
        <f>$R$125/(EXP($N$10-$O$10/(BQ166+$P$10))/$S$95)</f>
        <v>0.2797006712432723</v>
      </c>
      <c r="BS156" s="47">
        <f>-1*BR156*$O$10/(BQ166+$P$10)^2</f>
        <v>-6.0782682894706778E-3</v>
      </c>
      <c r="BT156" s="44">
        <f>$R$125/(EXP($N$10-$O$10/(BS166+$P$10))/$S$95)</f>
        <v>0.2797006712432723</v>
      </c>
      <c r="BU156" s="47">
        <f>-1*BT156*$O$10/(BS166+$P$10)^2</f>
        <v>-6.0782682894706778E-3</v>
      </c>
      <c r="BV156" s="44">
        <f>$R$125/(EXP($N$10-$O$10/(BU166+$P$10))/$S$95)</f>
        <v>0.2797006712432723</v>
      </c>
      <c r="BW156" s="47">
        <f>-1*BV156*$O$10/(BU166+$P$10)^2</f>
        <v>-6.0782682894706778E-3</v>
      </c>
      <c r="BX156" s="44">
        <f>$R$125/(EXP($N$10-$O$10/(BW166+$P$10))/$S$95)</f>
        <v>0.2797006712432723</v>
      </c>
      <c r="BY156" s="47">
        <f>-1*BX156*$O$10/(BW166+$P$10)^2</f>
        <v>-6.0782682894706778E-3</v>
      </c>
      <c r="BZ156" s="44">
        <f>$R$125/(EXP($N$10-$O$10/(BY166+$P$10))/$S$95)</f>
        <v>0.2797006712432723</v>
      </c>
      <c r="CA156" s="47">
        <f>-1*BZ156*$O$10/(BY166+$P$10)^2</f>
        <v>-6.0782682894706778E-3</v>
      </c>
      <c r="CB156" s="44">
        <f>$R$125/(EXP($N$10-$O$10/(CA166+$P$10))/$S$95)</f>
        <v>0.2797006712432723</v>
      </c>
      <c r="CC156" s="47">
        <f>-1*CB156*$O$10/(CA166+$P$10)^2</f>
        <v>-6.0782682894706778E-3</v>
      </c>
      <c r="CD156" s="44">
        <f>$R$125/(EXP($N$10-$O$10/(CC166+$P$10))/$S$95)</f>
        <v>0.2797006712432723</v>
      </c>
      <c r="CE156" s="47">
        <f>-1*CD156*$O$10/(CC166+$P$10)^2</f>
        <v>-6.0782682894706778E-3</v>
      </c>
      <c r="CF156" s="44">
        <f>$R$125/(EXP($N$10-$O$10/(CE166+$P$10))/$S$95)</f>
        <v>0.2797006712432723</v>
      </c>
      <c r="CG156" s="47">
        <f>-1*CF156*$O$10/(CE166+$P$10)^2</f>
        <v>-6.0782682894706778E-3</v>
      </c>
      <c r="CH156" s="44">
        <f>$R$125/(EXP($N$10-$O$10/(CG166+$P$10))/$S$95)</f>
        <v>0.2797006712432723</v>
      </c>
      <c r="CI156" s="47">
        <f>-1*CH156*$O$10/(CG166+$P$10)^2</f>
        <v>-6.0782682894706778E-3</v>
      </c>
      <c r="CJ156" s="44">
        <f>$R$125/(EXP($N$10-$O$10/(CI166+$P$10))/$S$95)</f>
        <v>0.2797006712432723</v>
      </c>
      <c r="CK156" s="47">
        <f>-1*CJ156*$O$10/(CI166+$P$10)^2</f>
        <v>-6.0782682894706778E-3</v>
      </c>
      <c r="CL156" s="44">
        <f>$R$125/(EXP($N$10-$O$10/(CK166+$P$10))/$S$95)</f>
        <v>0.2797006712432723</v>
      </c>
      <c r="CM156" s="47">
        <f>-1*CL156*$O$10/(CK166+$P$10)^2</f>
        <v>-6.0782682894706778E-3</v>
      </c>
      <c r="CN156" s="44">
        <f>$R$125/(EXP($N$10-$O$10/(CM166+$P$10))/$S$95)</f>
        <v>0.2797006712432723</v>
      </c>
      <c r="CO156" s="47">
        <f>-1*CN156*$O$10/(CM166+$P$10)^2</f>
        <v>-6.0782682894706778E-3</v>
      </c>
      <c r="CP156" s="44">
        <f>$R$125/(EXP($N$10-$O$10/(CO166+$P$10))/$S$95)</f>
        <v>0.2797006712432723</v>
      </c>
      <c r="CQ156" s="47">
        <f>-1*CP156*$O$10/(CO166+$P$10)^2</f>
        <v>-6.0782682894706778E-3</v>
      </c>
      <c r="CR156" s="44">
        <f>$R$125/(EXP($N$10-$O$10/(CQ166+$P$10))/$S$95)</f>
        <v>0.2797006712432723</v>
      </c>
      <c r="CS156" s="47">
        <f>-1*CR156*$O$10/(CQ166+$P$10)^2</f>
        <v>-6.0782682894706778E-3</v>
      </c>
      <c r="CT156" s="44">
        <f>$R$125/(EXP($N$10-$O$10/(CS166+$P$10))/$S$95)</f>
        <v>0.2797006712432723</v>
      </c>
      <c r="CU156" s="47">
        <f>-1*CT156*$O$10/(CS166+$P$10)^2</f>
        <v>-6.0782682894706778E-3</v>
      </c>
      <c r="CV156" s="44">
        <f>$R$125/(EXP($N$10-$O$10/(CU166+$P$10))/$S$95)</f>
        <v>0.2797006712432723</v>
      </c>
      <c r="CW156" s="47">
        <f>-1*CV156*$O$10/(CU166+$P$10)^2</f>
        <v>-6.0782682894706778E-3</v>
      </c>
      <c r="CX156" s="44">
        <f>$R$125/(EXP($N$10-$O$10/(CW166+$P$10))/$S$95)</f>
        <v>0.2797006712432723</v>
      </c>
      <c r="CY156" s="47">
        <f>-1*CX156*$O$10/(CW166+$P$10)^2</f>
        <v>-6.0782682894706778E-3</v>
      </c>
      <c r="CZ156" s="44">
        <f>$R$125/(EXP($N$10-$O$10/(CY166+$P$10))/$S$95)</f>
        <v>0.2797006712432723</v>
      </c>
      <c r="DA156" s="47">
        <f>-1*CZ156*$O$10/(CY166+$P$10)^2</f>
        <v>-6.0782682894706778E-3</v>
      </c>
      <c r="DB156" s="44">
        <f>$R$125/(EXP($N$10-$O$10/(DA166+$P$10))/$S$95)</f>
        <v>0.2797006712432723</v>
      </c>
      <c r="DC156" s="47">
        <f>-1*DB156*$O$10/(DA166+$P$10)^2</f>
        <v>-6.0782682894706778E-3</v>
      </c>
      <c r="DD156" s="44">
        <f>$R$125/(EXP($N$10-$O$10/(DC166+$P$10))/$S$95)</f>
        <v>0.2797006712432723</v>
      </c>
      <c r="DE156" s="47">
        <f>-1*DD156*$O$10/(DC166+$P$10)^2</f>
        <v>-6.0782682894706778E-3</v>
      </c>
      <c r="DF156" s="44">
        <f>$R$125/(EXP($N$10-$O$10/(DE166+$P$10))/$S$95)</f>
        <v>0.2797006712432723</v>
      </c>
      <c r="DG156" s="47">
        <f>-1*DF156*$O$10/(DE166+$P$10)^2</f>
        <v>-6.0782682894706778E-3</v>
      </c>
      <c r="DH156" s="44">
        <f>$R$125/(EXP($N$10-$O$10/(DG166+$P$10))/$S$95)</f>
        <v>0.2797006712432723</v>
      </c>
      <c r="DI156" s="47">
        <f>-1*DH156*$O$10/(DG166+$P$10)^2</f>
        <v>-6.0782682894706778E-3</v>
      </c>
      <c r="DJ156" s="44">
        <f>$R$125/(EXP($N$10-$O$10/(DI166+$P$10))/$S$95)</f>
        <v>0.2797006712432723</v>
      </c>
      <c r="DK156" s="47">
        <f>-1*DJ156*$O$10/(DI166+$P$10)^2</f>
        <v>-6.0782682894706778E-3</v>
      </c>
      <c r="DL156" s="44">
        <f>$R$125/(EXP($N$10-$O$10/(DK166+$P$10))/$S$95)</f>
        <v>0.2797006712432723</v>
      </c>
      <c r="DM156" s="47">
        <f>-1*DL156*$O$10/(DK166+$P$10)^2</f>
        <v>-6.0782682894706778E-3</v>
      </c>
      <c r="DN156" s="44">
        <f>$R$125/(EXP($N$10-$O$10/(DM166+$P$10))/$S$95)</f>
        <v>0.2797006712432723</v>
      </c>
      <c r="DO156" s="47">
        <f>-1*DN156*$O$10/(DM166+$P$10)^2</f>
        <v>-6.0782682894706778E-3</v>
      </c>
      <c r="DP156" s="44">
        <f>$R$125/(EXP($N$10-$O$10/(DO166+$P$10))/$S$95)</f>
        <v>0.2797006712432723</v>
      </c>
      <c r="DQ156" s="47">
        <f>-1*DP156*$O$10/(DO166+$P$10)^2</f>
        <v>-6.0782682894706778E-3</v>
      </c>
      <c r="DR156" s="44">
        <f>$R$125/(EXP($N$10-$O$10/(DQ166+$P$10))/$S$95)</f>
        <v>0.2797006712432723</v>
      </c>
      <c r="DS156" s="47">
        <f>-1*DR156*$O$10/(DQ166+$P$10)^2</f>
        <v>-6.0782682894706778E-3</v>
      </c>
      <c r="DT156" s="44">
        <f>$R$125/(EXP($N$10-$O$10/(DS166+$P$10))/$S$95)</f>
        <v>0.2797006712432723</v>
      </c>
      <c r="DU156" s="47">
        <f>-1*DT156*$O$10/(DS166+$P$10)^2</f>
        <v>-6.0782682894706778E-3</v>
      </c>
      <c r="DV156" s="44">
        <f>$R$125/(EXP($N$10-$O$10/(DU166+$P$10))/$S$95)</f>
        <v>0.2797006712432723</v>
      </c>
      <c r="DW156" s="47">
        <f>-1*DV156*$O$10/(DU166+$P$10)^2</f>
        <v>-6.0782682894706778E-3</v>
      </c>
      <c r="DX156" s="44">
        <f>$R$125/(EXP($N$10-$O$10/(DW166+$P$10))/$S$95)</f>
        <v>0.2797006712432723</v>
      </c>
      <c r="DY156" s="47">
        <f>-1*DX156*$O$10/(DW166+$P$10)^2</f>
        <v>-6.0782682894706778E-3</v>
      </c>
      <c r="DZ156" s="44">
        <f>$R$125/(EXP($N$10-$O$10/(DY166+$P$10))/$S$95)</f>
        <v>0.2797006712432723</v>
      </c>
      <c r="EA156" s="47">
        <f>-1*DZ156*$O$10/(DY166+$P$10)^2</f>
        <v>-6.0782682894706778E-3</v>
      </c>
      <c r="EB156" s="44">
        <f>$R$125/(EXP($N$10-$O$10/(EA166+$P$10))/$S$95)</f>
        <v>0.2797006712432723</v>
      </c>
      <c r="EC156" s="47">
        <f>-1*EB156*$O$10/(EA166+$P$10)^2</f>
        <v>-6.0782682894706778E-3</v>
      </c>
      <c r="ED156" s="44">
        <f>$R$125/(EXP($N$10-$O$10/(EC166+$P$10))/$S$95)</f>
        <v>0.2797006712432723</v>
      </c>
      <c r="EE156" s="47">
        <f>-1*ED156*$O$10/(EC166+$P$10)^2</f>
        <v>-6.0782682894706778E-3</v>
      </c>
      <c r="EF156" s="44">
        <f>$R$125/(EXP($N$10-$O$10/(EE166+$P$10))/$S$95)</f>
        <v>0.2797006712432723</v>
      </c>
      <c r="EG156" s="47">
        <f>-1*EF156*$O$10/(EE166+$P$10)^2</f>
        <v>-6.0782682894706778E-3</v>
      </c>
      <c r="EH156" s="44">
        <f>$R$125/(EXP($N$10-$O$10/(EG166+$P$10))/$S$95)</f>
        <v>0.2797006712432723</v>
      </c>
      <c r="EI156" s="47">
        <f>-1*EH156*$O$10/(EG166+$P$10)^2</f>
        <v>-6.0782682894706778E-3</v>
      </c>
      <c r="EJ156" s="44">
        <f>$R$125/(EXP($N$10-$O$10/(EI166+$P$10))/$S$95)</f>
        <v>0.2797006712432723</v>
      </c>
      <c r="EK156" s="47">
        <f>-1*EJ156*$O$10/(EI166+$P$10)^2</f>
        <v>-6.0782682894706778E-3</v>
      </c>
      <c r="EL156" s="44">
        <f>$R$125/(EXP($N$10-$O$10/(EK166+$P$10))/$S$95)</f>
        <v>0.2797006712432723</v>
      </c>
      <c r="EM156" s="47">
        <f>-1*EL156*$O$10/(EK166+$P$10)^2</f>
        <v>-6.0782682894706778E-3</v>
      </c>
      <c r="EN156" s="44">
        <f>$R$125/(EXP($N$10-$O$10/(EM166+$P$10))/$S$95)</f>
        <v>0.2797006712432723</v>
      </c>
      <c r="EO156" s="47">
        <f>-1*EN156*$O$10/(EM166+$P$10)^2</f>
        <v>-6.0782682894706778E-3</v>
      </c>
      <c r="EP156" s="44">
        <f>$R$125/(EXP($N$10-$O$10/(EO166+$P$10))/$S$95)</f>
        <v>0.2797006712432723</v>
      </c>
      <c r="EQ156" s="47">
        <f>-1*EP156*$O$10/(EO166+$P$10)^2</f>
        <v>-6.0782682894706778E-3</v>
      </c>
      <c r="ER156" s="44">
        <f>$R$125/(EXP($N$10-$O$10/(EQ166+$P$10))/$S$95)</f>
        <v>0.2797006712432723</v>
      </c>
      <c r="ES156" s="47">
        <f>-1*ER156*$O$10/(EQ166+$P$10)^2</f>
        <v>-6.0782682894706778E-3</v>
      </c>
      <c r="ET156" s="44">
        <f>$R$125/(EXP($N$10-$O$10/(ES166+$P$10))/$S$95)</f>
        <v>0.2797006712432723</v>
      </c>
      <c r="EU156" s="47">
        <f>-1*ET156*$O$10/(ES166+$P$10)^2</f>
        <v>-6.0782682894706778E-3</v>
      </c>
      <c r="EV156" s="44">
        <f>$R$125/(EXP($N$10-$O$10/(EU166+$P$10))/$S$95)</f>
        <v>0.2797006712432723</v>
      </c>
      <c r="EW156" s="47">
        <f>-1*EV156*$O$10/(EU166+$P$10)^2</f>
        <v>-6.0782682894706778E-3</v>
      </c>
    </row>
    <row r="157" spans="13:153" x14ac:dyDescent="0.25">
      <c r="M157" s="45">
        <v>3</v>
      </c>
      <c r="N157" s="44">
        <f t="shared" si="66"/>
        <v>0.59533655381172301</v>
      </c>
      <c r="O157" s="42">
        <f t="shared" si="65"/>
        <v>181.56622527615059</v>
      </c>
      <c r="P157" s="44">
        <f>$R$126/(EXP($N$11-$O$11/(O165+$P$11))/$S$95)</f>
        <v>0.64628698685309705</v>
      </c>
      <c r="Q157" s="47">
        <f>-1*P157*$O$11/(O165+$P$11)^2</f>
        <v>-1.5363726173468593E-2</v>
      </c>
      <c r="R157" s="44">
        <f>$R$126/(EXP($N$11-$O$11/(Q166+$P$11))/$S$95)</f>
        <v>0.59779214594844132</v>
      </c>
      <c r="S157" s="47">
        <f>-1*R157*$O$11/(Q166+$P$11)^2</f>
        <v>-1.3902838378115328E-2</v>
      </c>
      <c r="T157" s="44">
        <f>$R$126/(EXP($N$11-$O$11/(S166+$P$11))/$S$95)</f>
        <v>0.59534296901101313</v>
      </c>
      <c r="U157" s="47">
        <f>-1*T157*$O$11/(S166+$P$11)^2</f>
        <v>-1.3829823473454952E-2</v>
      </c>
      <c r="V157" s="44">
        <f>$R$126/(EXP($N$11-$O$11/(U166+$P$11))/$S$95)</f>
        <v>0.59533655385578399</v>
      </c>
      <c r="W157" s="47">
        <f>-1*V157*$O$11/(U166+$P$11)^2</f>
        <v>-1.3829632323775841E-2</v>
      </c>
      <c r="X157" s="44">
        <f>$R$126/(EXP($N$11-$O$11/(W166+$P$11))/$S$95)</f>
        <v>0.59533655381172201</v>
      </c>
      <c r="Y157" s="47">
        <f>-1*X157*$O$11/(W166+$P$11)^2</f>
        <v>-1.382963232246295E-2</v>
      </c>
      <c r="Z157" s="44">
        <f>$R$126/(EXP($N$11-$O$11/(Y166+$P$11))/$S$95)</f>
        <v>0.59533655381172301</v>
      </c>
      <c r="AA157" s="47">
        <f>-1*Z157*$O$11/(Y166+$P$11)^2</f>
        <v>-1.382963232246298E-2</v>
      </c>
      <c r="AB157" s="44">
        <f>$R$126/(EXP($N$11-$O$11/(AA166+$P$11))/$S$95)</f>
        <v>0.59533655381172301</v>
      </c>
      <c r="AC157" s="47">
        <f>-1*AB157*$O$11/(AA166+$P$11)^2</f>
        <v>-1.382963232246298E-2</v>
      </c>
      <c r="AD157" s="44">
        <f>$R$126/(EXP($N$11-$O$11/(AC166+$P$11))/$S$95)</f>
        <v>0.59533655381172301</v>
      </c>
      <c r="AE157" s="47">
        <f>-1*AD157*$O$11/(AC166+$P$11)^2</f>
        <v>-1.382963232246298E-2</v>
      </c>
      <c r="AF157" s="44">
        <f>$R$126/(EXP($N$11-$O$11/(AE166+$P$11))/$S$95)</f>
        <v>0.59533655381172301</v>
      </c>
      <c r="AG157" s="47">
        <f>-1*AF157*$O$11/(AE166+$P$11)^2</f>
        <v>-1.382963232246298E-2</v>
      </c>
      <c r="AH157" s="44">
        <f>$R$126/(EXP($N$11-$O$11/(AG166+$P$11))/$S$95)</f>
        <v>0.59533655381172301</v>
      </c>
      <c r="AI157" s="47">
        <f>-1*AH157*$O$11/(AG166+$P$11)^2</f>
        <v>-1.382963232246298E-2</v>
      </c>
      <c r="AJ157" s="44">
        <f>$R$126/(EXP($N$11-$O$11/(AI166+$P$11))/$S$95)</f>
        <v>0.59533655381172301</v>
      </c>
      <c r="AK157" s="47">
        <f>-1*AJ157*$O$11/(AI166+$P$11)^2</f>
        <v>-1.382963232246298E-2</v>
      </c>
      <c r="AL157" s="44">
        <f>$R$126/(EXP($N$11-$O$11/(AK166+$P$11))/$S$95)</f>
        <v>0.59533655381172301</v>
      </c>
      <c r="AM157" s="47">
        <f>-1*AL157*$O$11/(AK166+$P$11)^2</f>
        <v>-1.382963232246298E-2</v>
      </c>
      <c r="AN157" s="44">
        <f>$R$126/(EXP($N$11-$O$11/(AM166+$P$11))/$S$95)</f>
        <v>0.59533655381172301</v>
      </c>
      <c r="AO157" s="47">
        <f>-1*AN157*$O$11/(AM166+$P$11)^2</f>
        <v>-1.382963232246298E-2</v>
      </c>
      <c r="AP157" s="44">
        <f>$R$126/(EXP($N$11-$O$11/(AO166+$P$11))/$S$95)</f>
        <v>0.59533655381172301</v>
      </c>
      <c r="AQ157" s="47">
        <f>-1*AP157*$O$11/(AO166+$P$11)^2</f>
        <v>-1.382963232246298E-2</v>
      </c>
      <c r="AR157" s="44">
        <f>$R$126/(EXP($N$11-$O$11/(AQ166+$P$11))/$S$95)</f>
        <v>0.59533655381172301</v>
      </c>
      <c r="AS157" s="47">
        <f>-1*AR157*$O$11/(AQ166+$P$11)^2</f>
        <v>-1.382963232246298E-2</v>
      </c>
      <c r="AT157" s="44">
        <f>$R$126/(EXP($N$11-$O$11/(AS166+$P$11))/$S$95)</f>
        <v>0.59533655381172301</v>
      </c>
      <c r="AU157" s="47">
        <f>-1*AT157*$O$11/(AS166+$P$11)^2</f>
        <v>-1.382963232246298E-2</v>
      </c>
      <c r="AV157" s="44">
        <f>$R$126/(EXP($N$11-$O$11/(AU166+$P$11))/$S$95)</f>
        <v>0.59533655381172301</v>
      </c>
      <c r="AW157" s="47">
        <f>-1*AV157*$O$11/(AU166+$P$11)^2</f>
        <v>-1.382963232246298E-2</v>
      </c>
      <c r="AX157" s="44">
        <f>$R$126/(EXP($N$11-$O$11/(AW166+$P$11))/$S$95)</f>
        <v>0.59533655381172301</v>
      </c>
      <c r="AY157" s="47">
        <f>-1*AX157*$O$11/(AW166+$P$11)^2</f>
        <v>-1.382963232246298E-2</v>
      </c>
      <c r="AZ157" s="44">
        <f>$R$126/(EXP($N$11-$O$11/(AY166+$P$11))/$S$95)</f>
        <v>0.59533655381172301</v>
      </c>
      <c r="BA157" s="47">
        <f>-1*AZ157*$O$11/(AY166+$P$11)^2</f>
        <v>-1.382963232246298E-2</v>
      </c>
      <c r="BB157" s="44">
        <f>$R$126/(EXP($N$11-$O$11/(BA166+$P$11))/$S$95)</f>
        <v>0.59533655381172301</v>
      </c>
      <c r="BC157" s="47">
        <f>-1*BB157*$O$11/(BA166+$P$11)^2</f>
        <v>-1.382963232246298E-2</v>
      </c>
      <c r="BD157" s="44">
        <f>$R$126/(EXP($N$11-$O$11/(BC166+$P$11))/$S$95)</f>
        <v>0.59533655381172301</v>
      </c>
      <c r="BE157" s="47">
        <f>-1*BD157*$O$11/(BC166+$P$11)^2</f>
        <v>-1.382963232246298E-2</v>
      </c>
      <c r="BF157" s="44">
        <f>$R$126/(EXP($N$11-$O$11/(BE166+$P$11))/$S$95)</f>
        <v>0.59533655381172301</v>
      </c>
      <c r="BG157" s="47">
        <f>-1*BF157*$O$11/(BE166+$P$11)^2</f>
        <v>-1.382963232246298E-2</v>
      </c>
      <c r="BH157" s="44">
        <f>$R$126/(EXP($N$11-$O$11/(BG166+$P$11))/$S$95)</f>
        <v>0.59533655381172301</v>
      </c>
      <c r="BI157" s="47">
        <f>-1*BH157*$O$11/(BG166+$P$11)^2</f>
        <v>-1.382963232246298E-2</v>
      </c>
      <c r="BJ157" s="44">
        <f>$R$126/(EXP($N$11-$O$11/(BI166+$P$11))/$S$95)</f>
        <v>0.59533655381172301</v>
      </c>
      <c r="BK157" s="47">
        <f>-1*BJ157*$O$11/(BI166+$P$11)^2</f>
        <v>-1.382963232246298E-2</v>
      </c>
      <c r="BL157" s="44">
        <f>$R$126/(EXP($N$11-$O$11/(BK166+$P$11))/$S$95)</f>
        <v>0.59533655381172301</v>
      </c>
      <c r="BM157" s="47">
        <f>-1*BL157*$O$11/(BK166+$P$11)^2</f>
        <v>-1.382963232246298E-2</v>
      </c>
      <c r="BN157" s="44">
        <f>$R$126/(EXP($N$11-$O$11/(BM166+$P$11))/$S$95)</f>
        <v>0.59533655381172301</v>
      </c>
      <c r="BO157" s="47">
        <f>-1*BN157*$O$11/(BM166+$P$11)^2</f>
        <v>-1.382963232246298E-2</v>
      </c>
      <c r="BP157" s="44">
        <f>$R$126/(EXP($N$11-$O$11/(BO166+$P$11))/$S$95)</f>
        <v>0.59533655381172301</v>
      </c>
      <c r="BQ157" s="47">
        <f>-1*BP157*$O$11/(BO166+$P$11)^2</f>
        <v>-1.382963232246298E-2</v>
      </c>
      <c r="BR157" s="44">
        <f>$R$126/(EXP($N$11-$O$11/(BQ166+$P$11))/$S$95)</f>
        <v>0.59533655381172301</v>
      </c>
      <c r="BS157" s="47">
        <f>-1*BR157*$O$11/(BQ166+$P$11)^2</f>
        <v>-1.382963232246298E-2</v>
      </c>
      <c r="BT157" s="44">
        <f>$R$126/(EXP($N$11-$O$11/(BS166+$P$11))/$S$95)</f>
        <v>0.59533655381172301</v>
      </c>
      <c r="BU157" s="47">
        <f>-1*BT157*$O$11/(BS166+$P$11)^2</f>
        <v>-1.382963232246298E-2</v>
      </c>
      <c r="BV157" s="44">
        <f>$R$126/(EXP($N$11-$O$11/(BU166+$P$11))/$S$95)</f>
        <v>0.59533655381172301</v>
      </c>
      <c r="BW157" s="47">
        <f>-1*BV157*$O$11/(BU166+$P$11)^2</f>
        <v>-1.382963232246298E-2</v>
      </c>
      <c r="BX157" s="44">
        <f>$R$126/(EXP($N$11-$O$11/(BW166+$P$11))/$S$95)</f>
        <v>0.59533655381172301</v>
      </c>
      <c r="BY157" s="47">
        <f>-1*BX157*$O$11/(BW166+$P$11)^2</f>
        <v>-1.382963232246298E-2</v>
      </c>
      <c r="BZ157" s="44">
        <f>$R$126/(EXP($N$11-$O$11/(BY166+$P$11))/$S$95)</f>
        <v>0.59533655381172301</v>
      </c>
      <c r="CA157" s="47">
        <f>-1*BZ157*$O$11/(BY166+$P$11)^2</f>
        <v>-1.382963232246298E-2</v>
      </c>
      <c r="CB157" s="44">
        <f>$R$126/(EXP($N$11-$O$11/(CA166+$P$11))/$S$95)</f>
        <v>0.59533655381172301</v>
      </c>
      <c r="CC157" s="47">
        <f>-1*CB157*$O$11/(CA166+$P$11)^2</f>
        <v>-1.382963232246298E-2</v>
      </c>
      <c r="CD157" s="44">
        <f>$R$126/(EXP($N$11-$O$11/(CC166+$P$11))/$S$95)</f>
        <v>0.59533655381172301</v>
      </c>
      <c r="CE157" s="47">
        <f>-1*CD157*$O$11/(CC166+$P$11)^2</f>
        <v>-1.382963232246298E-2</v>
      </c>
      <c r="CF157" s="44">
        <f>$R$126/(EXP($N$11-$O$11/(CE166+$P$11))/$S$95)</f>
        <v>0.59533655381172301</v>
      </c>
      <c r="CG157" s="47">
        <f>-1*CF157*$O$11/(CE166+$P$11)^2</f>
        <v>-1.382963232246298E-2</v>
      </c>
      <c r="CH157" s="44">
        <f>$R$126/(EXP($N$11-$O$11/(CG166+$P$11))/$S$95)</f>
        <v>0.59533655381172301</v>
      </c>
      <c r="CI157" s="47">
        <f>-1*CH157*$O$11/(CG166+$P$11)^2</f>
        <v>-1.382963232246298E-2</v>
      </c>
      <c r="CJ157" s="44">
        <f>$R$126/(EXP($N$11-$O$11/(CI166+$P$11))/$S$95)</f>
        <v>0.59533655381172301</v>
      </c>
      <c r="CK157" s="47">
        <f>-1*CJ157*$O$11/(CI166+$P$11)^2</f>
        <v>-1.382963232246298E-2</v>
      </c>
      <c r="CL157" s="44">
        <f>$R$126/(EXP($N$11-$O$11/(CK166+$P$11))/$S$95)</f>
        <v>0.59533655381172301</v>
      </c>
      <c r="CM157" s="47">
        <f>-1*CL157*$O$11/(CK166+$P$11)^2</f>
        <v>-1.382963232246298E-2</v>
      </c>
      <c r="CN157" s="44">
        <f>$R$126/(EXP($N$11-$O$11/(CM166+$P$11))/$S$95)</f>
        <v>0.59533655381172301</v>
      </c>
      <c r="CO157" s="47">
        <f>-1*CN157*$O$11/(CM166+$P$11)^2</f>
        <v>-1.382963232246298E-2</v>
      </c>
      <c r="CP157" s="44">
        <f>$R$126/(EXP($N$11-$O$11/(CO166+$P$11))/$S$95)</f>
        <v>0.59533655381172301</v>
      </c>
      <c r="CQ157" s="47">
        <f>-1*CP157*$O$11/(CO166+$P$11)^2</f>
        <v>-1.382963232246298E-2</v>
      </c>
      <c r="CR157" s="44">
        <f>$R$126/(EXP($N$11-$O$11/(CQ166+$P$11))/$S$95)</f>
        <v>0.59533655381172301</v>
      </c>
      <c r="CS157" s="47">
        <f>-1*CR157*$O$11/(CQ166+$P$11)^2</f>
        <v>-1.382963232246298E-2</v>
      </c>
      <c r="CT157" s="44">
        <f>$R$126/(EXP($N$11-$O$11/(CS166+$P$11))/$S$95)</f>
        <v>0.59533655381172301</v>
      </c>
      <c r="CU157" s="47">
        <f>-1*CT157*$O$11/(CS166+$P$11)^2</f>
        <v>-1.382963232246298E-2</v>
      </c>
      <c r="CV157" s="44">
        <f>$R$126/(EXP($N$11-$O$11/(CU166+$P$11))/$S$95)</f>
        <v>0.59533655381172301</v>
      </c>
      <c r="CW157" s="47">
        <f>-1*CV157*$O$11/(CU166+$P$11)^2</f>
        <v>-1.382963232246298E-2</v>
      </c>
      <c r="CX157" s="44">
        <f>$R$126/(EXP($N$11-$O$11/(CW166+$P$11))/$S$95)</f>
        <v>0.59533655381172301</v>
      </c>
      <c r="CY157" s="47">
        <f>-1*CX157*$O$11/(CW166+$P$11)^2</f>
        <v>-1.382963232246298E-2</v>
      </c>
      <c r="CZ157" s="44">
        <f>$R$126/(EXP($N$11-$O$11/(CY166+$P$11))/$S$95)</f>
        <v>0.59533655381172301</v>
      </c>
      <c r="DA157" s="47">
        <f>-1*CZ157*$O$11/(CY166+$P$11)^2</f>
        <v>-1.382963232246298E-2</v>
      </c>
      <c r="DB157" s="44">
        <f>$R$126/(EXP($N$11-$O$11/(DA166+$P$11))/$S$95)</f>
        <v>0.59533655381172301</v>
      </c>
      <c r="DC157" s="47">
        <f>-1*DB157*$O$11/(DA166+$P$11)^2</f>
        <v>-1.382963232246298E-2</v>
      </c>
      <c r="DD157" s="44">
        <f>$R$126/(EXP($N$11-$O$11/(DC166+$P$11))/$S$95)</f>
        <v>0.59533655381172301</v>
      </c>
      <c r="DE157" s="47">
        <f>-1*DD157*$O$11/(DC166+$P$11)^2</f>
        <v>-1.382963232246298E-2</v>
      </c>
      <c r="DF157" s="44">
        <f>$R$126/(EXP($N$11-$O$11/(DE166+$P$11))/$S$95)</f>
        <v>0.59533655381172301</v>
      </c>
      <c r="DG157" s="47">
        <f>-1*DF157*$O$11/(DE166+$P$11)^2</f>
        <v>-1.382963232246298E-2</v>
      </c>
      <c r="DH157" s="44">
        <f>$R$126/(EXP($N$11-$O$11/(DG166+$P$11))/$S$95)</f>
        <v>0.59533655381172301</v>
      </c>
      <c r="DI157" s="47">
        <f>-1*DH157*$O$11/(DG166+$P$11)^2</f>
        <v>-1.382963232246298E-2</v>
      </c>
      <c r="DJ157" s="44">
        <f>$R$126/(EXP($N$11-$O$11/(DI166+$P$11))/$S$95)</f>
        <v>0.59533655381172301</v>
      </c>
      <c r="DK157" s="47">
        <f>-1*DJ157*$O$11/(DI166+$P$11)^2</f>
        <v>-1.382963232246298E-2</v>
      </c>
      <c r="DL157" s="44">
        <f>$R$126/(EXP($N$11-$O$11/(DK166+$P$11))/$S$95)</f>
        <v>0.59533655381172301</v>
      </c>
      <c r="DM157" s="47">
        <f>-1*DL157*$O$11/(DK166+$P$11)^2</f>
        <v>-1.382963232246298E-2</v>
      </c>
      <c r="DN157" s="44">
        <f>$R$126/(EXP($N$11-$O$11/(DM166+$P$11))/$S$95)</f>
        <v>0.59533655381172301</v>
      </c>
      <c r="DO157" s="47">
        <f>-1*DN157*$O$11/(DM166+$P$11)^2</f>
        <v>-1.382963232246298E-2</v>
      </c>
      <c r="DP157" s="44">
        <f>$R$126/(EXP($N$11-$O$11/(DO166+$P$11))/$S$95)</f>
        <v>0.59533655381172301</v>
      </c>
      <c r="DQ157" s="47">
        <f>-1*DP157*$O$11/(DO166+$P$11)^2</f>
        <v>-1.382963232246298E-2</v>
      </c>
      <c r="DR157" s="44">
        <f>$R$126/(EXP($N$11-$O$11/(DQ166+$P$11))/$S$95)</f>
        <v>0.59533655381172301</v>
      </c>
      <c r="DS157" s="47">
        <f>-1*DR157*$O$11/(DQ166+$P$11)^2</f>
        <v>-1.382963232246298E-2</v>
      </c>
      <c r="DT157" s="44">
        <f>$R$126/(EXP($N$11-$O$11/(DS166+$P$11))/$S$95)</f>
        <v>0.59533655381172301</v>
      </c>
      <c r="DU157" s="47">
        <f>-1*DT157*$O$11/(DS166+$P$11)^2</f>
        <v>-1.382963232246298E-2</v>
      </c>
      <c r="DV157" s="44">
        <f>$R$126/(EXP($N$11-$O$11/(DU166+$P$11))/$S$95)</f>
        <v>0.59533655381172301</v>
      </c>
      <c r="DW157" s="47">
        <f>-1*DV157*$O$11/(DU166+$P$11)^2</f>
        <v>-1.382963232246298E-2</v>
      </c>
      <c r="DX157" s="44">
        <f>$R$126/(EXP($N$11-$O$11/(DW166+$P$11))/$S$95)</f>
        <v>0.59533655381172301</v>
      </c>
      <c r="DY157" s="47">
        <f>-1*DX157*$O$11/(DW166+$P$11)^2</f>
        <v>-1.382963232246298E-2</v>
      </c>
      <c r="DZ157" s="44">
        <f>$R$126/(EXP($N$11-$O$11/(DY166+$P$11))/$S$95)</f>
        <v>0.59533655381172301</v>
      </c>
      <c r="EA157" s="47">
        <f>-1*DZ157*$O$11/(DY166+$P$11)^2</f>
        <v>-1.382963232246298E-2</v>
      </c>
      <c r="EB157" s="44">
        <f>$R$126/(EXP($N$11-$O$11/(EA166+$P$11))/$S$95)</f>
        <v>0.59533655381172301</v>
      </c>
      <c r="EC157" s="47">
        <f>-1*EB157*$O$11/(EA166+$P$11)^2</f>
        <v>-1.382963232246298E-2</v>
      </c>
      <c r="ED157" s="44">
        <f>$R$126/(EXP($N$11-$O$11/(EC166+$P$11))/$S$95)</f>
        <v>0.59533655381172301</v>
      </c>
      <c r="EE157" s="47">
        <f>-1*ED157*$O$11/(EC166+$P$11)^2</f>
        <v>-1.382963232246298E-2</v>
      </c>
      <c r="EF157" s="44">
        <f>$R$126/(EXP($N$11-$O$11/(EE166+$P$11))/$S$95)</f>
        <v>0.59533655381172301</v>
      </c>
      <c r="EG157" s="47">
        <f>-1*EF157*$O$11/(EE166+$P$11)^2</f>
        <v>-1.382963232246298E-2</v>
      </c>
      <c r="EH157" s="44">
        <f>$R$126/(EXP($N$11-$O$11/(EG166+$P$11))/$S$95)</f>
        <v>0.59533655381172301</v>
      </c>
      <c r="EI157" s="47">
        <f>-1*EH157*$O$11/(EG166+$P$11)^2</f>
        <v>-1.382963232246298E-2</v>
      </c>
      <c r="EJ157" s="44">
        <f>$R$126/(EXP($N$11-$O$11/(EI166+$P$11))/$S$95)</f>
        <v>0.59533655381172301</v>
      </c>
      <c r="EK157" s="47">
        <f>-1*EJ157*$O$11/(EI166+$P$11)^2</f>
        <v>-1.382963232246298E-2</v>
      </c>
      <c r="EL157" s="44">
        <f>$R$126/(EXP($N$11-$O$11/(EK166+$P$11))/$S$95)</f>
        <v>0.59533655381172301</v>
      </c>
      <c r="EM157" s="47">
        <f>-1*EL157*$O$11/(EK166+$P$11)^2</f>
        <v>-1.382963232246298E-2</v>
      </c>
      <c r="EN157" s="44">
        <f>$R$126/(EXP($N$11-$O$11/(EM166+$P$11))/$S$95)</f>
        <v>0.59533655381172301</v>
      </c>
      <c r="EO157" s="47">
        <f>-1*EN157*$O$11/(EM166+$P$11)^2</f>
        <v>-1.382963232246298E-2</v>
      </c>
      <c r="EP157" s="44">
        <f>$R$126/(EXP($N$11-$O$11/(EO166+$P$11))/$S$95)</f>
        <v>0.59533655381172301</v>
      </c>
      <c r="EQ157" s="47">
        <f>-1*EP157*$O$11/(EO166+$P$11)^2</f>
        <v>-1.382963232246298E-2</v>
      </c>
      <c r="ER157" s="44">
        <f>$R$126/(EXP($N$11-$O$11/(EQ166+$P$11))/$S$95)</f>
        <v>0.59533655381172301</v>
      </c>
      <c r="ES157" s="47">
        <f>-1*ER157*$O$11/(EQ166+$P$11)^2</f>
        <v>-1.382963232246298E-2</v>
      </c>
      <c r="ET157" s="44">
        <f>$R$126/(EXP($N$11-$O$11/(ES166+$P$11))/$S$95)</f>
        <v>0.59533655381172301</v>
      </c>
      <c r="EU157" s="47">
        <f>-1*ET157*$O$11/(ES166+$P$11)^2</f>
        <v>-1.382963232246298E-2</v>
      </c>
      <c r="EV157" s="44">
        <f>$R$126/(EXP($N$11-$O$11/(EU166+$P$11))/$S$95)</f>
        <v>0.59533655381172301</v>
      </c>
      <c r="EW157" s="47">
        <f>-1*EV157*$O$11/(EU166+$P$11)^2</f>
        <v>-1.382963232246298E-2</v>
      </c>
    </row>
    <row r="158" spans="13:153" x14ac:dyDescent="0.25">
      <c r="M158" s="45">
        <v>4</v>
      </c>
      <c r="N158" s="44">
        <f t="shared" si="66"/>
        <v>5.7247193709536369E-2</v>
      </c>
      <c r="O158" s="42">
        <f t="shared" si="65"/>
        <v>8.4368032153384114</v>
      </c>
      <c r="P158" s="44">
        <f>$R$127/(EXP($N$12-$O$12/(O165+$P$12))/$S$95)</f>
        <v>6.2821828609566366E-2</v>
      </c>
      <c r="Q158" s="47">
        <f>-1*P158*$O$12/(O165+$P$12)^2</f>
        <v>-1.6903341873621325E-3</v>
      </c>
      <c r="R158" s="44">
        <f>$R$127/(EXP($N$12-$O$12/(Q166+$P$12))/$S$95)</f>
        <v>5.7514415045820257E-2</v>
      </c>
      <c r="S158" s="47">
        <f>-1*R158*$O$12/(Q166+$P$12)^2</f>
        <v>-1.5133537902736625E-3</v>
      </c>
      <c r="T158" s="44">
        <f>$R$127/(EXP($N$12-$O$12/(S166+$P$12))/$S$95)</f>
        <v>5.7247891625449278E-2</v>
      </c>
      <c r="U158" s="47">
        <f>-1*T158*$O$12/(S166+$P$12)^2</f>
        <v>-1.5045613622755253E-3</v>
      </c>
      <c r="V158" s="44">
        <f>$R$127/(EXP($N$12-$O$12/(U166+$P$12))/$S$95)</f>
        <v>5.7247193714329736E-2</v>
      </c>
      <c r="W158" s="47">
        <f>-1*V158*$O$12/(U166+$P$12)^2</f>
        <v>-1.5045383509257808E-3</v>
      </c>
      <c r="X158" s="44">
        <f>$R$127/(EXP($N$12-$O$12/(W166+$P$12))/$S$95)</f>
        <v>5.7247193709536251E-2</v>
      </c>
      <c r="Y158" s="47">
        <f>-1*X158*$O$12/(W166+$P$12)^2</f>
        <v>-1.5045383507677314E-3</v>
      </c>
      <c r="Z158" s="44">
        <f>$R$127/(EXP($N$12-$O$12/(Y166+$P$12))/$S$95)</f>
        <v>5.7247193709536369E-2</v>
      </c>
      <c r="AA158" s="47">
        <f>-1*Z158*$O$12/(Y166+$P$12)^2</f>
        <v>-1.5045383507677351E-3</v>
      </c>
      <c r="AB158" s="44">
        <f>$R$127/(EXP($N$12-$O$12/(AA166+$P$12))/$S$95)</f>
        <v>5.7247193709536369E-2</v>
      </c>
      <c r="AC158" s="47">
        <f>-1*AB158*$O$12/(AA166+$P$12)^2</f>
        <v>-1.5045383507677351E-3</v>
      </c>
      <c r="AD158" s="44">
        <f>$R$127/(EXP($N$12-$O$12/(AC166+$P$12))/$S$95)</f>
        <v>5.7247193709536369E-2</v>
      </c>
      <c r="AE158" s="47">
        <f>-1*AD158*$O$12/(AC166+$P$12)^2</f>
        <v>-1.5045383507677351E-3</v>
      </c>
      <c r="AF158" s="44">
        <f>$R$127/(EXP($N$12-$O$12/(AE166+$P$12))/$S$95)</f>
        <v>5.7247193709536369E-2</v>
      </c>
      <c r="AG158" s="47">
        <f>-1*AF158*$O$12/(AE166+$P$12)^2</f>
        <v>-1.5045383507677351E-3</v>
      </c>
      <c r="AH158" s="44">
        <f>$R$127/(EXP($N$12-$O$12/(AG166+$P$12))/$S$95)</f>
        <v>5.7247193709536369E-2</v>
      </c>
      <c r="AI158" s="47">
        <f>-1*AH158*$O$12/(AG166+$P$12)^2</f>
        <v>-1.5045383507677351E-3</v>
      </c>
      <c r="AJ158" s="44">
        <f>$R$127/(EXP($N$12-$O$12/(AI166+$P$12))/$S$95)</f>
        <v>5.7247193709536369E-2</v>
      </c>
      <c r="AK158" s="47">
        <f>-1*AJ158*$O$12/(AI166+$P$12)^2</f>
        <v>-1.5045383507677351E-3</v>
      </c>
      <c r="AL158" s="44">
        <f>$R$127/(EXP($N$12-$O$12/(AK166+$P$12))/$S$95)</f>
        <v>5.7247193709536369E-2</v>
      </c>
      <c r="AM158" s="47">
        <f>-1*AL158*$O$12/(AK166+$P$12)^2</f>
        <v>-1.5045383507677351E-3</v>
      </c>
      <c r="AN158" s="44">
        <f>$R$127/(EXP($N$12-$O$12/(AM166+$P$12))/$S$95)</f>
        <v>5.7247193709536369E-2</v>
      </c>
      <c r="AO158" s="47">
        <f>-1*AN158*$O$12/(AM166+$P$12)^2</f>
        <v>-1.5045383507677351E-3</v>
      </c>
      <c r="AP158" s="44">
        <f>$R$127/(EXP($N$12-$O$12/(AO166+$P$12))/$S$95)</f>
        <v>5.7247193709536369E-2</v>
      </c>
      <c r="AQ158" s="47">
        <f>-1*AP158*$O$12/(AO166+$P$12)^2</f>
        <v>-1.5045383507677351E-3</v>
      </c>
      <c r="AR158" s="44">
        <f>$R$127/(EXP($N$12-$O$12/(AQ166+$P$12))/$S$95)</f>
        <v>5.7247193709536369E-2</v>
      </c>
      <c r="AS158" s="47">
        <f>-1*AR158*$O$12/(AQ166+$P$12)^2</f>
        <v>-1.5045383507677351E-3</v>
      </c>
      <c r="AT158" s="44">
        <f>$R$127/(EXP($N$12-$O$12/(AS166+$P$12))/$S$95)</f>
        <v>5.7247193709536369E-2</v>
      </c>
      <c r="AU158" s="47">
        <f>-1*AT158*$O$12/(AS166+$P$12)^2</f>
        <v>-1.5045383507677351E-3</v>
      </c>
      <c r="AV158" s="44">
        <f>$R$127/(EXP($N$12-$O$12/(AU166+$P$12))/$S$95)</f>
        <v>5.7247193709536369E-2</v>
      </c>
      <c r="AW158" s="47">
        <f>-1*AV158*$O$12/(AU166+$P$12)^2</f>
        <v>-1.5045383507677351E-3</v>
      </c>
      <c r="AX158" s="44">
        <f>$R$127/(EXP($N$12-$O$12/(AW166+$P$12))/$S$95)</f>
        <v>5.7247193709536369E-2</v>
      </c>
      <c r="AY158" s="47">
        <f>-1*AX158*$O$12/(AW166+$P$12)^2</f>
        <v>-1.5045383507677351E-3</v>
      </c>
      <c r="AZ158" s="44">
        <f>$R$127/(EXP($N$12-$O$12/(AY166+$P$12))/$S$95)</f>
        <v>5.7247193709536369E-2</v>
      </c>
      <c r="BA158" s="47">
        <f>-1*AZ158*$O$12/(AY166+$P$12)^2</f>
        <v>-1.5045383507677351E-3</v>
      </c>
      <c r="BB158" s="44">
        <f>$R$127/(EXP($N$12-$O$12/(BA166+$P$12))/$S$95)</f>
        <v>5.7247193709536369E-2</v>
      </c>
      <c r="BC158" s="47">
        <f>-1*BB158*$O$12/(BA166+$P$12)^2</f>
        <v>-1.5045383507677351E-3</v>
      </c>
      <c r="BD158" s="44">
        <f>$R$127/(EXP($N$12-$O$12/(BC166+$P$12))/$S$95)</f>
        <v>5.7247193709536369E-2</v>
      </c>
      <c r="BE158" s="47">
        <f>-1*BD158*$O$12/(BC166+$P$12)^2</f>
        <v>-1.5045383507677351E-3</v>
      </c>
      <c r="BF158" s="44">
        <f>$R$127/(EXP($N$12-$O$12/(BE166+$P$12))/$S$95)</f>
        <v>5.7247193709536369E-2</v>
      </c>
      <c r="BG158" s="47">
        <f>-1*BF158*$O$12/(BE166+$P$12)^2</f>
        <v>-1.5045383507677351E-3</v>
      </c>
      <c r="BH158" s="44">
        <f>$R$127/(EXP($N$12-$O$12/(BG166+$P$12))/$S$95)</f>
        <v>5.7247193709536369E-2</v>
      </c>
      <c r="BI158" s="47">
        <f>-1*BH158*$O$12/(BG166+$P$12)^2</f>
        <v>-1.5045383507677351E-3</v>
      </c>
      <c r="BJ158" s="44">
        <f>$R$127/(EXP($N$12-$O$12/(BI166+$P$12))/$S$95)</f>
        <v>5.7247193709536369E-2</v>
      </c>
      <c r="BK158" s="47">
        <f>-1*BJ158*$O$12/(BI166+$P$12)^2</f>
        <v>-1.5045383507677351E-3</v>
      </c>
      <c r="BL158" s="44">
        <f>$R$127/(EXP($N$12-$O$12/(BK166+$P$12))/$S$95)</f>
        <v>5.7247193709536369E-2</v>
      </c>
      <c r="BM158" s="47">
        <f>-1*BL158*$O$12/(BK166+$P$12)^2</f>
        <v>-1.5045383507677351E-3</v>
      </c>
      <c r="BN158" s="44">
        <f>$R$127/(EXP($N$12-$O$12/(BM166+$P$12))/$S$95)</f>
        <v>5.7247193709536369E-2</v>
      </c>
      <c r="BO158" s="47">
        <f>-1*BN158*$O$12/(BM166+$P$12)^2</f>
        <v>-1.5045383507677351E-3</v>
      </c>
      <c r="BP158" s="44">
        <f>$R$127/(EXP($N$12-$O$12/(BO166+$P$12))/$S$95)</f>
        <v>5.7247193709536369E-2</v>
      </c>
      <c r="BQ158" s="47">
        <f>-1*BP158*$O$12/(BO166+$P$12)^2</f>
        <v>-1.5045383507677351E-3</v>
      </c>
      <c r="BR158" s="44">
        <f>$R$127/(EXP($N$12-$O$12/(BQ166+$P$12))/$S$95)</f>
        <v>5.7247193709536369E-2</v>
      </c>
      <c r="BS158" s="47">
        <f>-1*BR158*$O$12/(BQ166+$P$12)^2</f>
        <v>-1.5045383507677351E-3</v>
      </c>
      <c r="BT158" s="44">
        <f>$R$127/(EXP($N$12-$O$12/(BS166+$P$12))/$S$95)</f>
        <v>5.7247193709536369E-2</v>
      </c>
      <c r="BU158" s="47">
        <f>-1*BT158*$O$12/(BS166+$P$12)^2</f>
        <v>-1.5045383507677351E-3</v>
      </c>
      <c r="BV158" s="44">
        <f>$R$127/(EXP($N$12-$O$12/(BU166+$P$12))/$S$95)</f>
        <v>5.7247193709536369E-2</v>
      </c>
      <c r="BW158" s="47">
        <f>-1*BV158*$O$12/(BU166+$P$12)^2</f>
        <v>-1.5045383507677351E-3</v>
      </c>
      <c r="BX158" s="44">
        <f>$R$127/(EXP($N$12-$O$12/(BW166+$P$12))/$S$95)</f>
        <v>5.7247193709536369E-2</v>
      </c>
      <c r="BY158" s="47">
        <f>-1*BX158*$O$12/(BW166+$P$12)^2</f>
        <v>-1.5045383507677351E-3</v>
      </c>
      <c r="BZ158" s="44">
        <f>$R$127/(EXP($N$12-$O$12/(BY166+$P$12))/$S$95)</f>
        <v>5.7247193709536369E-2</v>
      </c>
      <c r="CA158" s="47">
        <f>-1*BZ158*$O$12/(BY166+$P$12)^2</f>
        <v>-1.5045383507677351E-3</v>
      </c>
      <c r="CB158" s="44">
        <f>$R$127/(EXP($N$12-$O$12/(CA166+$P$12))/$S$95)</f>
        <v>5.7247193709536369E-2</v>
      </c>
      <c r="CC158" s="47">
        <f>-1*CB158*$O$12/(CA166+$P$12)^2</f>
        <v>-1.5045383507677351E-3</v>
      </c>
      <c r="CD158" s="44">
        <f>$R$127/(EXP($N$12-$O$12/(CC166+$P$12))/$S$95)</f>
        <v>5.7247193709536369E-2</v>
      </c>
      <c r="CE158" s="47">
        <f>-1*CD158*$O$12/(CC166+$P$12)^2</f>
        <v>-1.5045383507677351E-3</v>
      </c>
      <c r="CF158" s="44">
        <f>$R$127/(EXP($N$12-$O$12/(CE166+$P$12))/$S$95)</f>
        <v>5.7247193709536369E-2</v>
      </c>
      <c r="CG158" s="47">
        <f>-1*CF158*$O$12/(CE166+$P$12)^2</f>
        <v>-1.5045383507677351E-3</v>
      </c>
      <c r="CH158" s="44">
        <f>$R$127/(EXP($N$12-$O$12/(CG166+$P$12))/$S$95)</f>
        <v>5.7247193709536369E-2</v>
      </c>
      <c r="CI158" s="47">
        <f>-1*CH158*$O$12/(CG166+$P$12)^2</f>
        <v>-1.5045383507677351E-3</v>
      </c>
      <c r="CJ158" s="44">
        <f>$R$127/(EXP($N$12-$O$12/(CI166+$P$12))/$S$95)</f>
        <v>5.7247193709536369E-2</v>
      </c>
      <c r="CK158" s="47">
        <f>-1*CJ158*$O$12/(CI166+$P$12)^2</f>
        <v>-1.5045383507677351E-3</v>
      </c>
      <c r="CL158" s="44">
        <f>$R$127/(EXP($N$12-$O$12/(CK166+$P$12))/$S$95)</f>
        <v>5.7247193709536369E-2</v>
      </c>
      <c r="CM158" s="47">
        <f>-1*CL158*$O$12/(CK166+$P$12)^2</f>
        <v>-1.5045383507677351E-3</v>
      </c>
      <c r="CN158" s="44">
        <f>$R$127/(EXP($N$12-$O$12/(CM166+$P$12))/$S$95)</f>
        <v>5.7247193709536369E-2</v>
      </c>
      <c r="CO158" s="47">
        <f>-1*CN158*$O$12/(CM166+$P$12)^2</f>
        <v>-1.5045383507677351E-3</v>
      </c>
      <c r="CP158" s="44">
        <f>$R$127/(EXP($N$12-$O$12/(CO166+$P$12))/$S$95)</f>
        <v>5.7247193709536369E-2</v>
      </c>
      <c r="CQ158" s="47">
        <f>-1*CP158*$O$12/(CO166+$P$12)^2</f>
        <v>-1.5045383507677351E-3</v>
      </c>
      <c r="CR158" s="44">
        <f>$R$127/(EXP($N$12-$O$12/(CQ166+$P$12))/$S$95)</f>
        <v>5.7247193709536369E-2</v>
      </c>
      <c r="CS158" s="47">
        <f>-1*CR158*$O$12/(CQ166+$P$12)^2</f>
        <v>-1.5045383507677351E-3</v>
      </c>
      <c r="CT158" s="44">
        <f>$R$127/(EXP($N$12-$O$12/(CS166+$P$12))/$S$95)</f>
        <v>5.7247193709536369E-2</v>
      </c>
      <c r="CU158" s="47">
        <f>-1*CT158*$O$12/(CS166+$P$12)^2</f>
        <v>-1.5045383507677351E-3</v>
      </c>
      <c r="CV158" s="44">
        <f>$R$127/(EXP($N$12-$O$12/(CU166+$P$12))/$S$95)</f>
        <v>5.7247193709536369E-2</v>
      </c>
      <c r="CW158" s="47">
        <f>-1*CV158*$O$12/(CU166+$P$12)^2</f>
        <v>-1.5045383507677351E-3</v>
      </c>
      <c r="CX158" s="44">
        <f>$R$127/(EXP($N$12-$O$12/(CW166+$P$12))/$S$95)</f>
        <v>5.7247193709536369E-2</v>
      </c>
      <c r="CY158" s="47">
        <f>-1*CX158*$O$12/(CW166+$P$12)^2</f>
        <v>-1.5045383507677351E-3</v>
      </c>
      <c r="CZ158" s="44">
        <f>$R$127/(EXP($N$12-$O$12/(CY166+$P$12))/$S$95)</f>
        <v>5.7247193709536369E-2</v>
      </c>
      <c r="DA158" s="47">
        <f>-1*CZ158*$O$12/(CY166+$P$12)^2</f>
        <v>-1.5045383507677351E-3</v>
      </c>
      <c r="DB158" s="44">
        <f>$R$127/(EXP($N$12-$O$12/(DA166+$P$12))/$S$95)</f>
        <v>5.7247193709536369E-2</v>
      </c>
      <c r="DC158" s="47">
        <f>-1*DB158*$O$12/(DA166+$P$12)^2</f>
        <v>-1.5045383507677351E-3</v>
      </c>
      <c r="DD158" s="44">
        <f>$R$127/(EXP($N$12-$O$12/(DC166+$P$12))/$S$95)</f>
        <v>5.7247193709536369E-2</v>
      </c>
      <c r="DE158" s="47">
        <f>-1*DD158*$O$12/(DC166+$P$12)^2</f>
        <v>-1.5045383507677351E-3</v>
      </c>
      <c r="DF158" s="44">
        <f>$R$127/(EXP($N$12-$O$12/(DE166+$P$12))/$S$95)</f>
        <v>5.7247193709536369E-2</v>
      </c>
      <c r="DG158" s="47">
        <f>-1*DF158*$O$12/(DE166+$P$12)^2</f>
        <v>-1.5045383507677351E-3</v>
      </c>
      <c r="DH158" s="44">
        <f>$R$127/(EXP($N$12-$O$12/(DG166+$P$12))/$S$95)</f>
        <v>5.7247193709536369E-2</v>
      </c>
      <c r="DI158" s="47">
        <f>-1*DH158*$O$12/(DG166+$P$12)^2</f>
        <v>-1.5045383507677351E-3</v>
      </c>
      <c r="DJ158" s="44">
        <f>$R$127/(EXP($N$12-$O$12/(DI166+$P$12))/$S$95)</f>
        <v>5.7247193709536369E-2</v>
      </c>
      <c r="DK158" s="47">
        <f>-1*DJ158*$O$12/(DI166+$P$12)^2</f>
        <v>-1.5045383507677351E-3</v>
      </c>
      <c r="DL158" s="44">
        <f>$R$127/(EXP($N$12-$O$12/(DK166+$P$12))/$S$95)</f>
        <v>5.7247193709536369E-2</v>
      </c>
      <c r="DM158" s="47">
        <f>-1*DL158*$O$12/(DK166+$P$12)^2</f>
        <v>-1.5045383507677351E-3</v>
      </c>
      <c r="DN158" s="44">
        <f>$R$127/(EXP($N$12-$O$12/(DM166+$P$12))/$S$95)</f>
        <v>5.7247193709536369E-2</v>
      </c>
      <c r="DO158" s="47">
        <f>-1*DN158*$O$12/(DM166+$P$12)^2</f>
        <v>-1.5045383507677351E-3</v>
      </c>
      <c r="DP158" s="44">
        <f>$R$127/(EXP($N$12-$O$12/(DO166+$P$12))/$S$95)</f>
        <v>5.7247193709536369E-2</v>
      </c>
      <c r="DQ158" s="47">
        <f>-1*DP158*$O$12/(DO166+$P$12)^2</f>
        <v>-1.5045383507677351E-3</v>
      </c>
      <c r="DR158" s="44">
        <f>$R$127/(EXP($N$12-$O$12/(DQ166+$P$12))/$S$95)</f>
        <v>5.7247193709536369E-2</v>
      </c>
      <c r="DS158" s="47">
        <f>-1*DR158*$O$12/(DQ166+$P$12)^2</f>
        <v>-1.5045383507677351E-3</v>
      </c>
      <c r="DT158" s="44">
        <f>$R$127/(EXP($N$12-$O$12/(DS166+$P$12))/$S$95)</f>
        <v>5.7247193709536369E-2</v>
      </c>
      <c r="DU158" s="47">
        <f>-1*DT158*$O$12/(DS166+$P$12)^2</f>
        <v>-1.5045383507677351E-3</v>
      </c>
      <c r="DV158" s="44">
        <f>$R$127/(EXP($N$12-$O$12/(DU166+$P$12))/$S$95)</f>
        <v>5.7247193709536369E-2</v>
      </c>
      <c r="DW158" s="47">
        <f>-1*DV158*$O$12/(DU166+$P$12)^2</f>
        <v>-1.5045383507677351E-3</v>
      </c>
      <c r="DX158" s="44">
        <f>$R$127/(EXP($N$12-$O$12/(DW166+$P$12))/$S$95)</f>
        <v>5.7247193709536369E-2</v>
      </c>
      <c r="DY158" s="47">
        <f>-1*DX158*$O$12/(DW166+$P$12)^2</f>
        <v>-1.5045383507677351E-3</v>
      </c>
      <c r="DZ158" s="44">
        <f>$R$127/(EXP($N$12-$O$12/(DY166+$P$12))/$S$95)</f>
        <v>5.7247193709536369E-2</v>
      </c>
      <c r="EA158" s="47">
        <f>-1*DZ158*$O$12/(DY166+$P$12)^2</f>
        <v>-1.5045383507677351E-3</v>
      </c>
      <c r="EB158" s="44">
        <f>$R$127/(EXP($N$12-$O$12/(EA166+$P$12))/$S$95)</f>
        <v>5.7247193709536369E-2</v>
      </c>
      <c r="EC158" s="47">
        <f>-1*EB158*$O$12/(EA166+$P$12)^2</f>
        <v>-1.5045383507677351E-3</v>
      </c>
      <c r="ED158" s="44">
        <f>$R$127/(EXP($N$12-$O$12/(EC166+$P$12))/$S$95)</f>
        <v>5.7247193709536369E-2</v>
      </c>
      <c r="EE158" s="47">
        <f>-1*ED158*$O$12/(EC166+$P$12)^2</f>
        <v>-1.5045383507677351E-3</v>
      </c>
      <c r="EF158" s="44">
        <f>$R$127/(EXP($N$12-$O$12/(EE166+$P$12))/$S$95)</f>
        <v>5.7247193709536369E-2</v>
      </c>
      <c r="EG158" s="47">
        <f>-1*EF158*$O$12/(EE166+$P$12)^2</f>
        <v>-1.5045383507677351E-3</v>
      </c>
      <c r="EH158" s="44">
        <f>$R$127/(EXP($N$12-$O$12/(EG166+$P$12))/$S$95)</f>
        <v>5.7247193709536369E-2</v>
      </c>
      <c r="EI158" s="47">
        <f>-1*EH158*$O$12/(EG166+$P$12)^2</f>
        <v>-1.5045383507677351E-3</v>
      </c>
      <c r="EJ158" s="44">
        <f>$R$127/(EXP($N$12-$O$12/(EI166+$P$12))/$S$95)</f>
        <v>5.7247193709536369E-2</v>
      </c>
      <c r="EK158" s="47">
        <f>-1*EJ158*$O$12/(EI166+$P$12)^2</f>
        <v>-1.5045383507677351E-3</v>
      </c>
      <c r="EL158" s="44">
        <f>$R$127/(EXP($N$12-$O$12/(EK166+$P$12))/$S$95)</f>
        <v>5.7247193709536369E-2</v>
      </c>
      <c r="EM158" s="47">
        <f>-1*EL158*$O$12/(EK166+$P$12)^2</f>
        <v>-1.5045383507677351E-3</v>
      </c>
      <c r="EN158" s="44">
        <f>$R$127/(EXP($N$12-$O$12/(EM166+$P$12))/$S$95)</f>
        <v>5.7247193709536369E-2</v>
      </c>
      <c r="EO158" s="47">
        <f>-1*EN158*$O$12/(EM166+$P$12)^2</f>
        <v>-1.5045383507677351E-3</v>
      </c>
      <c r="EP158" s="44">
        <f>$R$127/(EXP($N$12-$O$12/(EO166+$P$12))/$S$95)</f>
        <v>5.7247193709536369E-2</v>
      </c>
      <c r="EQ158" s="47">
        <f>-1*EP158*$O$12/(EO166+$P$12)^2</f>
        <v>-1.5045383507677351E-3</v>
      </c>
      <c r="ER158" s="44">
        <f>$R$127/(EXP($N$12-$O$12/(EQ166+$P$12))/$S$95)</f>
        <v>5.7247193709536369E-2</v>
      </c>
      <c r="ES158" s="47">
        <f>-1*ER158*$O$12/(EQ166+$P$12)^2</f>
        <v>-1.5045383507677351E-3</v>
      </c>
      <c r="ET158" s="44">
        <f>$R$127/(EXP($N$12-$O$12/(ES166+$P$12))/$S$95)</f>
        <v>5.7247193709536369E-2</v>
      </c>
      <c r="EU158" s="47">
        <f>-1*ET158*$O$12/(ES166+$P$12)^2</f>
        <v>-1.5045383507677351E-3</v>
      </c>
      <c r="EV158" s="44">
        <f>$R$127/(EXP($N$12-$O$12/(EU166+$P$12))/$S$95)</f>
        <v>5.7247193709536369E-2</v>
      </c>
      <c r="EW158" s="47">
        <f>-1*EV158*$O$12/(EU166+$P$12)^2</f>
        <v>-1.5045383507677351E-3</v>
      </c>
    </row>
    <row r="159" spans="13:153" x14ac:dyDescent="0.25">
      <c r="M159" s="45">
        <v>5</v>
      </c>
      <c r="N159" s="44">
        <f t="shared" si="66"/>
        <v>2.8289265764439898E-2</v>
      </c>
      <c r="O159" s="42">
        <f t="shared" si="65"/>
        <v>3.396135964577832</v>
      </c>
      <c r="P159" s="44">
        <f>$R$128/(EXP($N$13-$O$13/(O165+$P$13))/$S$95)</f>
        <v>3.1199871719807582E-2</v>
      </c>
      <c r="Q159" s="47">
        <f>-1*P159*$O$13/(O165+$P$13)^2</f>
        <v>-8.847238989360465E-4</v>
      </c>
      <c r="R159" s="44">
        <f>$R$128/(EXP($N$13-$O$13/(Q166+$P$13))/$S$95)</f>
        <v>2.8428449914310611E-2</v>
      </c>
      <c r="S159" s="47">
        <f>-1*R159*$O$13/(Q166+$P$13)^2</f>
        <v>-7.88339849477735E-4</v>
      </c>
      <c r="T159" s="44">
        <f>$R$128/(EXP($N$13-$O$13/(S166+$P$13))/$S$95)</f>
        <v>2.8289629233496923E-2</v>
      </c>
      <c r="U159" s="47">
        <f>-1*T159*$O$13/(S166+$P$13)^2</f>
        <v>-7.8356384896087082E-4</v>
      </c>
      <c r="V159" s="44">
        <f>$R$128/(EXP($N$13-$O$13/(U166+$P$13))/$S$95)</f>
        <v>2.8289265766936262E-2</v>
      </c>
      <c r="W159" s="47">
        <f>-1*V159*$O$13/(U166+$P$13)^2</f>
        <v>-7.8355135091306288E-4</v>
      </c>
      <c r="X159" s="44">
        <f>$R$128/(EXP($N$13-$O$13/(W166+$P$13))/$S$95)</f>
        <v>2.8289265764439846E-2</v>
      </c>
      <c r="Y159" s="47">
        <f>-1*X159*$O$13/(W166+$P$13)^2</f>
        <v>-7.8355135082722204E-4</v>
      </c>
      <c r="Z159" s="44">
        <f>$R$128/(EXP($N$13-$O$13/(Y166+$P$13))/$S$95)</f>
        <v>2.8289265764439898E-2</v>
      </c>
      <c r="AA159" s="47">
        <f>-1*Z159*$O$13/(Y166+$P$13)^2</f>
        <v>-7.8355135082722367E-4</v>
      </c>
      <c r="AB159" s="44">
        <f>$R$128/(EXP($N$13-$O$13/(AA166+$P$13))/$S$95)</f>
        <v>2.8289265764439898E-2</v>
      </c>
      <c r="AC159" s="47">
        <f>-1*AB159*$O$13/(AA166+$P$13)^2</f>
        <v>-7.8355135082722367E-4</v>
      </c>
      <c r="AD159" s="44">
        <f>$R$128/(EXP($N$13-$O$13/(AC166+$P$13))/$S$95)</f>
        <v>2.8289265764439898E-2</v>
      </c>
      <c r="AE159" s="47">
        <f>-1*AD159*$O$13/(AC166+$P$13)^2</f>
        <v>-7.8355135082722367E-4</v>
      </c>
      <c r="AF159" s="44">
        <f>$R$128/(EXP($N$13-$O$13/(AE166+$P$13))/$S$95)</f>
        <v>2.8289265764439898E-2</v>
      </c>
      <c r="AG159" s="47">
        <f>-1*AF159*$O$13/(AE166+$P$13)^2</f>
        <v>-7.8355135082722367E-4</v>
      </c>
      <c r="AH159" s="44">
        <f>$R$128/(EXP($N$13-$O$13/(AG166+$P$13))/$S$95)</f>
        <v>2.8289265764439898E-2</v>
      </c>
      <c r="AI159" s="47">
        <f>-1*AH159*$O$13/(AG166+$P$13)^2</f>
        <v>-7.8355135082722367E-4</v>
      </c>
      <c r="AJ159" s="44">
        <f>$R$128/(EXP($N$13-$O$13/(AI166+$P$13))/$S$95)</f>
        <v>2.8289265764439898E-2</v>
      </c>
      <c r="AK159" s="47">
        <f>-1*AJ159*$O$13/(AI166+$P$13)^2</f>
        <v>-7.8355135082722367E-4</v>
      </c>
      <c r="AL159" s="44">
        <f>$R$128/(EXP($N$13-$O$13/(AK166+$P$13))/$S$95)</f>
        <v>2.8289265764439898E-2</v>
      </c>
      <c r="AM159" s="47">
        <f>-1*AL159*$O$13/(AK166+$P$13)^2</f>
        <v>-7.8355135082722367E-4</v>
      </c>
      <c r="AN159" s="44">
        <f>$R$128/(EXP($N$13-$O$13/(AM166+$P$13))/$S$95)</f>
        <v>2.8289265764439898E-2</v>
      </c>
      <c r="AO159" s="47">
        <f>-1*AN159*$O$13/(AM166+$P$13)^2</f>
        <v>-7.8355135082722367E-4</v>
      </c>
      <c r="AP159" s="44">
        <f>$R$128/(EXP($N$13-$O$13/(AO166+$P$13))/$S$95)</f>
        <v>2.8289265764439898E-2</v>
      </c>
      <c r="AQ159" s="47">
        <f>-1*AP159*$O$13/(AO166+$P$13)^2</f>
        <v>-7.8355135082722367E-4</v>
      </c>
      <c r="AR159" s="44">
        <f>$R$128/(EXP($N$13-$O$13/(AQ166+$P$13))/$S$95)</f>
        <v>2.8289265764439898E-2</v>
      </c>
      <c r="AS159" s="47">
        <f>-1*AR159*$O$13/(AQ166+$P$13)^2</f>
        <v>-7.8355135082722367E-4</v>
      </c>
      <c r="AT159" s="44">
        <f>$R$128/(EXP($N$13-$O$13/(AS166+$P$13))/$S$95)</f>
        <v>2.8289265764439898E-2</v>
      </c>
      <c r="AU159" s="47">
        <f>-1*AT159*$O$13/(AS166+$P$13)^2</f>
        <v>-7.8355135082722367E-4</v>
      </c>
      <c r="AV159" s="44">
        <f>$R$128/(EXP($N$13-$O$13/(AU166+$P$13))/$S$95)</f>
        <v>2.8289265764439898E-2</v>
      </c>
      <c r="AW159" s="47">
        <f>-1*AV159*$O$13/(AU166+$P$13)^2</f>
        <v>-7.8355135082722367E-4</v>
      </c>
      <c r="AX159" s="44">
        <f>$R$128/(EXP($N$13-$O$13/(AW166+$P$13))/$S$95)</f>
        <v>2.8289265764439898E-2</v>
      </c>
      <c r="AY159" s="47">
        <f>-1*AX159*$O$13/(AW166+$P$13)^2</f>
        <v>-7.8355135082722367E-4</v>
      </c>
      <c r="AZ159" s="44">
        <f>$R$128/(EXP($N$13-$O$13/(AY166+$P$13))/$S$95)</f>
        <v>2.8289265764439898E-2</v>
      </c>
      <c r="BA159" s="47">
        <f>-1*AZ159*$O$13/(AY166+$P$13)^2</f>
        <v>-7.8355135082722367E-4</v>
      </c>
      <c r="BB159" s="44">
        <f>$R$128/(EXP($N$13-$O$13/(BA166+$P$13))/$S$95)</f>
        <v>2.8289265764439898E-2</v>
      </c>
      <c r="BC159" s="47">
        <f>-1*BB159*$O$13/(BA166+$P$13)^2</f>
        <v>-7.8355135082722367E-4</v>
      </c>
      <c r="BD159" s="44">
        <f>$R$128/(EXP($N$13-$O$13/(BC166+$P$13))/$S$95)</f>
        <v>2.8289265764439898E-2</v>
      </c>
      <c r="BE159" s="47">
        <f>-1*BD159*$O$13/(BC166+$P$13)^2</f>
        <v>-7.8355135082722367E-4</v>
      </c>
      <c r="BF159" s="44">
        <f>$R$128/(EXP($N$13-$O$13/(BE166+$P$13))/$S$95)</f>
        <v>2.8289265764439898E-2</v>
      </c>
      <c r="BG159" s="47">
        <f>-1*BF159*$O$13/(BE166+$P$13)^2</f>
        <v>-7.8355135082722367E-4</v>
      </c>
      <c r="BH159" s="44">
        <f>$R$128/(EXP($N$13-$O$13/(BG166+$P$13))/$S$95)</f>
        <v>2.8289265764439898E-2</v>
      </c>
      <c r="BI159" s="47">
        <f>-1*BH159*$O$13/(BG166+$P$13)^2</f>
        <v>-7.8355135082722367E-4</v>
      </c>
      <c r="BJ159" s="44">
        <f>$R$128/(EXP($N$13-$O$13/(BI166+$P$13))/$S$95)</f>
        <v>2.8289265764439898E-2</v>
      </c>
      <c r="BK159" s="47">
        <f>-1*BJ159*$O$13/(BI166+$P$13)^2</f>
        <v>-7.8355135082722367E-4</v>
      </c>
      <c r="BL159" s="44">
        <f>$R$128/(EXP($N$13-$O$13/(BK166+$P$13))/$S$95)</f>
        <v>2.8289265764439898E-2</v>
      </c>
      <c r="BM159" s="47">
        <f>-1*BL159*$O$13/(BK166+$P$13)^2</f>
        <v>-7.8355135082722367E-4</v>
      </c>
      <c r="BN159" s="44">
        <f>$R$128/(EXP($N$13-$O$13/(BM166+$P$13))/$S$95)</f>
        <v>2.8289265764439898E-2</v>
      </c>
      <c r="BO159" s="47">
        <f>-1*BN159*$O$13/(BM166+$P$13)^2</f>
        <v>-7.8355135082722367E-4</v>
      </c>
      <c r="BP159" s="44">
        <f>$R$128/(EXP($N$13-$O$13/(BO166+$P$13))/$S$95)</f>
        <v>2.8289265764439898E-2</v>
      </c>
      <c r="BQ159" s="47">
        <f>-1*BP159*$O$13/(BO166+$P$13)^2</f>
        <v>-7.8355135082722367E-4</v>
      </c>
      <c r="BR159" s="44">
        <f>$R$128/(EXP($N$13-$O$13/(BQ166+$P$13))/$S$95)</f>
        <v>2.8289265764439898E-2</v>
      </c>
      <c r="BS159" s="47">
        <f>-1*BR159*$O$13/(BQ166+$P$13)^2</f>
        <v>-7.8355135082722367E-4</v>
      </c>
      <c r="BT159" s="44">
        <f>$R$128/(EXP($N$13-$O$13/(BS166+$P$13))/$S$95)</f>
        <v>2.8289265764439898E-2</v>
      </c>
      <c r="BU159" s="47">
        <f>-1*BT159*$O$13/(BS166+$P$13)^2</f>
        <v>-7.8355135082722367E-4</v>
      </c>
      <c r="BV159" s="44">
        <f>$R$128/(EXP($N$13-$O$13/(BU166+$P$13))/$S$95)</f>
        <v>2.8289265764439898E-2</v>
      </c>
      <c r="BW159" s="47">
        <f>-1*BV159*$O$13/(BU166+$P$13)^2</f>
        <v>-7.8355135082722367E-4</v>
      </c>
      <c r="BX159" s="44">
        <f>$R$128/(EXP($N$13-$O$13/(BW166+$P$13))/$S$95)</f>
        <v>2.8289265764439898E-2</v>
      </c>
      <c r="BY159" s="47">
        <f>-1*BX159*$O$13/(BW166+$P$13)^2</f>
        <v>-7.8355135082722367E-4</v>
      </c>
      <c r="BZ159" s="44">
        <f>$R$128/(EXP($N$13-$O$13/(BY166+$P$13))/$S$95)</f>
        <v>2.8289265764439898E-2</v>
      </c>
      <c r="CA159" s="47">
        <f>-1*BZ159*$O$13/(BY166+$P$13)^2</f>
        <v>-7.8355135082722367E-4</v>
      </c>
      <c r="CB159" s="44">
        <f>$R$128/(EXP($N$13-$O$13/(CA166+$P$13))/$S$95)</f>
        <v>2.8289265764439898E-2</v>
      </c>
      <c r="CC159" s="47">
        <f>-1*CB159*$O$13/(CA166+$P$13)^2</f>
        <v>-7.8355135082722367E-4</v>
      </c>
      <c r="CD159" s="44">
        <f>$R$128/(EXP($N$13-$O$13/(CC166+$P$13))/$S$95)</f>
        <v>2.8289265764439898E-2</v>
      </c>
      <c r="CE159" s="47">
        <f>-1*CD159*$O$13/(CC166+$P$13)^2</f>
        <v>-7.8355135082722367E-4</v>
      </c>
      <c r="CF159" s="44">
        <f>$R$128/(EXP($N$13-$O$13/(CE166+$P$13))/$S$95)</f>
        <v>2.8289265764439898E-2</v>
      </c>
      <c r="CG159" s="47">
        <f>-1*CF159*$O$13/(CE166+$P$13)^2</f>
        <v>-7.8355135082722367E-4</v>
      </c>
      <c r="CH159" s="44">
        <f>$R$128/(EXP($N$13-$O$13/(CG166+$P$13))/$S$95)</f>
        <v>2.8289265764439898E-2</v>
      </c>
      <c r="CI159" s="47">
        <f>-1*CH159*$O$13/(CG166+$P$13)^2</f>
        <v>-7.8355135082722367E-4</v>
      </c>
      <c r="CJ159" s="44">
        <f>$R$128/(EXP($N$13-$O$13/(CI166+$P$13))/$S$95)</f>
        <v>2.8289265764439898E-2</v>
      </c>
      <c r="CK159" s="47">
        <f>-1*CJ159*$O$13/(CI166+$P$13)^2</f>
        <v>-7.8355135082722367E-4</v>
      </c>
      <c r="CL159" s="44">
        <f>$R$128/(EXP($N$13-$O$13/(CK166+$P$13))/$S$95)</f>
        <v>2.8289265764439898E-2</v>
      </c>
      <c r="CM159" s="47">
        <f>-1*CL159*$O$13/(CK166+$P$13)^2</f>
        <v>-7.8355135082722367E-4</v>
      </c>
      <c r="CN159" s="44">
        <f>$R$128/(EXP($N$13-$O$13/(CM166+$P$13))/$S$95)</f>
        <v>2.8289265764439898E-2</v>
      </c>
      <c r="CO159" s="47">
        <f>-1*CN159*$O$13/(CM166+$P$13)^2</f>
        <v>-7.8355135082722367E-4</v>
      </c>
      <c r="CP159" s="44">
        <f>$R$128/(EXP($N$13-$O$13/(CO166+$P$13))/$S$95)</f>
        <v>2.8289265764439898E-2</v>
      </c>
      <c r="CQ159" s="47">
        <f>-1*CP159*$O$13/(CO166+$P$13)^2</f>
        <v>-7.8355135082722367E-4</v>
      </c>
      <c r="CR159" s="44">
        <f>$R$128/(EXP($N$13-$O$13/(CQ166+$P$13))/$S$95)</f>
        <v>2.8289265764439898E-2</v>
      </c>
      <c r="CS159" s="47">
        <f>-1*CR159*$O$13/(CQ166+$P$13)^2</f>
        <v>-7.8355135082722367E-4</v>
      </c>
      <c r="CT159" s="44">
        <f>$R$128/(EXP($N$13-$O$13/(CS166+$P$13))/$S$95)</f>
        <v>2.8289265764439898E-2</v>
      </c>
      <c r="CU159" s="47">
        <f>-1*CT159*$O$13/(CS166+$P$13)^2</f>
        <v>-7.8355135082722367E-4</v>
      </c>
      <c r="CV159" s="44">
        <f>$R$128/(EXP($N$13-$O$13/(CU166+$P$13))/$S$95)</f>
        <v>2.8289265764439898E-2</v>
      </c>
      <c r="CW159" s="47">
        <f>-1*CV159*$O$13/(CU166+$P$13)^2</f>
        <v>-7.8355135082722367E-4</v>
      </c>
      <c r="CX159" s="44">
        <f>$R$128/(EXP($N$13-$O$13/(CW166+$P$13))/$S$95)</f>
        <v>2.8289265764439898E-2</v>
      </c>
      <c r="CY159" s="47">
        <f>-1*CX159*$O$13/(CW166+$P$13)^2</f>
        <v>-7.8355135082722367E-4</v>
      </c>
      <c r="CZ159" s="44">
        <f>$R$128/(EXP($N$13-$O$13/(CY166+$P$13))/$S$95)</f>
        <v>2.8289265764439898E-2</v>
      </c>
      <c r="DA159" s="47">
        <f>-1*CZ159*$O$13/(CY166+$P$13)^2</f>
        <v>-7.8355135082722367E-4</v>
      </c>
      <c r="DB159" s="44">
        <f>$R$128/(EXP($N$13-$O$13/(DA166+$P$13))/$S$95)</f>
        <v>2.8289265764439898E-2</v>
      </c>
      <c r="DC159" s="47">
        <f>-1*DB159*$O$13/(DA166+$P$13)^2</f>
        <v>-7.8355135082722367E-4</v>
      </c>
      <c r="DD159" s="44">
        <f>$R$128/(EXP($N$13-$O$13/(DC166+$P$13))/$S$95)</f>
        <v>2.8289265764439898E-2</v>
      </c>
      <c r="DE159" s="47">
        <f>-1*DD159*$O$13/(DC166+$P$13)^2</f>
        <v>-7.8355135082722367E-4</v>
      </c>
      <c r="DF159" s="44">
        <f>$R$128/(EXP($N$13-$O$13/(DE166+$P$13))/$S$95)</f>
        <v>2.8289265764439898E-2</v>
      </c>
      <c r="DG159" s="47">
        <f>-1*DF159*$O$13/(DE166+$P$13)^2</f>
        <v>-7.8355135082722367E-4</v>
      </c>
      <c r="DH159" s="44">
        <f>$R$128/(EXP($N$13-$O$13/(DG166+$P$13))/$S$95)</f>
        <v>2.8289265764439898E-2</v>
      </c>
      <c r="DI159" s="47">
        <f>-1*DH159*$O$13/(DG166+$P$13)^2</f>
        <v>-7.8355135082722367E-4</v>
      </c>
      <c r="DJ159" s="44">
        <f>$R$128/(EXP($N$13-$O$13/(DI166+$P$13))/$S$95)</f>
        <v>2.8289265764439898E-2</v>
      </c>
      <c r="DK159" s="47">
        <f>-1*DJ159*$O$13/(DI166+$P$13)^2</f>
        <v>-7.8355135082722367E-4</v>
      </c>
      <c r="DL159" s="44">
        <f>$R$128/(EXP($N$13-$O$13/(DK166+$P$13))/$S$95)</f>
        <v>2.8289265764439898E-2</v>
      </c>
      <c r="DM159" s="47">
        <f>-1*DL159*$O$13/(DK166+$P$13)^2</f>
        <v>-7.8355135082722367E-4</v>
      </c>
      <c r="DN159" s="44">
        <f>$R$128/(EXP($N$13-$O$13/(DM166+$P$13))/$S$95)</f>
        <v>2.8289265764439898E-2</v>
      </c>
      <c r="DO159" s="47">
        <f>-1*DN159*$O$13/(DM166+$P$13)^2</f>
        <v>-7.8355135082722367E-4</v>
      </c>
      <c r="DP159" s="44">
        <f>$R$128/(EXP($N$13-$O$13/(DO166+$P$13))/$S$95)</f>
        <v>2.8289265764439898E-2</v>
      </c>
      <c r="DQ159" s="47">
        <f>-1*DP159*$O$13/(DO166+$P$13)^2</f>
        <v>-7.8355135082722367E-4</v>
      </c>
      <c r="DR159" s="44">
        <f>$R$128/(EXP($N$13-$O$13/(DQ166+$P$13))/$S$95)</f>
        <v>2.8289265764439898E-2</v>
      </c>
      <c r="DS159" s="47">
        <f>-1*DR159*$O$13/(DQ166+$P$13)^2</f>
        <v>-7.8355135082722367E-4</v>
      </c>
      <c r="DT159" s="44">
        <f>$R$128/(EXP($N$13-$O$13/(DS166+$P$13))/$S$95)</f>
        <v>2.8289265764439898E-2</v>
      </c>
      <c r="DU159" s="47">
        <f>-1*DT159*$O$13/(DS166+$P$13)^2</f>
        <v>-7.8355135082722367E-4</v>
      </c>
      <c r="DV159" s="44">
        <f>$R$128/(EXP($N$13-$O$13/(DU166+$P$13))/$S$95)</f>
        <v>2.8289265764439898E-2</v>
      </c>
      <c r="DW159" s="47">
        <f>-1*DV159*$O$13/(DU166+$P$13)^2</f>
        <v>-7.8355135082722367E-4</v>
      </c>
      <c r="DX159" s="44">
        <f>$R$128/(EXP($N$13-$O$13/(DW166+$P$13))/$S$95)</f>
        <v>2.8289265764439898E-2</v>
      </c>
      <c r="DY159" s="47">
        <f>-1*DX159*$O$13/(DW166+$P$13)^2</f>
        <v>-7.8355135082722367E-4</v>
      </c>
      <c r="DZ159" s="44">
        <f>$R$128/(EXP($N$13-$O$13/(DY166+$P$13))/$S$95)</f>
        <v>2.8289265764439898E-2</v>
      </c>
      <c r="EA159" s="47">
        <f>-1*DZ159*$O$13/(DY166+$P$13)^2</f>
        <v>-7.8355135082722367E-4</v>
      </c>
      <c r="EB159" s="44">
        <f>$R$128/(EXP($N$13-$O$13/(EA166+$P$13))/$S$95)</f>
        <v>2.8289265764439898E-2</v>
      </c>
      <c r="EC159" s="47">
        <f>-1*EB159*$O$13/(EA166+$P$13)^2</f>
        <v>-7.8355135082722367E-4</v>
      </c>
      <c r="ED159" s="44">
        <f>$R$128/(EXP($N$13-$O$13/(EC166+$P$13))/$S$95)</f>
        <v>2.8289265764439898E-2</v>
      </c>
      <c r="EE159" s="47">
        <f>-1*ED159*$O$13/(EC166+$P$13)^2</f>
        <v>-7.8355135082722367E-4</v>
      </c>
      <c r="EF159" s="44">
        <f>$R$128/(EXP($N$13-$O$13/(EE166+$P$13))/$S$95)</f>
        <v>2.8289265764439898E-2</v>
      </c>
      <c r="EG159" s="47">
        <f>-1*EF159*$O$13/(EE166+$P$13)^2</f>
        <v>-7.8355135082722367E-4</v>
      </c>
      <c r="EH159" s="44">
        <f>$R$128/(EXP($N$13-$O$13/(EG166+$P$13))/$S$95)</f>
        <v>2.8289265764439898E-2</v>
      </c>
      <c r="EI159" s="47">
        <f>-1*EH159*$O$13/(EG166+$P$13)^2</f>
        <v>-7.8355135082722367E-4</v>
      </c>
      <c r="EJ159" s="44">
        <f>$R$128/(EXP($N$13-$O$13/(EI166+$P$13))/$S$95)</f>
        <v>2.8289265764439898E-2</v>
      </c>
      <c r="EK159" s="47">
        <f>-1*EJ159*$O$13/(EI166+$P$13)^2</f>
        <v>-7.8355135082722367E-4</v>
      </c>
      <c r="EL159" s="44">
        <f>$R$128/(EXP($N$13-$O$13/(EK166+$P$13))/$S$95)</f>
        <v>2.8289265764439898E-2</v>
      </c>
      <c r="EM159" s="47">
        <f>-1*EL159*$O$13/(EK166+$P$13)^2</f>
        <v>-7.8355135082722367E-4</v>
      </c>
      <c r="EN159" s="44">
        <f>$R$128/(EXP($N$13-$O$13/(EM166+$P$13))/$S$95)</f>
        <v>2.8289265764439898E-2</v>
      </c>
      <c r="EO159" s="47">
        <f>-1*EN159*$O$13/(EM166+$P$13)^2</f>
        <v>-7.8355135082722367E-4</v>
      </c>
      <c r="EP159" s="44">
        <f>$R$128/(EXP($N$13-$O$13/(EO166+$P$13))/$S$95)</f>
        <v>2.8289265764439898E-2</v>
      </c>
      <c r="EQ159" s="47">
        <f>-1*EP159*$O$13/(EO166+$P$13)^2</f>
        <v>-7.8355135082722367E-4</v>
      </c>
      <c r="ER159" s="44">
        <f>$R$128/(EXP($N$13-$O$13/(EQ166+$P$13))/$S$95)</f>
        <v>2.8289265764439898E-2</v>
      </c>
      <c r="ES159" s="47">
        <f>-1*ER159*$O$13/(EQ166+$P$13)^2</f>
        <v>-7.8355135082722367E-4</v>
      </c>
      <c r="ET159" s="44">
        <f>$R$128/(EXP($N$13-$O$13/(ES166+$P$13))/$S$95)</f>
        <v>2.8289265764439898E-2</v>
      </c>
      <c r="EU159" s="47">
        <f>-1*ET159*$O$13/(ES166+$P$13)^2</f>
        <v>-7.8355135082722367E-4</v>
      </c>
      <c r="EV159" s="44">
        <f>$R$128/(EXP($N$13-$O$13/(EU166+$P$13))/$S$95)</f>
        <v>2.8289265764439898E-2</v>
      </c>
      <c r="EW159" s="47">
        <f>-1*EV159*$O$13/(EU166+$P$13)^2</f>
        <v>-7.8355135082722367E-4</v>
      </c>
    </row>
    <row r="160" spans="13:153" x14ac:dyDescent="0.25">
      <c r="M160" s="45">
        <v>6</v>
      </c>
      <c r="N160" s="44">
        <f t="shared" si="66"/>
        <v>0</v>
      </c>
      <c r="O160" s="42">
        <f t="shared" si="65"/>
        <v>0</v>
      </c>
      <c r="P160" s="44">
        <f>$R$129/(EXP($N$14-$O$14/(O165+$P$14))/$S$95)</f>
        <v>0</v>
      </c>
      <c r="Q160" s="47">
        <f>-1*P160*$O$14/(O165+$P$14)^2</f>
        <v>0</v>
      </c>
      <c r="R160" s="44">
        <f>$R$129/(EXP($N$14-$O$14/(Q166+$P$14))/$S$95)</f>
        <v>0</v>
      </c>
      <c r="S160" s="47">
        <f>-1*R160*$O$14/(Q166+$P$14)^2</f>
        <v>0</v>
      </c>
      <c r="T160" s="44">
        <f>$R$129/(EXP($N$14-$O$14/(S166+$P$14))/$S$95)</f>
        <v>0</v>
      </c>
      <c r="U160" s="47">
        <f>-1*T160*$O$14/(S166+$P$14)^2</f>
        <v>0</v>
      </c>
      <c r="V160" s="44">
        <f>$R$129/(EXP($N$14-$O$14/(U166+$P$14))/$S$95)</f>
        <v>0</v>
      </c>
      <c r="W160" s="47">
        <f>-1*V160*$O$14/(U166+$P$14)^2</f>
        <v>0</v>
      </c>
      <c r="X160" s="44">
        <f>$R$129/(EXP($N$14-$O$14/(W166+$P$14))/$S$95)</f>
        <v>0</v>
      </c>
      <c r="Y160" s="47">
        <f>-1*X160*$O$14/(W166+$P$14)^2</f>
        <v>0</v>
      </c>
      <c r="Z160" s="44">
        <f>$R$129/(EXP($N$14-$O$14/(Y166+$P$14))/$S$95)</f>
        <v>0</v>
      </c>
      <c r="AA160" s="47">
        <f>-1*Z160*$O$14/(Y166+$P$14)^2</f>
        <v>0</v>
      </c>
      <c r="AB160" s="44">
        <f>$R$129/(EXP($N$14-$O$14/(AA166+$P$14))/$S$95)</f>
        <v>0</v>
      </c>
      <c r="AC160" s="47">
        <f>-1*AB160*$O$14/(AA166+$P$14)^2</f>
        <v>0</v>
      </c>
      <c r="AD160" s="44">
        <f>$R$129/(EXP($N$14-$O$14/(AC166+$P$14))/$S$95)</f>
        <v>0</v>
      </c>
      <c r="AE160" s="47">
        <f>-1*AD160*$O$14/(AC166+$P$14)^2</f>
        <v>0</v>
      </c>
      <c r="AF160" s="44">
        <f>$R$129/(EXP($N$14-$O$14/(AE166+$P$14))/$S$95)</f>
        <v>0</v>
      </c>
      <c r="AG160" s="47">
        <f>-1*AF160*$O$14/(AE166+$P$14)^2</f>
        <v>0</v>
      </c>
      <c r="AH160" s="44">
        <f>$R$129/(EXP($N$14-$O$14/(AG166+$P$14))/$S$95)</f>
        <v>0</v>
      </c>
      <c r="AI160" s="47">
        <f>-1*AH160*$O$14/(AG166+$P$14)^2</f>
        <v>0</v>
      </c>
      <c r="AJ160" s="44">
        <f>$R$129/(EXP($N$14-$O$14/(AI166+$P$14))/$S$95)</f>
        <v>0</v>
      </c>
      <c r="AK160" s="47">
        <f>-1*AJ160*$O$14/(AI166+$P$14)^2</f>
        <v>0</v>
      </c>
      <c r="AL160" s="44">
        <f>$R$129/(EXP($N$14-$O$14/(AK166+$P$14))/$S$95)</f>
        <v>0</v>
      </c>
      <c r="AM160" s="47">
        <f>-1*AL160*$O$14/(AK166+$P$14)^2</f>
        <v>0</v>
      </c>
      <c r="AN160" s="44">
        <f>$R$129/(EXP($N$14-$O$14/(AM166+$P$14))/$S$95)</f>
        <v>0</v>
      </c>
      <c r="AO160" s="47">
        <f>-1*AN160*$O$14/(AM166+$P$14)^2</f>
        <v>0</v>
      </c>
      <c r="AP160" s="44">
        <f>$R$129/(EXP($N$14-$O$14/(AO166+$P$14))/$S$95)</f>
        <v>0</v>
      </c>
      <c r="AQ160" s="47">
        <f>-1*AP160*$O$14/(AO166+$P$14)^2</f>
        <v>0</v>
      </c>
      <c r="AR160" s="44">
        <f>$R$129/(EXP($N$14-$O$14/(AQ166+$P$14))/$S$95)</f>
        <v>0</v>
      </c>
      <c r="AS160" s="47">
        <f>-1*AR160*$O$14/(AQ166+$P$14)^2</f>
        <v>0</v>
      </c>
      <c r="AT160" s="44">
        <f>$R$129/(EXP($N$14-$O$14/(AS166+$P$14))/$S$95)</f>
        <v>0</v>
      </c>
      <c r="AU160" s="47">
        <f>-1*AT160*$O$14/(AS166+$P$14)^2</f>
        <v>0</v>
      </c>
      <c r="AV160" s="44">
        <f>$R$129/(EXP($N$14-$O$14/(AU166+$P$14))/$S$95)</f>
        <v>0</v>
      </c>
      <c r="AW160" s="47">
        <f>-1*AV160*$O$14/(AU166+$P$14)^2</f>
        <v>0</v>
      </c>
      <c r="AX160" s="44">
        <f>$R$129/(EXP($N$14-$O$14/(AW166+$P$14))/$S$95)</f>
        <v>0</v>
      </c>
      <c r="AY160" s="47">
        <f>-1*AX160*$O$14/(AW166+$P$14)^2</f>
        <v>0</v>
      </c>
      <c r="AZ160" s="44">
        <f>$R$129/(EXP($N$14-$O$14/(AY166+$P$14))/$S$95)</f>
        <v>0</v>
      </c>
      <c r="BA160" s="47">
        <f>-1*AZ160*$O$14/(AY166+$P$14)^2</f>
        <v>0</v>
      </c>
      <c r="BB160" s="44">
        <f>$R$129/(EXP($N$14-$O$14/(BA166+$P$14))/$S$95)</f>
        <v>0</v>
      </c>
      <c r="BC160" s="47">
        <f>-1*BB160*$O$14/(BA166+$P$14)^2</f>
        <v>0</v>
      </c>
      <c r="BD160" s="44">
        <f>$R$129/(EXP($N$14-$O$14/(BC166+$P$14))/$S$95)</f>
        <v>0</v>
      </c>
      <c r="BE160" s="47">
        <f>-1*BD160*$O$14/(BC166+$P$14)^2</f>
        <v>0</v>
      </c>
      <c r="BF160" s="44">
        <f>$R$129/(EXP($N$14-$O$14/(BE166+$P$14))/$S$95)</f>
        <v>0</v>
      </c>
      <c r="BG160" s="47">
        <f>-1*BF160*$O$14/(BE166+$P$14)^2</f>
        <v>0</v>
      </c>
      <c r="BH160" s="44">
        <f>$R$129/(EXP($N$14-$O$14/(BG166+$P$14))/$S$95)</f>
        <v>0</v>
      </c>
      <c r="BI160" s="47">
        <f>-1*BH160*$O$14/(BG166+$P$14)^2</f>
        <v>0</v>
      </c>
      <c r="BJ160" s="44">
        <f>$R$129/(EXP($N$14-$O$14/(BI166+$P$14))/$S$95)</f>
        <v>0</v>
      </c>
      <c r="BK160" s="47">
        <f>-1*BJ160*$O$14/(BI166+$P$14)^2</f>
        <v>0</v>
      </c>
      <c r="BL160" s="44">
        <f>$R$129/(EXP($N$14-$O$14/(BK166+$P$14))/$S$95)</f>
        <v>0</v>
      </c>
      <c r="BM160" s="47">
        <f>-1*BL160*$O$14/(BK166+$P$14)^2</f>
        <v>0</v>
      </c>
      <c r="BN160" s="44">
        <f>$R$129/(EXP($N$14-$O$14/(BM166+$P$14))/$S$95)</f>
        <v>0</v>
      </c>
      <c r="BO160" s="47">
        <f>-1*BN160*$O$14/(BM166+$P$14)^2</f>
        <v>0</v>
      </c>
      <c r="BP160" s="44">
        <f>$R$129/(EXP($N$14-$O$14/(BO166+$P$14))/$S$95)</f>
        <v>0</v>
      </c>
      <c r="BQ160" s="47">
        <f>-1*BP160*$O$14/(BO166+$P$14)^2</f>
        <v>0</v>
      </c>
      <c r="BR160" s="44">
        <f>$R$129/(EXP($N$14-$O$14/(BQ166+$P$14))/$S$95)</f>
        <v>0</v>
      </c>
      <c r="BS160" s="47">
        <f>-1*BR160*$O$14/(BQ166+$P$14)^2</f>
        <v>0</v>
      </c>
      <c r="BT160" s="44">
        <f>$R$129/(EXP($N$14-$O$14/(BS166+$P$14))/$S$95)</f>
        <v>0</v>
      </c>
      <c r="BU160" s="47">
        <f>-1*BT160*$O$14/(BS166+$P$14)^2</f>
        <v>0</v>
      </c>
      <c r="BV160" s="44">
        <f>$R$129/(EXP($N$14-$O$14/(BU166+$P$14))/$S$95)</f>
        <v>0</v>
      </c>
      <c r="BW160" s="47">
        <f>-1*BV160*$O$14/(BU166+$P$14)^2</f>
        <v>0</v>
      </c>
      <c r="BX160" s="44">
        <f>$R$129/(EXP($N$14-$O$14/(BW166+$P$14))/$S$95)</f>
        <v>0</v>
      </c>
      <c r="BY160" s="47">
        <f>-1*BX160*$O$14/(BW166+$P$14)^2</f>
        <v>0</v>
      </c>
      <c r="BZ160" s="44">
        <f>$R$129/(EXP($N$14-$O$14/(BY166+$P$14))/$S$95)</f>
        <v>0</v>
      </c>
      <c r="CA160" s="47">
        <f>-1*BZ160*$O$14/(BY166+$P$14)^2</f>
        <v>0</v>
      </c>
      <c r="CB160" s="44">
        <f>$R$129/(EXP($N$14-$O$14/(CA166+$P$14))/$S$95)</f>
        <v>0</v>
      </c>
      <c r="CC160" s="47">
        <f>-1*CB160*$O$14/(CA166+$P$14)^2</f>
        <v>0</v>
      </c>
      <c r="CD160" s="44">
        <f>$R$129/(EXP($N$14-$O$14/(CC166+$P$14))/$S$95)</f>
        <v>0</v>
      </c>
      <c r="CE160" s="47">
        <f>-1*CD160*$O$14/(CC166+$P$14)^2</f>
        <v>0</v>
      </c>
      <c r="CF160" s="44">
        <f>$R$129/(EXP($N$14-$O$14/(CE166+$P$14))/$S$95)</f>
        <v>0</v>
      </c>
      <c r="CG160" s="47">
        <f>-1*CF160*$O$14/(CE166+$P$14)^2</f>
        <v>0</v>
      </c>
      <c r="CH160" s="44">
        <f>$R$129/(EXP($N$14-$O$14/(CG166+$P$14))/$S$95)</f>
        <v>0</v>
      </c>
      <c r="CI160" s="47">
        <f>-1*CH160*$O$14/(CG166+$P$14)^2</f>
        <v>0</v>
      </c>
      <c r="CJ160" s="44">
        <f>$R$129/(EXP($N$14-$O$14/(CI166+$P$14))/$S$95)</f>
        <v>0</v>
      </c>
      <c r="CK160" s="47">
        <f>-1*CJ160*$O$14/(CI166+$P$14)^2</f>
        <v>0</v>
      </c>
      <c r="CL160" s="44">
        <f>$R$129/(EXP($N$14-$O$14/(CK166+$P$14))/$S$95)</f>
        <v>0</v>
      </c>
      <c r="CM160" s="47">
        <f>-1*CL160*$O$14/(CK166+$P$14)^2</f>
        <v>0</v>
      </c>
      <c r="CN160" s="44">
        <f>$R$129/(EXP($N$14-$O$14/(CM166+$P$14))/$S$95)</f>
        <v>0</v>
      </c>
      <c r="CO160" s="47">
        <f>-1*CN160*$O$14/(CM166+$P$14)^2</f>
        <v>0</v>
      </c>
      <c r="CP160" s="44">
        <f>$R$129/(EXP($N$14-$O$14/(CO166+$P$14))/$S$95)</f>
        <v>0</v>
      </c>
      <c r="CQ160" s="47">
        <f>-1*CP160*$O$14/(CO166+$P$14)^2</f>
        <v>0</v>
      </c>
      <c r="CR160" s="44">
        <f>$R$129/(EXP($N$14-$O$14/(CQ166+$P$14))/$S$95)</f>
        <v>0</v>
      </c>
      <c r="CS160" s="47">
        <f>-1*CR160*$O$14/(CQ166+$P$14)^2</f>
        <v>0</v>
      </c>
      <c r="CT160" s="44">
        <f>$R$129/(EXP($N$14-$O$14/(CS166+$P$14))/$S$95)</f>
        <v>0</v>
      </c>
      <c r="CU160" s="47">
        <f>-1*CT160*$O$14/(CS166+$P$14)^2</f>
        <v>0</v>
      </c>
      <c r="CV160" s="44">
        <f>$R$129/(EXP($N$14-$O$14/(CU166+$P$14))/$S$95)</f>
        <v>0</v>
      </c>
      <c r="CW160" s="47">
        <f>-1*CV160*$O$14/(CU166+$P$14)^2</f>
        <v>0</v>
      </c>
      <c r="CX160" s="44">
        <f>$R$129/(EXP($N$14-$O$14/(CW166+$P$14))/$S$95)</f>
        <v>0</v>
      </c>
      <c r="CY160" s="47">
        <f>-1*CX160*$O$14/(CW166+$P$14)^2</f>
        <v>0</v>
      </c>
      <c r="CZ160" s="44">
        <f>$R$129/(EXP($N$14-$O$14/(CY166+$P$14))/$S$95)</f>
        <v>0</v>
      </c>
      <c r="DA160" s="47">
        <f>-1*CZ160*$O$14/(CY166+$P$14)^2</f>
        <v>0</v>
      </c>
      <c r="DB160" s="44">
        <f>$R$129/(EXP($N$14-$O$14/(DA166+$P$14))/$S$95)</f>
        <v>0</v>
      </c>
      <c r="DC160" s="47">
        <f>-1*DB160*$O$14/(DA166+$P$14)^2</f>
        <v>0</v>
      </c>
      <c r="DD160" s="44">
        <f>$R$129/(EXP($N$14-$O$14/(DC166+$P$14))/$S$95)</f>
        <v>0</v>
      </c>
      <c r="DE160" s="47">
        <f>-1*DD160*$O$14/(DC166+$P$14)^2</f>
        <v>0</v>
      </c>
      <c r="DF160" s="44">
        <f>$R$129/(EXP($N$14-$O$14/(DE166+$P$14))/$S$95)</f>
        <v>0</v>
      </c>
      <c r="DG160" s="47">
        <f>-1*DF160*$O$14/(DE166+$P$14)^2</f>
        <v>0</v>
      </c>
      <c r="DH160" s="44">
        <f>$R$129/(EXP($N$14-$O$14/(DG166+$P$14))/$S$95)</f>
        <v>0</v>
      </c>
      <c r="DI160" s="47">
        <f>-1*DH160*$O$14/(DG166+$P$14)^2</f>
        <v>0</v>
      </c>
      <c r="DJ160" s="44">
        <f>$R$129/(EXP($N$14-$O$14/(DI166+$P$14))/$S$95)</f>
        <v>0</v>
      </c>
      <c r="DK160" s="47">
        <f>-1*DJ160*$O$14/(DI166+$P$14)^2</f>
        <v>0</v>
      </c>
      <c r="DL160" s="44">
        <f>$R$129/(EXP($N$14-$O$14/(DK166+$P$14))/$S$95)</f>
        <v>0</v>
      </c>
      <c r="DM160" s="47">
        <f>-1*DL160*$O$14/(DK166+$P$14)^2</f>
        <v>0</v>
      </c>
      <c r="DN160" s="44">
        <f>$R$129/(EXP($N$14-$O$14/(DM166+$P$14))/$S$95)</f>
        <v>0</v>
      </c>
      <c r="DO160" s="47">
        <f>-1*DN160*$O$14/(DM166+$P$14)^2</f>
        <v>0</v>
      </c>
      <c r="DP160" s="44">
        <f>$R$129/(EXP($N$14-$O$14/(DO166+$P$14))/$S$95)</f>
        <v>0</v>
      </c>
      <c r="DQ160" s="47">
        <f>-1*DP160*$O$14/(DO166+$P$14)^2</f>
        <v>0</v>
      </c>
      <c r="DR160" s="44">
        <f>$R$129/(EXP($N$14-$O$14/(DQ166+$P$14))/$S$95)</f>
        <v>0</v>
      </c>
      <c r="DS160" s="47">
        <f>-1*DR160*$O$14/(DQ166+$P$14)^2</f>
        <v>0</v>
      </c>
      <c r="DT160" s="44">
        <f>$R$129/(EXP($N$14-$O$14/(DS166+$P$14))/$S$95)</f>
        <v>0</v>
      </c>
      <c r="DU160" s="47">
        <f>-1*DT160*$O$14/(DS166+$P$14)^2</f>
        <v>0</v>
      </c>
      <c r="DV160" s="44">
        <f>$R$129/(EXP($N$14-$O$14/(DU166+$P$14))/$S$95)</f>
        <v>0</v>
      </c>
      <c r="DW160" s="47">
        <f>-1*DV160*$O$14/(DU166+$P$14)^2</f>
        <v>0</v>
      </c>
      <c r="DX160" s="44">
        <f>$R$129/(EXP($N$14-$O$14/(DW166+$P$14))/$S$95)</f>
        <v>0</v>
      </c>
      <c r="DY160" s="47">
        <f>-1*DX160*$O$14/(DW166+$P$14)^2</f>
        <v>0</v>
      </c>
      <c r="DZ160" s="44">
        <f>$R$129/(EXP($N$14-$O$14/(DY166+$P$14))/$S$95)</f>
        <v>0</v>
      </c>
      <c r="EA160" s="47">
        <f>-1*DZ160*$O$14/(DY166+$P$14)^2</f>
        <v>0</v>
      </c>
      <c r="EB160" s="44">
        <f>$R$129/(EXP($N$14-$O$14/(EA166+$P$14))/$S$95)</f>
        <v>0</v>
      </c>
      <c r="EC160" s="47">
        <f>-1*EB160*$O$14/(EA166+$P$14)^2</f>
        <v>0</v>
      </c>
      <c r="ED160" s="44">
        <f>$R$129/(EXP($N$14-$O$14/(EC166+$P$14))/$S$95)</f>
        <v>0</v>
      </c>
      <c r="EE160" s="47">
        <f>-1*ED160*$O$14/(EC166+$P$14)^2</f>
        <v>0</v>
      </c>
      <c r="EF160" s="44">
        <f>$R$129/(EXP($N$14-$O$14/(EE166+$P$14))/$S$95)</f>
        <v>0</v>
      </c>
      <c r="EG160" s="47">
        <f>-1*EF160*$O$14/(EE166+$P$14)^2</f>
        <v>0</v>
      </c>
      <c r="EH160" s="44">
        <f>$R$129/(EXP($N$14-$O$14/(EG166+$P$14))/$S$95)</f>
        <v>0</v>
      </c>
      <c r="EI160" s="47">
        <f>-1*EH160*$O$14/(EG166+$P$14)^2</f>
        <v>0</v>
      </c>
      <c r="EJ160" s="44">
        <f>$R$129/(EXP($N$14-$O$14/(EI166+$P$14))/$S$95)</f>
        <v>0</v>
      </c>
      <c r="EK160" s="47">
        <f>-1*EJ160*$O$14/(EI166+$P$14)^2</f>
        <v>0</v>
      </c>
      <c r="EL160" s="44">
        <f>$R$129/(EXP($N$14-$O$14/(EK166+$P$14))/$S$95)</f>
        <v>0</v>
      </c>
      <c r="EM160" s="47">
        <f>-1*EL160*$O$14/(EK166+$P$14)^2</f>
        <v>0</v>
      </c>
      <c r="EN160" s="44">
        <f>$R$129/(EXP($N$14-$O$14/(EM166+$P$14))/$S$95)</f>
        <v>0</v>
      </c>
      <c r="EO160" s="47">
        <f>-1*EN160*$O$14/(EM166+$P$14)^2</f>
        <v>0</v>
      </c>
      <c r="EP160" s="44">
        <f>$R$129/(EXP($N$14-$O$14/(EO166+$P$14))/$S$95)</f>
        <v>0</v>
      </c>
      <c r="EQ160" s="47">
        <f>-1*EP160*$O$14/(EO166+$P$14)^2</f>
        <v>0</v>
      </c>
      <c r="ER160" s="44">
        <f>$R$129/(EXP($N$14-$O$14/(EQ166+$P$14))/$S$95)</f>
        <v>0</v>
      </c>
      <c r="ES160" s="47">
        <f>-1*ER160*$O$14/(EQ166+$P$14)^2</f>
        <v>0</v>
      </c>
      <c r="ET160" s="44">
        <f>$R$129/(EXP($N$14-$O$14/(ES166+$P$14))/$S$95)</f>
        <v>0</v>
      </c>
      <c r="EU160" s="47">
        <f>-1*ET160*$O$14/(ES166+$P$14)^2</f>
        <v>0</v>
      </c>
      <c r="EV160" s="44">
        <f>$R$129/(EXP($N$14-$O$14/(EU166+$P$14))/$S$95)</f>
        <v>0</v>
      </c>
      <c r="EW160" s="47">
        <f>-1*EV160*$O$14/(EU166+$P$14)^2</f>
        <v>0</v>
      </c>
    </row>
    <row r="161" spans="13:153" x14ac:dyDescent="0.25">
      <c r="M161" s="45">
        <v>7</v>
      </c>
      <c r="N161" s="44">
        <f t="shared" si="66"/>
        <v>0</v>
      </c>
      <c r="O161" s="42">
        <f t="shared" si="65"/>
        <v>0</v>
      </c>
      <c r="P161" s="44">
        <f>$R$130/(EXP($N$15-$O$15/(O165+$P$15))/$S$95)</f>
        <v>0</v>
      </c>
      <c r="Q161" s="47">
        <f>-1*P161*$O$15/(O165+$P$15)^2</f>
        <v>0</v>
      </c>
      <c r="R161" s="44">
        <f>$R$130/(EXP($N$15-$O$15/(Q166+$P$15))/$S$95)</f>
        <v>0</v>
      </c>
      <c r="S161" s="47">
        <f>-1*R161*$O$15/(Q166+$P$15)^2</f>
        <v>0</v>
      </c>
      <c r="T161" s="44">
        <f>$R$130/(EXP($N$15-$O$15/(S166+$P$15))/$S$95)</f>
        <v>0</v>
      </c>
      <c r="U161" s="47">
        <f>-1*T161*$O$15/(S166+$P$15)^2</f>
        <v>0</v>
      </c>
      <c r="V161" s="44">
        <f>$R$130/(EXP($N$15-$O$15/(U166+$P$15))/$S$95)</f>
        <v>0</v>
      </c>
      <c r="W161" s="47">
        <f>-1*V161*$O$15/(U166+$P$15)^2</f>
        <v>0</v>
      </c>
      <c r="X161" s="44">
        <f>$R$130/(EXP($N$15-$O$15/(W166+$P$15))/$S$95)</f>
        <v>0</v>
      </c>
      <c r="Y161" s="47">
        <f>-1*X161*$O$15/(W166+$P$15)^2</f>
        <v>0</v>
      </c>
      <c r="Z161" s="44">
        <f>$R$130/(EXP($N$15-$O$15/(Y166+$P$15))/$S$95)</f>
        <v>0</v>
      </c>
      <c r="AA161" s="47">
        <f>-1*Z161*$O$15/(Y166+$P$15)^2</f>
        <v>0</v>
      </c>
      <c r="AB161" s="44">
        <f>$R$130/(EXP($N$15-$O$15/(AA166+$P$15))/$S$95)</f>
        <v>0</v>
      </c>
      <c r="AC161" s="47">
        <f>-1*AB161*$O$15/(AA166+$P$15)^2</f>
        <v>0</v>
      </c>
      <c r="AD161" s="44">
        <f>$R$130/(EXP($N$15-$O$15/(AC166+$P$15))/$S$95)</f>
        <v>0</v>
      </c>
      <c r="AE161" s="47">
        <f>-1*AD161*$O$15/(AC166+$P$15)^2</f>
        <v>0</v>
      </c>
      <c r="AF161" s="44">
        <f>$R$130/(EXP($N$15-$O$15/(AE166+$P$15))/$S$95)</f>
        <v>0</v>
      </c>
      <c r="AG161" s="47">
        <f>-1*AF161*$O$15/(AE166+$P$15)^2</f>
        <v>0</v>
      </c>
      <c r="AH161" s="44">
        <f>$R$130/(EXP($N$15-$O$15/(AG166+$P$15))/$S$95)</f>
        <v>0</v>
      </c>
      <c r="AI161" s="47">
        <f>-1*AH161*$O$15/(AG166+$P$15)^2</f>
        <v>0</v>
      </c>
      <c r="AJ161" s="44">
        <f>$R$130/(EXP($N$15-$O$15/(AI166+$P$15))/$S$95)</f>
        <v>0</v>
      </c>
      <c r="AK161" s="47">
        <f>-1*AJ161*$O$15/(AI166+$P$15)^2</f>
        <v>0</v>
      </c>
      <c r="AL161" s="44">
        <f>$R$130/(EXP($N$15-$O$15/(AK166+$P$15))/$S$95)</f>
        <v>0</v>
      </c>
      <c r="AM161" s="47">
        <f>-1*AL161*$O$15/(AK166+$P$15)^2</f>
        <v>0</v>
      </c>
      <c r="AN161" s="44">
        <f>$R$130/(EXP($N$15-$O$15/(AM166+$P$15))/$S$95)</f>
        <v>0</v>
      </c>
      <c r="AO161" s="47">
        <f>-1*AN161*$O$15/(AM166+$P$15)^2</f>
        <v>0</v>
      </c>
      <c r="AP161" s="44">
        <f>$R$130/(EXP($N$15-$O$15/(AO166+$P$15))/$S$95)</f>
        <v>0</v>
      </c>
      <c r="AQ161" s="47">
        <f>-1*AP161*$O$15/(AO166+$P$15)^2</f>
        <v>0</v>
      </c>
      <c r="AR161" s="44">
        <f>$R$130/(EXP($N$15-$O$15/(AQ166+$P$15))/$S$95)</f>
        <v>0</v>
      </c>
      <c r="AS161" s="47">
        <f>-1*AR161*$O$15/(AQ166+$P$15)^2</f>
        <v>0</v>
      </c>
      <c r="AT161" s="44">
        <f>$R$130/(EXP($N$15-$O$15/(AS166+$P$15))/$S$95)</f>
        <v>0</v>
      </c>
      <c r="AU161" s="47">
        <f>-1*AT161*$O$15/(AS166+$P$15)^2</f>
        <v>0</v>
      </c>
      <c r="AV161" s="44">
        <f>$R$130/(EXP($N$15-$O$15/(AU166+$P$15))/$S$95)</f>
        <v>0</v>
      </c>
      <c r="AW161" s="47">
        <f>-1*AV161*$O$15/(AU166+$P$15)^2</f>
        <v>0</v>
      </c>
      <c r="AX161" s="44">
        <f>$R$130/(EXP($N$15-$O$15/(AW166+$P$15))/$S$95)</f>
        <v>0</v>
      </c>
      <c r="AY161" s="47">
        <f>-1*AX161*$O$15/(AW166+$P$15)^2</f>
        <v>0</v>
      </c>
      <c r="AZ161" s="44">
        <f>$R$130/(EXP($N$15-$O$15/(AY166+$P$15))/$S$95)</f>
        <v>0</v>
      </c>
      <c r="BA161" s="47">
        <f>-1*AZ161*$O$15/(AY166+$P$15)^2</f>
        <v>0</v>
      </c>
      <c r="BB161" s="44">
        <f>$R$130/(EXP($N$15-$O$15/(BA166+$P$15))/$S$95)</f>
        <v>0</v>
      </c>
      <c r="BC161" s="47">
        <f>-1*BB161*$O$15/(BA166+$P$15)^2</f>
        <v>0</v>
      </c>
      <c r="BD161" s="44">
        <f>$R$130/(EXP($N$15-$O$15/(BC166+$P$15))/$S$95)</f>
        <v>0</v>
      </c>
      <c r="BE161" s="47">
        <f>-1*BD161*$O$15/(BC166+$P$15)^2</f>
        <v>0</v>
      </c>
      <c r="BF161" s="44">
        <f>$R$130/(EXP($N$15-$O$15/(BE166+$P$15))/$S$95)</f>
        <v>0</v>
      </c>
      <c r="BG161" s="47">
        <f>-1*BF161*$O$15/(BE166+$P$15)^2</f>
        <v>0</v>
      </c>
      <c r="BH161" s="44">
        <f>$R$130/(EXP($N$15-$O$15/(BG166+$P$15))/$S$95)</f>
        <v>0</v>
      </c>
      <c r="BI161" s="47">
        <f>-1*BH161*$O$15/(BG166+$P$15)^2</f>
        <v>0</v>
      </c>
      <c r="BJ161" s="44">
        <f>$R$130/(EXP($N$15-$O$15/(BI166+$P$15))/$S$95)</f>
        <v>0</v>
      </c>
      <c r="BK161" s="47">
        <f>-1*BJ161*$O$15/(BI166+$P$15)^2</f>
        <v>0</v>
      </c>
      <c r="BL161" s="44">
        <f>$R$130/(EXP($N$15-$O$15/(BK166+$P$15))/$S$95)</f>
        <v>0</v>
      </c>
      <c r="BM161" s="47">
        <f>-1*BL161*$O$15/(BK166+$P$15)^2</f>
        <v>0</v>
      </c>
      <c r="BN161" s="44">
        <f>$R$130/(EXP($N$15-$O$15/(BM166+$P$15))/$S$95)</f>
        <v>0</v>
      </c>
      <c r="BO161" s="47">
        <f>-1*BN161*$O$15/(BM166+$P$15)^2</f>
        <v>0</v>
      </c>
      <c r="BP161" s="44">
        <f>$R$130/(EXP($N$15-$O$15/(BO166+$P$15))/$S$95)</f>
        <v>0</v>
      </c>
      <c r="BQ161" s="47">
        <f>-1*BP161*$O$15/(BO166+$P$15)^2</f>
        <v>0</v>
      </c>
      <c r="BR161" s="44">
        <f>$R$130/(EXP($N$15-$O$15/(BQ166+$P$15))/$S$95)</f>
        <v>0</v>
      </c>
      <c r="BS161" s="47">
        <f>-1*BR161*$O$15/(BQ166+$P$15)^2</f>
        <v>0</v>
      </c>
      <c r="BT161" s="44">
        <f>$R$130/(EXP($N$15-$O$15/(BS166+$P$15))/$S$95)</f>
        <v>0</v>
      </c>
      <c r="BU161" s="47">
        <f>-1*BT161*$O$15/(BS166+$P$15)^2</f>
        <v>0</v>
      </c>
      <c r="BV161" s="44">
        <f>$R$130/(EXP($N$15-$O$15/(BU166+$P$15))/$S$95)</f>
        <v>0</v>
      </c>
      <c r="BW161" s="47">
        <f>-1*BV161*$O$15/(BU166+$P$15)^2</f>
        <v>0</v>
      </c>
      <c r="BX161" s="44">
        <f>$R$130/(EXP($N$15-$O$15/(BW166+$P$15))/$S$95)</f>
        <v>0</v>
      </c>
      <c r="BY161" s="47">
        <f>-1*BX161*$O$15/(BW166+$P$15)^2</f>
        <v>0</v>
      </c>
      <c r="BZ161" s="44">
        <f>$R$130/(EXP($N$15-$O$15/(BY166+$P$15))/$S$95)</f>
        <v>0</v>
      </c>
      <c r="CA161" s="47">
        <f>-1*BZ161*$O$15/(BY166+$P$15)^2</f>
        <v>0</v>
      </c>
      <c r="CB161" s="44">
        <f>$R$130/(EXP($N$15-$O$15/(CA166+$P$15))/$S$95)</f>
        <v>0</v>
      </c>
      <c r="CC161" s="47">
        <f>-1*CB161*$O$15/(CA166+$P$15)^2</f>
        <v>0</v>
      </c>
      <c r="CD161" s="44">
        <f>$R$130/(EXP($N$15-$O$15/(CC166+$P$15))/$S$95)</f>
        <v>0</v>
      </c>
      <c r="CE161" s="47">
        <f>-1*CD161*$O$15/(CC166+$P$15)^2</f>
        <v>0</v>
      </c>
      <c r="CF161" s="44">
        <f>$R$130/(EXP($N$15-$O$15/(CE166+$P$15))/$S$95)</f>
        <v>0</v>
      </c>
      <c r="CG161" s="47">
        <f>-1*CF161*$O$15/(CE166+$P$15)^2</f>
        <v>0</v>
      </c>
      <c r="CH161" s="44">
        <f>$R$130/(EXP($N$15-$O$15/(CG166+$P$15))/$S$95)</f>
        <v>0</v>
      </c>
      <c r="CI161" s="47">
        <f>-1*CH161*$O$15/(CG166+$P$15)^2</f>
        <v>0</v>
      </c>
      <c r="CJ161" s="44">
        <f>$R$130/(EXP($N$15-$O$15/(CI166+$P$15))/$S$95)</f>
        <v>0</v>
      </c>
      <c r="CK161" s="47">
        <f>-1*CJ161*$O$15/(CI166+$P$15)^2</f>
        <v>0</v>
      </c>
      <c r="CL161" s="44">
        <f>$R$130/(EXP($N$15-$O$15/(CK166+$P$15))/$S$95)</f>
        <v>0</v>
      </c>
      <c r="CM161" s="47">
        <f>-1*CL161*$O$15/(CK166+$P$15)^2</f>
        <v>0</v>
      </c>
      <c r="CN161" s="44">
        <f>$R$130/(EXP($N$15-$O$15/(CM166+$P$15))/$S$95)</f>
        <v>0</v>
      </c>
      <c r="CO161" s="47">
        <f>-1*CN161*$O$15/(CM166+$P$15)^2</f>
        <v>0</v>
      </c>
      <c r="CP161" s="44">
        <f>$R$130/(EXP($N$15-$O$15/(CO166+$P$15))/$S$95)</f>
        <v>0</v>
      </c>
      <c r="CQ161" s="47">
        <f>-1*CP161*$O$15/(CO166+$P$15)^2</f>
        <v>0</v>
      </c>
      <c r="CR161" s="44">
        <f>$R$130/(EXP($N$15-$O$15/(CQ166+$P$15))/$S$95)</f>
        <v>0</v>
      </c>
      <c r="CS161" s="47">
        <f>-1*CR161*$O$15/(CQ166+$P$15)^2</f>
        <v>0</v>
      </c>
      <c r="CT161" s="44">
        <f>$R$130/(EXP($N$15-$O$15/(CS166+$P$15))/$S$95)</f>
        <v>0</v>
      </c>
      <c r="CU161" s="47">
        <f>-1*CT161*$O$15/(CS166+$P$15)^2</f>
        <v>0</v>
      </c>
      <c r="CV161" s="44">
        <f>$R$130/(EXP($N$15-$O$15/(CU166+$P$15))/$S$95)</f>
        <v>0</v>
      </c>
      <c r="CW161" s="47">
        <f>-1*CV161*$O$15/(CU166+$P$15)^2</f>
        <v>0</v>
      </c>
      <c r="CX161" s="44">
        <f>$R$130/(EXP($N$15-$O$15/(CW166+$P$15))/$S$95)</f>
        <v>0</v>
      </c>
      <c r="CY161" s="47">
        <f>-1*CX161*$O$15/(CW166+$P$15)^2</f>
        <v>0</v>
      </c>
      <c r="CZ161" s="44">
        <f>$R$130/(EXP($N$15-$O$15/(CY166+$P$15))/$S$95)</f>
        <v>0</v>
      </c>
      <c r="DA161" s="47">
        <f>-1*CZ161*$O$15/(CY166+$P$15)^2</f>
        <v>0</v>
      </c>
      <c r="DB161" s="44">
        <f>$R$130/(EXP($N$15-$O$15/(DA166+$P$15))/$S$95)</f>
        <v>0</v>
      </c>
      <c r="DC161" s="47">
        <f>-1*DB161*$O$15/(DA166+$P$15)^2</f>
        <v>0</v>
      </c>
      <c r="DD161" s="44">
        <f>$R$130/(EXP($N$15-$O$15/(DC166+$P$15))/$S$95)</f>
        <v>0</v>
      </c>
      <c r="DE161" s="47">
        <f>-1*DD161*$O$15/(DC166+$P$15)^2</f>
        <v>0</v>
      </c>
      <c r="DF161" s="44">
        <f>$R$130/(EXP($N$15-$O$15/(DE166+$P$15))/$S$95)</f>
        <v>0</v>
      </c>
      <c r="DG161" s="47">
        <f>-1*DF161*$O$15/(DE166+$P$15)^2</f>
        <v>0</v>
      </c>
      <c r="DH161" s="44">
        <f>$R$130/(EXP($N$15-$O$15/(DG166+$P$15))/$S$95)</f>
        <v>0</v>
      </c>
      <c r="DI161" s="47">
        <f>-1*DH161*$O$15/(DG166+$P$15)^2</f>
        <v>0</v>
      </c>
      <c r="DJ161" s="44">
        <f>$R$130/(EXP($N$15-$O$15/(DI166+$P$15))/$S$95)</f>
        <v>0</v>
      </c>
      <c r="DK161" s="47">
        <f>-1*DJ161*$O$15/(DI166+$P$15)^2</f>
        <v>0</v>
      </c>
      <c r="DL161" s="44">
        <f>$R$130/(EXP($N$15-$O$15/(DK166+$P$15))/$S$95)</f>
        <v>0</v>
      </c>
      <c r="DM161" s="47">
        <f>-1*DL161*$O$15/(DK166+$P$15)^2</f>
        <v>0</v>
      </c>
      <c r="DN161" s="44">
        <f>$R$130/(EXP($N$15-$O$15/(DM166+$P$15))/$S$95)</f>
        <v>0</v>
      </c>
      <c r="DO161" s="47">
        <f>-1*DN161*$O$15/(DM166+$P$15)^2</f>
        <v>0</v>
      </c>
      <c r="DP161" s="44">
        <f>$R$130/(EXP($N$15-$O$15/(DO166+$P$15))/$S$95)</f>
        <v>0</v>
      </c>
      <c r="DQ161" s="47">
        <f>-1*DP161*$O$15/(DO166+$P$15)^2</f>
        <v>0</v>
      </c>
      <c r="DR161" s="44">
        <f>$R$130/(EXP($N$15-$O$15/(DQ166+$P$15))/$S$95)</f>
        <v>0</v>
      </c>
      <c r="DS161" s="47">
        <f>-1*DR161*$O$15/(DQ166+$P$15)^2</f>
        <v>0</v>
      </c>
      <c r="DT161" s="44">
        <f>$R$130/(EXP($N$15-$O$15/(DS166+$P$15))/$S$95)</f>
        <v>0</v>
      </c>
      <c r="DU161" s="47">
        <f>-1*DT161*$O$15/(DS166+$P$15)^2</f>
        <v>0</v>
      </c>
      <c r="DV161" s="44">
        <f>$R$130/(EXP($N$15-$O$15/(DU166+$P$15))/$S$95)</f>
        <v>0</v>
      </c>
      <c r="DW161" s="47">
        <f>-1*DV161*$O$15/(DU166+$P$15)^2</f>
        <v>0</v>
      </c>
      <c r="DX161" s="44">
        <f>$R$130/(EXP($N$15-$O$15/(DW166+$P$15))/$S$95)</f>
        <v>0</v>
      </c>
      <c r="DY161" s="47">
        <f>-1*DX161*$O$15/(DW166+$P$15)^2</f>
        <v>0</v>
      </c>
      <c r="DZ161" s="44">
        <f>$R$130/(EXP($N$15-$O$15/(DY166+$P$15))/$S$95)</f>
        <v>0</v>
      </c>
      <c r="EA161" s="47">
        <f>-1*DZ161*$O$15/(DY166+$P$15)^2</f>
        <v>0</v>
      </c>
      <c r="EB161" s="44">
        <f>$R$130/(EXP($N$15-$O$15/(EA166+$P$15))/$S$95)</f>
        <v>0</v>
      </c>
      <c r="EC161" s="47">
        <f>-1*EB161*$O$15/(EA166+$P$15)^2</f>
        <v>0</v>
      </c>
      <c r="ED161" s="44">
        <f>$R$130/(EXP($N$15-$O$15/(EC166+$P$15))/$S$95)</f>
        <v>0</v>
      </c>
      <c r="EE161" s="47">
        <f>-1*ED161*$O$15/(EC166+$P$15)^2</f>
        <v>0</v>
      </c>
      <c r="EF161" s="44">
        <f>$R$130/(EXP($N$15-$O$15/(EE166+$P$15))/$S$95)</f>
        <v>0</v>
      </c>
      <c r="EG161" s="47">
        <f>-1*EF161*$O$15/(EE166+$P$15)^2</f>
        <v>0</v>
      </c>
      <c r="EH161" s="44">
        <f>$R$130/(EXP($N$15-$O$15/(EG166+$P$15))/$S$95)</f>
        <v>0</v>
      </c>
      <c r="EI161" s="47">
        <f>-1*EH161*$O$15/(EG166+$P$15)^2</f>
        <v>0</v>
      </c>
      <c r="EJ161" s="44">
        <f>$R$130/(EXP($N$15-$O$15/(EI166+$P$15))/$S$95)</f>
        <v>0</v>
      </c>
      <c r="EK161" s="47">
        <f>-1*EJ161*$O$15/(EI166+$P$15)^2</f>
        <v>0</v>
      </c>
      <c r="EL161" s="44">
        <f>$R$130/(EXP($N$15-$O$15/(EK166+$P$15))/$S$95)</f>
        <v>0</v>
      </c>
      <c r="EM161" s="47">
        <f>-1*EL161*$O$15/(EK166+$P$15)^2</f>
        <v>0</v>
      </c>
      <c r="EN161" s="44">
        <f>$R$130/(EXP($N$15-$O$15/(EM166+$P$15))/$S$95)</f>
        <v>0</v>
      </c>
      <c r="EO161" s="47">
        <f>-1*EN161*$O$15/(EM166+$P$15)^2</f>
        <v>0</v>
      </c>
      <c r="EP161" s="44">
        <f>$R$130/(EXP($N$15-$O$15/(EO166+$P$15))/$S$95)</f>
        <v>0</v>
      </c>
      <c r="EQ161" s="47">
        <f>-1*EP161*$O$15/(EO166+$P$15)^2</f>
        <v>0</v>
      </c>
      <c r="ER161" s="44">
        <f>$R$130/(EXP($N$15-$O$15/(EQ166+$P$15))/$S$95)</f>
        <v>0</v>
      </c>
      <c r="ES161" s="47">
        <f>-1*ER161*$O$15/(EQ166+$P$15)^2</f>
        <v>0</v>
      </c>
      <c r="ET161" s="44">
        <f>$R$130/(EXP($N$15-$O$15/(ES166+$P$15))/$S$95)</f>
        <v>0</v>
      </c>
      <c r="EU161" s="47">
        <f>-1*ET161*$O$15/(ES166+$P$15)^2</f>
        <v>0</v>
      </c>
      <c r="EV161" s="44">
        <f>$R$130/(EXP($N$15-$O$15/(EU166+$P$15))/$S$95)</f>
        <v>0</v>
      </c>
      <c r="EW161" s="47">
        <f>-1*EV161*$O$15/(EU166+$P$15)^2</f>
        <v>0</v>
      </c>
    </row>
    <row r="162" spans="13:153" x14ac:dyDescent="0.25">
      <c r="M162" s="45">
        <v>8</v>
      </c>
      <c r="N162" s="44">
        <f t="shared" si="66"/>
        <v>0</v>
      </c>
      <c r="O162" s="42">
        <f t="shared" si="65"/>
        <v>0</v>
      </c>
      <c r="P162" s="44">
        <f>$R$131/(EXP($N$16-$O$16/(O165+$P$16))/$S$95)</f>
        <v>0</v>
      </c>
      <c r="Q162" s="47">
        <f>-1*P162*$O$16/(O165+$P$16)^2</f>
        <v>0</v>
      </c>
      <c r="R162" s="44">
        <f>$R$131/(EXP($N$16-$O$16/(Q166+$P$16))/$S$95)</f>
        <v>0</v>
      </c>
      <c r="S162" s="47">
        <f>-1*R162*$O$16/(Q166+$P$16)^2</f>
        <v>0</v>
      </c>
      <c r="T162" s="44">
        <f>$R$131/(EXP($N$16-$O$16/(S166+$P$16))/$S$95)</f>
        <v>0</v>
      </c>
      <c r="U162" s="47">
        <f>-1*T162*$O$16/(S166+$P$16)^2</f>
        <v>0</v>
      </c>
      <c r="V162" s="44">
        <f>$R$131/(EXP($N$16-$O$16/(U166+$P$16))/$S$95)</f>
        <v>0</v>
      </c>
      <c r="W162" s="47">
        <f>-1*V162*$O$16/(U166+$P$16)^2</f>
        <v>0</v>
      </c>
      <c r="X162" s="44">
        <f>$R$131/(EXP($N$16-$O$16/(W166+$P$16))/$S$95)</f>
        <v>0</v>
      </c>
      <c r="Y162" s="47">
        <f>-1*X162*$O$16/(W166+$P$16)^2</f>
        <v>0</v>
      </c>
      <c r="Z162" s="44">
        <f>$R$131/(EXP($N$16-$O$16/(Y166+$P$16))/$S$95)</f>
        <v>0</v>
      </c>
      <c r="AA162" s="47">
        <f>-1*Z162*$O$16/(Y166+$P$16)^2</f>
        <v>0</v>
      </c>
      <c r="AB162" s="44">
        <f>$R$131/(EXP($N$16-$O$16/(AA166+$P$16))/$S$95)</f>
        <v>0</v>
      </c>
      <c r="AC162" s="47">
        <f>-1*AB162*$O$16/(AA166+$P$16)^2</f>
        <v>0</v>
      </c>
      <c r="AD162" s="44">
        <f>$R$131/(EXP($N$16-$O$16/(AC166+$P$16))/$S$95)</f>
        <v>0</v>
      </c>
      <c r="AE162" s="47">
        <f>-1*AD162*$O$16/(AC166+$P$16)^2</f>
        <v>0</v>
      </c>
      <c r="AF162" s="44">
        <f>$R$131/(EXP($N$16-$O$16/(AE166+$P$16))/$S$95)</f>
        <v>0</v>
      </c>
      <c r="AG162" s="47">
        <f>-1*AF162*$O$16/(AE166+$P$16)^2</f>
        <v>0</v>
      </c>
      <c r="AH162" s="44">
        <f>$R$131/(EXP($N$16-$O$16/(AG166+$P$16))/$S$95)</f>
        <v>0</v>
      </c>
      <c r="AI162" s="47">
        <f>-1*AH162*$O$16/(AG166+$P$16)^2</f>
        <v>0</v>
      </c>
      <c r="AJ162" s="44">
        <f>$R$131/(EXP($N$16-$O$16/(AI166+$P$16))/$S$95)</f>
        <v>0</v>
      </c>
      <c r="AK162" s="47">
        <f>-1*AJ162*$O$16/(AI166+$P$16)^2</f>
        <v>0</v>
      </c>
      <c r="AL162" s="44">
        <f>$R$131/(EXP($N$16-$O$16/(AK166+$P$16))/$S$95)</f>
        <v>0</v>
      </c>
      <c r="AM162" s="47">
        <f>-1*AL162*$O$16/(AK166+$P$16)^2</f>
        <v>0</v>
      </c>
      <c r="AN162" s="44">
        <f>$R$131/(EXP($N$16-$O$16/(AM166+$P$16))/$S$95)</f>
        <v>0</v>
      </c>
      <c r="AO162" s="47">
        <f>-1*AN162*$O$16/(AM166+$P$16)^2</f>
        <v>0</v>
      </c>
      <c r="AP162" s="44">
        <f>$R$131/(EXP($N$16-$O$16/(AO166+$P$16))/$S$95)</f>
        <v>0</v>
      </c>
      <c r="AQ162" s="47">
        <f>-1*AP162*$O$16/(AO166+$P$16)^2</f>
        <v>0</v>
      </c>
      <c r="AR162" s="44">
        <f>$R$131/(EXP($N$16-$O$16/(AQ166+$P$16))/$S$95)</f>
        <v>0</v>
      </c>
      <c r="AS162" s="47">
        <f>-1*AR162*$O$16/(AQ166+$P$16)^2</f>
        <v>0</v>
      </c>
      <c r="AT162" s="44">
        <f>$R$131/(EXP($N$16-$O$16/(AS166+$P$16))/$S$95)</f>
        <v>0</v>
      </c>
      <c r="AU162" s="47">
        <f>-1*AT162*$O$16/(AS166+$P$16)^2</f>
        <v>0</v>
      </c>
      <c r="AV162" s="44">
        <f>$R$131/(EXP($N$16-$O$16/(AU166+$P$16))/$S$95)</f>
        <v>0</v>
      </c>
      <c r="AW162" s="47">
        <f>-1*AV162*$O$16/(AU166+$P$16)^2</f>
        <v>0</v>
      </c>
      <c r="AX162" s="44">
        <f>$R$131/(EXP($N$16-$O$16/(AW166+$P$16))/$S$95)</f>
        <v>0</v>
      </c>
      <c r="AY162" s="47">
        <f>-1*AX162*$O$16/(AW166+$P$16)^2</f>
        <v>0</v>
      </c>
      <c r="AZ162" s="44">
        <f>$R$131/(EXP($N$16-$O$16/(AY166+$P$16))/$S$95)</f>
        <v>0</v>
      </c>
      <c r="BA162" s="47">
        <f>-1*AZ162*$O$16/(AY166+$P$16)^2</f>
        <v>0</v>
      </c>
      <c r="BB162" s="44">
        <f>$R$131/(EXP($N$16-$O$16/(BA166+$P$16))/$S$95)</f>
        <v>0</v>
      </c>
      <c r="BC162" s="47">
        <f>-1*BB162*$O$16/(BA166+$P$16)^2</f>
        <v>0</v>
      </c>
      <c r="BD162" s="44">
        <f>$R$131/(EXP($N$16-$O$16/(BC166+$P$16))/$S$95)</f>
        <v>0</v>
      </c>
      <c r="BE162" s="47">
        <f>-1*BD162*$O$16/(BC166+$P$16)^2</f>
        <v>0</v>
      </c>
      <c r="BF162" s="44">
        <f>$R$131/(EXP($N$16-$O$16/(BE166+$P$16))/$S$95)</f>
        <v>0</v>
      </c>
      <c r="BG162" s="47">
        <f>-1*BF162*$O$16/(BE166+$P$16)^2</f>
        <v>0</v>
      </c>
      <c r="BH162" s="44">
        <f>$R$131/(EXP($N$16-$O$16/(BG166+$P$16))/$S$95)</f>
        <v>0</v>
      </c>
      <c r="BI162" s="47">
        <f>-1*BH162*$O$16/(BG166+$P$16)^2</f>
        <v>0</v>
      </c>
      <c r="BJ162" s="44">
        <f>$R$131/(EXP($N$16-$O$16/(BI166+$P$16))/$S$95)</f>
        <v>0</v>
      </c>
      <c r="BK162" s="47">
        <f>-1*BJ162*$O$16/(BI166+$P$16)^2</f>
        <v>0</v>
      </c>
      <c r="BL162" s="44">
        <f>$R$131/(EXP($N$16-$O$16/(BK166+$P$16))/$S$95)</f>
        <v>0</v>
      </c>
      <c r="BM162" s="47">
        <f>-1*BL162*$O$16/(BK166+$P$16)^2</f>
        <v>0</v>
      </c>
      <c r="BN162" s="44">
        <f>$R$131/(EXP($N$16-$O$16/(BM166+$P$16))/$S$95)</f>
        <v>0</v>
      </c>
      <c r="BO162" s="47">
        <f>-1*BN162*$O$16/(BM166+$P$16)^2</f>
        <v>0</v>
      </c>
      <c r="BP162" s="44">
        <f>$R$131/(EXP($N$16-$O$16/(BO166+$P$16))/$S$95)</f>
        <v>0</v>
      </c>
      <c r="BQ162" s="47">
        <f>-1*BP162*$O$16/(BO166+$P$16)^2</f>
        <v>0</v>
      </c>
      <c r="BR162" s="44">
        <f>$R$131/(EXP($N$16-$O$16/(BQ166+$P$16))/$S$95)</f>
        <v>0</v>
      </c>
      <c r="BS162" s="47">
        <f>-1*BR162*$O$16/(BQ166+$P$16)^2</f>
        <v>0</v>
      </c>
      <c r="BT162" s="44">
        <f>$R$131/(EXP($N$16-$O$16/(BS166+$P$16))/$S$95)</f>
        <v>0</v>
      </c>
      <c r="BU162" s="47">
        <f>-1*BT162*$O$16/(BS166+$P$16)^2</f>
        <v>0</v>
      </c>
      <c r="BV162" s="44">
        <f>$R$131/(EXP($N$16-$O$16/(BU166+$P$16))/$S$95)</f>
        <v>0</v>
      </c>
      <c r="BW162" s="47">
        <f>-1*BV162*$O$16/(BU166+$P$16)^2</f>
        <v>0</v>
      </c>
      <c r="BX162" s="44">
        <f>$R$131/(EXP($N$16-$O$16/(BW166+$P$16))/$S$95)</f>
        <v>0</v>
      </c>
      <c r="BY162" s="47">
        <f>-1*BX162*$O$16/(BW166+$P$16)^2</f>
        <v>0</v>
      </c>
      <c r="BZ162" s="44">
        <f>$R$131/(EXP($N$16-$O$16/(BY166+$P$16))/$S$95)</f>
        <v>0</v>
      </c>
      <c r="CA162" s="47">
        <f>-1*BZ162*$O$16/(BY166+$P$16)^2</f>
        <v>0</v>
      </c>
      <c r="CB162" s="44">
        <f>$R$131/(EXP($N$16-$O$16/(CA166+$P$16))/$S$95)</f>
        <v>0</v>
      </c>
      <c r="CC162" s="47">
        <f>-1*CB162*$O$16/(CA166+$P$16)^2</f>
        <v>0</v>
      </c>
      <c r="CD162" s="44">
        <f>$R$131/(EXP($N$16-$O$16/(CC166+$P$16))/$S$95)</f>
        <v>0</v>
      </c>
      <c r="CE162" s="47">
        <f>-1*CD162*$O$16/(CC166+$P$16)^2</f>
        <v>0</v>
      </c>
      <c r="CF162" s="44">
        <f>$R$131/(EXP($N$16-$O$16/(CE166+$P$16))/$S$95)</f>
        <v>0</v>
      </c>
      <c r="CG162" s="47">
        <f>-1*CF162*$O$16/(CE166+$P$16)^2</f>
        <v>0</v>
      </c>
      <c r="CH162" s="44">
        <f>$R$131/(EXP($N$16-$O$16/(CG166+$P$16))/$S$95)</f>
        <v>0</v>
      </c>
      <c r="CI162" s="47">
        <f>-1*CH162*$O$16/(CG166+$P$16)^2</f>
        <v>0</v>
      </c>
      <c r="CJ162" s="44">
        <f>$R$131/(EXP($N$16-$O$16/(CI166+$P$16))/$S$95)</f>
        <v>0</v>
      </c>
      <c r="CK162" s="47">
        <f>-1*CJ162*$O$16/(CI166+$P$16)^2</f>
        <v>0</v>
      </c>
      <c r="CL162" s="44">
        <f>$R$131/(EXP($N$16-$O$16/(CK166+$P$16))/$S$95)</f>
        <v>0</v>
      </c>
      <c r="CM162" s="47">
        <f>-1*CL162*$O$16/(CK166+$P$16)^2</f>
        <v>0</v>
      </c>
      <c r="CN162" s="44">
        <f>$R$131/(EXP($N$16-$O$16/(CM166+$P$16))/$S$95)</f>
        <v>0</v>
      </c>
      <c r="CO162" s="47">
        <f>-1*CN162*$O$16/(CM166+$P$16)^2</f>
        <v>0</v>
      </c>
      <c r="CP162" s="44">
        <f>$R$131/(EXP($N$16-$O$16/(CO166+$P$16))/$S$95)</f>
        <v>0</v>
      </c>
      <c r="CQ162" s="47">
        <f>-1*CP162*$O$16/(CO166+$P$16)^2</f>
        <v>0</v>
      </c>
      <c r="CR162" s="44">
        <f>$R$131/(EXP($N$16-$O$16/(CQ166+$P$16))/$S$95)</f>
        <v>0</v>
      </c>
      <c r="CS162" s="47">
        <f>-1*CR162*$O$16/(CQ166+$P$16)^2</f>
        <v>0</v>
      </c>
      <c r="CT162" s="44">
        <f>$R$131/(EXP($N$16-$O$16/(CS166+$P$16))/$S$95)</f>
        <v>0</v>
      </c>
      <c r="CU162" s="47">
        <f>-1*CT162*$O$16/(CS166+$P$16)^2</f>
        <v>0</v>
      </c>
      <c r="CV162" s="44">
        <f>$R$131/(EXP($N$16-$O$16/(CU166+$P$16))/$S$95)</f>
        <v>0</v>
      </c>
      <c r="CW162" s="47">
        <f>-1*CV162*$O$16/(CU166+$P$16)^2</f>
        <v>0</v>
      </c>
      <c r="CX162" s="44">
        <f>$R$131/(EXP($N$16-$O$16/(CW166+$P$16))/$S$95)</f>
        <v>0</v>
      </c>
      <c r="CY162" s="47">
        <f>-1*CX162*$O$16/(CW166+$P$16)^2</f>
        <v>0</v>
      </c>
      <c r="CZ162" s="44">
        <f>$R$131/(EXP($N$16-$O$16/(CY166+$P$16))/$S$95)</f>
        <v>0</v>
      </c>
      <c r="DA162" s="47">
        <f>-1*CZ162*$O$16/(CY166+$P$16)^2</f>
        <v>0</v>
      </c>
      <c r="DB162" s="44">
        <f>$R$131/(EXP($N$16-$O$16/(DA166+$P$16))/$S$95)</f>
        <v>0</v>
      </c>
      <c r="DC162" s="47">
        <f>-1*DB162*$O$16/(DA166+$P$16)^2</f>
        <v>0</v>
      </c>
      <c r="DD162" s="44">
        <f>$R$131/(EXP($N$16-$O$16/(DC166+$P$16))/$S$95)</f>
        <v>0</v>
      </c>
      <c r="DE162" s="47">
        <f>-1*DD162*$O$16/(DC166+$P$16)^2</f>
        <v>0</v>
      </c>
      <c r="DF162" s="44">
        <f>$R$131/(EXP($N$16-$O$16/(DE166+$P$16))/$S$95)</f>
        <v>0</v>
      </c>
      <c r="DG162" s="47">
        <f>-1*DF162*$O$16/(DE166+$P$16)^2</f>
        <v>0</v>
      </c>
      <c r="DH162" s="44">
        <f>$R$131/(EXP($N$16-$O$16/(DG166+$P$16))/$S$95)</f>
        <v>0</v>
      </c>
      <c r="DI162" s="47">
        <f>-1*DH162*$O$16/(DG166+$P$16)^2</f>
        <v>0</v>
      </c>
      <c r="DJ162" s="44">
        <f>$R$131/(EXP($N$16-$O$16/(DI166+$P$16))/$S$95)</f>
        <v>0</v>
      </c>
      <c r="DK162" s="47">
        <f>-1*DJ162*$O$16/(DI166+$P$16)^2</f>
        <v>0</v>
      </c>
      <c r="DL162" s="44">
        <f>$R$131/(EXP($N$16-$O$16/(DK166+$P$16))/$S$95)</f>
        <v>0</v>
      </c>
      <c r="DM162" s="47">
        <f>-1*DL162*$O$16/(DK166+$P$16)^2</f>
        <v>0</v>
      </c>
      <c r="DN162" s="44">
        <f>$R$131/(EXP($N$16-$O$16/(DM166+$P$16))/$S$95)</f>
        <v>0</v>
      </c>
      <c r="DO162" s="47">
        <f>-1*DN162*$O$16/(DM166+$P$16)^2</f>
        <v>0</v>
      </c>
      <c r="DP162" s="44">
        <f>$R$131/(EXP($N$16-$O$16/(DO166+$P$16))/$S$95)</f>
        <v>0</v>
      </c>
      <c r="DQ162" s="47">
        <f>-1*DP162*$O$16/(DO166+$P$16)^2</f>
        <v>0</v>
      </c>
      <c r="DR162" s="44">
        <f>$R$131/(EXP($N$16-$O$16/(DQ166+$P$16))/$S$95)</f>
        <v>0</v>
      </c>
      <c r="DS162" s="47">
        <f>-1*DR162*$O$16/(DQ166+$P$16)^2</f>
        <v>0</v>
      </c>
      <c r="DT162" s="44">
        <f>$R$131/(EXP($N$16-$O$16/(DS166+$P$16))/$S$95)</f>
        <v>0</v>
      </c>
      <c r="DU162" s="47">
        <f>-1*DT162*$O$16/(DS166+$P$16)^2</f>
        <v>0</v>
      </c>
      <c r="DV162" s="44">
        <f>$R$131/(EXP($N$16-$O$16/(DU166+$P$16))/$S$95)</f>
        <v>0</v>
      </c>
      <c r="DW162" s="47">
        <f>-1*DV162*$O$16/(DU166+$P$16)^2</f>
        <v>0</v>
      </c>
      <c r="DX162" s="44">
        <f>$R$131/(EXP($N$16-$O$16/(DW166+$P$16))/$S$95)</f>
        <v>0</v>
      </c>
      <c r="DY162" s="47">
        <f>-1*DX162*$O$16/(DW166+$P$16)^2</f>
        <v>0</v>
      </c>
      <c r="DZ162" s="44">
        <f>$R$131/(EXP($N$16-$O$16/(DY166+$P$16))/$S$95)</f>
        <v>0</v>
      </c>
      <c r="EA162" s="47">
        <f>-1*DZ162*$O$16/(DY166+$P$16)^2</f>
        <v>0</v>
      </c>
      <c r="EB162" s="44">
        <f>$R$131/(EXP($N$16-$O$16/(EA166+$P$16))/$S$95)</f>
        <v>0</v>
      </c>
      <c r="EC162" s="47">
        <f>-1*EB162*$O$16/(EA166+$P$16)^2</f>
        <v>0</v>
      </c>
      <c r="ED162" s="44">
        <f>$R$131/(EXP($N$16-$O$16/(EC166+$P$16))/$S$95)</f>
        <v>0</v>
      </c>
      <c r="EE162" s="47">
        <f>-1*ED162*$O$16/(EC166+$P$16)^2</f>
        <v>0</v>
      </c>
      <c r="EF162" s="44">
        <f>$R$131/(EXP($N$16-$O$16/(EE166+$P$16))/$S$95)</f>
        <v>0</v>
      </c>
      <c r="EG162" s="47">
        <f>-1*EF162*$O$16/(EE166+$P$16)^2</f>
        <v>0</v>
      </c>
      <c r="EH162" s="44">
        <f>$R$131/(EXP($N$16-$O$16/(EG166+$P$16))/$S$95)</f>
        <v>0</v>
      </c>
      <c r="EI162" s="47">
        <f>-1*EH162*$O$16/(EG166+$P$16)^2</f>
        <v>0</v>
      </c>
      <c r="EJ162" s="44">
        <f>$R$131/(EXP($N$16-$O$16/(EI166+$P$16))/$S$95)</f>
        <v>0</v>
      </c>
      <c r="EK162" s="47">
        <f>-1*EJ162*$O$16/(EI166+$P$16)^2</f>
        <v>0</v>
      </c>
      <c r="EL162" s="44">
        <f>$R$131/(EXP($N$16-$O$16/(EK166+$P$16))/$S$95)</f>
        <v>0</v>
      </c>
      <c r="EM162" s="47">
        <f>-1*EL162*$O$16/(EK166+$P$16)^2</f>
        <v>0</v>
      </c>
      <c r="EN162" s="44">
        <f>$R$131/(EXP($N$16-$O$16/(EM166+$P$16))/$S$95)</f>
        <v>0</v>
      </c>
      <c r="EO162" s="47">
        <f>-1*EN162*$O$16/(EM166+$P$16)^2</f>
        <v>0</v>
      </c>
      <c r="EP162" s="44">
        <f>$R$131/(EXP($N$16-$O$16/(EO166+$P$16))/$S$95)</f>
        <v>0</v>
      </c>
      <c r="EQ162" s="47">
        <f>-1*EP162*$O$16/(EO166+$P$16)^2</f>
        <v>0</v>
      </c>
      <c r="ER162" s="44">
        <f>$R$131/(EXP($N$16-$O$16/(EQ166+$P$16))/$S$95)</f>
        <v>0</v>
      </c>
      <c r="ES162" s="47">
        <f>-1*ER162*$O$16/(EQ166+$P$16)^2</f>
        <v>0</v>
      </c>
      <c r="ET162" s="44">
        <f>$R$131/(EXP($N$16-$O$16/(ES166+$P$16))/$S$95)</f>
        <v>0</v>
      </c>
      <c r="EU162" s="47">
        <f>-1*ET162*$O$16/(ES166+$P$16)^2</f>
        <v>0</v>
      </c>
      <c r="EV162" s="44">
        <f>$R$131/(EXP($N$16-$O$16/(EU166+$P$16))/$S$95)</f>
        <v>0</v>
      </c>
      <c r="EW162" s="47">
        <f>-1*EV162*$O$16/(EU166+$P$16)^2</f>
        <v>0</v>
      </c>
    </row>
    <row r="163" spans="13:153" x14ac:dyDescent="0.25">
      <c r="M163" s="45">
        <v>9</v>
      </c>
      <c r="N163" s="44">
        <f t="shared" si="66"/>
        <v>0</v>
      </c>
      <c r="O163" s="42">
        <f t="shared" si="65"/>
        <v>0</v>
      </c>
      <c r="P163" s="44">
        <f>$R$132/(EXP($N$17-$O$17/(O165+$P$17))/$S$95)</f>
        <v>0</v>
      </c>
      <c r="Q163" s="47">
        <f>-1*P163*$O$17/(O165+$P$17)^2</f>
        <v>0</v>
      </c>
      <c r="R163" s="44">
        <f>$R$132/(EXP($N$17-$O$17/(Q166+$P$17))/$S$95)</f>
        <v>0</v>
      </c>
      <c r="S163" s="47">
        <f>-1*R163*$O$17/(Q166+$P$17)^2</f>
        <v>0</v>
      </c>
      <c r="T163" s="44">
        <f>$R$132/(EXP($N$17-$O$17/(S166+$P$17))/$S$95)</f>
        <v>0</v>
      </c>
      <c r="U163" s="47">
        <f>-1*T163*$O$17/(S166+$P$17)^2</f>
        <v>0</v>
      </c>
      <c r="V163" s="44">
        <f>$R$132/(EXP($N$17-$O$17/(U166+$P$17))/$S$95)</f>
        <v>0</v>
      </c>
      <c r="W163" s="47">
        <f>-1*V163*$O$17/(U166+$P$17)^2</f>
        <v>0</v>
      </c>
      <c r="X163" s="44">
        <f>$R$132/(EXP($N$17-$O$17/(W166+$P$17))/$S$95)</f>
        <v>0</v>
      </c>
      <c r="Y163" s="47">
        <f>-1*X163*$O$17/(W166+$P$17)^2</f>
        <v>0</v>
      </c>
      <c r="Z163" s="44">
        <f>$R$132/(EXP($N$17-$O$17/(Y166+$P$17))/$S$95)</f>
        <v>0</v>
      </c>
      <c r="AA163" s="47">
        <f>-1*Z163*$O$17/(Y166+$P$17)^2</f>
        <v>0</v>
      </c>
      <c r="AB163" s="44">
        <f>$R$132/(EXP($N$17-$O$17/(AA166+$P$17))/$S$95)</f>
        <v>0</v>
      </c>
      <c r="AC163" s="47">
        <f>-1*AB163*$O$17/(AA166+$P$17)^2</f>
        <v>0</v>
      </c>
      <c r="AD163" s="44">
        <f>$R$132/(EXP($N$17-$O$17/(AC166+$P$17))/$S$95)</f>
        <v>0</v>
      </c>
      <c r="AE163" s="47">
        <f>-1*AD163*$O$17/(AC166+$P$17)^2</f>
        <v>0</v>
      </c>
      <c r="AF163" s="44">
        <f>$R$132/(EXP($N$17-$O$17/(AE166+$P$17))/$S$95)</f>
        <v>0</v>
      </c>
      <c r="AG163" s="47">
        <f>-1*AF163*$O$17/(AE166+$P$17)^2</f>
        <v>0</v>
      </c>
      <c r="AH163" s="44">
        <f>$R$132/(EXP($N$17-$O$17/(AG166+$P$17))/$S$95)</f>
        <v>0</v>
      </c>
      <c r="AI163" s="47">
        <f>-1*AH163*$O$17/(AG166+$P$17)^2</f>
        <v>0</v>
      </c>
      <c r="AJ163" s="44">
        <f>$R$132/(EXP($N$17-$O$17/(AI166+$P$17))/$S$95)</f>
        <v>0</v>
      </c>
      <c r="AK163" s="47">
        <f>-1*AJ163*$O$17/(AI166+$P$17)^2</f>
        <v>0</v>
      </c>
      <c r="AL163" s="44">
        <f>$R$132/(EXP($N$17-$O$17/(AK166+$P$17))/$S$95)</f>
        <v>0</v>
      </c>
      <c r="AM163" s="47">
        <f>-1*AL163*$O$17/(AK166+$P$17)^2</f>
        <v>0</v>
      </c>
      <c r="AN163" s="44">
        <f>$R$132/(EXP($N$17-$O$17/(AM166+$P$17))/$S$95)</f>
        <v>0</v>
      </c>
      <c r="AO163" s="47">
        <f>-1*AN163*$O$17/(AM166+$P$17)^2</f>
        <v>0</v>
      </c>
      <c r="AP163" s="44">
        <f>$R$132/(EXP($N$17-$O$17/(AO166+$P$17))/$S$95)</f>
        <v>0</v>
      </c>
      <c r="AQ163" s="47">
        <f>-1*AP163*$O$17/(AO166+$P$17)^2</f>
        <v>0</v>
      </c>
      <c r="AR163" s="44">
        <f>$R$132/(EXP($N$17-$O$17/(AQ166+$P$17))/$S$95)</f>
        <v>0</v>
      </c>
      <c r="AS163" s="47">
        <f>-1*AR163*$O$17/(AQ166+$P$17)^2</f>
        <v>0</v>
      </c>
      <c r="AT163" s="44">
        <f>$R$132/(EXP($N$17-$O$17/(AS166+$P$17))/$S$95)</f>
        <v>0</v>
      </c>
      <c r="AU163" s="47">
        <f>-1*AT163*$O$17/(AS166+$P$17)^2</f>
        <v>0</v>
      </c>
      <c r="AV163" s="44">
        <f>$R$132/(EXP($N$17-$O$17/(AU166+$P$17))/$S$95)</f>
        <v>0</v>
      </c>
      <c r="AW163" s="47">
        <f>-1*AV163*$O$17/(AU166+$P$17)^2</f>
        <v>0</v>
      </c>
      <c r="AX163" s="44">
        <f>$R$132/(EXP($N$17-$O$17/(AW166+$P$17))/$S$95)</f>
        <v>0</v>
      </c>
      <c r="AY163" s="47">
        <f>-1*AX163*$O$17/(AW166+$P$17)^2</f>
        <v>0</v>
      </c>
      <c r="AZ163" s="44">
        <f>$R$132/(EXP($N$17-$O$17/(AY166+$P$17))/$S$95)</f>
        <v>0</v>
      </c>
      <c r="BA163" s="47">
        <f>-1*AZ163*$O$17/(AY166+$P$17)^2</f>
        <v>0</v>
      </c>
      <c r="BB163" s="44">
        <f>$R$132/(EXP($N$17-$O$17/(BA166+$P$17))/$S$95)</f>
        <v>0</v>
      </c>
      <c r="BC163" s="47">
        <f>-1*BB163*$O$17/(BA166+$P$17)^2</f>
        <v>0</v>
      </c>
      <c r="BD163" s="44">
        <f>$R$132/(EXP($N$17-$O$17/(BC166+$P$17))/$S$95)</f>
        <v>0</v>
      </c>
      <c r="BE163" s="47">
        <f>-1*BD163*$O$17/(BC166+$P$17)^2</f>
        <v>0</v>
      </c>
      <c r="BF163" s="44">
        <f>$R$132/(EXP($N$17-$O$17/(BE166+$P$17))/$S$95)</f>
        <v>0</v>
      </c>
      <c r="BG163" s="47">
        <f>-1*BF163*$O$17/(BE166+$P$17)^2</f>
        <v>0</v>
      </c>
      <c r="BH163" s="44">
        <f>$R$132/(EXP($N$17-$O$17/(BG166+$P$17))/$S$95)</f>
        <v>0</v>
      </c>
      <c r="BI163" s="47">
        <f>-1*BH163*$O$17/(BG166+$P$17)^2</f>
        <v>0</v>
      </c>
      <c r="BJ163" s="44">
        <f>$R$132/(EXP($N$17-$O$17/(BI166+$P$17))/$S$95)</f>
        <v>0</v>
      </c>
      <c r="BK163" s="47">
        <f>-1*BJ163*$O$17/(BI166+$P$17)^2</f>
        <v>0</v>
      </c>
      <c r="BL163" s="44">
        <f>$R$132/(EXP($N$17-$O$17/(BK166+$P$17))/$S$95)</f>
        <v>0</v>
      </c>
      <c r="BM163" s="47">
        <f>-1*BL163*$O$17/(BK166+$P$17)^2</f>
        <v>0</v>
      </c>
      <c r="BN163" s="44">
        <f>$R$132/(EXP($N$17-$O$17/(BM166+$P$17))/$S$95)</f>
        <v>0</v>
      </c>
      <c r="BO163" s="47">
        <f>-1*BN163*$O$17/(BM166+$P$17)^2</f>
        <v>0</v>
      </c>
      <c r="BP163" s="44">
        <f>$R$132/(EXP($N$17-$O$17/(BO166+$P$17))/$S$95)</f>
        <v>0</v>
      </c>
      <c r="BQ163" s="47">
        <f>-1*BP163*$O$17/(BO166+$P$17)^2</f>
        <v>0</v>
      </c>
      <c r="BR163" s="44">
        <f>$R$132/(EXP($N$17-$O$17/(BQ166+$P$17))/$S$95)</f>
        <v>0</v>
      </c>
      <c r="BS163" s="47">
        <f>-1*BR163*$O$17/(BQ166+$P$17)^2</f>
        <v>0</v>
      </c>
      <c r="BT163" s="44">
        <f>$R$132/(EXP($N$17-$O$17/(BS166+$P$17))/$S$95)</f>
        <v>0</v>
      </c>
      <c r="BU163" s="47">
        <f>-1*BT163*$O$17/(BS166+$P$17)^2</f>
        <v>0</v>
      </c>
      <c r="BV163" s="44">
        <f>$R$132/(EXP($N$17-$O$17/(BU166+$P$17))/$S$95)</f>
        <v>0</v>
      </c>
      <c r="BW163" s="47">
        <f>-1*BV163*$O$17/(BU166+$P$17)^2</f>
        <v>0</v>
      </c>
      <c r="BX163" s="44">
        <f>$R$132/(EXP($N$17-$O$17/(BW166+$P$17))/$S$95)</f>
        <v>0</v>
      </c>
      <c r="BY163" s="47">
        <f>-1*BX163*$O$17/(BW166+$P$17)^2</f>
        <v>0</v>
      </c>
      <c r="BZ163" s="44">
        <f>$R$132/(EXP($N$17-$O$17/(BY166+$P$17))/$S$95)</f>
        <v>0</v>
      </c>
      <c r="CA163" s="47">
        <f>-1*BZ163*$O$17/(BY166+$P$17)^2</f>
        <v>0</v>
      </c>
      <c r="CB163" s="44">
        <f>$R$132/(EXP($N$17-$O$17/(CA166+$P$17))/$S$95)</f>
        <v>0</v>
      </c>
      <c r="CC163" s="47">
        <f>-1*CB163*$O$17/(CA166+$P$17)^2</f>
        <v>0</v>
      </c>
      <c r="CD163" s="44">
        <f>$R$132/(EXP($N$17-$O$17/(CC166+$P$17))/$S$95)</f>
        <v>0</v>
      </c>
      <c r="CE163" s="47">
        <f>-1*CD163*$O$17/(CC166+$P$17)^2</f>
        <v>0</v>
      </c>
      <c r="CF163" s="44">
        <f>$R$132/(EXP($N$17-$O$17/(CE166+$P$17))/$S$95)</f>
        <v>0</v>
      </c>
      <c r="CG163" s="47">
        <f>-1*CF163*$O$17/(CE166+$P$17)^2</f>
        <v>0</v>
      </c>
      <c r="CH163" s="44">
        <f>$R$132/(EXP($N$17-$O$17/(CG166+$P$17))/$S$95)</f>
        <v>0</v>
      </c>
      <c r="CI163" s="47">
        <f>-1*CH163*$O$17/(CG166+$P$17)^2</f>
        <v>0</v>
      </c>
      <c r="CJ163" s="44">
        <f>$R$132/(EXP($N$17-$O$17/(CI166+$P$17))/$S$95)</f>
        <v>0</v>
      </c>
      <c r="CK163" s="47">
        <f>-1*CJ163*$O$17/(CI166+$P$17)^2</f>
        <v>0</v>
      </c>
      <c r="CL163" s="44">
        <f>$R$132/(EXP($N$17-$O$17/(CK166+$P$17))/$S$95)</f>
        <v>0</v>
      </c>
      <c r="CM163" s="47">
        <f>-1*CL163*$O$17/(CK166+$P$17)^2</f>
        <v>0</v>
      </c>
      <c r="CN163" s="44">
        <f>$R$132/(EXP($N$17-$O$17/(CM166+$P$17))/$S$95)</f>
        <v>0</v>
      </c>
      <c r="CO163" s="47">
        <f>-1*CN163*$O$17/(CM166+$P$17)^2</f>
        <v>0</v>
      </c>
      <c r="CP163" s="44">
        <f>$R$132/(EXP($N$17-$O$17/(CO166+$P$17))/$S$95)</f>
        <v>0</v>
      </c>
      <c r="CQ163" s="47">
        <f>-1*CP163*$O$17/(CO166+$P$17)^2</f>
        <v>0</v>
      </c>
      <c r="CR163" s="44">
        <f>$R$132/(EXP($N$17-$O$17/(CQ166+$P$17))/$S$95)</f>
        <v>0</v>
      </c>
      <c r="CS163" s="47">
        <f>-1*CR163*$O$17/(CQ166+$P$17)^2</f>
        <v>0</v>
      </c>
      <c r="CT163" s="44">
        <f>$R$132/(EXP($N$17-$O$17/(CS166+$P$17))/$S$95)</f>
        <v>0</v>
      </c>
      <c r="CU163" s="47">
        <f>-1*CT163*$O$17/(CS166+$P$17)^2</f>
        <v>0</v>
      </c>
      <c r="CV163" s="44">
        <f>$R$132/(EXP($N$17-$O$17/(CU166+$P$17))/$S$95)</f>
        <v>0</v>
      </c>
      <c r="CW163" s="47">
        <f>-1*CV163*$O$17/(CU166+$P$17)^2</f>
        <v>0</v>
      </c>
      <c r="CX163" s="44">
        <f>$R$132/(EXP($N$17-$O$17/(CW166+$P$17))/$S$95)</f>
        <v>0</v>
      </c>
      <c r="CY163" s="47">
        <f>-1*CX163*$O$17/(CW166+$P$17)^2</f>
        <v>0</v>
      </c>
      <c r="CZ163" s="44">
        <f>$R$132/(EXP($N$17-$O$17/(CY166+$P$17))/$S$95)</f>
        <v>0</v>
      </c>
      <c r="DA163" s="47">
        <f>-1*CZ163*$O$17/(CY166+$P$17)^2</f>
        <v>0</v>
      </c>
      <c r="DB163" s="44">
        <f>$R$132/(EXP($N$17-$O$17/(DA166+$P$17))/$S$95)</f>
        <v>0</v>
      </c>
      <c r="DC163" s="47">
        <f>-1*DB163*$O$17/(DA166+$P$17)^2</f>
        <v>0</v>
      </c>
      <c r="DD163" s="44">
        <f>$R$132/(EXP($N$17-$O$17/(DC166+$P$17))/$S$95)</f>
        <v>0</v>
      </c>
      <c r="DE163" s="47">
        <f>-1*DD163*$O$17/(DC166+$P$17)^2</f>
        <v>0</v>
      </c>
      <c r="DF163" s="44">
        <f>$R$132/(EXP($N$17-$O$17/(DE166+$P$17))/$S$95)</f>
        <v>0</v>
      </c>
      <c r="DG163" s="47">
        <f>-1*DF163*$O$17/(DE166+$P$17)^2</f>
        <v>0</v>
      </c>
      <c r="DH163" s="44">
        <f>$R$132/(EXP($N$17-$O$17/(DG166+$P$17))/$S$95)</f>
        <v>0</v>
      </c>
      <c r="DI163" s="47">
        <f>-1*DH163*$O$17/(DG166+$P$17)^2</f>
        <v>0</v>
      </c>
      <c r="DJ163" s="44">
        <f>$R$132/(EXP($N$17-$O$17/(DI166+$P$17))/$S$95)</f>
        <v>0</v>
      </c>
      <c r="DK163" s="47">
        <f>-1*DJ163*$O$17/(DI166+$P$17)^2</f>
        <v>0</v>
      </c>
      <c r="DL163" s="44">
        <f>$R$132/(EXP($N$17-$O$17/(DK166+$P$17))/$S$95)</f>
        <v>0</v>
      </c>
      <c r="DM163" s="47">
        <f>-1*DL163*$O$17/(DK166+$P$17)^2</f>
        <v>0</v>
      </c>
      <c r="DN163" s="44">
        <f>$R$132/(EXP($N$17-$O$17/(DM166+$P$17))/$S$95)</f>
        <v>0</v>
      </c>
      <c r="DO163" s="47">
        <f>-1*DN163*$O$17/(DM166+$P$17)^2</f>
        <v>0</v>
      </c>
      <c r="DP163" s="44">
        <f>$R$132/(EXP($N$17-$O$17/(DO166+$P$17))/$S$95)</f>
        <v>0</v>
      </c>
      <c r="DQ163" s="47">
        <f>-1*DP163*$O$17/(DO166+$P$17)^2</f>
        <v>0</v>
      </c>
      <c r="DR163" s="44">
        <f>$R$132/(EXP($N$17-$O$17/(DQ166+$P$17))/$S$95)</f>
        <v>0</v>
      </c>
      <c r="DS163" s="47">
        <f>-1*DR163*$O$17/(DQ166+$P$17)^2</f>
        <v>0</v>
      </c>
      <c r="DT163" s="44">
        <f>$R$132/(EXP($N$17-$O$17/(DS166+$P$17))/$S$95)</f>
        <v>0</v>
      </c>
      <c r="DU163" s="47">
        <f>-1*DT163*$O$17/(DS166+$P$17)^2</f>
        <v>0</v>
      </c>
      <c r="DV163" s="44">
        <f>$R$132/(EXP($N$17-$O$17/(DU166+$P$17))/$S$95)</f>
        <v>0</v>
      </c>
      <c r="DW163" s="47">
        <f>-1*DV163*$O$17/(DU166+$P$17)^2</f>
        <v>0</v>
      </c>
      <c r="DX163" s="44">
        <f>$R$132/(EXP($N$17-$O$17/(DW166+$P$17))/$S$95)</f>
        <v>0</v>
      </c>
      <c r="DY163" s="47">
        <f>-1*DX163*$O$17/(DW166+$P$17)^2</f>
        <v>0</v>
      </c>
      <c r="DZ163" s="44">
        <f>$R$132/(EXP($N$17-$O$17/(DY166+$P$17))/$S$95)</f>
        <v>0</v>
      </c>
      <c r="EA163" s="47">
        <f>-1*DZ163*$O$17/(DY166+$P$17)^2</f>
        <v>0</v>
      </c>
      <c r="EB163" s="44">
        <f>$R$132/(EXP($N$17-$O$17/(EA166+$P$17))/$S$95)</f>
        <v>0</v>
      </c>
      <c r="EC163" s="47">
        <f>-1*EB163*$O$17/(EA166+$P$17)^2</f>
        <v>0</v>
      </c>
      <c r="ED163" s="44">
        <f>$R$132/(EXP($N$17-$O$17/(EC166+$P$17))/$S$95)</f>
        <v>0</v>
      </c>
      <c r="EE163" s="47">
        <f>-1*ED163*$O$17/(EC166+$P$17)^2</f>
        <v>0</v>
      </c>
      <c r="EF163" s="44">
        <f>$R$132/(EXP($N$17-$O$17/(EE166+$P$17))/$S$95)</f>
        <v>0</v>
      </c>
      <c r="EG163" s="47">
        <f>-1*EF163*$O$17/(EE166+$P$17)^2</f>
        <v>0</v>
      </c>
      <c r="EH163" s="44">
        <f>$R$132/(EXP($N$17-$O$17/(EG166+$P$17))/$S$95)</f>
        <v>0</v>
      </c>
      <c r="EI163" s="47">
        <f>-1*EH163*$O$17/(EG166+$P$17)^2</f>
        <v>0</v>
      </c>
      <c r="EJ163" s="44">
        <f>$R$132/(EXP($N$17-$O$17/(EI166+$P$17))/$S$95)</f>
        <v>0</v>
      </c>
      <c r="EK163" s="47">
        <f>-1*EJ163*$O$17/(EI166+$P$17)^2</f>
        <v>0</v>
      </c>
      <c r="EL163" s="44">
        <f>$R$132/(EXP($N$17-$O$17/(EK166+$P$17))/$S$95)</f>
        <v>0</v>
      </c>
      <c r="EM163" s="47">
        <f>-1*EL163*$O$17/(EK166+$P$17)^2</f>
        <v>0</v>
      </c>
      <c r="EN163" s="44">
        <f>$R$132/(EXP($N$17-$O$17/(EM166+$P$17))/$S$95)</f>
        <v>0</v>
      </c>
      <c r="EO163" s="47">
        <f>-1*EN163*$O$17/(EM166+$P$17)^2</f>
        <v>0</v>
      </c>
      <c r="EP163" s="44">
        <f>$R$132/(EXP($N$17-$O$17/(EO166+$P$17))/$S$95)</f>
        <v>0</v>
      </c>
      <c r="EQ163" s="47">
        <f>-1*EP163*$O$17/(EO166+$P$17)^2</f>
        <v>0</v>
      </c>
      <c r="ER163" s="44">
        <f>$R$132/(EXP($N$17-$O$17/(EQ166+$P$17))/$S$95)</f>
        <v>0</v>
      </c>
      <c r="ES163" s="47">
        <f>-1*ER163*$O$17/(EQ166+$P$17)^2</f>
        <v>0</v>
      </c>
      <c r="ET163" s="44">
        <f>$R$132/(EXP($N$17-$O$17/(ES166+$P$17))/$S$95)</f>
        <v>0</v>
      </c>
      <c r="EU163" s="47">
        <f>-1*ET163*$O$17/(ES166+$P$17)^2</f>
        <v>0</v>
      </c>
      <c r="EV163" s="44">
        <f>$R$132/(EXP($N$17-$O$17/(EU166+$P$17))/$S$95)</f>
        <v>0</v>
      </c>
      <c r="EW163" s="47">
        <f>-1*EV163*$O$17/(EU166+$P$17)^2</f>
        <v>0</v>
      </c>
    </row>
    <row r="164" spans="13:153" x14ac:dyDescent="0.25">
      <c r="M164" s="45">
        <v>10</v>
      </c>
      <c r="N164" s="44">
        <f t="shared" si="66"/>
        <v>0</v>
      </c>
      <c r="O164" s="42">
        <f t="shared" si="65"/>
        <v>0</v>
      </c>
      <c r="P164" s="44">
        <f>$R$133/(EXP($N$18-$O$18/(O165+$P$18))/$S$95)</f>
        <v>0</v>
      </c>
      <c r="Q164" s="47">
        <f>-1*P164*$O$18/(O165+$P$18)^2</f>
        <v>0</v>
      </c>
      <c r="R164" s="44">
        <f>$R$133/(EXP($N$18-$O$18/(Q166+$P$18))/$S$95)</f>
        <v>0</v>
      </c>
      <c r="S164" s="47">
        <f>-1*R164*$O$18/(Q166+$P$18)^2</f>
        <v>0</v>
      </c>
      <c r="T164" s="44">
        <f>$R$133/(EXP($N$18-$O$18/(S166+$P$18))/$S$95)</f>
        <v>0</v>
      </c>
      <c r="U164" s="47">
        <f>-1*T164*$O$18/(S166+$P$18)^2</f>
        <v>0</v>
      </c>
      <c r="V164" s="44">
        <f>$R$133/(EXP($N$18-$O$18/(U166+$P$18))/$S$95)</f>
        <v>0</v>
      </c>
      <c r="W164" s="47">
        <f>-1*V164*$O$18/(U166+$P$18)^2</f>
        <v>0</v>
      </c>
      <c r="X164" s="44">
        <f>$R$133/(EXP($N$18-$O$18/(W166+$P$18))/$S$95)</f>
        <v>0</v>
      </c>
      <c r="Y164" s="47">
        <f>-1*X164*$O$18/(W166+$P$18)^2</f>
        <v>0</v>
      </c>
      <c r="Z164" s="44">
        <f>$R$133/(EXP($N$18-$O$18/(Y166+$P$18))/$S$95)</f>
        <v>0</v>
      </c>
      <c r="AA164" s="47">
        <f>-1*Z164*$O$18/(Y166+$P$18)^2</f>
        <v>0</v>
      </c>
      <c r="AB164" s="44">
        <f>$R$133/(EXP($N$18-$O$18/(AA166+$P$18))/$S$95)</f>
        <v>0</v>
      </c>
      <c r="AC164" s="47">
        <f>-1*AB164*$O$18/(AA166+$P$18)^2</f>
        <v>0</v>
      </c>
      <c r="AD164" s="44">
        <f>$R$133/(EXP($N$18-$O$18/(AC166+$P$18))/$S$95)</f>
        <v>0</v>
      </c>
      <c r="AE164" s="47">
        <f>-1*AD164*$O$18/(AC166+$P$18)^2</f>
        <v>0</v>
      </c>
      <c r="AF164" s="44">
        <f>$R$133/(EXP($N$18-$O$18/(AE166+$P$18))/$S$95)</f>
        <v>0</v>
      </c>
      <c r="AG164" s="47">
        <f>-1*AF164*$O$18/(AE166+$P$18)^2</f>
        <v>0</v>
      </c>
      <c r="AH164" s="44">
        <f>$R$133/(EXP($N$18-$O$18/(AG166+$P$18))/$S$95)</f>
        <v>0</v>
      </c>
      <c r="AI164" s="47">
        <f>-1*AH164*$O$18/(AG166+$P$18)^2</f>
        <v>0</v>
      </c>
      <c r="AJ164" s="44">
        <f>$R$133/(EXP($N$18-$O$18/(AI166+$P$18))/$S$95)</f>
        <v>0</v>
      </c>
      <c r="AK164" s="47">
        <f>-1*AJ164*$O$18/(AI166+$P$18)^2</f>
        <v>0</v>
      </c>
      <c r="AL164" s="44">
        <f>$R$133/(EXP($N$18-$O$18/(AK166+$P$18))/$S$95)</f>
        <v>0</v>
      </c>
      <c r="AM164" s="47">
        <f>-1*AL164*$O$18/(AK166+$P$18)^2</f>
        <v>0</v>
      </c>
      <c r="AN164" s="44">
        <f>$R$133/(EXP($N$18-$O$18/(AM166+$P$18))/$S$95)</f>
        <v>0</v>
      </c>
      <c r="AO164" s="47">
        <f>-1*AN164*$O$18/(AM166+$P$18)^2</f>
        <v>0</v>
      </c>
      <c r="AP164" s="44">
        <f>$R$133/(EXP($N$18-$O$18/(AO166+$P$18))/$S$95)</f>
        <v>0</v>
      </c>
      <c r="AQ164" s="47">
        <f>-1*AP164*$O$18/(AO166+$P$18)^2</f>
        <v>0</v>
      </c>
      <c r="AR164" s="44">
        <f>$R$133/(EXP($N$18-$O$18/(AQ166+$P$18))/$S$95)</f>
        <v>0</v>
      </c>
      <c r="AS164" s="47">
        <f>-1*AR164*$O$18/(AQ166+$P$18)^2</f>
        <v>0</v>
      </c>
      <c r="AT164" s="44">
        <f>$R$133/(EXP($N$18-$O$18/(AS166+$P$18))/$S$95)</f>
        <v>0</v>
      </c>
      <c r="AU164" s="47">
        <f>-1*AT164*$O$18/(AS166+$P$18)^2</f>
        <v>0</v>
      </c>
      <c r="AV164" s="44">
        <f>$R$133/(EXP($N$18-$O$18/(AU166+$P$18))/$S$95)</f>
        <v>0</v>
      </c>
      <c r="AW164" s="47">
        <f>-1*AV164*$O$18/(AU166+$P$18)^2</f>
        <v>0</v>
      </c>
      <c r="AX164" s="44">
        <f>$R$133/(EXP($N$18-$O$18/(AW166+$P$18))/$S$95)</f>
        <v>0</v>
      </c>
      <c r="AY164" s="47">
        <f>-1*AX164*$O$18/(AW166+$P$18)^2</f>
        <v>0</v>
      </c>
      <c r="AZ164" s="44">
        <f>$R$133/(EXP($N$18-$O$18/(AY166+$P$18))/$S$95)</f>
        <v>0</v>
      </c>
      <c r="BA164" s="47">
        <f>-1*AZ164*$O$18/(AY166+$P$18)^2</f>
        <v>0</v>
      </c>
      <c r="BB164" s="44">
        <f>$R$133/(EXP($N$18-$O$18/(BA166+$P$18))/$S$95)</f>
        <v>0</v>
      </c>
      <c r="BC164" s="47">
        <f>-1*BB164*$O$18/(BA166+$P$18)^2</f>
        <v>0</v>
      </c>
      <c r="BD164" s="44">
        <f>$R$133/(EXP($N$18-$O$18/(BC166+$P$18))/$S$95)</f>
        <v>0</v>
      </c>
      <c r="BE164" s="47">
        <f>-1*BD164*$O$18/(BC166+$P$18)^2</f>
        <v>0</v>
      </c>
      <c r="BF164" s="44">
        <f>$R$133/(EXP($N$18-$O$18/(BE166+$P$18))/$S$95)</f>
        <v>0</v>
      </c>
      <c r="BG164" s="47">
        <f>-1*BF164*$O$18/(BE166+$P$18)^2</f>
        <v>0</v>
      </c>
      <c r="BH164" s="44">
        <f>$R$133/(EXP($N$18-$O$18/(BG166+$P$18))/$S$95)</f>
        <v>0</v>
      </c>
      <c r="BI164" s="47">
        <f>-1*BH164*$O$18/(BG166+$P$18)^2</f>
        <v>0</v>
      </c>
      <c r="BJ164" s="44">
        <f>$R$133/(EXP($N$18-$O$18/(BI166+$P$18))/$S$95)</f>
        <v>0</v>
      </c>
      <c r="BK164" s="47">
        <f>-1*BJ164*$O$18/(BI166+$P$18)^2</f>
        <v>0</v>
      </c>
      <c r="BL164" s="44">
        <f>$R$133/(EXP($N$18-$O$18/(BK166+$P$18))/$S$95)</f>
        <v>0</v>
      </c>
      <c r="BM164" s="47">
        <f>-1*BL164*$O$18/(BK166+$P$18)^2</f>
        <v>0</v>
      </c>
      <c r="BN164" s="44">
        <f>$R$133/(EXP($N$18-$O$18/(BM166+$P$18))/$S$95)</f>
        <v>0</v>
      </c>
      <c r="BO164" s="47">
        <f>-1*BN164*$O$18/(BM166+$P$18)^2</f>
        <v>0</v>
      </c>
      <c r="BP164" s="44">
        <f>$R$133/(EXP($N$18-$O$18/(BO166+$P$18))/$S$95)</f>
        <v>0</v>
      </c>
      <c r="BQ164" s="47">
        <f>-1*BP164*$O$18/(BO166+$P$18)^2</f>
        <v>0</v>
      </c>
      <c r="BR164" s="44">
        <f>$R$133/(EXP($N$18-$O$18/(BQ166+$P$18))/$S$95)</f>
        <v>0</v>
      </c>
      <c r="BS164" s="47">
        <f>-1*BR164*$O$18/(BQ166+$P$18)^2</f>
        <v>0</v>
      </c>
      <c r="BT164" s="44">
        <f>$R$133/(EXP($N$18-$O$18/(BS166+$P$18))/$S$95)</f>
        <v>0</v>
      </c>
      <c r="BU164" s="47">
        <f>-1*BT164*$O$18/(BS166+$P$18)^2</f>
        <v>0</v>
      </c>
      <c r="BV164" s="44">
        <f>$R$133/(EXP($N$18-$O$18/(BU166+$P$18))/$S$95)</f>
        <v>0</v>
      </c>
      <c r="BW164" s="47">
        <f>-1*BV164*$O$18/(BU166+$P$18)^2</f>
        <v>0</v>
      </c>
      <c r="BX164" s="44">
        <f>$R$133/(EXP($N$18-$O$18/(BW166+$P$18))/$S$95)</f>
        <v>0</v>
      </c>
      <c r="BY164" s="47">
        <f>-1*BX164*$O$18/(BW166+$P$18)^2</f>
        <v>0</v>
      </c>
      <c r="BZ164" s="44">
        <f>$R$133/(EXP($N$18-$O$18/(BY166+$P$18))/$S$95)</f>
        <v>0</v>
      </c>
      <c r="CA164" s="47">
        <f>-1*BZ164*$O$18/(BY166+$P$18)^2</f>
        <v>0</v>
      </c>
      <c r="CB164" s="44">
        <f>$R$133/(EXP($N$18-$O$18/(CA166+$P$18))/$S$95)</f>
        <v>0</v>
      </c>
      <c r="CC164" s="47">
        <f>-1*CB164*$O$18/(CA166+$P$18)^2</f>
        <v>0</v>
      </c>
      <c r="CD164" s="44">
        <f>$R$133/(EXP($N$18-$O$18/(CC166+$P$18))/$S$95)</f>
        <v>0</v>
      </c>
      <c r="CE164" s="47">
        <f>-1*CD164*$O$18/(CC166+$P$18)^2</f>
        <v>0</v>
      </c>
      <c r="CF164" s="44">
        <f>$R$133/(EXP($N$18-$O$18/(CE166+$P$18))/$S$95)</f>
        <v>0</v>
      </c>
      <c r="CG164" s="47">
        <f>-1*CF164*$O$18/(CE166+$P$18)^2</f>
        <v>0</v>
      </c>
      <c r="CH164" s="44">
        <f>$R$133/(EXP($N$18-$O$18/(CG166+$P$18))/$S$95)</f>
        <v>0</v>
      </c>
      <c r="CI164" s="47">
        <f>-1*CH164*$O$18/(CG166+$P$18)^2</f>
        <v>0</v>
      </c>
      <c r="CJ164" s="44">
        <f>$R$133/(EXP($N$18-$O$18/(CI166+$P$18))/$S$95)</f>
        <v>0</v>
      </c>
      <c r="CK164" s="47">
        <f>-1*CJ164*$O$18/(CI166+$P$18)^2</f>
        <v>0</v>
      </c>
      <c r="CL164" s="44">
        <f>$R$133/(EXP($N$18-$O$18/(CK166+$P$18))/$S$95)</f>
        <v>0</v>
      </c>
      <c r="CM164" s="47">
        <f>-1*CL164*$O$18/(CK166+$P$18)^2</f>
        <v>0</v>
      </c>
      <c r="CN164" s="44">
        <f>$R$133/(EXP($N$18-$O$18/(CM166+$P$18))/$S$95)</f>
        <v>0</v>
      </c>
      <c r="CO164" s="47">
        <f>-1*CN164*$O$18/(CM166+$P$18)^2</f>
        <v>0</v>
      </c>
      <c r="CP164" s="44">
        <f>$R$133/(EXP($N$18-$O$18/(CO166+$P$18))/$S$95)</f>
        <v>0</v>
      </c>
      <c r="CQ164" s="47">
        <f>-1*CP164*$O$18/(CO166+$P$18)^2</f>
        <v>0</v>
      </c>
      <c r="CR164" s="44">
        <f>$R$133/(EXP($N$18-$O$18/(CQ166+$P$18))/$S$95)</f>
        <v>0</v>
      </c>
      <c r="CS164" s="47">
        <f>-1*CR164*$O$18/(CQ166+$P$18)^2</f>
        <v>0</v>
      </c>
      <c r="CT164" s="44">
        <f>$R$133/(EXP($N$18-$O$18/(CS166+$P$18))/$S$95)</f>
        <v>0</v>
      </c>
      <c r="CU164" s="47">
        <f>-1*CT164*$O$18/(CS166+$P$18)^2</f>
        <v>0</v>
      </c>
      <c r="CV164" s="44">
        <f>$R$133/(EXP($N$18-$O$18/(CU166+$P$18))/$S$95)</f>
        <v>0</v>
      </c>
      <c r="CW164" s="47">
        <f>-1*CV164*$O$18/(CU166+$P$18)^2</f>
        <v>0</v>
      </c>
      <c r="CX164" s="44">
        <f>$R$133/(EXP($N$18-$O$18/(CW166+$P$18))/$S$95)</f>
        <v>0</v>
      </c>
      <c r="CY164" s="47">
        <f>-1*CX164*$O$18/(CW166+$P$18)^2</f>
        <v>0</v>
      </c>
      <c r="CZ164" s="44">
        <f>$R$133/(EXP($N$18-$O$18/(CY166+$P$18))/$S$95)</f>
        <v>0</v>
      </c>
      <c r="DA164" s="47">
        <f>-1*CZ164*$O$18/(CY166+$P$18)^2</f>
        <v>0</v>
      </c>
      <c r="DB164" s="44">
        <f>$R$133/(EXP($N$18-$O$18/(DA166+$P$18))/$S$95)</f>
        <v>0</v>
      </c>
      <c r="DC164" s="47">
        <f>-1*DB164*$O$18/(DA166+$P$18)^2</f>
        <v>0</v>
      </c>
      <c r="DD164" s="44">
        <f>$R$133/(EXP($N$18-$O$18/(DC166+$P$18))/$S$95)</f>
        <v>0</v>
      </c>
      <c r="DE164" s="47">
        <f>-1*DD164*$O$18/(DC166+$P$18)^2</f>
        <v>0</v>
      </c>
      <c r="DF164" s="44">
        <f>$R$133/(EXP($N$18-$O$18/(DE166+$P$18))/$S$95)</f>
        <v>0</v>
      </c>
      <c r="DG164" s="47">
        <f>-1*DF164*$O$18/(DE166+$P$18)^2</f>
        <v>0</v>
      </c>
      <c r="DH164" s="44">
        <f>$R$133/(EXP($N$18-$O$18/(DG166+$P$18))/$S$95)</f>
        <v>0</v>
      </c>
      <c r="DI164" s="47">
        <f>-1*DH164*$O$18/(DG166+$P$18)^2</f>
        <v>0</v>
      </c>
      <c r="DJ164" s="44">
        <f>$R$133/(EXP($N$18-$O$18/(DI166+$P$18))/$S$95)</f>
        <v>0</v>
      </c>
      <c r="DK164" s="47">
        <f>-1*DJ164*$O$18/(DI166+$P$18)^2</f>
        <v>0</v>
      </c>
      <c r="DL164" s="44">
        <f>$R$133/(EXP($N$18-$O$18/(DK166+$P$18))/$S$95)</f>
        <v>0</v>
      </c>
      <c r="DM164" s="47">
        <f>-1*DL164*$O$18/(DK166+$P$18)^2</f>
        <v>0</v>
      </c>
      <c r="DN164" s="44">
        <f>$R$133/(EXP($N$18-$O$18/(DM166+$P$18))/$S$95)</f>
        <v>0</v>
      </c>
      <c r="DO164" s="47">
        <f>-1*DN164*$O$18/(DM166+$P$18)^2</f>
        <v>0</v>
      </c>
      <c r="DP164" s="44">
        <f>$R$133/(EXP($N$18-$O$18/(DO166+$P$18))/$S$95)</f>
        <v>0</v>
      </c>
      <c r="DQ164" s="47">
        <f>-1*DP164*$O$18/(DO166+$P$18)^2</f>
        <v>0</v>
      </c>
      <c r="DR164" s="44">
        <f>$R$133/(EXP($N$18-$O$18/(DQ166+$P$18))/$S$95)</f>
        <v>0</v>
      </c>
      <c r="DS164" s="47">
        <f>-1*DR164*$O$18/(DQ166+$P$18)^2</f>
        <v>0</v>
      </c>
      <c r="DT164" s="44">
        <f>$R$133/(EXP($N$18-$O$18/(DS166+$P$18))/$S$95)</f>
        <v>0</v>
      </c>
      <c r="DU164" s="47">
        <f>-1*DT164*$O$18/(DS166+$P$18)^2</f>
        <v>0</v>
      </c>
      <c r="DV164" s="44">
        <f>$R$133/(EXP($N$18-$O$18/(DU166+$P$18))/$S$95)</f>
        <v>0</v>
      </c>
      <c r="DW164" s="47">
        <f>-1*DV164*$O$18/(DU166+$P$18)^2</f>
        <v>0</v>
      </c>
      <c r="DX164" s="44">
        <f>$R$133/(EXP($N$18-$O$18/(DW166+$P$18))/$S$95)</f>
        <v>0</v>
      </c>
      <c r="DY164" s="47">
        <f>-1*DX164*$O$18/(DW166+$P$18)^2</f>
        <v>0</v>
      </c>
      <c r="DZ164" s="44">
        <f>$R$133/(EXP($N$18-$O$18/(DY166+$P$18))/$S$95)</f>
        <v>0</v>
      </c>
      <c r="EA164" s="47">
        <f>-1*DZ164*$O$18/(DY166+$P$18)^2</f>
        <v>0</v>
      </c>
      <c r="EB164" s="44">
        <f>$R$133/(EXP($N$18-$O$18/(EA166+$P$18))/$S$95)</f>
        <v>0</v>
      </c>
      <c r="EC164" s="47">
        <f>-1*EB164*$O$18/(EA166+$P$18)^2</f>
        <v>0</v>
      </c>
      <c r="ED164" s="44">
        <f>$R$133/(EXP($N$18-$O$18/(EC166+$P$18))/$S$95)</f>
        <v>0</v>
      </c>
      <c r="EE164" s="47">
        <f>-1*ED164*$O$18/(EC166+$P$18)^2</f>
        <v>0</v>
      </c>
      <c r="EF164" s="44">
        <f>$R$133/(EXP($N$18-$O$18/(EE166+$P$18))/$S$95)</f>
        <v>0</v>
      </c>
      <c r="EG164" s="47">
        <f>-1*EF164*$O$18/(EE166+$P$18)^2</f>
        <v>0</v>
      </c>
      <c r="EH164" s="44">
        <f>$R$133/(EXP($N$18-$O$18/(EG166+$P$18))/$S$95)</f>
        <v>0</v>
      </c>
      <c r="EI164" s="47">
        <f>-1*EH164*$O$18/(EG166+$P$18)^2</f>
        <v>0</v>
      </c>
      <c r="EJ164" s="44">
        <f>$R$133/(EXP($N$18-$O$18/(EI166+$P$18))/$S$95)</f>
        <v>0</v>
      </c>
      <c r="EK164" s="47">
        <f>-1*EJ164*$O$18/(EI166+$P$18)^2</f>
        <v>0</v>
      </c>
      <c r="EL164" s="44">
        <f>$R$133/(EXP($N$18-$O$18/(EK166+$P$18))/$S$95)</f>
        <v>0</v>
      </c>
      <c r="EM164" s="47">
        <f>-1*EL164*$O$18/(EK166+$P$18)^2</f>
        <v>0</v>
      </c>
      <c r="EN164" s="44">
        <f>$R$133/(EXP($N$18-$O$18/(EM166+$P$18))/$S$95)</f>
        <v>0</v>
      </c>
      <c r="EO164" s="47">
        <f>-1*EN164*$O$18/(EM166+$P$18)^2</f>
        <v>0</v>
      </c>
      <c r="EP164" s="44">
        <f>$R$133/(EXP($N$18-$O$18/(EO166+$P$18))/$S$95)</f>
        <v>0</v>
      </c>
      <c r="EQ164" s="47">
        <f>-1*EP164*$O$18/(EO166+$P$18)^2</f>
        <v>0</v>
      </c>
      <c r="ER164" s="44">
        <f>$R$133/(EXP($N$18-$O$18/(EQ166+$P$18))/$S$95)</f>
        <v>0</v>
      </c>
      <c r="ES164" s="47">
        <f>-1*ER164*$O$18/(EQ166+$P$18)^2</f>
        <v>0</v>
      </c>
      <c r="ET164" s="44">
        <f>$R$133/(EXP($N$18-$O$18/(ES166+$P$18))/$S$95)</f>
        <v>0</v>
      </c>
      <c r="EU164" s="47">
        <f>-1*ET164*$O$18/(ES166+$P$18)^2</f>
        <v>0</v>
      </c>
      <c r="EV164" s="44">
        <f>$R$133/(EXP($N$18-$O$18/(EU166+$P$18))/$S$95)</f>
        <v>0</v>
      </c>
      <c r="EW164" s="47">
        <f>-1*EV164*$O$18/(EU166+$P$18)^2</f>
        <v>0</v>
      </c>
    </row>
    <row r="165" spans="13:153" x14ac:dyDescent="0.25">
      <c r="M165" t="s">
        <v>654</v>
      </c>
      <c r="N165" s="44" t="b">
        <f>IF(N166,IF(ABS(EU166-EW166)&lt;0.001,TRUE,FALSE),FALSE)</f>
        <v>1</v>
      </c>
      <c r="O165" s="61">
        <f>SUM(O155:O164)</f>
        <v>335.49728230230068</v>
      </c>
      <c r="P165" s="61">
        <f>SUM(P155:P164)-1</f>
        <v>8.4507532121896656E-2</v>
      </c>
      <c r="Q165" s="62">
        <f>SUM(Q155:Q164)</f>
        <v>-2.54747532443769E-2</v>
      </c>
      <c r="R165" s="61">
        <f>SUM(R155:R164)-1</f>
        <v>4.0741496894967089E-3</v>
      </c>
      <c r="S165" s="62">
        <f>SUM(S155:S164)</f>
        <v>-2.3066259872103565E-2</v>
      </c>
      <c r="T165" s="61">
        <f>SUM(T155:T164)-1</f>
        <v>1.0643830208545424E-5</v>
      </c>
      <c r="U165" s="62">
        <f>SUM(U155:U164)</f>
        <v>-2.2945863400173832E-2</v>
      </c>
      <c r="V165" s="61">
        <f>SUM(V155:V164)-1</f>
        <v>7.3104855502492683E-11</v>
      </c>
      <c r="W165" s="62">
        <f>SUM(W155:W164)</f>
        <v>-2.2945548204975311E-2</v>
      </c>
      <c r="X165" s="61">
        <f>SUM(X155:X164)-1</f>
        <v>-1.2212453270876722E-15</v>
      </c>
      <c r="Y165" s="62">
        <f>SUM(Y155:Y164)</f>
        <v>-2.2945548202810421E-2</v>
      </c>
      <c r="Z165" s="61">
        <f>SUM(Z155:Z164)-1</f>
        <v>0</v>
      </c>
      <c r="AA165" s="62">
        <f>SUM(AA155:AA164)</f>
        <v>-2.2945548202810476E-2</v>
      </c>
      <c r="AB165" s="61">
        <f>SUM(AB155:AB164)-1</f>
        <v>0</v>
      </c>
      <c r="AC165" s="62">
        <f>SUM(AC155:AC164)</f>
        <v>-2.2945548202810476E-2</v>
      </c>
      <c r="AD165" s="61">
        <f>SUM(AD155:AD164)-1</f>
        <v>0</v>
      </c>
      <c r="AE165" s="62">
        <f>SUM(AE155:AE164)</f>
        <v>-2.2945548202810476E-2</v>
      </c>
      <c r="AF165" s="61">
        <f>SUM(AF155:AF164)-1</f>
        <v>0</v>
      </c>
      <c r="AG165" s="62">
        <f>SUM(AG155:AG164)</f>
        <v>-2.2945548202810476E-2</v>
      </c>
      <c r="AH165" s="61">
        <f>SUM(AH155:AH164)-1</f>
        <v>0</v>
      </c>
      <c r="AI165" s="62">
        <f>SUM(AI155:AI164)</f>
        <v>-2.2945548202810476E-2</v>
      </c>
      <c r="AJ165" s="61">
        <f>SUM(AJ155:AJ164)-1</f>
        <v>0</v>
      </c>
      <c r="AK165" s="62">
        <f>SUM(AK155:AK164)</f>
        <v>-2.2945548202810476E-2</v>
      </c>
      <c r="AL165" s="61">
        <f>SUM(AL155:AL164)-1</f>
        <v>0</v>
      </c>
      <c r="AM165" s="62">
        <f>SUM(AM155:AM164)</f>
        <v>-2.2945548202810476E-2</v>
      </c>
      <c r="AN165" s="61">
        <f>SUM(AN155:AN164)-1</f>
        <v>0</v>
      </c>
      <c r="AO165" s="62">
        <f>SUM(AO155:AO164)</f>
        <v>-2.2945548202810476E-2</v>
      </c>
      <c r="AP165" s="61">
        <f>SUM(AP155:AP164)-1</f>
        <v>0</v>
      </c>
      <c r="AQ165" s="62">
        <f>SUM(AQ155:AQ164)</f>
        <v>-2.2945548202810476E-2</v>
      </c>
      <c r="AR165" s="61">
        <f>SUM(AR155:AR164)-1</f>
        <v>0</v>
      </c>
      <c r="AS165" s="62">
        <f>SUM(AS155:AS164)</f>
        <v>-2.2945548202810476E-2</v>
      </c>
      <c r="AT165" s="61">
        <f>SUM(AT155:AT164)-1</f>
        <v>0</v>
      </c>
      <c r="AU165" s="62">
        <f>SUM(AU155:AU164)</f>
        <v>-2.2945548202810476E-2</v>
      </c>
      <c r="AV165" s="61">
        <f>SUM(AV155:AV164)-1</f>
        <v>0</v>
      </c>
      <c r="AW165" s="62">
        <f>SUM(AW155:AW164)</f>
        <v>-2.2945548202810476E-2</v>
      </c>
      <c r="AX165" s="61">
        <f>SUM(AX155:AX164)-1</f>
        <v>0</v>
      </c>
      <c r="AY165" s="62">
        <f>SUM(AY155:AY164)</f>
        <v>-2.2945548202810476E-2</v>
      </c>
      <c r="AZ165" s="61">
        <f>SUM(AZ155:AZ164)-1</f>
        <v>0</v>
      </c>
      <c r="BA165" s="62">
        <f>SUM(BA155:BA164)</f>
        <v>-2.2945548202810476E-2</v>
      </c>
      <c r="BB165" s="61">
        <f>SUM(BB155:BB164)-1</f>
        <v>0</v>
      </c>
      <c r="BC165" s="62">
        <f>SUM(BC155:BC164)</f>
        <v>-2.2945548202810476E-2</v>
      </c>
      <c r="BD165" s="61">
        <f>SUM(BD155:BD164)-1</f>
        <v>0</v>
      </c>
      <c r="BE165" s="62">
        <f>SUM(BE155:BE164)</f>
        <v>-2.2945548202810476E-2</v>
      </c>
      <c r="BF165" s="61">
        <f>SUM(BF155:BF164)-1</f>
        <v>0</v>
      </c>
      <c r="BG165" s="62">
        <f>SUM(BG155:BG164)</f>
        <v>-2.2945548202810476E-2</v>
      </c>
      <c r="BH165" s="61">
        <f>SUM(BH155:BH164)-1</f>
        <v>0</v>
      </c>
      <c r="BI165" s="62">
        <f>SUM(BI155:BI164)</f>
        <v>-2.2945548202810476E-2</v>
      </c>
      <c r="BJ165" s="61">
        <f>SUM(BJ155:BJ164)-1</f>
        <v>0</v>
      </c>
      <c r="BK165" s="62">
        <f>SUM(BK155:BK164)</f>
        <v>-2.2945548202810476E-2</v>
      </c>
      <c r="BL165" s="61">
        <f>SUM(BL155:BL164)-1</f>
        <v>0</v>
      </c>
      <c r="BM165" s="62">
        <f>SUM(BM155:BM164)</f>
        <v>-2.2945548202810476E-2</v>
      </c>
      <c r="BN165" s="61">
        <f>SUM(BN155:BN164)-1</f>
        <v>0</v>
      </c>
      <c r="BO165" s="62">
        <f>SUM(BO155:BO164)</f>
        <v>-2.2945548202810476E-2</v>
      </c>
      <c r="BP165" s="61">
        <f>SUM(BP155:BP164)-1</f>
        <v>0</v>
      </c>
      <c r="BQ165" s="62">
        <f>SUM(BQ155:BQ164)</f>
        <v>-2.2945548202810476E-2</v>
      </c>
      <c r="BR165" s="61">
        <f>SUM(BR155:BR164)-1</f>
        <v>0</v>
      </c>
      <c r="BS165" s="62">
        <f>SUM(BS155:BS164)</f>
        <v>-2.2945548202810476E-2</v>
      </c>
      <c r="BT165" s="61">
        <f>SUM(BT155:BT164)-1</f>
        <v>0</v>
      </c>
      <c r="BU165" s="62">
        <f>SUM(BU155:BU164)</f>
        <v>-2.2945548202810476E-2</v>
      </c>
      <c r="BV165" s="61">
        <f>SUM(BV155:BV164)-1</f>
        <v>0</v>
      </c>
      <c r="BW165" s="62">
        <f>SUM(BW155:BW164)</f>
        <v>-2.2945548202810476E-2</v>
      </c>
      <c r="BX165" s="61">
        <f>SUM(BX155:BX164)-1</f>
        <v>0</v>
      </c>
      <c r="BY165" s="62">
        <f>SUM(BY155:BY164)</f>
        <v>-2.2945548202810476E-2</v>
      </c>
      <c r="BZ165" s="61">
        <f>SUM(BZ155:BZ164)-1</f>
        <v>0</v>
      </c>
      <c r="CA165" s="62">
        <f>SUM(CA155:CA164)</f>
        <v>-2.2945548202810476E-2</v>
      </c>
      <c r="CB165" s="61">
        <f>SUM(CB155:CB164)-1</f>
        <v>0</v>
      </c>
      <c r="CC165" s="62">
        <f>SUM(CC155:CC164)</f>
        <v>-2.2945548202810476E-2</v>
      </c>
      <c r="CD165" s="61">
        <f>SUM(CD155:CD164)-1</f>
        <v>0</v>
      </c>
      <c r="CE165" s="62">
        <f>SUM(CE155:CE164)</f>
        <v>-2.2945548202810476E-2</v>
      </c>
      <c r="CF165" s="61">
        <f>SUM(CF155:CF164)-1</f>
        <v>0</v>
      </c>
      <c r="CG165" s="62">
        <f>SUM(CG155:CG164)</f>
        <v>-2.2945548202810476E-2</v>
      </c>
      <c r="CH165" s="61">
        <f>SUM(CH155:CH164)-1</f>
        <v>0</v>
      </c>
      <c r="CI165" s="62">
        <f>SUM(CI155:CI164)</f>
        <v>-2.2945548202810476E-2</v>
      </c>
      <c r="CJ165" s="61">
        <f>SUM(CJ155:CJ164)-1</f>
        <v>0</v>
      </c>
      <c r="CK165" s="62">
        <f>SUM(CK155:CK164)</f>
        <v>-2.2945548202810476E-2</v>
      </c>
      <c r="CL165" s="61">
        <f>SUM(CL155:CL164)-1</f>
        <v>0</v>
      </c>
      <c r="CM165" s="62">
        <f>SUM(CM155:CM164)</f>
        <v>-2.2945548202810476E-2</v>
      </c>
      <c r="CN165" s="61">
        <f>SUM(CN155:CN164)-1</f>
        <v>0</v>
      </c>
      <c r="CO165" s="62">
        <f>SUM(CO155:CO164)</f>
        <v>-2.2945548202810476E-2</v>
      </c>
      <c r="CP165" s="61">
        <f>SUM(CP155:CP164)-1</f>
        <v>0</v>
      </c>
      <c r="CQ165" s="62">
        <f>SUM(CQ155:CQ164)</f>
        <v>-2.2945548202810476E-2</v>
      </c>
      <c r="CR165" s="61">
        <f>SUM(CR155:CR164)-1</f>
        <v>0</v>
      </c>
      <c r="CS165" s="62">
        <f>SUM(CS155:CS164)</f>
        <v>-2.2945548202810476E-2</v>
      </c>
      <c r="CT165" s="61">
        <f>SUM(CT155:CT164)-1</f>
        <v>0</v>
      </c>
      <c r="CU165" s="62">
        <f>SUM(CU155:CU164)</f>
        <v>-2.2945548202810476E-2</v>
      </c>
      <c r="CV165" s="61">
        <f>SUM(CV155:CV164)-1</f>
        <v>0</v>
      </c>
      <c r="CW165" s="62">
        <f>SUM(CW155:CW164)</f>
        <v>-2.2945548202810476E-2</v>
      </c>
      <c r="CX165" s="61">
        <f>SUM(CX155:CX164)-1</f>
        <v>0</v>
      </c>
      <c r="CY165" s="62">
        <f>SUM(CY155:CY164)</f>
        <v>-2.2945548202810476E-2</v>
      </c>
      <c r="CZ165" s="61">
        <f>SUM(CZ155:CZ164)-1</f>
        <v>0</v>
      </c>
      <c r="DA165" s="62">
        <f>SUM(DA155:DA164)</f>
        <v>-2.2945548202810476E-2</v>
      </c>
      <c r="DB165" s="61">
        <f>SUM(DB155:DB164)-1</f>
        <v>0</v>
      </c>
      <c r="DC165" s="62">
        <f>SUM(DC155:DC164)</f>
        <v>-2.2945548202810476E-2</v>
      </c>
      <c r="DD165" s="61">
        <f>SUM(DD155:DD164)-1</f>
        <v>0</v>
      </c>
      <c r="DE165" s="62">
        <f>SUM(DE155:DE164)</f>
        <v>-2.2945548202810476E-2</v>
      </c>
      <c r="DF165" s="61">
        <f>SUM(DF155:DF164)-1</f>
        <v>0</v>
      </c>
      <c r="DG165" s="62">
        <f>SUM(DG155:DG164)</f>
        <v>-2.2945548202810476E-2</v>
      </c>
      <c r="DH165" s="61">
        <f>SUM(DH155:DH164)-1</f>
        <v>0</v>
      </c>
      <c r="DI165" s="62">
        <f>SUM(DI155:DI164)</f>
        <v>-2.2945548202810476E-2</v>
      </c>
      <c r="DJ165" s="61">
        <f>SUM(DJ155:DJ164)-1</f>
        <v>0</v>
      </c>
      <c r="DK165" s="62">
        <f>SUM(DK155:DK164)</f>
        <v>-2.2945548202810476E-2</v>
      </c>
      <c r="DL165" s="61">
        <f>SUM(DL155:DL164)-1</f>
        <v>0</v>
      </c>
      <c r="DM165" s="62">
        <f>SUM(DM155:DM164)</f>
        <v>-2.2945548202810476E-2</v>
      </c>
      <c r="DN165" s="61">
        <f>SUM(DN155:DN164)-1</f>
        <v>0</v>
      </c>
      <c r="DO165" s="62">
        <f>SUM(DO155:DO164)</f>
        <v>-2.2945548202810476E-2</v>
      </c>
      <c r="DP165" s="61">
        <f>SUM(DP155:DP164)-1</f>
        <v>0</v>
      </c>
      <c r="DQ165" s="62">
        <f>SUM(DQ155:DQ164)</f>
        <v>-2.2945548202810476E-2</v>
      </c>
      <c r="DR165" s="61">
        <f>SUM(DR155:DR164)-1</f>
        <v>0</v>
      </c>
      <c r="DS165" s="62">
        <f>SUM(DS155:DS164)</f>
        <v>-2.2945548202810476E-2</v>
      </c>
      <c r="DT165" s="61">
        <f>SUM(DT155:DT164)-1</f>
        <v>0</v>
      </c>
      <c r="DU165" s="62">
        <f>SUM(DU155:DU164)</f>
        <v>-2.2945548202810476E-2</v>
      </c>
      <c r="DV165" s="61">
        <f>SUM(DV155:DV164)-1</f>
        <v>0</v>
      </c>
      <c r="DW165" s="62">
        <f>SUM(DW155:DW164)</f>
        <v>-2.2945548202810476E-2</v>
      </c>
      <c r="DX165" s="61">
        <f>SUM(DX155:DX164)-1</f>
        <v>0</v>
      </c>
      <c r="DY165" s="62">
        <f>SUM(DY155:DY164)</f>
        <v>-2.2945548202810476E-2</v>
      </c>
      <c r="DZ165" s="61">
        <f>SUM(DZ155:DZ164)-1</f>
        <v>0</v>
      </c>
      <c r="EA165" s="62">
        <f>SUM(EA155:EA164)</f>
        <v>-2.2945548202810476E-2</v>
      </c>
      <c r="EB165" s="61">
        <f>SUM(EB155:EB164)-1</f>
        <v>0</v>
      </c>
      <c r="EC165" s="62">
        <f>SUM(EC155:EC164)</f>
        <v>-2.2945548202810476E-2</v>
      </c>
      <c r="ED165" s="61">
        <f>SUM(ED155:ED164)-1</f>
        <v>0</v>
      </c>
      <c r="EE165" s="62">
        <f>SUM(EE155:EE164)</f>
        <v>-2.2945548202810476E-2</v>
      </c>
      <c r="EF165" s="61">
        <f>SUM(EF155:EF164)-1</f>
        <v>0</v>
      </c>
      <c r="EG165" s="62">
        <f>SUM(EG155:EG164)</f>
        <v>-2.2945548202810476E-2</v>
      </c>
      <c r="EH165" s="61">
        <f>SUM(EH155:EH164)-1</f>
        <v>0</v>
      </c>
      <c r="EI165" s="62">
        <f>SUM(EI155:EI164)</f>
        <v>-2.2945548202810476E-2</v>
      </c>
      <c r="EJ165" s="61">
        <f>SUM(EJ155:EJ164)-1</f>
        <v>0</v>
      </c>
      <c r="EK165" s="62">
        <f>SUM(EK155:EK164)</f>
        <v>-2.2945548202810476E-2</v>
      </c>
      <c r="EL165" s="61">
        <f>SUM(EL155:EL164)-1</f>
        <v>0</v>
      </c>
      <c r="EM165" s="62">
        <f>SUM(EM155:EM164)</f>
        <v>-2.2945548202810476E-2</v>
      </c>
      <c r="EN165" s="61">
        <f>SUM(EN155:EN164)-1</f>
        <v>0</v>
      </c>
      <c r="EO165" s="62">
        <f>SUM(EO155:EO164)</f>
        <v>-2.2945548202810476E-2</v>
      </c>
      <c r="EP165" s="61">
        <f>SUM(EP155:EP164)-1</f>
        <v>0</v>
      </c>
      <c r="EQ165" s="62">
        <f>SUM(EQ155:EQ164)</f>
        <v>-2.2945548202810476E-2</v>
      </c>
      <c r="ER165" s="61">
        <f>SUM(ER155:ER164)-1</f>
        <v>0</v>
      </c>
      <c r="ES165" s="62">
        <f>SUM(ES155:ES164)</f>
        <v>-2.2945548202810476E-2</v>
      </c>
      <c r="ET165" s="61">
        <f>SUM(ET155:ET164)-1</f>
        <v>0</v>
      </c>
      <c r="EU165" s="62">
        <f>SUM(EU155:EU164)</f>
        <v>-2.2945548202810476E-2</v>
      </c>
      <c r="EV165" s="61">
        <f>SUM(EV155:EV164)-1</f>
        <v>0</v>
      </c>
      <c r="EW165" s="62">
        <f>SUM(EW155:EW164)</f>
        <v>-2.2945548202810476E-2</v>
      </c>
    </row>
    <row r="166" spans="13:153" x14ac:dyDescent="0.25">
      <c r="M166" t="s">
        <v>656</v>
      </c>
      <c r="N166" s="44" t="b">
        <f>IF(ISNUMBER(N154),TRUE,FALSE)</f>
        <v>1</v>
      </c>
      <c r="O166" s="63" t="s">
        <v>672</v>
      </c>
      <c r="P166" s="42">
        <f>O165-Q166</f>
        <v>-3.3173052280909019</v>
      </c>
      <c r="Q166" s="42">
        <f>O165-P165/Q165</f>
        <v>338.81458753039158</v>
      </c>
      <c r="R166" s="42">
        <f>Q166-S166</f>
        <v>-0.17662810148186736</v>
      </c>
      <c r="S166" s="42">
        <f>Q166-R165/S165</f>
        <v>338.99121563187344</v>
      </c>
      <c r="T166" s="42">
        <f>S166-U166</f>
        <v>-4.6386706060275174E-4</v>
      </c>
      <c r="U166" s="42">
        <f>S166-T165/U165</f>
        <v>338.99167949893405</v>
      </c>
      <c r="V166" s="42">
        <f>U166-W166</f>
        <v>-3.1860167837294284E-9</v>
      </c>
      <c r="W166" s="42">
        <f>U166-V165/W165</f>
        <v>338.99167950212006</v>
      </c>
      <c r="X166" s="47">
        <f>W166-Y166</f>
        <v>0</v>
      </c>
      <c r="Y166" s="42">
        <f>W166-X165/Y165</f>
        <v>338.99167950212001</v>
      </c>
      <c r="Z166" s="47">
        <f>Y166-AA166</f>
        <v>0</v>
      </c>
      <c r="AA166" s="42">
        <f>Y166-Z165/AA165</f>
        <v>338.99167950212001</v>
      </c>
      <c r="AB166" s="47">
        <f>AA166-AC166</f>
        <v>0</v>
      </c>
      <c r="AC166" s="42">
        <f>AA166-AB165/AC165</f>
        <v>338.99167950212001</v>
      </c>
      <c r="AD166" s="47">
        <f>AC166-AE166</f>
        <v>0</v>
      </c>
      <c r="AE166" s="42">
        <f>AC166-AD165/AE165</f>
        <v>338.99167950212001</v>
      </c>
      <c r="AF166" s="47">
        <f>AE166-AG166</f>
        <v>0</v>
      </c>
      <c r="AG166" s="42">
        <f>AE166-AF165/AG165</f>
        <v>338.99167950212001</v>
      </c>
      <c r="AH166" s="47">
        <f>AG166-AI166</f>
        <v>0</v>
      </c>
      <c r="AI166" s="42">
        <f>AG166-AH165/AI165</f>
        <v>338.99167950212001</v>
      </c>
      <c r="AJ166" s="47">
        <f>AI166-AK166</f>
        <v>0</v>
      </c>
      <c r="AK166" s="42">
        <f>AI166-AJ165/AK165</f>
        <v>338.99167950212001</v>
      </c>
      <c r="AL166" s="47">
        <f>AK166-AM166</f>
        <v>0</v>
      </c>
      <c r="AM166" s="42">
        <f>AK166-AL165/AM165</f>
        <v>338.99167950212001</v>
      </c>
      <c r="AN166" s="47">
        <f>AM166-AO166</f>
        <v>0</v>
      </c>
      <c r="AO166" s="42">
        <f>AM166-AN165/AO165</f>
        <v>338.99167950212001</v>
      </c>
      <c r="AP166" s="47">
        <f>AO166-AQ166</f>
        <v>0</v>
      </c>
      <c r="AQ166" s="42">
        <f>AO166-AP165/AQ165</f>
        <v>338.99167950212001</v>
      </c>
      <c r="AR166" s="47">
        <f>AQ166-AS166</f>
        <v>0</v>
      </c>
      <c r="AS166" s="42">
        <f>AQ166-AR165/AS165</f>
        <v>338.99167950212001</v>
      </c>
      <c r="AT166" s="47">
        <f>AS166-AU166</f>
        <v>0</v>
      </c>
      <c r="AU166" s="42">
        <f>AS166-AT165/AU165</f>
        <v>338.99167950212001</v>
      </c>
      <c r="AV166" s="47">
        <f>AU166-AW166</f>
        <v>0</v>
      </c>
      <c r="AW166" s="42">
        <f>AU166-AV165/AW165</f>
        <v>338.99167950212001</v>
      </c>
      <c r="AX166" s="47">
        <f>AW166-AY166</f>
        <v>0</v>
      </c>
      <c r="AY166" s="42">
        <f>AW166-AX165/AY165</f>
        <v>338.99167950212001</v>
      </c>
      <c r="AZ166" s="47">
        <f>AY166-BA166</f>
        <v>0</v>
      </c>
      <c r="BA166" s="42">
        <f>AY166-AZ165/BA165</f>
        <v>338.99167950212001</v>
      </c>
      <c r="BB166" s="47">
        <f>BA166-BC166</f>
        <v>0</v>
      </c>
      <c r="BC166" s="42">
        <f>BA166-BB165/BC165</f>
        <v>338.99167950212001</v>
      </c>
      <c r="BD166" s="47">
        <f>BC166-BE166</f>
        <v>0</v>
      </c>
      <c r="BE166" s="42">
        <f>BC166-BD165/BE165</f>
        <v>338.99167950212001</v>
      </c>
      <c r="BF166" s="47">
        <f>BE166-BG166</f>
        <v>0</v>
      </c>
      <c r="BG166" s="42">
        <f>BE166-BF165/BG165</f>
        <v>338.99167950212001</v>
      </c>
      <c r="BH166" s="47">
        <f>BG166-BI166</f>
        <v>0</v>
      </c>
      <c r="BI166" s="42">
        <f>BG166-BH165/BI165</f>
        <v>338.99167950212001</v>
      </c>
      <c r="BJ166" s="47">
        <f>BI166-BK166</f>
        <v>0</v>
      </c>
      <c r="BK166" s="42">
        <f>BI166-BJ165/BK165</f>
        <v>338.99167950212001</v>
      </c>
      <c r="BL166" s="47">
        <f>BK166-BM166</f>
        <v>0</v>
      </c>
      <c r="BM166" s="42">
        <f>BK166-BL165/BM165</f>
        <v>338.99167950212001</v>
      </c>
      <c r="BN166" s="47">
        <f>BM166-BO166</f>
        <v>0</v>
      </c>
      <c r="BO166" s="42">
        <f>BM166-BN165/BO165</f>
        <v>338.99167950212001</v>
      </c>
      <c r="BP166" s="47">
        <f>BO166-BQ166</f>
        <v>0</v>
      </c>
      <c r="BQ166" s="42">
        <f>BO166-BP165/BQ165</f>
        <v>338.99167950212001</v>
      </c>
      <c r="BR166" s="47">
        <f>BQ166-BS166</f>
        <v>0</v>
      </c>
      <c r="BS166" s="42">
        <f>BQ166-BR165/BS165</f>
        <v>338.99167950212001</v>
      </c>
      <c r="BT166" s="47">
        <f>BS166-BU166</f>
        <v>0</v>
      </c>
      <c r="BU166" s="42">
        <f>BS166-BT165/BU165</f>
        <v>338.99167950212001</v>
      </c>
      <c r="BV166" s="47">
        <f>BU166-BW166</f>
        <v>0</v>
      </c>
      <c r="BW166" s="42">
        <f>BU166-BV165/BW165</f>
        <v>338.99167950212001</v>
      </c>
      <c r="BX166" s="47">
        <f>BW166-BY166</f>
        <v>0</v>
      </c>
      <c r="BY166" s="42">
        <f>BW166-BX165/BY165</f>
        <v>338.99167950212001</v>
      </c>
      <c r="BZ166" s="47">
        <f>BY166-CA166</f>
        <v>0</v>
      </c>
      <c r="CA166" s="42">
        <f>BY166-BZ165/CA165</f>
        <v>338.99167950212001</v>
      </c>
      <c r="CB166" s="47">
        <f>CA166-CC166</f>
        <v>0</v>
      </c>
      <c r="CC166" s="42">
        <f>CA166-CB165/CC165</f>
        <v>338.99167950212001</v>
      </c>
      <c r="CD166" s="47">
        <f>CC166-CE166</f>
        <v>0</v>
      </c>
      <c r="CE166" s="42">
        <f>CC166-CD165/CE165</f>
        <v>338.99167950212001</v>
      </c>
      <c r="CF166" s="47">
        <f>CE166-CG166</f>
        <v>0</v>
      </c>
      <c r="CG166" s="42">
        <f>CE166-CF165/CG165</f>
        <v>338.99167950212001</v>
      </c>
      <c r="CH166" s="47">
        <f>CG166-CI166</f>
        <v>0</v>
      </c>
      <c r="CI166" s="42">
        <f>CG166-CH165/CI165</f>
        <v>338.99167950212001</v>
      </c>
      <c r="CJ166" s="47">
        <f>CI166-CK166</f>
        <v>0</v>
      </c>
      <c r="CK166" s="42">
        <f>CI166-CJ165/CK165</f>
        <v>338.99167950212001</v>
      </c>
      <c r="CL166" s="47">
        <f>CK166-CM166</f>
        <v>0</v>
      </c>
      <c r="CM166" s="42">
        <f>CK166-CL165/CM165</f>
        <v>338.99167950212001</v>
      </c>
      <c r="CN166" s="47">
        <f>CM166-CO166</f>
        <v>0</v>
      </c>
      <c r="CO166" s="42">
        <f>CM166-CN165/CO165</f>
        <v>338.99167950212001</v>
      </c>
      <c r="CP166" s="47">
        <f>CO166-CQ166</f>
        <v>0</v>
      </c>
      <c r="CQ166" s="42">
        <f>CO166-CP165/CQ165</f>
        <v>338.99167950212001</v>
      </c>
      <c r="CR166" s="47">
        <f>CQ166-CS166</f>
        <v>0</v>
      </c>
      <c r="CS166" s="42">
        <f>CQ166-CR165/CS165</f>
        <v>338.99167950212001</v>
      </c>
      <c r="CT166" s="47">
        <f>CS166-CU166</f>
        <v>0</v>
      </c>
      <c r="CU166" s="42">
        <f>CS166-CT165/CU165</f>
        <v>338.99167950212001</v>
      </c>
      <c r="CV166" s="47">
        <f>CU166-CW166</f>
        <v>0</v>
      </c>
      <c r="CW166" s="42">
        <f>CU166-CV165/CW165</f>
        <v>338.99167950212001</v>
      </c>
      <c r="CX166" s="47">
        <f>CW166-CY166</f>
        <v>0</v>
      </c>
      <c r="CY166" s="42">
        <f>CW166-CX165/CY165</f>
        <v>338.99167950212001</v>
      </c>
      <c r="CZ166" s="47">
        <f>CY166-DA166</f>
        <v>0</v>
      </c>
      <c r="DA166" s="42">
        <f>CY166-CZ165/DA165</f>
        <v>338.99167950212001</v>
      </c>
      <c r="DB166" s="47">
        <f>DA166-DC166</f>
        <v>0</v>
      </c>
      <c r="DC166" s="42">
        <f>DA166-DB165/DC165</f>
        <v>338.99167950212001</v>
      </c>
      <c r="DD166" s="47">
        <f>DC166-DE166</f>
        <v>0</v>
      </c>
      <c r="DE166" s="42">
        <f>DC166-DD165/DE165</f>
        <v>338.99167950212001</v>
      </c>
      <c r="DF166" s="47">
        <f>DE166-DG166</f>
        <v>0</v>
      </c>
      <c r="DG166" s="42">
        <f>DE166-DF165/DG165</f>
        <v>338.99167950212001</v>
      </c>
      <c r="DH166" s="47">
        <f>DG166-DI166</f>
        <v>0</v>
      </c>
      <c r="DI166" s="42">
        <f>DG166-DH165/DI165</f>
        <v>338.99167950212001</v>
      </c>
      <c r="DJ166" s="47">
        <f>DI166-DK166</f>
        <v>0</v>
      </c>
      <c r="DK166" s="42">
        <f>DI166-DJ165/DK165</f>
        <v>338.99167950212001</v>
      </c>
      <c r="DL166" s="47">
        <f>DK166-DM166</f>
        <v>0</v>
      </c>
      <c r="DM166" s="42">
        <f>DK166-DL165/DM165</f>
        <v>338.99167950212001</v>
      </c>
      <c r="DN166" s="47">
        <f>DM166-DO166</f>
        <v>0</v>
      </c>
      <c r="DO166" s="42">
        <f>DM166-DN165/DO165</f>
        <v>338.99167950212001</v>
      </c>
      <c r="DP166" s="47">
        <f>DO166-DQ166</f>
        <v>0</v>
      </c>
      <c r="DQ166" s="42">
        <f>DO166-DP165/DQ165</f>
        <v>338.99167950212001</v>
      </c>
      <c r="DR166" s="47">
        <f>DQ166-DS166</f>
        <v>0</v>
      </c>
      <c r="DS166" s="42">
        <f>DQ166-DR165/DS165</f>
        <v>338.99167950212001</v>
      </c>
      <c r="DT166" s="47">
        <f>DS166-DU166</f>
        <v>0</v>
      </c>
      <c r="DU166" s="42">
        <f>DS166-DT165/DU165</f>
        <v>338.99167950212001</v>
      </c>
      <c r="DV166" s="47">
        <f>DU166-DW166</f>
        <v>0</v>
      </c>
      <c r="DW166" s="42">
        <f>DU166-DV165/DW165</f>
        <v>338.99167950212001</v>
      </c>
      <c r="DX166" s="47">
        <f>DW166-DY166</f>
        <v>0</v>
      </c>
      <c r="DY166" s="42">
        <f>DW166-DX165/DY165</f>
        <v>338.99167950212001</v>
      </c>
      <c r="DZ166" s="47">
        <f>DY166-EA166</f>
        <v>0</v>
      </c>
      <c r="EA166" s="42">
        <f>DY166-DZ165/EA165</f>
        <v>338.99167950212001</v>
      </c>
      <c r="EB166" s="47">
        <f>EA166-EC166</f>
        <v>0</v>
      </c>
      <c r="EC166" s="42">
        <f>EA166-EB165/EC165</f>
        <v>338.99167950212001</v>
      </c>
      <c r="ED166" s="47">
        <f>EC166-EE166</f>
        <v>0</v>
      </c>
      <c r="EE166" s="42">
        <f>EC166-ED165/EE165</f>
        <v>338.99167950212001</v>
      </c>
      <c r="EF166" s="47">
        <f>EE166-EG166</f>
        <v>0</v>
      </c>
      <c r="EG166" s="42">
        <f>EE166-EF165/EG165</f>
        <v>338.99167950212001</v>
      </c>
      <c r="EH166" s="47">
        <f>EG166-EI166</f>
        <v>0</v>
      </c>
      <c r="EI166" s="42">
        <f>EG166-EH165/EI165</f>
        <v>338.99167950212001</v>
      </c>
      <c r="EJ166" s="47">
        <f>EI166-EK166</f>
        <v>0</v>
      </c>
      <c r="EK166" s="42">
        <f>EI166-EJ165/EK165</f>
        <v>338.99167950212001</v>
      </c>
      <c r="EL166" s="47">
        <f>EK166-EM166</f>
        <v>0</v>
      </c>
      <c r="EM166" s="42">
        <f>EK166-EL165/EM165</f>
        <v>338.99167950212001</v>
      </c>
      <c r="EN166" s="47">
        <f>EM166-EO166</f>
        <v>0</v>
      </c>
      <c r="EO166" s="42">
        <f>EM166-EN165/EO165</f>
        <v>338.99167950212001</v>
      </c>
      <c r="EP166" s="47">
        <f>EO166-EQ166</f>
        <v>0</v>
      </c>
      <c r="EQ166" s="42">
        <f>EO166-EP165/EQ165</f>
        <v>338.99167950212001</v>
      </c>
      <c r="ER166" s="47">
        <f>EQ166-ES166</f>
        <v>0</v>
      </c>
      <c r="ES166" s="42">
        <f>EQ166-ER165/ES165</f>
        <v>338.99167950212001</v>
      </c>
      <c r="ET166" s="47">
        <f>ES166-EU166</f>
        <v>0</v>
      </c>
      <c r="EU166" s="42">
        <f>ES166-ET165/EU165</f>
        <v>338.99167950212001</v>
      </c>
      <c r="EV166" s="47">
        <f>EU166-EW166</f>
        <v>0</v>
      </c>
      <c r="EW166" s="42">
        <f>EU166-EV165/EW165</f>
        <v>338.99167950212001</v>
      </c>
    </row>
    <row r="168" spans="13:153" x14ac:dyDescent="0.25">
      <c r="N168" t="s">
        <v>676</v>
      </c>
      <c r="Q168" s="34">
        <f>N153</f>
        <v>65.84167950212003</v>
      </c>
      <c r="R168" t="s">
        <v>674</v>
      </c>
      <c r="S168" s="34">
        <f>N154</f>
        <v>338.99167950212001</v>
      </c>
      <c r="T168" t="s">
        <v>36</v>
      </c>
    </row>
    <row r="169" spans="13:153" x14ac:dyDescent="0.25">
      <c r="N169" t="s">
        <v>675</v>
      </c>
      <c r="Q169" s="34">
        <f>N137</f>
        <v>110.58198861596253</v>
      </c>
      <c r="R169" t="s">
        <v>674</v>
      </c>
      <c r="S169" s="34">
        <f>N138</f>
        <v>383.73198861596251</v>
      </c>
      <c r="T169" t="s">
        <v>36</v>
      </c>
    </row>
    <row r="171" spans="13:153" x14ac:dyDescent="0.25">
      <c r="M171" s="68" t="s">
        <v>695</v>
      </c>
      <c r="N171" s="69" t="s">
        <v>694</v>
      </c>
    </row>
    <row r="172" spans="13:153" ht="18" x14ac:dyDescent="0.35">
      <c r="M172" t="s">
        <v>680</v>
      </c>
      <c r="Q172">
        <f>Z134/100</f>
        <v>0.95</v>
      </c>
      <c r="R172" s="67" t="s">
        <v>683</v>
      </c>
    </row>
    <row r="173" spans="13:153" ht="18" x14ac:dyDescent="0.35">
      <c r="M173" t="s">
        <v>684</v>
      </c>
      <c r="Q173">
        <f>Y134/100</f>
        <v>0.95</v>
      </c>
      <c r="R173" s="67" t="s">
        <v>685</v>
      </c>
    </row>
    <row r="174" spans="13:153" x14ac:dyDescent="0.25">
      <c r="M174" t="s">
        <v>686</v>
      </c>
      <c r="Q174" s="16">
        <f>AA134</f>
        <v>2.154478178138127</v>
      </c>
    </row>
    <row r="176" spans="13:153" x14ac:dyDescent="0.25">
      <c r="M176" t="s">
        <v>65</v>
      </c>
      <c r="N176" s="16">
        <f>-1*LOG(Q172/(1-Q172))</f>
        <v>-1.2787536009528286</v>
      </c>
    </row>
    <row r="177" spans="13:37" x14ac:dyDescent="0.25">
      <c r="M177" t="s">
        <v>61</v>
      </c>
      <c r="N177" s="16">
        <f>LOG((Q173/(1-Q173))*(Q172/(1-Q172)))/LOG(Q174)</f>
        <v>7.6723198317909809</v>
      </c>
    </row>
    <row r="178" spans="13:37" x14ac:dyDescent="0.25">
      <c r="M178" s="65" t="s">
        <v>687</v>
      </c>
    </row>
    <row r="179" spans="13:37" ht="18" x14ac:dyDescent="0.35">
      <c r="P179" t="s">
        <v>544</v>
      </c>
      <c r="R179" t="s">
        <v>668</v>
      </c>
      <c r="T179" t="s">
        <v>679</v>
      </c>
      <c r="V179" s="48" t="s">
        <v>698</v>
      </c>
      <c r="W179" s="48"/>
      <c r="X179" s="48" t="s">
        <v>696</v>
      </c>
      <c r="Y179" s="48" t="s">
        <v>681</v>
      </c>
      <c r="Z179" s="48" t="s">
        <v>682</v>
      </c>
      <c r="AA179" s="48" t="s">
        <v>697</v>
      </c>
      <c r="AC179" s="48" t="s">
        <v>717</v>
      </c>
      <c r="AE179" s="48" t="s">
        <v>718</v>
      </c>
      <c r="AH179" t="s">
        <v>743</v>
      </c>
    </row>
    <row r="180" spans="13:37" x14ac:dyDescent="0.25">
      <c r="N180" t="s">
        <v>688</v>
      </c>
      <c r="O180" t="s">
        <v>689</v>
      </c>
      <c r="P180" t="s">
        <v>690</v>
      </c>
      <c r="Q180" t="s">
        <v>667</v>
      </c>
      <c r="R180" t="s">
        <v>690</v>
      </c>
      <c r="S180" t="s">
        <v>667</v>
      </c>
      <c r="T180" t="s">
        <v>666</v>
      </c>
      <c r="U180" t="s">
        <v>667</v>
      </c>
      <c r="V180" t="s">
        <v>666</v>
      </c>
      <c r="W180" t="s">
        <v>667</v>
      </c>
      <c r="AC180" t="s">
        <v>690</v>
      </c>
      <c r="AD180" t="s">
        <v>667</v>
      </c>
      <c r="AE180" t="s">
        <v>690</v>
      </c>
      <c r="AF180" t="s">
        <v>667</v>
      </c>
      <c r="AH180" t="s">
        <v>744</v>
      </c>
      <c r="AI180" t="s">
        <v>745</v>
      </c>
      <c r="AJ180" t="s">
        <v>746</v>
      </c>
      <c r="AK180" t="s">
        <v>747</v>
      </c>
    </row>
    <row r="181" spans="13:37" x14ac:dyDescent="0.25">
      <c r="M181">
        <v>1</v>
      </c>
      <c r="N181" s="30">
        <f>IF(X9,10^$N$176*X124^$N$177/(1+10^$N$176*X124^$N$177),0)</f>
        <v>0.99998628865732708</v>
      </c>
      <c r="O181" s="30">
        <f>IF(X9,1-N181,0)</f>
        <v>1.3711342672917404E-5</v>
      </c>
      <c r="P181" s="16">
        <f>IF(X9,IF(G9="",N181*Q9,P124),0)</f>
        <v>4.9999314432866351</v>
      </c>
      <c r="Q181" s="16">
        <f>IF(X9,Q9-P181,0)</f>
        <v>6.8556713364920085E-5</v>
      </c>
      <c r="R181" s="30">
        <f>P181/$P$134</f>
        <v>0.11101822689986626</v>
      </c>
      <c r="S181" s="30">
        <f>Q181/$Q$134</f>
        <v>1.2473255343533002E-6</v>
      </c>
      <c r="T181" s="30">
        <f>IF(G9="HK",EXP(N9-O9/($S$225+P9))/$T$30,0)</f>
        <v>0</v>
      </c>
      <c r="U181" s="30">
        <f>IF(G9="HK",EXP(N9-O9/($S$226+P9))/$T$30,0)</f>
        <v>0</v>
      </c>
      <c r="V181" s="16">
        <f>(EXP(N9-O9/(P9+$S$225))/$T$30)/$T$191</f>
        <v>7.2598176213202628</v>
      </c>
      <c r="W181" s="16">
        <f>(EXP(N9-O9/(P9+$S$226))/$T$30)/$U$191</f>
        <v>5.4961819995939756</v>
      </c>
      <c r="X181" s="16">
        <f>SQRT(V181*W181)</f>
        <v>6.3167459130976278</v>
      </c>
      <c r="Y181">
        <f>IF(G9="LK",J9,0)</f>
        <v>0</v>
      </c>
      <c r="Z181">
        <f>IF(G9="HK",J9,0)</f>
        <v>0</v>
      </c>
      <c r="AA181" s="30">
        <f>IF(G9="LK",X181,0)</f>
        <v>0</v>
      </c>
      <c r="AC181" s="30">
        <f>IF(G9="LK",R181,0)</f>
        <v>0</v>
      </c>
      <c r="AD181" s="30">
        <f>IF(G9="LK",S181,0)</f>
        <v>0</v>
      </c>
      <c r="AE181" s="30">
        <f>IF(G9="HK",R181,0)</f>
        <v>0</v>
      </c>
      <c r="AF181" s="30">
        <f>IF(G9="HK",S181,0)</f>
        <v>0</v>
      </c>
      <c r="AH181" s="34">
        <f>IF(G9="HK",S9,0)</f>
        <v>0</v>
      </c>
      <c r="AI181" s="34">
        <f>IF(G9="LK",S9,0)</f>
        <v>0</v>
      </c>
      <c r="AJ181" s="16">
        <f>IF(G9="LK",S181,0)</f>
        <v>0</v>
      </c>
      <c r="AK181" s="16">
        <f>IF(G9="HK",R181,0)</f>
        <v>0</v>
      </c>
    </row>
    <row r="182" spans="13:37" x14ac:dyDescent="0.25">
      <c r="M182">
        <v>2</v>
      </c>
      <c r="N182" s="30">
        <f t="shared" ref="N182:N190" si="67">IF(X10,10^$N$176*X125^$N$177/(1+10^$N$176*X125^$N$177),0)</f>
        <v>0.99287623316987372</v>
      </c>
      <c r="O182" s="30">
        <f t="shared" ref="O182:O190" si="68">IF(X10,1-N182,0)</f>
        <v>7.1237668301262769E-3</v>
      </c>
      <c r="P182" s="16">
        <f t="shared" ref="P182:P190" si="69">IF(X10,IF(G10="",N182*Q10,P125),0)</f>
        <v>14.893143497548106</v>
      </c>
      <c r="Q182" s="16">
        <f t="shared" ref="Q182:Q190" si="70">IF(X10,Q10-P182,0)</f>
        <v>0.10685650245189393</v>
      </c>
      <c r="R182" s="30">
        <f t="shared" ref="R182:R190" si="71">P182/$P$134</f>
        <v>0.33068661097005309</v>
      </c>
      <c r="S182" s="30">
        <f t="shared" ref="S182:S190" si="72">Q182/$Q$134</f>
        <v>1.9441545178875816E-3</v>
      </c>
      <c r="T182" s="30">
        <f t="shared" ref="T182:T190" si="73">IF(G10="HK",EXP(N10-O10/($S$225+P10))/$T$30,0)</f>
        <v>0</v>
      </c>
      <c r="U182" s="30">
        <f t="shared" ref="U182:U190" si="74">IF(G10="HK",EXP(N10-O10/($S$226+P10))/$T$30,0)</f>
        <v>0</v>
      </c>
      <c r="V182" s="16">
        <f t="shared" ref="V182:V190" si="75">(EXP(N10-O10/(P10+$S$225))/$T$30)/$T$191</f>
        <v>3.0482256882521024</v>
      </c>
      <c r="W182" s="16">
        <f t="shared" ref="W182:W190" si="76">(EXP(N10-O10/(P10+$S$226))/$T$30)/$U$191</f>
        <v>2.5599487764943389</v>
      </c>
      <c r="X182" s="16">
        <f t="shared" ref="X182:X190" si="77">SQRT(V182*W182)</f>
        <v>2.7934390312157493</v>
      </c>
      <c r="Y182">
        <f t="shared" ref="Y182:Y190" si="78">IF(G10="LK",J10,0)</f>
        <v>0</v>
      </c>
      <c r="Z182">
        <f t="shared" ref="Z182:Z190" si="79">IF(G10="HK",J10,0)</f>
        <v>0</v>
      </c>
      <c r="AA182" s="30">
        <f t="shared" ref="AA182:AA190" si="80">IF(G10="LK",X182,0)</f>
        <v>0</v>
      </c>
      <c r="AC182" s="30">
        <f t="shared" ref="AC182:AC190" si="81">IF(G10="LK",R182,0)</f>
        <v>0</v>
      </c>
      <c r="AD182" s="30">
        <f t="shared" ref="AD182:AD190" si="82">IF(G10="LK",S182,0)</f>
        <v>0</v>
      </c>
      <c r="AE182" s="30">
        <f t="shared" ref="AE182:AE190" si="83">IF(G10="HK",R182,0)</f>
        <v>0</v>
      </c>
      <c r="AF182" s="30">
        <f t="shared" ref="AF182:AF190" si="84">IF(G10="HK",S182,0)</f>
        <v>0</v>
      </c>
      <c r="AH182" s="34">
        <f t="shared" ref="AH182:AH190" si="85">IF(G10="HK",S10,0)</f>
        <v>0</v>
      </c>
      <c r="AI182" s="34">
        <f t="shared" ref="AI182:AI190" si="86">IF(G10="LK",S10,0)</f>
        <v>0</v>
      </c>
      <c r="AJ182" s="16">
        <f t="shared" ref="AJ182:AJ190" si="87">IF(G10="LK",S182,0)</f>
        <v>0</v>
      </c>
      <c r="AK182" s="16">
        <f t="shared" ref="AK182:AK190" si="88">IF(G10="HK",R182,0)</f>
        <v>0</v>
      </c>
    </row>
    <row r="183" spans="13:37" x14ac:dyDescent="0.25">
      <c r="M183">
        <v>3</v>
      </c>
      <c r="N183" s="30">
        <f t="shared" si="67"/>
        <v>0.95</v>
      </c>
      <c r="O183" s="30">
        <f t="shared" si="68"/>
        <v>5.0000000000000044E-2</v>
      </c>
      <c r="P183" s="16">
        <f t="shared" si="69"/>
        <v>23.75</v>
      </c>
      <c r="Q183" s="16">
        <f t="shared" si="70"/>
        <v>1.25</v>
      </c>
      <c r="R183" s="30">
        <f t="shared" si="71"/>
        <v>0.52734380836602779</v>
      </c>
      <c r="S183" s="30">
        <f t="shared" si="72"/>
        <v>2.2742585538521938E-2</v>
      </c>
      <c r="T183" s="30">
        <f t="shared" si="73"/>
        <v>0</v>
      </c>
      <c r="U183" s="30">
        <f t="shared" si="74"/>
        <v>0</v>
      </c>
      <c r="V183" s="16">
        <f t="shared" si="75"/>
        <v>2.2837712567388131</v>
      </c>
      <c r="W183" s="16">
        <f t="shared" si="76"/>
        <v>2.0324914598861539</v>
      </c>
      <c r="X183" s="16">
        <f t="shared" si="77"/>
        <v>2.1544710663304594</v>
      </c>
      <c r="Y183">
        <f t="shared" si="78"/>
        <v>95</v>
      </c>
      <c r="Z183">
        <f t="shared" si="79"/>
        <v>0</v>
      </c>
      <c r="AA183" s="30">
        <f>IF(G11="LK",X183,0)</f>
        <v>2.1544710663304594</v>
      </c>
      <c r="AC183" s="30">
        <f t="shared" si="81"/>
        <v>0.52734380836602779</v>
      </c>
      <c r="AD183" s="30">
        <f t="shared" si="82"/>
        <v>2.2742585538521938E-2</v>
      </c>
      <c r="AE183" s="30">
        <f t="shared" si="83"/>
        <v>0</v>
      </c>
      <c r="AF183" s="30">
        <f t="shared" si="84"/>
        <v>0</v>
      </c>
      <c r="AH183" s="34">
        <f t="shared" si="85"/>
        <v>0</v>
      </c>
      <c r="AI183" s="34">
        <f t="shared" si="86"/>
        <v>0.25</v>
      </c>
      <c r="AJ183" s="16">
        <f t="shared" si="87"/>
        <v>2.2742585538521938E-2</v>
      </c>
      <c r="AK183" s="16">
        <f t="shared" si="88"/>
        <v>0</v>
      </c>
    </row>
    <row r="184" spans="13:37" x14ac:dyDescent="0.25">
      <c r="M184">
        <v>4</v>
      </c>
      <c r="N184" s="30">
        <f t="shared" si="67"/>
        <v>5.0000000000000031E-2</v>
      </c>
      <c r="O184" s="30">
        <f t="shared" si="68"/>
        <v>0.95</v>
      </c>
      <c r="P184" s="16">
        <f t="shared" si="69"/>
        <v>1.0000000000000009</v>
      </c>
      <c r="Q184" s="16">
        <f t="shared" si="70"/>
        <v>19</v>
      </c>
      <c r="R184" s="30">
        <f t="shared" si="71"/>
        <v>2.220394982593803E-2</v>
      </c>
      <c r="S184" s="30">
        <f t="shared" si="72"/>
        <v>0.34568730018553345</v>
      </c>
      <c r="T184" s="30">
        <f>IF(G12="HK",EXP(N12-O12/($S$225+P12))/$T$30,0)</f>
        <v>0.38788142436382883</v>
      </c>
      <c r="U184" s="30">
        <f t="shared" si="74"/>
        <v>1.0786013714772931</v>
      </c>
      <c r="V184" s="16">
        <f t="shared" si="75"/>
        <v>1</v>
      </c>
      <c r="W184" s="16">
        <f t="shared" si="76"/>
        <v>1</v>
      </c>
      <c r="X184" s="16">
        <f t="shared" si="77"/>
        <v>1</v>
      </c>
      <c r="Y184">
        <f t="shared" si="78"/>
        <v>0</v>
      </c>
      <c r="Z184">
        <f t="shared" si="79"/>
        <v>95</v>
      </c>
      <c r="AA184" s="30">
        <f t="shared" si="80"/>
        <v>0</v>
      </c>
      <c r="AC184" s="30">
        <f t="shared" si="81"/>
        <v>0</v>
      </c>
      <c r="AD184" s="30">
        <f t="shared" si="82"/>
        <v>0</v>
      </c>
      <c r="AE184" s="30">
        <f t="shared" si="83"/>
        <v>2.220394982593803E-2</v>
      </c>
      <c r="AF184" s="30">
        <f t="shared" si="84"/>
        <v>0.34568730018553345</v>
      </c>
      <c r="AH184" s="34">
        <f t="shared" si="85"/>
        <v>0.2</v>
      </c>
      <c r="AI184" s="34">
        <f t="shared" si="86"/>
        <v>0</v>
      </c>
      <c r="AJ184" s="16">
        <f t="shared" si="87"/>
        <v>0</v>
      </c>
      <c r="AK184" s="16">
        <f t="shared" si="88"/>
        <v>2.220394982593803E-2</v>
      </c>
    </row>
    <row r="185" spans="13:37" x14ac:dyDescent="0.25">
      <c r="M185">
        <v>5</v>
      </c>
      <c r="N185" s="30">
        <f t="shared" si="67"/>
        <v>1.1271354686812297E-2</v>
      </c>
      <c r="O185" s="30">
        <f t="shared" si="68"/>
        <v>0.98872864531318772</v>
      </c>
      <c r="P185" s="16">
        <f t="shared" si="69"/>
        <v>0.39449741403843042</v>
      </c>
      <c r="Q185" s="16">
        <f t="shared" si="70"/>
        <v>34.605502585961567</v>
      </c>
      <c r="R185" s="30">
        <f t="shared" si="71"/>
        <v>8.7594007877716019E-3</v>
      </c>
      <c r="S185" s="30">
        <f t="shared" si="72"/>
        <v>0.62961488213181849</v>
      </c>
      <c r="T185" s="30">
        <f t="shared" si="73"/>
        <v>0</v>
      </c>
      <c r="U185" s="30">
        <f t="shared" si="74"/>
        <v>0</v>
      </c>
      <c r="V185" s="16">
        <f t="shared" si="75"/>
        <v>0.79694908494766137</v>
      </c>
      <c r="W185" s="16">
        <f t="shared" si="76"/>
        <v>0.84215191191214667</v>
      </c>
      <c r="X185" s="16">
        <f t="shared" si="77"/>
        <v>0.81923879033240898</v>
      </c>
      <c r="Y185">
        <f t="shared" si="78"/>
        <v>0</v>
      </c>
      <c r="Z185">
        <f t="shared" si="79"/>
        <v>0</v>
      </c>
      <c r="AA185" s="30">
        <f t="shared" si="80"/>
        <v>0</v>
      </c>
      <c r="AC185" s="30">
        <f t="shared" si="81"/>
        <v>0</v>
      </c>
      <c r="AD185" s="30">
        <f t="shared" si="82"/>
        <v>0</v>
      </c>
      <c r="AE185" s="30">
        <f t="shared" si="83"/>
        <v>0</v>
      </c>
      <c r="AF185" s="30">
        <f t="shared" si="84"/>
        <v>0</v>
      </c>
      <c r="AH185" s="34">
        <f t="shared" si="85"/>
        <v>0</v>
      </c>
      <c r="AI185" s="34">
        <f t="shared" si="86"/>
        <v>0</v>
      </c>
      <c r="AJ185" s="16">
        <f t="shared" si="87"/>
        <v>0</v>
      </c>
      <c r="AK185" s="16">
        <f t="shared" si="88"/>
        <v>0</v>
      </c>
    </row>
    <row r="186" spans="13:37" x14ac:dyDescent="0.25">
      <c r="M186">
        <v>6</v>
      </c>
      <c r="N186" s="30">
        <f t="shared" si="67"/>
        <v>0</v>
      </c>
      <c r="O186" s="30">
        <f t="shared" si="68"/>
        <v>0</v>
      </c>
      <c r="P186" s="16">
        <f t="shared" si="69"/>
        <v>0</v>
      </c>
      <c r="Q186" s="16">
        <f t="shared" si="70"/>
        <v>0</v>
      </c>
      <c r="R186" s="30">
        <f t="shared" si="71"/>
        <v>0</v>
      </c>
      <c r="S186" s="30">
        <f t="shared" si="72"/>
        <v>0</v>
      </c>
      <c r="T186" s="30">
        <f t="shared" si="73"/>
        <v>0</v>
      </c>
      <c r="U186" s="30">
        <f t="shared" si="74"/>
        <v>0</v>
      </c>
      <c r="V186" s="16">
        <f t="shared" si="75"/>
        <v>4.1916883272189609E-4</v>
      </c>
      <c r="W186" s="16">
        <f t="shared" si="76"/>
        <v>1.5073947445700553E-4</v>
      </c>
      <c r="X186" s="16">
        <f t="shared" si="77"/>
        <v>2.5136684258918293E-4</v>
      </c>
      <c r="Y186">
        <f t="shared" si="78"/>
        <v>0</v>
      </c>
      <c r="Z186">
        <f t="shared" si="79"/>
        <v>0</v>
      </c>
      <c r="AA186" s="30">
        <f t="shared" si="80"/>
        <v>0</v>
      </c>
      <c r="AC186" s="30">
        <f t="shared" si="81"/>
        <v>0</v>
      </c>
      <c r="AD186" s="30">
        <f t="shared" si="82"/>
        <v>0</v>
      </c>
      <c r="AE186" s="30">
        <f t="shared" si="83"/>
        <v>0</v>
      </c>
      <c r="AF186" s="30">
        <f t="shared" si="84"/>
        <v>0</v>
      </c>
      <c r="AH186" s="34">
        <f t="shared" si="85"/>
        <v>0</v>
      </c>
      <c r="AI186" s="34">
        <f t="shared" si="86"/>
        <v>0</v>
      </c>
      <c r="AJ186" s="16">
        <f t="shared" si="87"/>
        <v>0</v>
      </c>
      <c r="AK186" s="16">
        <f t="shared" si="88"/>
        <v>0</v>
      </c>
    </row>
    <row r="187" spans="13:37" x14ac:dyDescent="0.25">
      <c r="M187">
        <v>7</v>
      </c>
      <c r="N187" s="30">
        <f t="shared" si="67"/>
        <v>0</v>
      </c>
      <c r="O187" s="30">
        <f t="shared" si="68"/>
        <v>0</v>
      </c>
      <c r="P187" s="16">
        <f t="shared" si="69"/>
        <v>0</v>
      </c>
      <c r="Q187" s="16">
        <f t="shared" si="70"/>
        <v>0</v>
      </c>
      <c r="R187" s="30">
        <f t="shared" si="71"/>
        <v>0</v>
      </c>
      <c r="S187" s="30">
        <f t="shared" si="72"/>
        <v>0</v>
      </c>
      <c r="T187" s="30">
        <f t="shared" si="73"/>
        <v>0</v>
      </c>
      <c r="U187" s="30">
        <f t="shared" si="74"/>
        <v>0</v>
      </c>
      <c r="V187" s="16">
        <f t="shared" si="75"/>
        <v>4.1916883272189609E-4</v>
      </c>
      <c r="W187" s="16">
        <f t="shared" si="76"/>
        <v>1.5073947445700553E-4</v>
      </c>
      <c r="X187" s="16">
        <f t="shared" si="77"/>
        <v>2.5136684258918293E-4</v>
      </c>
      <c r="Y187">
        <f t="shared" si="78"/>
        <v>0</v>
      </c>
      <c r="Z187">
        <f t="shared" si="79"/>
        <v>0</v>
      </c>
      <c r="AA187" s="30">
        <f t="shared" si="80"/>
        <v>0</v>
      </c>
      <c r="AC187" s="30">
        <f t="shared" si="81"/>
        <v>0</v>
      </c>
      <c r="AD187" s="30">
        <f t="shared" si="82"/>
        <v>0</v>
      </c>
      <c r="AE187" s="30">
        <f t="shared" si="83"/>
        <v>0</v>
      </c>
      <c r="AF187" s="30">
        <f t="shared" si="84"/>
        <v>0</v>
      </c>
      <c r="AH187" s="34">
        <f t="shared" si="85"/>
        <v>0</v>
      </c>
      <c r="AI187" s="34">
        <f t="shared" si="86"/>
        <v>0</v>
      </c>
      <c r="AJ187" s="16">
        <f t="shared" si="87"/>
        <v>0</v>
      </c>
      <c r="AK187" s="16">
        <f t="shared" si="88"/>
        <v>0</v>
      </c>
    </row>
    <row r="188" spans="13:37" x14ac:dyDescent="0.25">
      <c r="M188">
        <v>8</v>
      </c>
      <c r="N188" s="30">
        <f t="shared" si="67"/>
        <v>0</v>
      </c>
      <c r="O188" s="30">
        <f t="shared" si="68"/>
        <v>0</v>
      </c>
      <c r="P188" s="16">
        <f t="shared" si="69"/>
        <v>0</v>
      </c>
      <c r="Q188" s="16">
        <f t="shared" si="70"/>
        <v>0</v>
      </c>
      <c r="R188" s="30">
        <f t="shared" si="71"/>
        <v>0</v>
      </c>
      <c r="S188" s="30">
        <f t="shared" si="72"/>
        <v>0</v>
      </c>
      <c r="T188" s="30">
        <f t="shared" si="73"/>
        <v>0</v>
      </c>
      <c r="U188" s="30">
        <f t="shared" si="74"/>
        <v>0</v>
      </c>
      <c r="V188" s="16">
        <f t="shared" si="75"/>
        <v>4.1916883272189609E-4</v>
      </c>
      <c r="W188" s="16">
        <f t="shared" si="76"/>
        <v>1.5073947445700553E-4</v>
      </c>
      <c r="X188" s="16">
        <f t="shared" si="77"/>
        <v>2.5136684258918293E-4</v>
      </c>
      <c r="Y188">
        <f t="shared" si="78"/>
        <v>0</v>
      </c>
      <c r="Z188">
        <f t="shared" si="79"/>
        <v>0</v>
      </c>
      <c r="AA188" s="30">
        <f t="shared" si="80"/>
        <v>0</v>
      </c>
      <c r="AC188" s="30">
        <f t="shared" si="81"/>
        <v>0</v>
      </c>
      <c r="AD188" s="30">
        <f t="shared" si="82"/>
        <v>0</v>
      </c>
      <c r="AE188" s="30">
        <f t="shared" si="83"/>
        <v>0</v>
      </c>
      <c r="AF188" s="30">
        <f t="shared" si="84"/>
        <v>0</v>
      </c>
      <c r="AH188" s="34">
        <f t="shared" si="85"/>
        <v>0</v>
      </c>
      <c r="AI188" s="34">
        <f t="shared" si="86"/>
        <v>0</v>
      </c>
      <c r="AJ188" s="16">
        <f t="shared" si="87"/>
        <v>0</v>
      </c>
      <c r="AK188" s="16">
        <f t="shared" si="88"/>
        <v>0</v>
      </c>
    </row>
    <row r="189" spans="13:37" x14ac:dyDescent="0.25">
      <c r="M189">
        <v>9</v>
      </c>
      <c r="N189" s="30">
        <f t="shared" si="67"/>
        <v>0</v>
      </c>
      <c r="O189" s="30">
        <f t="shared" si="68"/>
        <v>0</v>
      </c>
      <c r="P189" s="16">
        <f t="shared" si="69"/>
        <v>0</v>
      </c>
      <c r="Q189" s="16">
        <f t="shared" si="70"/>
        <v>0</v>
      </c>
      <c r="R189" s="30">
        <f t="shared" si="71"/>
        <v>0</v>
      </c>
      <c r="S189" s="30">
        <f t="shared" si="72"/>
        <v>0</v>
      </c>
      <c r="T189" s="30">
        <f t="shared" si="73"/>
        <v>0</v>
      </c>
      <c r="U189" s="30">
        <f t="shared" si="74"/>
        <v>0</v>
      </c>
      <c r="V189" s="16">
        <f t="shared" si="75"/>
        <v>4.1916883272189609E-4</v>
      </c>
      <c r="W189" s="16">
        <f t="shared" si="76"/>
        <v>1.5073947445700553E-4</v>
      </c>
      <c r="X189" s="16">
        <f t="shared" si="77"/>
        <v>2.5136684258918293E-4</v>
      </c>
      <c r="Y189">
        <f t="shared" si="78"/>
        <v>0</v>
      </c>
      <c r="Z189">
        <f t="shared" si="79"/>
        <v>0</v>
      </c>
      <c r="AA189" s="30">
        <f t="shared" si="80"/>
        <v>0</v>
      </c>
      <c r="AC189" s="30">
        <f t="shared" si="81"/>
        <v>0</v>
      </c>
      <c r="AD189" s="30">
        <f t="shared" si="82"/>
        <v>0</v>
      </c>
      <c r="AE189" s="30">
        <f t="shared" si="83"/>
        <v>0</v>
      </c>
      <c r="AF189" s="30">
        <f t="shared" si="84"/>
        <v>0</v>
      </c>
      <c r="AH189" s="34">
        <f t="shared" si="85"/>
        <v>0</v>
      </c>
      <c r="AI189" s="34">
        <f t="shared" si="86"/>
        <v>0</v>
      </c>
      <c r="AJ189" s="16">
        <f t="shared" si="87"/>
        <v>0</v>
      </c>
      <c r="AK189" s="16">
        <f t="shared" si="88"/>
        <v>0</v>
      </c>
    </row>
    <row r="190" spans="13:37" x14ac:dyDescent="0.25">
      <c r="M190">
        <v>10</v>
      </c>
      <c r="N190" s="30">
        <f t="shared" si="67"/>
        <v>0</v>
      </c>
      <c r="O190" s="30">
        <f t="shared" si="68"/>
        <v>0</v>
      </c>
      <c r="P190" s="16">
        <f t="shared" si="69"/>
        <v>0</v>
      </c>
      <c r="Q190" s="16">
        <f t="shared" si="70"/>
        <v>0</v>
      </c>
      <c r="R190" s="30">
        <f t="shared" si="71"/>
        <v>0</v>
      </c>
      <c r="S190" s="30">
        <f t="shared" si="72"/>
        <v>0</v>
      </c>
      <c r="T190" s="30">
        <f t="shared" si="73"/>
        <v>0</v>
      </c>
      <c r="U190" s="30">
        <f t="shared" si="74"/>
        <v>0</v>
      </c>
      <c r="V190" s="16">
        <f t="shared" si="75"/>
        <v>4.1916883272189609E-4</v>
      </c>
      <c r="W190" s="16">
        <f t="shared" si="76"/>
        <v>1.5073947445700553E-4</v>
      </c>
      <c r="X190" s="16">
        <f t="shared" si="77"/>
        <v>2.5136684258918293E-4</v>
      </c>
      <c r="Y190">
        <f t="shared" si="78"/>
        <v>0</v>
      </c>
      <c r="Z190">
        <f t="shared" si="79"/>
        <v>0</v>
      </c>
      <c r="AA190" s="30">
        <f t="shared" si="80"/>
        <v>0</v>
      </c>
      <c r="AC190" s="30">
        <f t="shared" si="81"/>
        <v>0</v>
      </c>
      <c r="AD190" s="30">
        <f t="shared" si="82"/>
        <v>0</v>
      </c>
      <c r="AE190" s="30">
        <f t="shared" si="83"/>
        <v>0</v>
      </c>
      <c r="AF190" s="30">
        <f t="shared" si="84"/>
        <v>0</v>
      </c>
      <c r="AH190" s="34">
        <f t="shared" si="85"/>
        <v>0</v>
      </c>
      <c r="AI190" s="34">
        <f t="shared" si="86"/>
        <v>0</v>
      </c>
      <c r="AJ190" s="16">
        <f t="shared" si="87"/>
        <v>0</v>
      </c>
      <c r="AK190" s="16">
        <f t="shared" si="88"/>
        <v>0</v>
      </c>
    </row>
    <row r="191" spans="13:37" x14ac:dyDescent="0.25">
      <c r="P191" s="104">
        <f>SUM(P181:P190)</f>
        <v>45.03757235487317</v>
      </c>
      <c r="Q191" s="104">
        <f>SUM(Q181:Q190)</f>
        <v>54.962427645126823</v>
      </c>
      <c r="T191" s="105">
        <f>SUM(T181:T190)</f>
        <v>0.38788142436382883</v>
      </c>
      <c r="U191" s="105">
        <f>SUM(U181:U190)</f>
        <v>1.0786013714772931</v>
      </c>
      <c r="Y191" s="82">
        <f>SUM(Y181:Y190)</f>
        <v>95</v>
      </c>
      <c r="Z191" s="82">
        <f>SUM(Z181:Z190)</f>
        <v>95</v>
      </c>
      <c r="AA191" s="104">
        <f>SUM(AA181:AA190)</f>
        <v>2.1544710663304594</v>
      </c>
      <c r="AC191" s="106">
        <f>SUM(AC181:AC190)</f>
        <v>0.52734380836602779</v>
      </c>
      <c r="AD191" s="106">
        <f>SUM(AD181:AD190)</f>
        <v>2.2742585538521938E-2</v>
      </c>
      <c r="AE191" s="106">
        <f t="shared" ref="AE191:AF191" si="89">SUM(AE181:AE190)</f>
        <v>2.220394982593803E-2</v>
      </c>
      <c r="AF191" s="106">
        <f t="shared" si="89"/>
        <v>0.34568730018553345</v>
      </c>
      <c r="AH191" s="60">
        <f>SUM(AH181:AH190)</f>
        <v>0.2</v>
      </c>
      <c r="AI191" s="60">
        <f>SUM(AI181:AI190)</f>
        <v>0.25</v>
      </c>
      <c r="AJ191" s="106">
        <f>SUM(AJ181:AJ190)</f>
        <v>2.2742585538521938E-2</v>
      </c>
      <c r="AK191" s="106">
        <f>SUM(AK181:AK190)</f>
        <v>2.220394982593803E-2</v>
      </c>
    </row>
    <row r="193" spans="13:153" x14ac:dyDescent="0.25">
      <c r="O193" s="41" t="s">
        <v>669</v>
      </c>
      <c r="R193" t="s">
        <v>571</v>
      </c>
      <c r="S193" s="43">
        <f>S136</f>
        <v>6150.5228319999997</v>
      </c>
      <c r="T193" t="s">
        <v>670</v>
      </c>
      <c r="AD193" s="64"/>
      <c r="AE193" s="64"/>
      <c r="AF193" s="31"/>
      <c r="AG193" s="64"/>
      <c r="AH193" s="64"/>
      <c r="AI193" s="31"/>
      <c r="AJ193" s="31"/>
      <c r="AK193" s="64"/>
      <c r="AL193" s="31"/>
      <c r="AM193" s="31"/>
      <c r="AN193" s="64"/>
      <c r="AO193" s="64"/>
    </row>
    <row r="194" spans="13:153" x14ac:dyDescent="0.25">
      <c r="M194" s="27" t="str">
        <f>IF(AND(N206,N207),"",IF(NOT(N207),"Solution not available, Check Input conditions !!!","Iteration did not converged in Maximum Iterations (70) !!!"))</f>
        <v/>
      </c>
      <c r="N194" s="42">
        <f>IF(N207,(N195-273.15),"")</f>
        <v>110.58219867532767</v>
      </c>
      <c r="O194" t="s">
        <v>581</v>
      </c>
      <c r="P194" t="s">
        <v>582</v>
      </c>
      <c r="R194" t="s">
        <v>583</v>
      </c>
      <c r="T194" t="s">
        <v>584</v>
      </c>
      <c r="V194" t="s">
        <v>585</v>
      </c>
      <c r="X194" t="s">
        <v>586</v>
      </c>
      <c r="Z194" t="s">
        <v>587</v>
      </c>
      <c r="AB194" t="s">
        <v>588</v>
      </c>
      <c r="AD194" t="s">
        <v>589</v>
      </c>
      <c r="AF194" t="s">
        <v>590</v>
      </c>
      <c r="AH194" t="s">
        <v>591</v>
      </c>
      <c r="AJ194" t="s">
        <v>592</v>
      </c>
      <c r="AL194" t="s">
        <v>593</v>
      </c>
      <c r="AN194" t="s">
        <v>594</v>
      </c>
      <c r="AP194" t="s">
        <v>595</v>
      </c>
      <c r="AR194" t="s">
        <v>596</v>
      </c>
      <c r="AT194" t="s">
        <v>597</v>
      </c>
      <c r="AV194" t="s">
        <v>598</v>
      </c>
      <c r="AX194" t="s">
        <v>599</v>
      </c>
      <c r="AZ194" t="s">
        <v>600</v>
      </c>
      <c r="BB194" t="s">
        <v>601</v>
      </c>
      <c r="BD194" t="s">
        <v>602</v>
      </c>
      <c r="BF194" t="s">
        <v>603</v>
      </c>
      <c r="BH194" t="s">
        <v>604</v>
      </c>
      <c r="BJ194" t="s">
        <v>605</v>
      </c>
      <c r="BL194" t="s">
        <v>606</v>
      </c>
      <c r="BN194" t="s">
        <v>607</v>
      </c>
      <c r="BP194" t="s">
        <v>608</v>
      </c>
      <c r="BR194" t="s">
        <v>609</v>
      </c>
      <c r="BT194" t="s">
        <v>610</v>
      </c>
      <c r="BV194" t="s">
        <v>611</v>
      </c>
      <c r="BX194" t="s">
        <v>612</v>
      </c>
      <c r="BZ194" t="s">
        <v>613</v>
      </c>
      <c r="CB194" t="s">
        <v>614</v>
      </c>
      <c r="CD194" t="s">
        <v>615</v>
      </c>
      <c r="CF194" t="s">
        <v>616</v>
      </c>
      <c r="CH194" t="s">
        <v>617</v>
      </c>
      <c r="CJ194" t="s">
        <v>618</v>
      </c>
      <c r="CL194" t="s">
        <v>619</v>
      </c>
      <c r="CN194" t="s">
        <v>620</v>
      </c>
      <c r="CP194" t="s">
        <v>621</v>
      </c>
      <c r="CR194" t="s">
        <v>622</v>
      </c>
      <c r="CT194" t="s">
        <v>623</v>
      </c>
      <c r="CV194" t="s">
        <v>624</v>
      </c>
      <c r="CX194" t="s">
        <v>625</v>
      </c>
      <c r="CZ194" t="s">
        <v>626</v>
      </c>
      <c r="DB194" t="s">
        <v>627</v>
      </c>
      <c r="DD194" t="s">
        <v>628</v>
      </c>
      <c r="DF194" t="s">
        <v>629</v>
      </c>
      <c r="DH194" t="s">
        <v>630</v>
      </c>
      <c r="DJ194" t="s">
        <v>631</v>
      </c>
      <c r="DL194" t="s">
        <v>632</v>
      </c>
      <c r="DN194" t="s">
        <v>633</v>
      </c>
      <c r="DP194" t="s">
        <v>634</v>
      </c>
      <c r="DR194" t="s">
        <v>635</v>
      </c>
      <c r="DT194" t="s">
        <v>636</v>
      </c>
      <c r="DV194" t="s">
        <v>637</v>
      </c>
      <c r="DX194" t="s">
        <v>638</v>
      </c>
      <c r="DZ194" t="s">
        <v>639</v>
      </c>
      <c r="EB194" t="s">
        <v>640</v>
      </c>
      <c r="ED194" t="s">
        <v>641</v>
      </c>
      <c r="EF194" t="s">
        <v>642</v>
      </c>
      <c r="EH194" t="s">
        <v>643</v>
      </c>
      <c r="EJ194" t="s">
        <v>644</v>
      </c>
      <c r="EL194" t="s">
        <v>645</v>
      </c>
      <c r="EN194" t="s">
        <v>646</v>
      </c>
      <c r="EP194" t="s">
        <v>647</v>
      </c>
      <c r="ER194" t="s">
        <v>648</v>
      </c>
      <c r="ET194" t="s">
        <v>649</v>
      </c>
      <c r="EV194" t="s">
        <v>650</v>
      </c>
    </row>
    <row r="195" spans="13:153" x14ac:dyDescent="0.25">
      <c r="N195" s="42">
        <f>EW207</f>
        <v>383.73219867532765</v>
      </c>
      <c r="P195" t="s">
        <v>652</v>
      </c>
      <c r="Q195" t="s">
        <v>653</v>
      </c>
      <c r="R195" t="s">
        <v>652</v>
      </c>
      <c r="S195" t="s">
        <v>653</v>
      </c>
      <c r="T195" t="s">
        <v>652</v>
      </c>
      <c r="U195" t="s">
        <v>653</v>
      </c>
      <c r="V195" t="s">
        <v>652</v>
      </c>
      <c r="W195" t="s">
        <v>653</v>
      </c>
      <c r="X195" t="s">
        <v>652</v>
      </c>
      <c r="Y195" t="s">
        <v>653</v>
      </c>
      <c r="Z195" t="s">
        <v>652</v>
      </c>
      <c r="AA195" t="s">
        <v>653</v>
      </c>
      <c r="AB195" t="s">
        <v>652</v>
      </c>
      <c r="AC195" t="s">
        <v>653</v>
      </c>
      <c r="AD195" t="s">
        <v>652</v>
      </c>
      <c r="AE195" t="s">
        <v>653</v>
      </c>
      <c r="AF195" t="s">
        <v>652</v>
      </c>
      <c r="AG195" t="s">
        <v>653</v>
      </c>
      <c r="AH195" t="s">
        <v>652</v>
      </c>
      <c r="AI195" t="s">
        <v>653</v>
      </c>
      <c r="AJ195" t="s">
        <v>652</v>
      </c>
      <c r="AK195" t="s">
        <v>653</v>
      </c>
      <c r="AL195" t="s">
        <v>652</v>
      </c>
      <c r="AM195" t="s">
        <v>653</v>
      </c>
      <c r="AN195" t="s">
        <v>652</v>
      </c>
      <c r="AO195" t="s">
        <v>653</v>
      </c>
      <c r="AP195" t="s">
        <v>652</v>
      </c>
      <c r="AQ195" t="s">
        <v>653</v>
      </c>
      <c r="AR195" t="s">
        <v>652</v>
      </c>
      <c r="AS195" t="s">
        <v>653</v>
      </c>
      <c r="AT195" t="s">
        <v>652</v>
      </c>
      <c r="AU195" t="s">
        <v>653</v>
      </c>
      <c r="AV195" t="s">
        <v>652</v>
      </c>
      <c r="AW195" t="s">
        <v>653</v>
      </c>
      <c r="AX195" t="s">
        <v>652</v>
      </c>
      <c r="AY195" t="s">
        <v>653</v>
      </c>
      <c r="AZ195" t="s">
        <v>652</v>
      </c>
      <c r="BA195" t="s">
        <v>653</v>
      </c>
      <c r="BB195" t="s">
        <v>652</v>
      </c>
      <c r="BC195" t="s">
        <v>653</v>
      </c>
      <c r="BD195" t="s">
        <v>652</v>
      </c>
      <c r="BE195" t="s">
        <v>653</v>
      </c>
      <c r="BF195" t="s">
        <v>652</v>
      </c>
      <c r="BG195" t="s">
        <v>653</v>
      </c>
      <c r="BH195" t="s">
        <v>652</v>
      </c>
      <c r="BI195" t="s">
        <v>653</v>
      </c>
      <c r="BJ195" t="s">
        <v>652</v>
      </c>
      <c r="BK195" t="s">
        <v>653</v>
      </c>
      <c r="BL195" t="s">
        <v>652</v>
      </c>
      <c r="BM195" t="s">
        <v>653</v>
      </c>
      <c r="BN195" t="s">
        <v>652</v>
      </c>
      <c r="BO195" t="s">
        <v>653</v>
      </c>
      <c r="BP195" t="s">
        <v>652</v>
      </c>
      <c r="BQ195" t="s">
        <v>653</v>
      </c>
      <c r="BR195" t="s">
        <v>652</v>
      </c>
      <c r="BS195" t="s">
        <v>653</v>
      </c>
      <c r="BT195" t="s">
        <v>652</v>
      </c>
      <c r="BU195" t="s">
        <v>653</v>
      </c>
      <c r="BV195" t="s">
        <v>652</v>
      </c>
      <c r="BW195" t="s">
        <v>653</v>
      </c>
      <c r="BX195" t="s">
        <v>652</v>
      </c>
      <c r="BY195" t="s">
        <v>653</v>
      </c>
      <c r="BZ195" t="s">
        <v>652</v>
      </c>
      <c r="CA195" t="s">
        <v>653</v>
      </c>
      <c r="CB195" t="s">
        <v>652</v>
      </c>
      <c r="CC195" t="s">
        <v>653</v>
      </c>
      <c r="CD195" t="s">
        <v>652</v>
      </c>
      <c r="CE195" t="s">
        <v>653</v>
      </c>
      <c r="CF195" t="s">
        <v>652</v>
      </c>
      <c r="CG195" t="s">
        <v>653</v>
      </c>
      <c r="CH195" t="s">
        <v>652</v>
      </c>
      <c r="CI195" t="s">
        <v>653</v>
      </c>
      <c r="CJ195" t="s">
        <v>652</v>
      </c>
      <c r="CK195" t="s">
        <v>653</v>
      </c>
      <c r="CL195" t="s">
        <v>652</v>
      </c>
      <c r="CM195" t="s">
        <v>653</v>
      </c>
      <c r="CN195" t="s">
        <v>652</v>
      </c>
      <c r="CO195" t="s">
        <v>653</v>
      </c>
      <c r="CP195" t="s">
        <v>652</v>
      </c>
      <c r="CQ195" t="s">
        <v>653</v>
      </c>
      <c r="CR195" t="s">
        <v>652</v>
      </c>
      <c r="CS195" t="s">
        <v>653</v>
      </c>
      <c r="CT195" t="s">
        <v>652</v>
      </c>
      <c r="CU195" t="s">
        <v>653</v>
      </c>
      <c r="CV195" t="s">
        <v>652</v>
      </c>
      <c r="CW195" t="s">
        <v>653</v>
      </c>
      <c r="CX195" t="s">
        <v>652</v>
      </c>
      <c r="CY195" t="s">
        <v>653</v>
      </c>
      <c r="CZ195" t="s">
        <v>652</v>
      </c>
      <c r="DA195" t="s">
        <v>653</v>
      </c>
      <c r="DB195" t="s">
        <v>652</v>
      </c>
      <c r="DC195" t="s">
        <v>653</v>
      </c>
      <c r="DD195" t="s">
        <v>652</v>
      </c>
      <c r="DE195" t="s">
        <v>653</v>
      </c>
      <c r="DF195" t="s">
        <v>652</v>
      </c>
      <c r="DG195" t="s">
        <v>653</v>
      </c>
      <c r="DH195" t="s">
        <v>652</v>
      </c>
      <c r="DI195" t="s">
        <v>653</v>
      </c>
      <c r="DJ195" t="s">
        <v>652</v>
      </c>
      <c r="DK195" t="s">
        <v>653</v>
      </c>
      <c r="DL195" t="s">
        <v>652</v>
      </c>
      <c r="DM195" t="s">
        <v>653</v>
      </c>
      <c r="DN195" t="s">
        <v>652</v>
      </c>
      <c r="DO195" t="s">
        <v>653</v>
      </c>
      <c r="DP195" t="s">
        <v>652</v>
      </c>
      <c r="DQ195" t="s">
        <v>653</v>
      </c>
      <c r="DR195" t="s">
        <v>652</v>
      </c>
      <c r="DS195" t="s">
        <v>653</v>
      </c>
      <c r="DT195" t="s">
        <v>652</v>
      </c>
      <c r="DU195" t="s">
        <v>653</v>
      </c>
      <c r="DV195" t="s">
        <v>652</v>
      </c>
      <c r="DW195" t="s">
        <v>653</v>
      </c>
      <c r="DX195" t="s">
        <v>652</v>
      </c>
      <c r="DY195" t="s">
        <v>653</v>
      </c>
      <c r="DZ195" t="s">
        <v>652</v>
      </c>
      <c r="EA195" t="s">
        <v>653</v>
      </c>
      <c r="EB195" t="s">
        <v>652</v>
      </c>
      <c r="EC195" t="s">
        <v>653</v>
      </c>
      <c r="ED195" t="s">
        <v>652</v>
      </c>
      <c r="EE195" t="s">
        <v>653</v>
      </c>
      <c r="EF195" t="s">
        <v>652</v>
      </c>
      <c r="EG195" t="s">
        <v>653</v>
      </c>
      <c r="EH195" t="s">
        <v>652</v>
      </c>
      <c r="EI195" t="s">
        <v>653</v>
      </c>
      <c r="EJ195" t="s">
        <v>652</v>
      </c>
      <c r="EK195" t="s">
        <v>653</v>
      </c>
      <c r="EL195" t="s">
        <v>652</v>
      </c>
      <c r="EM195" t="s">
        <v>653</v>
      </c>
      <c r="EN195" t="s">
        <v>652</v>
      </c>
      <c r="EO195" t="s">
        <v>653</v>
      </c>
      <c r="EP195" t="s">
        <v>652</v>
      </c>
      <c r="EQ195" t="s">
        <v>653</v>
      </c>
      <c r="ER195" t="s">
        <v>652</v>
      </c>
      <c r="ES195" t="s">
        <v>653</v>
      </c>
      <c r="ET195" t="s">
        <v>652</v>
      </c>
      <c r="EU195" t="s">
        <v>653</v>
      </c>
      <c r="EV195" t="s">
        <v>652</v>
      </c>
      <c r="EW195" t="s">
        <v>653</v>
      </c>
    </row>
    <row r="196" spans="13:153" x14ac:dyDescent="0.25">
      <c r="M196" s="45">
        <v>1</v>
      </c>
      <c r="N196" s="44">
        <f>EXP(N9-O9/($N$195+P9))/$S$79*S181</f>
        <v>7.3943820643020926E-6</v>
      </c>
      <c r="O196" s="42">
        <f>(O9/(N9-LN($S$79)) - P9)*S181</f>
        <v>3.6495378962245141E-4</v>
      </c>
      <c r="P196" s="44">
        <f>EXP(N9-O9/($O$206+P9))/$S$79*S181</f>
        <v>7.4617393830928512E-6</v>
      </c>
      <c r="Q196" s="47">
        <f>P196/($O$206+P9)^2*O9</f>
        <v>1.0829035451188011E-7</v>
      </c>
      <c r="R196" s="44">
        <f>EXP($N$9-$O$9/(Q207+$P$9))/$S$79*$S$181</f>
        <v>7.3946859355895722E-6</v>
      </c>
      <c r="S196" s="47">
        <f>R196/(Q207+$P$9)^2*$O$9</f>
        <v>1.0768921687811127E-7</v>
      </c>
      <c r="T196" s="44">
        <f>EXP($N$9-$O$9/(S207+$P$9))/$S$79*$S$181</f>
        <v>7.3943820705576512E-6</v>
      </c>
      <c r="U196" s="47">
        <f>T196/(S207+$P$9)^2*$O$9</f>
        <v>1.0768648649457203E-7</v>
      </c>
      <c r="V196" s="44">
        <f>EXP($N$9-$O$9/(U207+$P$9))/$S$79*$S$181</f>
        <v>7.3943820643020926E-6</v>
      </c>
      <c r="W196" s="47">
        <f>V196/(U207+$P$9)^2*$O$9</f>
        <v>1.0768648643836208E-7</v>
      </c>
      <c r="X196" s="44">
        <f>EXP($N$9-$O$9/(W207+$P$9))/$S$79*$S$181</f>
        <v>7.3943820643020926E-6</v>
      </c>
      <c r="Y196" s="47">
        <f>X196/(W207+$P$9)^2*$O$9</f>
        <v>1.0768648643836208E-7</v>
      </c>
      <c r="Z196" s="44">
        <f>EXP($N$9-$O$9/(Y207+$P$9))/$S$79*$S$181</f>
        <v>7.3943820643020926E-6</v>
      </c>
      <c r="AA196" s="47">
        <f>Z196/(Y207+$P$9)^2*$O$9</f>
        <v>1.0768648643836208E-7</v>
      </c>
      <c r="AB196" s="44">
        <f>EXP($N$9-$O$9/(AA207+$P$9))/$S$79*$S$181</f>
        <v>7.3943820643020926E-6</v>
      </c>
      <c r="AC196" s="47">
        <f>AB196/(AA207+$P$9)^2*$O$9</f>
        <v>1.0768648643836208E-7</v>
      </c>
      <c r="AD196" s="44">
        <f>EXP($N$9-$O$9/(AC207+$P$9))/$S$79*$S$181</f>
        <v>7.3943820643020926E-6</v>
      </c>
      <c r="AE196" s="47">
        <f>AD196/(AC207+$P$9)^2*$O$9</f>
        <v>1.0768648643836208E-7</v>
      </c>
      <c r="AF196" s="44">
        <f>EXP($N$9-$O$9/(AE207+$P$9))/$S$79*$S$181</f>
        <v>7.3943820643020926E-6</v>
      </c>
      <c r="AG196" s="47">
        <f>AF196/(AE207+$P$9)^2*$O$9</f>
        <v>1.0768648643836208E-7</v>
      </c>
      <c r="AH196" s="44">
        <f>EXP($N$9-$O$9/(AG207+$P$9))/$S$79*$S$181</f>
        <v>7.3943820643020926E-6</v>
      </c>
      <c r="AI196" s="47">
        <f>AH196/(AG207+$P$9)^2*$O$9</f>
        <v>1.0768648643836208E-7</v>
      </c>
      <c r="AJ196" s="44">
        <f>EXP($N$9-$O$9/(AI207+$P$9))/$S$79*$S$181</f>
        <v>7.3943820643020926E-6</v>
      </c>
      <c r="AK196" s="47">
        <f>AJ196/(AI207+$P$9)^2*$O$9</f>
        <v>1.0768648643836208E-7</v>
      </c>
      <c r="AL196" s="44">
        <f>EXP($N$9-$O$9/(AK207+$P$9))/$S$79*$S$181</f>
        <v>7.3943820643020926E-6</v>
      </c>
      <c r="AM196" s="47">
        <f>AL196/(AK207+$P$9)^2*$O$9</f>
        <v>1.0768648643836208E-7</v>
      </c>
      <c r="AN196" s="44">
        <f>EXP($N$9-$O$9/(AM207+$P$9))/$S$79*$S$181</f>
        <v>7.3943820643020926E-6</v>
      </c>
      <c r="AO196" s="47">
        <f>AN196/(AM207+$P$9)^2*$O$9</f>
        <v>1.0768648643836208E-7</v>
      </c>
      <c r="AP196" s="44">
        <f>EXP($N$9-$O$9/(AO207+$P$9))/$S$79*$S$181</f>
        <v>7.3943820643020926E-6</v>
      </c>
      <c r="AQ196" s="47">
        <f>AP196/(AO207+$P$9)^2*$O$9</f>
        <v>1.0768648643836208E-7</v>
      </c>
      <c r="AR196" s="44">
        <f>EXP($N$9-$O$9/(AQ207+$P$9))/$S$79*$S$181</f>
        <v>7.3943820643020926E-6</v>
      </c>
      <c r="AS196" s="47">
        <f>AR196/(AQ207+$P$9)^2*$O$9</f>
        <v>1.0768648643836208E-7</v>
      </c>
      <c r="AT196" s="44">
        <f>EXP($N$9-$O$9/(AS207+$P$9))/$S$79*$S$181</f>
        <v>7.3943820643020926E-6</v>
      </c>
      <c r="AU196" s="47">
        <f>AT196/(AS207+$P$9)^2*$O$9</f>
        <v>1.0768648643836208E-7</v>
      </c>
      <c r="AV196" s="44">
        <f>EXP($N$9-$O$9/(AU207+$P$9))/$S$79*$S$181</f>
        <v>7.3943820643020926E-6</v>
      </c>
      <c r="AW196" s="47">
        <f>AV196/(AU207+$P$9)^2*$O$9</f>
        <v>1.0768648643836208E-7</v>
      </c>
      <c r="AX196" s="44">
        <f>EXP($N$9-$O$9/(AW207+$P$9))/$S$79*$S$181</f>
        <v>7.3943820643020926E-6</v>
      </c>
      <c r="AY196" s="47">
        <f>AX196/(AW207+$P$9)^2*$O$9</f>
        <v>1.0768648643836208E-7</v>
      </c>
      <c r="AZ196" s="44">
        <f>EXP($N$9-$O$9/(AY207+$P$9))/$S$79*$S$181</f>
        <v>7.3943820643020926E-6</v>
      </c>
      <c r="BA196" s="47">
        <f>AZ196/(AY207+$P$9)^2*$O$9</f>
        <v>1.0768648643836208E-7</v>
      </c>
      <c r="BB196" s="44">
        <f>EXP($N$9-$O$9/(BA207+$P$9))/$S$79*$S$181</f>
        <v>7.3943820643020926E-6</v>
      </c>
      <c r="BC196" s="47">
        <f>BB196/(BA207+$P$9)^2*$O$9</f>
        <v>1.0768648643836208E-7</v>
      </c>
      <c r="BD196" s="44">
        <f>EXP($N$9-$O$9/(BC207+$P$9))/$S$79*$S$181</f>
        <v>7.3943820643020926E-6</v>
      </c>
      <c r="BE196" s="47">
        <f>BD196/(BC207+$P$9)^2*$O$9</f>
        <v>1.0768648643836208E-7</v>
      </c>
      <c r="BF196" s="44">
        <f>EXP($N$9-$O$9/(BE207+$P$9))/$S$79*$S$181</f>
        <v>7.3943820643020926E-6</v>
      </c>
      <c r="BG196" s="47">
        <f>BF196/(BE207+$P$9)^2*$O$9</f>
        <v>1.0768648643836208E-7</v>
      </c>
      <c r="BH196" s="44">
        <f>EXP($N$9-$O$9/(BG207+$P$9))/$S$79*$S$181</f>
        <v>7.3943820643020926E-6</v>
      </c>
      <c r="BI196" s="47">
        <f>BH196/(BG207+$P$9)^2*$O$9</f>
        <v>1.0768648643836208E-7</v>
      </c>
      <c r="BJ196" s="44">
        <f>EXP($N$9-$O$9/(BI207+$P$9))/$S$79*$S$181</f>
        <v>7.3943820643020926E-6</v>
      </c>
      <c r="BK196" s="47">
        <f>BJ196/(BI207+$P$9)^2*$O$9</f>
        <v>1.0768648643836208E-7</v>
      </c>
      <c r="BL196" s="44">
        <f>EXP($N$9-$O$9/(BK207+$P$9))/$S$79*$S$181</f>
        <v>7.3943820643020926E-6</v>
      </c>
      <c r="BM196" s="47">
        <f>BL196/(BK207+$P$9)^2*$O$9</f>
        <v>1.0768648643836208E-7</v>
      </c>
      <c r="BN196" s="44">
        <f>EXP($N$9-$O$9/(BM207+$P$9))/$S$79*$S$181</f>
        <v>7.3943820643020926E-6</v>
      </c>
      <c r="BO196" s="47">
        <f>BN196/(BM207+$P$9)^2*$O$9</f>
        <v>1.0768648643836208E-7</v>
      </c>
      <c r="BP196" s="44">
        <f>EXP($N$9-$O$9/(BO207+$P$9))/$S$79*$S$181</f>
        <v>7.3943820643020926E-6</v>
      </c>
      <c r="BQ196" s="47">
        <f>BP196/(BO207+$P$9)^2*$O$9</f>
        <v>1.0768648643836208E-7</v>
      </c>
      <c r="BR196" s="44">
        <f>EXP($N$9-$O$9/(BQ207+$P$9))/$S$79*$S$181</f>
        <v>7.3943820643020926E-6</v>
      </c>
      <c r="BS196" s="47">
        <f>BR196/(BQ207+$P$9)^2*$O$9</f>
        <v>1.0768648643836208E-7</v>
      </c>
      <c r="BT196" s="44">
        <f>EXP($N$9-$O$9/(BS207+$P$9))/$S$79*$S$181</f>
        <v>7.3943820643020926E-6</v>
      </c>
      <c r="BU196" s="47">
        <f>BT196/(BS207+$P$9)^2*$O$9</f>
        <v>1.0768648643836208E-7</v>
      </c>
      <c r="BV196" s="44">
        <f>EXP($N$9-$O$9/(BU207+$P$9))/$S$79*$S$181</f>
        <v>7.3943820643020926E-6</v>
      </c>
      <c r="BW196" s="47">
        <f>BV196/(BU207+$P$9)^2*$O$9</f>
        <v>1.0768648643836208E-7</v>
      </c>
      <c r="BX196" s="44">
        <f>EXP($N$9-$O$9/(BW207+$P$9))/$S$79*$S$181</f>
        <v>7.3943820643020926E-6</v>
      </c>
      <c r="BY196" s="47">
        <f>BX196/(BW207+$P$9)^2*$O$9</f>
        <v>1.0768648643836208E-7</v>
      </c>
      <c r="BZ196" s="44">
        <f>EXP($N$9-$O$9/(BY207+$P$9))/$S$79*$S$181</f>
        <v>7.3943820643020926E-6</v>
      </c>
      <c r="CA196" s="47">
        <f>BZ196/(BY207+$P$9)^2*$O$9</f>
        <v>1.0768648643836208E-7</v>
      </c>
      <c r="CB196" s="44">
        <f>EXP($N$9-$O$9/(CA207+$P$9))/$S$79*$S$181</f>
        <v>7.3943820643020926E-6</v>
      </c>
      <c r="CC196" s="47">
        <f>CB196/(CA207+$P$9)^2*$O$9</f>
        <v>1.0768648643836208E-7</v>
      </c>
      <c r="CD196" s="44">
        <f>EXP($N$9-$O$9/(CC207+$P$9))/$S$79*$S$181</f>
        <v>7.3943820643020926E-6</v>
      </c>
      <c r="CE196" s="47">
        <f>CD196/(CC207+$P$9)^2*$O$9</f>
        <v>1.0768648643836208E-7</v>
      </c>
      <c r="CF196" s="44">
        <f>EXP($N$9-$O$9/(CE207+$P$9))/$S$79*$S$181</f>
        <v>7.3943820643020926E-6</v>
      </c>
      <c r="CG196" s="47">
        <f>CF196/(CE207+$P$9)^2*$O$9</f>
        <v>1.0768648643836208E-7</v>
      </c>
      <c r="CH196" s="44">
        <f>EXP($N$9-$O$9/(CG207+$P$9))/$S$79*$S$181</f>
        <v>7.3943820643020926E-6</v>
      </c>
      <c r="CI196" s="47">
        <f>CH196/(CG207+$P$9)^2*$O$9</f>
        <v>1.0768648643836208E-7</v>
      </c>
      <c r="CJ196" s="44">
        <f>EXP($N$9-$O$9/(CI207+$P$9))/$S$79*$S$181</f>
        <v>7.3943820643020926E-6</v>
      </c>
      <c r="CK196" s="47">
        <f>CJ196/(CI207+$P$9)^2*$O$9</f>
        <v>1.0768648643836208E-7</v>
      </c>
      <c r="CL196" s="44">
        <f>EXP($N$9-$O$9/(CK207+$P$9))/$S$79*$S$181</f>
        <v>7.3943820643020926E-6</v>
      </c>
      <c r="CM196" s="47">
        <f>CL196/(CK207+$P$9)^2*$O$9</f>
        <v>1.0768648643836208E-7</v>
      </c>
      <c r="CN196" s="44">
        <f>EXP($N$9-$O$9/(CM207+$P$9))/$S$79*$S$181</f>
        <v>7.3943820643020926E-6</v>
      </c>
      <c r="CO196" s="47">
        <f>CN196/(CM207+$P$9)^2*$O$9</f>
        <v>1.0768648643836208E-7</v>
      </c>
      <c r="CP196" s="44">
        <f>EXP($N$9-$O$9/(CO207+$P$9))/$S$79*$S$181</f>
        <v>7.3943820643020926E-6</v>
      </c>
      <c r="CQ196" s="47">
        <f>CP196/(CO207+$P$9)^2*$O$9</f>
        <v>1.0768648643836208E-7</v>
      </c>
      <c r="CR196" s="44">
        <f>EXP($N$9-$O$9/(CQ207+$P$9))/$S$79*$S$181</f>
        <v>7.3943820643020926E-6</v>
      </c>
      <c r="CS196" s="47">
        <f>CR196/(CQ207+$P$9)^2*$O$9</f>
        <v>1.0768648643836208E-7</v>
      </c>
      <c r="CT196" s="44">
        <f>EXP($N$9-$O$9/(CS207+$P$9))/$S$79*$S$181</f>
        <v>7.3943820643020926E-6</v>
      </c>
      <c r="CU196" s="47">
        <f>CT196/(CS207+$P$9)^2*$O$9</f>
        <v>1.0768648643836208E-7</v>
      </c>
      <c r="CV196" s="44">
        <f>EXP($N$9-$O$9/(CU207+$P$9))/$S$79*$S$181</f>
        <v>7.3943820643020926E-6</v>
      </c>
      <c r="CW196" s="47">
        <f>CV196/(CU207+$P$9)^2*$O$9</f>
        <v>1.0768648643836208E-7</v>
      </c>
      <c r="CX196" s="44">
        <f>EXP($N$9-$O$9/(CW207+$P$9))/$S$79*$S$181</f>
        <v>7.3943820643020926E-6</v>
      </c>
      <c r="CY196" s="47">
        <f>CX196/(CW207+$P$9)^2*$O$9</f>
        <v>1.0768648643836208E-7</v>
      </c>
      <c r="CZ196" s="44">
        <f>EXP($N$9-$O$9/(CY207+$P$9))/$S$79*$S$181</f>
        <v>7.3943820643020926E-6</v>
      </c>
      <c r="DA196" s="47">
        <f>CZ196/(CY207+$P$9)^2*$O$9</f>
        <v>1.0768648643836208E-7</v>
      </c>
      <c r="DB196" s="44">
        <f>EXP($N$9-$O$9/(DA207+$P$9))/$S$79*$S$181</f>
        <v>7.3943820643020926E-6</v>
      </c>
      <c r="DC196" s="47">
        <f>DB196/(DA207+$P$9)^2*$O$9</f>
        <v>1.0768648643836208E-7</v>
      </c>
      <c r="DD196" s="44">
        <f>EXP($N$9-$O$9/(DC207+$P$9))/$S$79*$S$181</f>
        <v>7.3943820643020926E-6</v>
      </c>
      <c r="DE196" s="47">
        <f>DD196/(DC207+$P$9)^2*$O$9</f>
        <v>1.0768648643836208E-7</v>
      </c>
      <c r="DF196" s="44">
        <f>EXP($N$9-$O$9/(DE207+$P$9))/$S$79*$S$181</f>
        <v>7.3943820643020926E-6</v>
      </c>
      <c r="DG196" s="47">
        <f>DF196/(DE207+$P$9)^2*$O$9</f>
        <v>1.0768648643836208E-7</v>
      </c>
      <c r="DH196" s="44">
        <f>EXP($N$9-$O$9/(DG207+$P$9))/$S$79*$S$181</f>
        <v>7.3943820643020926E-6</v>
      </c>
      <c r="DI196" s="47">
        <f>DH196/(DG207+$P$9)^2*$O$9</f>
        <v>1.0768648643836208E-7</v>
      </c>
      <c r="DJ196" s="44">
        <f>EXP($N$9-$O$9/(DI207+$P$9))/$S$79*$S$181</f>
        <v>7.3943820643020926E-6</v>
      </c>
      <c r="DK196" s="47">
        <f>DJ196/(DI207+$P$9)^2*$O$9</f>
        <v>1.0768648643836208E-7</v>
      </c>
      <c r="DL196" s="44">
        <f>EXP($N$9-$O$9/(DK207+$P$9))/$S$79*$S$181</f>
        <v>7.3943820643020926E-6</v>
      </c>
      <c r="DM196" s="47">
        <f>DL196/(DK207+$P$9)^2*$O$9</f>
        <v>1.0768648643836208E-7</v>
      </c>
      <c r="DN196" s="44">
        <f>EXP($N$9-$O$9/(DM207+$P$9))/$S$79*$S$181</f>
        <v>7.3943820643020926E-6</v>
      </c>
      <c r="DO196" s="47">
        <f>DN196/(DM207+$P$9)^2*$O$9</f>
        <v>1.0768648643836208E-7</v>
      </c>
      <c r="DP196" s="44">
        <f>EXP($N$9-$O$9/(DO207+$P$9))/$S$79*$S$181</f>
        <v>7.3943820643020926E-6</v>
      </c>
      <c r="DQ196" s="47">
        <f>DP196/(DO207+$P$9)^2*$O$9</f>
        <v>1.0768648643836208E-7</v>
      </c>
      <c r="DR196" s="44">
        <f>EXP($N$9-$O$9/(DQ207+$P$9))/$S$79*$S$181</f>
        <v>7.3943820643020926E-6</v>
      </c>
      <c r="DS196" s="47">
        <f>DR196/(DQ207+$P$9)^2*$O$9</f>
        <v>1.0768648643836208E-7</v>
      </c>
      <c r="DT196" s="44">
        <f>EXP($N$9-$O$9/(DS207+$P$9))/$S$79*$S$181</f>
        <v>7.3943820643020926E-6</v>
      </c>
      <c r="DU196" s="47">
        <f>DT196/(DS207+$P$9)^2*$O$9</f>
        <v>1.0768648643836208E-7</v>
      </c>
      <c r="DV196" s="44">
        <f>EXP($N$9-$O$9/(DU207+$P$9))/$S$79*$S$181</f>
        <v>7.3943820643020926E-6</v>
      </c>
      <c r="DW196" s="47">
        <f>DV196/(DU207+$P$9)^2*$O$9</f>
        <v>1.0768648643836208E-7</v>
      </c>
      <c r="DX196" s="44">
        <f>EXP($N$9-$O$9/(DW207+$P$9))/$S$79*$S$181</f>
        <v>7.3943820643020926E-6</v>
      </c>
      <c r="DY196" s="47">
        <f>DX196/(DW207+$P$9)^2*$O$9</f>
        <v>1.0768648643836208E-7</v>
      </c>
      <c r="DZ196" s="44">
        <f>EXP($N$9-$O$9/(DY207+$P$9))/$S$79*$S$181</f>
        <v>7.3943820643020926E-6</v>
      </c>
      <c r="EA196" s="47">
        <f>DZ196/(DY207+$P$9)^2*$O$9</f>
        <v>1.0768648643836208E-7</v>
      </c>
      <c r="EB196" s="44">
        <f>EXP($N$9-$O$9/(EA207+$P$9))/$S$79*$S$181</f>
        <v>7.3943820643020926E-6</v>
      </c>
      <c r="EC196" s="47">
        <f>EB196/(EA207+$P$9)^2*$O$9</f>
        <v>1.0768648643836208E-7</v>
      </c>
      <c r="ED196" s="44">
        <f>EXP($N$9-$O$9/(EC207+$P$9))/$S$79*$S$181</f>
        <v>7.3943820643020926E-6</v>
      </c>
      <c r="EE196" s="47">
        <f>ED196/(EC207+$P$9)^2*$O$9</f>
        <v>1.0768648643836208E-7</v>
      </c>
      <c r="EF196" s="44">
        <f>EXP($N$9-$O$9/(EE207+$P$9))/$S$79*$S$181</f>
        <v>7.3943820643020926E-6</v>
      </c>
      <c r="EG196" s="47">
        <f>EF196/(EE207+$P$9)^2*$O$9</f>
        <v>1.0768648643836208E-7</v>
      </c>
      <c r="EH196" s="44">
        <f>EXP($N$9-$O$9/(EG207+$P$9))/$S$79*$S$181</f>
        <v>7.3943820643020926E-6</v>
      </c>
      <c r="EI196" s="47">
        <f>EH196/(EG207+$P$9)^2*$O$9</f>
        <v>1.0768648643836208E-7</v>
      </c>
      <c r="EJ196" s="44">
        <f>EXP($N$9-$O$9/(EI207+$P$9))/$S$79*$S$181</f>
        <v>7.3943820643020926E-6</v>
      </c>
      <c r="EK196" s="47">
        <f>EJ196/(EI207+$P$9)^2*$O$9</f>
        <v>1.0768648643836208E-7</v>
      </c>
      <c r="EL196" s="44">
        <f>EXP($N$9-$O$9/(EK207+$P$9))/$S$79*$S$181</f>
        <v>7.3943820643020926E-6</v>
      </c>
      <c r="EM196" s="47">
        <f>EL196/(EK207+$P$9)^2*$O$9</f>
        <v>1.0768648643836208E-7</v>
      </c>
      <c r="EN196" s="44">
        <f>EXP($N$9-$O$9/(EM207+$P$9))/$S$79*$S$181</f>
        <v>7.3943820643020926E-6</v>
      </c>
      <c r="EO196" s="47">
        <f>EN196/(EM207+$P$9)^2*$O$9</f>
        <v>1.0768648643836208E-7</v>
      </c>
      <c r="EP196" s="44">
        <f>EXP($N$9-$O$9/(EO207+$P$9))/$S$79*$S$181</f>
        <v>7.3943820643020926E-6</v>
      </c>
      <c r="EQ196" s="47">
        <f>EP196/(EO207+$P$9)^2*$O$9</f>
        <v>1.0768648643836208E-7</v>
      </c>
      <c r="ER196" s="44">
        <f>EXP($N$9-$O$9/(EQ207+$P$9))/$S$79*$S$181</f>
        <v>7.3943820643020926E-6</v>
      </c>
      <c r="ES196" s="47">
        <f>ER196/(EQ207+$P$9)^2*$O$9</f>
        <v>1.0768648643836208E-7</v>
      </c>
      <c r="ET196" s="44">
        <f>EXP($N$9-$O$9/(ES207+$P$9))/$S$79*$S$181</f>
        <v>7.3943820643020926E-6</v>
      </c>
      <c r="EU196" s="47">
        <f>ET196/(ES207+$P$9)^2*$O$9</f>
        <v>1.0768648643836208E-7</v>
      </c>
      <c r="EV196" s="44">
        <f>EXP($N$9-$O$9/(EU207+$P$9))/$S$79*$S$181</f>
        <v>7.3943820643020926E-6</v>
      </c>
      <c r="EW196" s="47">
        <f>EV196/(EU207+$P$9)^2*$O$9</f>
        <v>1.0768648643836208E-7</v>
      </c>
    </row>
    <row r="197" spans="13:153" x14ac:dyDescent="0.25">
      <c r="M197" s="45">
        <v>2</v>
      </c>
      <c r="N197" s="44">
        <f t="shared" ref="N197:N205" si="90">EXP(N10-O10/($N$195+P10))/$S$79*S182</f>
        <v>5.3681299731163853E-3</v>
      </c>
      <c r="O197" s="42">
        <f t="shared" ref="O197:O205" si="91">(O10/(N10-LN($S$79)) - P10)*S182</f>
        <v>0.6444388581866608</v>
      </c>
      <c r="P197" s="44">
        <f t="shared" ref="P197:P205" si="92">EXP(N10-O10/($O$206+P10))/$S$79*S182</f>
        <v>5.4236943982576653E-3</v>
      </c>
      <c r="Q197" s="47">
        <f t="shared" ref="Q197:Q205" si="93">P197/($O$206+P10)^2*O10</f>
        <v>8.9382231052753176E-5</v>
      </c>
      <c r="R197" s="44">
        <f>EXP($N$10-$O$10/(Q207+$P$10))/$S$79*$S$182</f>
        <v>5.3683804989925398E-3</v>
      </c>
      <c r="S197" s="47">
        <f>R197/(Q207+$P$10)^2*$O$10</f>
        <v>8.8784320448619512E-5</v>
      </c>
      <c r="T197" s="44">
        <f>EXP($N$10-$O$10/(S207+$P$10))/$S$79*$S$182</f>
        <v>5.3681299782737573E-3</v>
      </c>
      <c r="U197" s="47">
        <f>T197/(S207+$P$10)^2*$O$10</f>
        <v>8.878160637214789E-5</v>
      </c>
      <c r="V197" s="44">
        <f>EXP($N$10-$O$10/(U207+$P$10))/$S$79*$S$182</f>
        <v>5.3681299731163853E-3</v>
      </c>
      <c r="W197" s="47">
        <f>V197/(U207+$P$10)^2*$O$10</f>
        <v>8.878160631627368E-5</v>
      </c>
      <c r="X197" s="44">
        <f>EXP($N$10-$O$10/(W207+$P$10))/$S$79*$S$182</f>
        <v>5.3681299731163853E-3</v>
      </c>
      <c r="Y197" s="47">
        <f>X197/(W207+$P$10)^2*$O$10</f>
        <v>8.878160631627368E-5</v>
      </c>
      <c r="Z197" s="44">
        <f>EXP($N$10-$O$10/(Y207+$P$10))/$S$79*$S$182</f>
        <v>5.3681299731163853E-3</v>
      </c>
      <c r="AA197" s="47">
        <f>Z197/(Y207+$P$10)^2*$O$10</f>
        <v>8.878160631627368E-5</v>
      </c>
      <c r="AB197" s="44">
        <f>EXP($N$10-$O$10/(AA207+$P$10))/$S$79*$S$182</f>
        <v>5.3681299731163853E-3</v>
      </c>
      <c r="AC197" s="47">
        <f>AB197/(AA207+$P$10)^2*$O$10</f>
        <v>8.878160631627368E-5</v>
      </c>
      <c r="AD197" s="44">
        <f>EXP($N$10-$O$10/(AC207+$P$10))/$S$79*$S$182</f>
        <v>5.3681299731163853E-3</v>
      </c>
      <c r="AE197" s="47">
        <f>AD197/(AC207+$P$10)^2*$O$10</f>
        <v>8.878160631627368E-5</v>
      </c>
      <c r="AF197" s="44">
        <f>EXP($N$10-$O$10/(AE207+$P$10))/$S$79*$S$182</f>
        <v>5.3681299731163853E-3</v>
      </c>
      <c r="AG197" s="47">
        <f>AF197/(AE207+$P$10)^2*$O$10</f>
        <v>8.878160631627368E-5</v>
      </c>
      <c r="AH197" s="44">
        <f>EXP($N$10-$O$10/(AG207+$P$10))/$S$79*$S$182</f>
        <v>5.3681299731163853E-3</v>
      </c>
      <c r="AI197" s="47">
        <f>AH197/(AG207+$P$10)^2*$O$10</f>
        <v>8.878160631627368E-5</v>
      </c>
      <c r="AJ197" s="44">
        <f>EXP($N$10-$O$10/(AI207+$P$10))/$S$79*$S$182</f>
        <v>5.3681299731163853E-3</v>
      </c>
      <c r="AK197" s="47">
        <f>AJ197/(AI207+$P$10)^2*$O$10</f>
        <v>8.878160631627368E-5</v>
      </c>
      <c r="AL197" s="44">
        <f>EXP($N$10-$O$10/(AK207+$P$10))/$S$79*$S$182</f>
        <v>5.3681299731163853E-3</v>
      </c>
      <c r="AM197" s="47">
        <f>AL197/(AK207+$P$10)^2*$O$10</f>
        <v>8.878160631627368E-5</v>
      </c>
      <c r="AN197" s="44">
        <f>EXP($N$10-$O$10/(AM207+$P$10))/$S$79*$S$182</f>
        <v>5.3681299731163853E-3</v>
      </c>
      <c r="AO197" s="47">
        <f>AN197/(AM207+$P$10)^2*$O$10</f>
        <v>8.878160631627368E-5</v>
      </c>
      <c r="AP197" s="44">
        <f>EXP($N$10-$O$10/(AO207+$P$10))/$S$79*$S$182</f>
        <v>5.3681299731163853E-3</v>
      </c>
      <c r="AQ197" s="47">
        <f>AP197/(AO207+$P$10)^2*$O$10</f>
        <v>8.878160631627368E-5</v>
      </c>
      <c r="AR197" s="44">
        <f>EXP($N$10-$O$10/(AQ207+$P$10))/$S$79*$S$182</f>
        <v>5.3681299731163853E-3</v>
      </c>
      <c r="AS197" s="47">
        <f>AR197/(AQ207+$P$10)^2*$O$10</f>
        <v>8.878160631627368E-5</v>
      </c>
      <c r="AT197" s="44">
        <f>EXP($N$10-$O$10/(AS207+$P$10))/$S$79*$S$182</f>
        <v>5.3681299731163853E-3</v>
      </c>
      <c r="AU197" s="47">
        <f>AT197/(AS207+$P$10)^2*$O$10</f>
        <v>8.878160631627368E-5</v>
      </c>
      <c r="AV197" s="44">
        <f>EXP($N$10-$O$10/(AU207+$P$10))/$S$79*$S$182</f>
        <v>5.3681299731163853E-3</v>
      </c>
      <c r="AW197" s="47">
        <f>AV197/(AU207+$P$10)^2*$O$10</f>
        <v>8.878160631627368E-5</v>
      </c>
      <c r="AX197" s="44">
        <f>EXP($N$10-$O$10/(AW207+$P$10))/$S$79*$S$182</f>
        <v>5.3681299731163853E-3</v>
      </c>
      <c r="AY197" s="47">
        <f>AX197/(AW207+$P$10)^2*$O$10</f>
        <v>8.878160631627368E-5</v>
      </c>
      <c r="AZ197" s="44">
        <f>EXP($N$10-$O$10/(AY207+$P$10))/$S$79*$S$182</f>
        <v>5.3681299731163853E-3</v>
      </c>
      <c r="BA197" s="47">
        <f>AZ197/(AY207+$P$10)^2*$O$10</f>
        <v>8.878160631627368E-5</v>
      </c>
      <c r="BB197" s="44">
        <f>EXP($N$10-$O$10/(BA207+$P$10))/$S$79*$S$182</f>
        <v>5.3681299731163853E-3</v>
      </c>
      <c r="BC197" s="47">
        <f>BB197/(BA207+$P$10)^2*$O$10</f>
        <v>8.878160631627368E-5</v>
      </c>
      <c r="BD197" s="44">
        <f>EXP($N$10-$O$10/(BC207+$P$10))/$S$79*$S$182</f>
        <v>5.3681299731163853E-3</v>
      </c>
      <c r="BE197" s="47">
        <f>BD197/(BC207+$P$10)^2*$O$10</f>
        <v>8.878160631627368E-5</v>
      </c>
      <c r="BF197" s="44">
        <f>EXP($N$10-$O$10/(BE207+$P$10))/$S$79*$S$182</f>
        <v>5.3681299731163853E-3</v>
      </c>
      <c r="BG197" s="47">
        <f>BF197/(BE207+$P$10)^2*$O$10</f>
        <v>8.878160631627368E-5</v>
      </c>
      <c r="BH197" s="44">
        <f>EXP($N$10-$O$10/(BG207+$P$10))/$S$79*$S$182</f>
        <v>5.3681299731163853E-3</v>
      </c>
      <c r="BI197" s="47">
        <f>BH197/(BG207+$P$10)^2*$O$10</f>
        <v>8.878160631627368E-5</v>
      </c>
      <c r="BJ197" s="44">
        <f>EXP($N$10-$O$10/(BI207+$P$10))/$S$79*$S$182</f>
        <v>5.3681299731163853E-3</v>
      </c>
      <c r="BK197" s="47">
        <f>BJ197/(BI207+$P$10)^2*$O$10</f>
        <v>8.878160631627368E-5</v>
      </c>
      <c r="BL197" s="44">
        <f>EXP($N$10-$O$10/(BK207+$P$10))/$S$79*$S$182</f>
        <v>5.3681299731163853E-3</v>
      </c>
      <c r="BM197" s="47">
        <f>BL197/(BK207+$P$10)^2*$O$10</f>
        <v>8.878160631627368E-5</v>
      </c>
      <c r="BN197" s="44">
        <f>EXP($N$10-$O$10/(BM207+$P$10))/$S$79*$S$182</f>
        <v>5.3681299731163853E-3</v>
      </c>
      <c r="BO197" s="47">
        <f>BN197/(BM207+$P$10)^2*$O$10</f>
        <v>8.878160631627368E-5</v>
      </c>
      <c r="BP197" s="44">
        <f>EXP($N$10-$O$10/(BO207+$P$10))/$S$79*$S$182</f>
        <v>5.3681299731163853E-3</v>
      </c>
      <c r="BQ197" s="47">
        <f>BP197/(BO207+$P$10)^2*$O$10</f>
        <v>8.878160631627368E-5</v>
      </c>
      <c r="BR197" s="44">
        <f>EXP($N$10-$O$10/(BQ207+$P$10))/$S$79*$S$182</f>
        <v>5.3681299731163853E-3</v>
      </c>
      <c r="BS197" s="47">
        <f>BR197/(BQ207+$P$10)^2*$O$10</f>
        <v>8.878160631627368E-5</v>
      </c>
      <c r="BT197" s="44">
        <f>EXP($N$10-$O$10/(BS207+$P$10))/$S$79*$S$182</f>
        <v>5.3681299731163853E-3</v>
      </c>
      <c r="BU197" s="47">
        <f>BT197/(BS207+$P$10)^2*$O$10</f>
        <v>8.878160631627368E-5</v>
      </c>
      <c r="BV197" s="44">
        <f>EXP($N$10-$O$10/(BU207+$P$10))/$S$79*$S$182</f>
        <v>5.3681299731163853E-3</v>
      </c>
      <c r="BW197" s="47">
        <f>BV197/(BU207+$P$10)^2*$O$10</f>
        <v>8.878160631627368E-5</v>
      </c>
      <c r="BX197" s="44">
        <f>EXP($N$10-$O$10/(BW207+$P$10))/$S$79*$S$182</f>
        <v>5.3681299731163853E-3</v>
      </c>
      <c r="BY197" s="47">
        <f>BX197/(BW207+$P$10)^2*$O$10</f>
        <v>8.878160631627368E-5</v>
      </c>
      <c r="BZ197" s="44">
        <f>EXP($N$10-$O$10/(BY207+$P$10))/$S$79*$S$182</f>
        <v>5.3681299731163853E-3</v>
      </c>
      <c r="CA197" s="47">
        <f>BZ197/(BY207+$P$10)^2*$O$10</f>
        <v>8.878160631627368E-5</v>
      </c>
      <c r="CB197" s="44">
        <f>EXP($N$10-$O$10/(CA207+$P$10))/$S$79*$S$182</f>
        <v>5.3681299731163853E-3</v>
      </c>
      <c r="CC197" s="47">
        <f>CB197/(CA207+$P$10)^2*$O$10</f>
        <v>8.878160631627368E-5</v>
      </c>
      <c r="CD197" s="44">
        <f>EXP($N$10-$O$10/(CC207+$P$10))/$S$79*$S$182</f>
        <v>5.3681299731163853E-3</v>
      </c>
      <c r="CE197" s="47">
        <f>CD197/(CC207+$P$10)^2*$O$10</f>
        <v>8.878160631627368E-5</v>
      </c>
      <c r="CF197" s="44">
        <f>EXP($N$10-$O$10/(CE207+$P$10))/$S$79*$S$182</f>
        <v>5.3681299731163853E-3</v>
      </c>
      <c r="CG197" s="47">
        <f>CF197/(CE207+$P$10)^2*$O$10</f>
        <v>8.878160631627368E-5</v>
      </c>
      <c r="CH197" s="44">
        <f>EXP($N$10-$O$10/(CG207+$P$10))/$S$79*$S$182</f>
        <v>5.3681299731163853E-3</v>
      </c>
      <c r="CI197" s="47">
        <f>CH197/(CG207+$P$10)^2*$O$10</f>
        <v>8.878160631627368E-5</v>
      </c>
      <c r="CJ197" s="44">
        <f>EXP($N$10-$O$10/(CI207+$P$10))/$S$79*$S$182</f>
        <v>5.3681299731163853E-3</v>
      </c>
      <c r="CK197" s="47">
        <f>CJ197/(CI207+$P$10)^2*$O$10</f>
        <v>8.878160631627368E-5</v>
      </c>
      <c r="CL197" s="44">
        <f>EXP($N$10-$O$10/(CK207+$P$10))/$S$79*$S$182</f>
        <v>5.3681299731163853E-3</v>
      </c>
      <c r="CM197" s="47">
        <f>CL197/(CK207+$P$10)^2*$O$10</f>
        <v>8.878160631627368E-5</v>
      </c>
      <c r="CN197" s="44">
        <f>EXP($N$10-$O$10/(CM207+$P$10))/$S$79*$S$182</f>
        <v>5.3681299731163853E-3</v>
      </c>
      <c r="CO197" s="47">
        <f>CN197/(CM207+$P$10)^2*$O$10</f>
        <v>8.878160631627368E-5</v>
      </c>
      <c r="CP197" s="44">
        <f>EXP($N$10-$O$10/(CO207+$P$10))/$S$79*$S$182</f>
        <v>5.3681299731163853E-3</v>
      </c>
      <c r="CQ197" s="47">
        <f>CP197/(CO207+$P$10)^2*$O$10</f>
        <v>8.878160631627368E-5</v>
      </c>
      <c r="CR197" s="44">
        <f>EXP($N$10-$O$10/(CQ207+$P$10))/$S$79*$S$182</f>
        <v>5.3681299731163853E-3</v>
      </c>
      <c r="CS197" s="47">
        <f>CR197/(CQ207+$P$10)^2*$O$10</f>
        <v>8.878160631627368E-5</v>
      </c>
      <c r="CT197" s="44">
        <f>EXP($N$10-$O$10/(CS207+$P$10))/$S$79*$S$182</f>
        <v>5.3681299731163853E-3</v>
      </c>
      <c r="CU197" s="47">
        <f>CT197/(CS207+$P$10)^2*$O$10</f>
        <v>8.878160631627368E-5</v>
      </c>
      <c r="CV197" s="44">
        <f>EXP($N$10-$O$10/(CU207+$P$10))/$S$79*$S$182</f>
        <v>5.3681299731163853E-3</v>
      </c>
      <c r="CW197" s="47">
        <f>CV197/(CU207+$P$10)^2*$O$10</f>
        <v>8.878160631627368E-5</v>
      </c>
      <c r="CX197" s="44">
        <f>EXP($N$10-$O$10/(CW207+$P$10))/$S$79*$S$182</f>
        <v>5.3681299731163853E-3</v>
      </c>
      <c r="CY197" s="47">
        <f>CX197/(CW207+$P$10)^2*$O$10</f>
        <v>8.878160631627368E-5</v>
      </c>
      <c r="CZ197" s="44">
        <f>EXP($N$10-$O$10/(CY207+$P$10))/$S$79*$S$182</f>
        <v>5.3681299731163853E-3</v>
      </c>
      <c r="DA197" s="47">
        <f>CZ197/(CY207+$P$10)^2*$O$10</f>
        <v>8.878160631627368E-5</v>
      </c>
      <c r="DB197" s="44">
        <f>EXP($N$10-$O$10/(DA207+$P$10))/$S$79*$S$182</f>
        <v>5.3681299731163853E-3</v>
      </c>
      <c r="DC197" s="47">
        <f>DB197/(DA207+$P$10)^2*$O$10</f>
        <v>8.878160631627368E-5</v>
      </c>
      <c r="DD197" s="44">
        <f>EXP($N$10-$O$10/(DC207+$P$10))/$S$79*$S$182</f>
        <v>5.3681299731163853E-3</v>
      </c>
      <c r="DE197" s="47">
        <f>DD197/(DC207+$P$10)^2*$O$10</f>
        <v>8.878160631627368E-5</v>
      </c>
      <c r="DF197" s="44">
        <f>EXP($N$10-$O$10/(DE207+$P$10))/$S$79*$S$182</f>
        <v>5.3681299731163853E-3</v>
      </c>
      <c r="DG197" s="47">
        <f>DF197/(DE207+$P$10)^2*$O$10</f>
        <v>8.878160631627368E-5</v>
      </c>
      <c r="DH197" s="44">
        <f>EXP($N$10-$O$10/(DG207+$P$10))/$S$79*$S$182</f>
        <v>5.3681299731163853E-3</v>
      </c>
      <c r="DI197" s="47">
        <f>DH197/(DG207+$P$10)^2*$O$10</f>
        <v>8.878160631627368E-5</v>
      </c>
      <c r="DJ197" s="44">
        <f>EXP($N$10-$O$10/(DI207+$P$10))/$S$79*$S$182</f>
        <v>5.3681299731163853E-3</v>
      </c>
      <c r="DK197" s="47">
        <f>DJ197/(DI207+$P$10)^2*$O$10</f>
        <v>8.878160631627368E-5</v>
      </c>
      <c r="DL197" s="44">
        <f>EXP($N$10-$O$10/(DK207+$P$10))/$S$79*$S$182</f>
        <v>5.3681299731163853E-3</v>
      </c>
      <c r="DM197" s="47">
        <f>DL197/(DK207+$P$10)^2*$O$10</f>
        <v>8.878160631627368E-5</v>
      </c>
      <c r="DN197" s="44">
        <f>EXP($N$10-$O$10/(DM207+$P$10))/$S$79*$S$182</f>
        <v>5.3681299731163853E-3</v>
      </c>
      <c r="DO197" s="47">
        <f>DN197/(DM207+$P$10)^2*$O$10</f>
        <v>8.878160631627368E-5</v>
      </c>
      <c r="DP197" s="44">
        <f>EXP($N$10-$O$10/(DO207+$P$10))/$S$79*$S$182</f>
        <v>5.3681299731163853E-3</v>
      </c>
      <c r="DQ197" s="47">
        <f>DP197/(DO207+$P$10)^2*$O$10</f>
        <v>8.878160631627368E-5</v>
      </c>
      <c r="DR197" s="44">
        <f>EXP($N$10-$O$10/(DQ207+$P$10))/$S$79*$S$182</f>
        <v>5.3681299731163853E-3</v>
      </c>
      <c r="DS197" s="47">
        <f>DR197/(DQ207+$P$10)^2*$O$10</f>
        <v>8.878160631627368E-5</v>
      </c>
      <c r="DT197" s="44">
        <f>EXP($N$10-$O$10/(DS207+$P$10))/$S$79*$S$182</f>
        <v>5.3681299731163853E-3</v>
      </c>
      <c r="DU197" s="47">
        <f>DT197/(DS207+$P$10)^2*$O$10</f>
        <v>8.878160631627368E-5</v>
      </c>
      <c r="DV197" s="44">
        <f>EXP($N$10-$O$10/(DU207+$P$10))/$S$79*$S$182</f>
        <v>5.3681299731163853E-3</v>
      </c>
      <c r="DW197" s="47">
        <f>DV197/(DU207+$P$10)^2*$O$10</f>
        <v>8.878160631627368E-5</v>
      </c>
      <c r="DX197" s="44">
        <f>EXP($N$10-$O$10/(DW207+$P$10))/$S$79*$S$182</f>
        <v>5.3681299731163853E-3</v>
      </c>
      <c r="DY197" s="47">
        <f>DX197/(DW207+$P$10)^2*$O$10</f>
        <v>8.878160631627368E-5</v>
      </c>
      <c r="DZ197" s="44">
        <f>EXP($N$10-$O$10/(DY207+$P$10))/$S$79*$S$182</f>
        <v>5.3681299731163853E-3</v>
      </c>
      <c r="EA197" s="47">
        <f>DZ197/(DY207+$P$10)^2*$O$10</f>
        <v>8.878160631627368E-5</v>
      </c>
      <c r="EB197" s="44">
        <f>EXP($N$10-$O$10/(EA207+$P$10))/$S$79*$S$182</f>
        <v>5.3681299731163853E-3</v>
      </c>
      <c r="EC197" s="47">
        <f>EB197/(EA207+$P$10)^2*$O$10</f>
        <v>8.878160631627368E-5</v>
      </c>
      <c r="ED197" s="44">
        <f>EXP($N$10-$O$10/(EC207+$P$10))/$S$79*$S$182</f>
        <v>5.3681299731163853E-3</v>
      </c>
      <c r="EE197" s="47">
        <f>ED197/(EC207+$P$10)^2*$O$10</f>
        <v>8.878160631627368E-5</v>
      </c>
      <c r="EF197" s="44">
        <f>EXP($N$10-$O$10/(EE207+$P$10))/$S$79*$S$182</f>
        <v>5.3681299731163853E-3</v>
      </c>
      <c r="EG197" s="47">
        <f>EF197/(EE207+$P$10)^2*$O$10</f>
        <v>8.878160631627368E-5</v>
      </c>
      <c r="EH197" s="44">
        <f>EXP($N$10-$O$10/(EG207+$P$10))/$S$79*$S$182</f>
        <v>5.3681299731163853E-3</v>
      </c>
      <c r="EI197" s="47">
        <f>EH197/(EG207+$P$10)^2*$O$10</f>
        <v>8.878160631627368E-5</v>
      </c>
      <c r="EJ197" s="44">
        <f>EXP($N$10-$O$10/(EI207+$P$10))/$S$79*$S$182</f>
        <v>5.3681299731163853E-3</v>
      </c>
      <c r="EK197" s="47">
        <f>EJ197/(EI207+$P$10)^2*$O$10</f>
        <v>8.878160631627368E-5</v>
      </c>
      <c r="EL197" s="44">
        <f>EXP($N$10-$O$10/(EK207+$P$10))/$S$79*$S$182</f>
        <v>5.3681299731163853E-3</v>
      </c>
      <c r="EM197" s="47">
        <f>EL197/(EK207+$P$10)^2*$O$10</f>
        <v>8.878160631627368E-5</v>
      </c>
      <c r="EN197" s="44">
        <f>EXP($N$10-$O$10/(EM207+$P$10))/$S$79*$S$182</f>
        <v>5.3681299731163853E-3</v>
      </c>
      <c r="EO197" s="47">
        <f>EN197/(EM207+$P$10)^2*$O$10</f>
        <v>8.878160631627368E-5</v>
      </c>
      <c r="EP197" s="44">
        <f>EXP($N$10-$O$10/(EO207+$P$10))/$S$79*$S$182</f>
        <v>5.3681299731163853E-3</v>
      </c>
      <c r="EQ197" s="47">
        <f>EP197/(EO207+$P$10)^2*$O$10</f>
        <v>8.878160631627368E-5</v>
      </c>
      <c r="ER197" s="44">
        <f>EXP($N$10-$O$10/(EQ207+$P$10))/$S$79*$S$182</f>
        <v>5.3681299731163853E-3</v>
      </c>
      <c r="ES197" s="47">
        <f>ER197/(EQ207+$P$10)^2*$O$10</f>
        <v>8.878160631627368E-5</v>
      </c>
      <c r="ET197" s="44">
        <f>EXP($N$10-$O$10/(ES207+$P$10))/$S$79*$S$182</f>
        <v>5.3681299731163853E-3</v>
      </c>
      <c r="EU197" s="47">
        <f>ET197/(ES207+$P$10)^2*$O$10</f>
        <v>8.878160631627368E-5</v>
      </c>
      <c r="EV197" s="44">
        <f>EXP($N$10-$O$10/(EU207+$P$10))/$S$79*$S$182</f>
        <v>5.3681299731163853E-3</v>
      </c>
      <c r="EW197" s="47">
        <f>EV197/(EU207+$P$10)^2*$O$10</f>
        <v>8.878160631627368E-5</v>
      </c>
    </row>
    <row r="198" spans="13:153" x14ac:dyDescent="0.25">
      <c r="M198" s="45">
        <v>3</v>
      </c>
      <c r="N198" s="44">
        <f t="shared" si="90"/>
        <v>4.9857389393480861E-2</v>
      </c>
      <c r="O198" s="42">
        <f t="shared" si="91"/>
        <v>7.8303477612527006</v>
      </c>
      <c r="P198" s="44">
        <f t="shared" si="92"/>
        <v>5.0408643817922608E-2</v>
      </c>
      <c r="Q198" s="47">
        <f t="shared" si="93"/>
        <v>8.8706414462387648E-4</v>
      </c>
      <c r="R198" s="44">
        <f>EXP($N$11-$O$11/(Q207+$P$11))/$S$79*$S$183</f>
        <v>4.9859874010277534E-2</v>
      </c>
      <c r="S198" s="47">
        <f>R198/(Q207+$P$11)^2*$O$11</f>
        <v>8.8052922874293238E-4</v>
      </c>
      <c r="T198" s="44">
        <f>EXP($N$11-$O$11/(S207+$P$11))/$S$79*$S$183</f>
        <v>4.9857389444629627E-2</v>
      </c>
      <c r="U198" s="47">
        <f>T198/(S207+$P$11)^2*$O$11</f>
        <v>8.8049957618278765E-4</v>
      </c>
      <c r="V198" s="44">
        <f>EXP($N$11-$O$11/(U207+$P$11))/$S$79*$S$183</f>
        <v>4.9857389393480861E-2</v>
      </c>
      <c r="W198" s="47">
        <f>V198/(U207+$P$11)^2*$O$11</f>
        <v>8.8049957557233543E-4</v>
      </c>
      <c r="X198" s="44">
        <f>EXP($N$11-$O$11/(W207+$P$11))/$S$79*$S$183</f>
        <v>4.9857389393480861E-2</v>
      </c>
      <c r="Y198" s="47">
        <f>X198/(W207+$P$11)^2*$O$11</f>
        <v>8.8049957557233543E-4</v>
      </c>
      <c r="Z198" s="44">
        <f>EXP($N$11-$O$11/(Y207+$P$11))/$S$79*$S$183</f>
        <v>4.9857389393480861E-2</v>
      </c>
      <c r="AA198" s="47">
        <f>Z198/(Y207+$P$11)^2*$O$11</f>
        <v>8.8049957557233543E-4</v>
      </c>
      <c r="AB198" s="44">
        <f>EXP($N$11-$O$11/(AA207+$P$11))/$S$79*$S$183</f>
        <v>4.9857389393480861E-2</v>
      </c>
      <c r="AC198" s="47">
        <f>AB198/(AA207+$P$11)^2*$O$11</f>
        <v>8.8049957557233543E-4</v>
      </c>
      <c r="AD198" s="44">
        <f>EXP($N$11-$O$11/(AC207+$P$11))/$S$79*$S$183</f>
        <v>4.9857389393480861E-2</v>
      </c>
      <c r="AE198" s="47">
        <f>AD198/(AC207+$P$11)^2*$O$11</f>
        <v>8.8049957557233543E-4</v>
      </c>
      <c r="AF198" s="44">
        <f>EXP($N$11-$O$11/(AE207+$P$11))/$S$79*$S$183</f>
        <v>4.9857389393480861E-2</v>
      </c>
      <c r="AG198" s="47">
        <f>AF198/(AE207+$P$11)^2*$O$11</f>
        <v>8.8049957557233543E-4</v>
      </c>
      <c r="AH198" s="44">
        <f>EXP($N$11-$O$11/(AG207+$P$11))/$S$79*$S$183</f>
        <v>4.9857389393480861E-2</v>
      </c>
      <c r="AI198" s="47">
        <f>AH198/(AG207+$P$11)^2*$O$11</f>
        <v>8.8049957557233543E-4</v>
      </c>
      <c r="AJ198" s="44">
        <f>EXP($N$11-$O$11/(AI207+$P$11))/$S$79*$S$183</f>
        <v>4.9857389393480861E-2</v>
      </c>
      <c r="AK198" s="47">
        <f>AJ198/(AI207+$P$11)^2*$O$11</f>
        <v>8.8049957557233543E-4</v>
      </c>
      <c r="AL198" s="44">
        <f>EXP($N$11-$O$11/(AK207+$P$11))/$S$79*$S$183</f>
        <v>4.9857389393480861E-2</v>
      </c>
      <c r="AM198" s="47">
        <f>AL198/(AK207+$P$11)^2*$O$11</f>
        <v>8.8049957557233543E-4</v>
      </c>
      <c r="AN198" s="44">
        <f>EXP($N$11-$O$11/(AM207+$P$11))/$S$79*$S$183</f>
        <v>4.9857389393480861E-2</v>
      </c>
      <c r="AO198" s="47">
        <f>AN198/(AM207+$P$11)^2*$O$11</f>
        <v>8.8049957557233543E-4</v>
      </c>
      <c r="AP198" s="44">
        <f>EXP($N$11-$O$11/(AO207+$P$11))/$S$79*$S$183</f>
        <v>4.9857389393480861E-2</v>
      </c>
      <c r="AQ198" s="47">
        <f>AP198/(AO207+$P$11)^2*$O$11</f>
        <v>8.8049957557233543E-4</v>
      </c>
      <c r="AR198" s="44">
        <f>EXP($N$11-$O$11/(AQ207+$P$11))/$S$79*$S$183</f>
        <v>4.9857389393480861E-2</v>
      </c>
      <c r="AS198" s="47">
        <f>AR198/(AQ207+$P$11)^2*$O$11</f>
        <v>8.8049957557233543E-4</v>
      </c>
      <c r="AT198" s="44">
        <f>EXP($N$11-$O$11/(AS207+$P$11))/$S$79*$S$183</f>
        <v>4.9857389393480861E-2</v>
      </c>
      <c r="AU198" s="47">
        <f>AT198/(AS207+$P$11)^2*$O$11</f>
        <v>8.8049957557233543E-4</v>
      </c>
      <c r="AV198" s="44">
        <f>EXP($N$11-$O$11/(AU207+$P$11))/$S$79*$S$183</f>
        <v>4.9857389393480861E-2</v>
      </c>
      <c r="AW198" s="47">
        <f>AV198/(AU207+$P$11)^2*$O$11</f>
        <v>8.8049957557233543E-4</v>
      </c>
      <c r="AX198" s="44">
        <f>EXP($N$11-$O$11/(AW207+$P$11))/$S$79*$S$183</f>
        <v>4.9857389393480861E-2</v>
      </c>
      <c r="AY198" s="47">
        <f>AX198/(AW207+$P$11)^2*$O$11</f>
        <v>8.8049957557233543E-4</v>
      </c>
      <c r="AZ198" s="44">
        <f>EXP($N$11-$O$11/(AY207+$P$11))/$S$79*$S$183</f>
        <v>4.9857389393480861E-2</v>
      </c>
      <c r="BA198" s="47">
        <f>AZ198/(AY207+$P$11)^2*$O$11</f>
        <v>8.8049957557233543E-4</v>
      </c>
      <c r="BB198" s="44">
        <f>EXP($N$11-$O$11/(BA207+$P$11))/$S$79*$S$183</f>
        <v>4.9857389393480861E-2</v>
      </c>
      <c r="BC198" s="47">
        <f>BB198/(BA207+$P$11)^2*$O$11</f>
        <v>8.8049957557233543E-4</v>
      </c>
      <c r="BD198" s="44">
        <f>EXP($N$11-$O$11/(BC207+$P$11))/$S$79*$S$183</f>
        <v>4.9857389393480861E-2</v>
      </c>
      <c r="BE198" s="47">
        <f>BD198/(BC207+$P$11)^2*$O$11</f>
        <v>8.8049957557233543E-4</v>
      </c>
      <c r="BF198" s="44">
        <f>EXP($N$11-$O$11/(BE207+$P$11))/$S$79*$S$183</f>
        <v>4.9857389393480861E-2</v>
      </c>
      <c r="BG198" s="47">
        <f>BF198/(BE207+$P$11)^2*$O$11</f>
        <v>8.8049957557233543E-4</v>
      </c>
      <c r="BH198" s="44">
        <f>EXP($N$11-$O$11/(BG207+$P$11))/$S$79*$S$183</f>
        <v>4.9857389393480861E-2</v>
      </c>
      <c r="BI198" s="47">
        <f>BH198/(BG207+$P$11)^2*$O$11</f>
        <v>8.8049957557233543E-4</v>
      </c>
      <c r="BJ198" s="44">
        <f>EXP($N$11-$O$11/(BI207+$P$11))/$S$79*$S$183</f>
        <v>4.9857389393480861E-2</v>
      </c>
      <c r="BK198" s="47">
        <f>BJ198/(BI207+$P$11)^2*$O$11</f>
        <v>8.8049957557233543E-4</v>
      </c>
      <c r="BL198" s="44">
        <f>EXP($N$11-$O$11/(BK207+$P$11))/$S$79*$S$183</f>
        <v>4.9857389393480861E-2</v>
      </c>
      <c r="BM198" s="47">
        <f>BL198/(BK207+$P$11)^2*$O$11</f>
        <v>8.8049957557233543E-4</v>
      </c>
      <c r="BN198" s="44">
        <f>EXP($N$11-$O$11/(BM207+$P$11))/$S$79*$S$183</f>
        <v>4.9857389393480861E-2</v>
      </c>
      <c r="BO198" s="47">
        <f>BN198/(BM207+$P$11)^2*$O$11</f>
        <v>8.8049957557233543E-4</v>
      </c>
      <c r="BP198" s="44">
        <f>EXP($N$11-$O$11/(BO207+$P$11))/$S$79*$S$183</f>
        <v>4.9857389393480861E-2</v>
      </c>
      <c r="BQ198" s="47">
        <f>BP198/(BO207+$P$11)^2*$O$11</f>
        <v>8.8049957557233543E-4</v>
      </c>
      <c r="BR198" s="44">
        <f>EXP($N$11-$O$11/(BQ207+$P$11))/$S$79*$S$183</f>
        <v>4.9857389393480861E-2</v>
      </c>
      <c r="BS198" s="47">
        <f>BR198/(BQ207+$P$11)^2*$O$11</f>
        <v>8.8049957557233543E-4</v>
      </c>
      <c r="BT198" s="44">
        <f>EXP($N$11-$O$11/(BS207+$P$11))/$S$79*$S$183</f>
        <v>4.9857389393480861E-2</v>
      </c>
      <c r="BU198" s="47">
        <f>BT198/(BS207+$P$11)^2*$O$11</f>
        <v>8.8049957557233543E-4</v>
      </c>
      <c r="BV198" s="44">
        <f>EXP($N$11-$O$11/(BU207+$P$11))/$S$79*$S$183</f>
        <v>4.9857389393480861E-2</v>
      </c>
      <c r="BW198" s="47">
        <f>BV198/(BU207+$P$11)^2*$O$11</f>
        <v>8.8049957557233543E-4</v>
      </c>
      <c r="BX198" s="44">
        <f>EXP($N$11-$O$11/(BW207+$P$11))/$S$79*$S$183</f>
        <v>4.9857389393480861E-2</v>
      </c>
      <c r="BY198" s="47">
        <f>BX198/(BW207+$P$11)^2*$O$11</f>
        <v>8.8049957557233543E-4</v>
      </c>
      <c r="BZ198" s="44">
        <f>EXP($N$11-$O$11/(BY207+$P$11))/$S$79*$S$183</f>
        <v>4.9857389393480861E-2</v>
      </c>
      <c r="CA198" s="47">
        <f>BZ198/(BY207+$P$11)^2*$O$11</f>
        <v>8.8049957557233543E-4</v>
      </c>
      <c r="CB198" s="44">
        <f>EXP($N$11-$O$11/(CA207+$P$11))/$S$79*$S$183</f>
        <v>4.9857389393480861E-2</v>
      </c>
      <c r="CC198" s="47">
        <f>CB198/(CA207+$P$11)^2*$O$11</f>
        <v>8.8049957557233543E-4</v>
      </c>
      <c r="CD198" s="44">
        <f>EXP($N$11-$O$11/(CC207+$P$11))/$S$79*$S$183</f>
        <v>4.9857389393480861E-2</v>
      </c>
      <c r="CE198" s="47">
        <f>CD198/(CC207+$P$11)^2*$O$11</f>
        <v>8.8049957557233543E-4</v>
      </c>
      <c r="CF198" s="44">
        <f>EXP($N$11-$O$11/(CE207+$P$11))/$S$79*$S$183</f>
        <v>4.9857389393480861E-2</v>
      </c>
      <c r="CG198" s="47">
        <f>CF198/(CE207+$P$11)^2*$O$11</f>
        <v>8.8049957557233543E-4</v>
      </c>
      <c r="CH198" s="44">
        <f>EXP($N$11-$O$11/(CG207+$P$11))/$S$79*$S$183</f>
        <v>4.9857389393480861E-2</v>
      </c>
      <c r="CI198" s="47">
        <f>CH198/(CG207+$P$11)^2*$O$11</f>
        <v>8.8049957557233543E-4</v>
      </c>
      <c r="CJ198" s="44">
        <f>EXP($N$11-$O$11/(CI207+$P$11))/$S$79*$S$183</f>
        <v>4.9857389393480861E-2</v>
      </c>
      <c r="CK198" s="47">
        <f>CJ198/(CI207+$P$11)^2*$O$11</f>
        <v>8.8049957557233543E-4</v>
      </c>
      <c r="CL198" s="44">
        <f>EXP($N$11-$O$11/(CK207+$P$11))/$S$79*$S$183</f>
        <v>4.9857389393480861E-2</v>
      </c>
      <c r="CM198" s="47">
        <f>CL198/(CK207+$P$11)^2*$O$11</f>
        <v>8.8049957557233543E-4</v>
      </c>
      <c r="CN198" s="44">
        <f>EXP($N$11-$O$11/(CM207+$P$11))/$S$79*$S$183</f>
        <v>4.9857389393480861E-2</v>
      </c>
      <c r="CO198" s="47">
        <f>CN198/(CM207+$P$11)^2*$O$11</f>
        <v>8.8049957557233543E-4</v>
      </c>
      <c r="CP198" s="44">
        <f>EXP($N$11-$O$11/(CO207+$P$11))/$S$79*$S$183</f>
        <v>4.9857389393480861E-2</v>
      </c>
      <c r="CQ198" s="47">
        <f>CP198/(CO207+$P$11)^2*$O$11</f>
        <v>8.8049957557233543E-4</v>
      </c>
      <c r="CR198" s="44">
        <f>EXP($N$11-$O$11/(CQ207+$P$11))/$S$79*$S$183</f>
        <v>4.9857389393480861E-2</v>
      </c>
      <c r="CS198" s="47">
        <f>CR198/(CQ207+$P$11)^2*$O$11</f>
        <v>8.8049957557233543E-4</v>
      </c>
      <c r="CT198" s="44">
        <f>EXP($N$11-$O$11/(CS207+$P$11))/$S$79*$S$183</f>
        <v>4.9857389393480861E-2</v>
      </c>
      <c r="CU198" s="47">
        <f>CT198/(CS207+$P$11)^2*$O$11</f>
        <v>8.8049957557233543E-4</v>
      </c>
      <c r="CV198" s="44">
        <f>EXP($N$11-$O$11/(CU207+$P$11))/$S$79*$S$183</f>
        <v>4.9857389393480861E-2</v>
      </c>
      <c r="CW198" s="47">
        <f>CV198/(CU207+$P$11)^2*$O$11</f>
        <v>8.8049957557233543E-4</v>
      </c>
      <c r="CX198" s="44">
        <f>EXP($N$11-$O$11/(CW207+$P$11))/$S$79*$S$183</f>
        <v>4.9857389393480861E-2</v>
      </c>
      <c r="CY198" s="47">
        <f>CX198/(CW207+$P$11)^2*$O$11</f>
        <v>8.8049957557233543E-4</v>
      </c>
      <c r="CZ198" s="44">
        <f>EXP($N$11-$O$11/(CY207+$P$11))/$S$79*$S$183</f>
        <v>4.9857389393480861E-2</v>
      </c>
      <c r="DA198" s="47">
        <f>CZ198/(CY207+$P$11)^2*$O$11</f>
        <v>8.8049957557233543E-4</v>
      </c>
      <c r="DB198" s="44">
        <f>EXP($N$11-$O$11/(DA207+$P$11))/$S$79*$S$183</f>
        <v>4.9857389393480861E-2</v>
      </c>
      <c r="DC198" s="47">
        <f>DB198/(DA207+$P$11)^2*$O$11</f>
        <v>8.8049957557233543E-4</v>
      </c>
      <c r="DD198" s="44">
        <f>EXP($N$11-$O$11/(DC207+$P$11))/$S$79*$S$183</f>
        <v>4.9857389393480861E-2</v>
      </c>
      <c r="DE198" s="47">
        <f>DD198/(DC207+$P$11)^2*$O$11</f>
        <v>8.8049957557233543E-4</v>
      </c>
      <c r="DF198" s="44">
        <f>EXP($N$11-$O$11/(DE207+$P$11))/$S$79*$S$183</f>
        <v>4.9857389393480861E-2</v>
      </c>
      <c r="DG198" s="47">
        <f>DF198/(DE207+$P$11)^2*$O$11</f>
        <v>8.8049957557233543E-4</v>
      </c>
      <c r="DH198" s="44">
        <f>EXP($N$11-$O$11/(DG207+$P$11))/$S$79*$S$183</f>
        <v>4.9857389393480861E-2</v>
      </c>
      <c r="DI198" s="47">
        <f>DH198/(DG207+$P$11)^2*$O$11</f>
        <v>8.8049957557233543E-4</v>
      </c>
      <c r="DJ198" s="44">
        <f>EXP($N$11-$O$11/(DI207+$P$11))/$S$79*$S$183</f>
        <v>4.9857389393480861E-2</v>
      </c>
      <c r="DK198" s="47">
        <f>DJ198/(DI207+$P$11)^2*$O$11</f>
        <v>8.8049957557233543E-4</v>
      </c>
      <c r="DL198" s="44">
        <f>EXP($N$11-$O$11/(DK207+$P$11))/$S$79*$S$183</f>
        <v>4.9857389393480861E-2</v>
      </c>
      <c r="DM198" s="47">
        <f>DL198/(DK207+$P$11)^2*$O$11</f>
        <v>8.8049957557233543E-4</v>
      </c>
      <c r="DN198" s="44">
        <f>EXP($N$11-$O$11/(DM207+$P$11))/$S$79*$S$183</f>
        <v>4.9857389393480861E-2</v>
      </c>
      <c r="DO198" s="47">
        <f>DN198/(DM207+$P$11)^2*$O$11</f>
        <v>8.8049957557233543E-4</v>
      </c>
      <c r="DP198" s="44">
        <f>EXP($N$11-$O$11/(DO207+$P$11))/$S$79*$S$183</f>
        <v>4.9857389393480861E-2</v>
      </c>
      <c r="DQ198" s="47">
        <f>DP198/(DO207+$P$11)^2*$O$11</f>
        <v>8.8049957557233543E-4</v>
      </c>
      <c r="DR198" s="44">
        <f>EXP($N$11-$O$11/(DQ207+$P$11))/$S$79*$S$183</f>
        <v>4.9857389393480861E-2</v>
      </c>
      <c r="DS198" s="47">
        <f>DR198/(DQ207+$P$11)^2*$O$11</f>
        <v>8.8049957557233543E-4</v>
      </c>
      <c r="DT198" s="44">
        <f>EXP($N$11-$O$11/(DS207+$P$11))/$S$79*$S$183</f>
        <v>4.9857389393480861E-2</v>
      </c>
      <c r="DU198" s="47">
        <f>DT198/(DS207+$P$11)^2*$O$11</f>
        <v>8.8049957557233543E-4</v>
      </c>
      <c r="DV198" s="44">
        <f>EXP($N$11-$O$11/(DU207+$P$11))/$S$79*$S$183</f>
        <v>4.9857389393480861E-2</v>
      </c>
      <c r="DW198" s="47">
        <f>DV198/(DU207+$P$11)^2*$O$11</f>
        <v>8.8049957557233543E-4</v>
      </c>
      <c r="DX198" s="44">
        <f>EXP($N$11-$O$11/(DW207+$P$11))/$S$79*$S$183</f>
        <v>4.9857389393480861E-2</v>
      </c>
      <c r="DY198" s="47">
        <f>DX198/(DW207+$P$11)^2*$O$11</f>
        <v>8.8049957557233543E-4</v>
      </c>
      <c r="DZ198" s="44">
        <f>EXP($N$11-$O$11/(DY207+$P$11))/$S$79*$S$183</f>
        <v>4.9857389393480861E-2</v>
      </c>
      <c r="EA198" s="47">
        <f>DZ198/(DY207+$P$11)^2*$O$11</f>
        <v>8.8049957557233543E-4</v>
      </c>
      <c r="EB198" s="44">
        <f>EXP($N$11-$O$11/(EA207+$P$11))/$S$79*$S$183</f>
        <v>4.9857389393480861E-2</v>
      </c>
      <c r="EC198" s="47">
        <f>EB198/(EA207+$P$11)^2*$O$11</f>
        <v>8.8049957557233543E-4</v>
      </c>
      <c r="ED198" s="44">
        <f>EXP($N$11-$O$11/(EC207+$P$11))/$S$79*$S$183</f>
        <v>4.9857389393480861E-2</v>
      </c>
      <c r="EE198" s="47">
        <f>ED198/(EC207+$P$11)^2*$O$11</f>
        <v>8.8049957557233543E-4</v>
      </c>
      <c r="EF198" s="44">
        <f>EXP($N$11-$O$11/(EE207+$P$11))/$S$79*$S$183</f>
        <v>4.9857389393480861E-2</v>
      </c>
      <c r="EG198" s="47">
        <f>EF198/(EE207+$P$11)^2*$O$11</f>
        <v>8.8049957557233543E-4</v>
      </c>
      <c r="EH198" s="44">
        <f>EXP($N$11-$O$11/(EG207+$P$11))/$S$79*$S$183</f>
        <v>4.9857389393480861E-2</v>
      </c>
      <c r="EI198" s="47">
        <f>EH198/(EG207+$P$11)^2*$O$11</f>
        <v>8.8049957557233543E-4</v>
      </c>
      <c r="EJ198" s="44">
        <f>EXP($N$11-$O$11/(EI207+$P$11))/$S$79*$S$183</f>
        <v>4.9857389393480861E-2</v>
      </c>
      <c r="EK198" s="47">
        <f>EJ198/(EI207+$P$11)^2*$O$11</f>
        <v>8.8049957557233543E-4</v>
      </c>
      <c r="EL198" s="44">
        <f>EXP($N$11-$O$11/(EK207+$P$11))/$S$79*$S$183</f>
        <v>4.9857389393480861E-2</v>
      </c>
      <c r="EM198" s="47">
        <f>EL198/(EK207+$P$11)^2*$O$11</f>
        <v>8.8049957557233543E-4</v>
      </c>
      <c r="EN198" s="44">
        <f>EXP($N$11-$O$11/(EM207+$P$11))/$S$79*$S$183</f>
        <v>4.9857389393480861E-2</v>
      </c>
      <c r="EO198" s="47">
        <f>EN198/(EM207+$P$11)^2*$O$11</f>
        <v>8.8049957557233543E-4</v>
      </c>
      <c r="EP198" s="44">
        <f>EXP($N$11-$O$11/(EO207+$P$11))/$S$79*$S$183</f>
        <v>4.9857389393480861E-2</v>
      </c>
      <c r="EQ198" s="47">
        <f>EP198/(EO207+$P$11)^2*$O$11</f>
        <v>8.8049957557233543E-4</v>
      </c>
      <c r="ER198" s="44">
        <f>EXP($N$11-$O$11/(EQ207+$P$11))/$S$79*$S$183</f>
        <v>4.9857389393480861E-2</v>
      </c>
      <c r="ES198" s="47">
        <f>ER198/(EQ207+$P$11)^2*$O$11</f>
        <v>8.8049957557233543E-4</v>
      </c>
      <c r="ET198" s="44">
        <f>EXP($N$11-$O$11/(ES207+$P$11))/$S$79*$S$183</f>
        <v>4.9857389393480861E-2</v>
      </c>
      <c r="EU198" s="47">
        <f>ET198/(ES207+$P$11)^2*$O$11</f>
        <v>8.8049957557233543E-4</v>
      </c>
      <c r="EV198" s="44">
        <f>EXP($N$11-$O$11/(EU207+$P$11))/$S$79*$S$183</f>
        <v>4.9857389393480861E-2</v>
      </c>
      <c r="EW198" s="47">
        <f>EV198/(EU207+$P$11)^2*$O$11</f>
        <v>8.8049957557233543E-4</v>
      </c>
    </row>
    <row r="199" spans="13:153" x14ac:dyDescent="0.25">
      <c r="M199" s="45">
        <v>4</v>
      </c>
      <c r="N199" s="44">
        <f t="shared" si="90"/>
        <v>0.37285879608239908</v>
      </c>
      <c r="O199" s="42">
        <f t="shared" si="91"/>
        <v>131.3503114792664</v>
      </c>
      <c r="P199" s="44">
        <f t="shared" si="92"/>
        <v>0.37750356112302075</v>
      </c>
      <c r="Q199" s="47">
        <f t="shared" si="93"/>
        <v>7.4791804381921911E-3</v>
      </c>
      <c r="R199" s="44">
        <f>EXP($N$12-$O$12/(Q207+$P$12))/$S$79*$S$184</f>
        <v>0.37287971715219637</v>
      </c>
      <c r="S199" s="47">
        <f>R199/(Q207+$P$12)^2*$O$12</f>
        <v>7.4142897362715413E-3</v>
      </c>
      <c r="T199" s="44">
        <f>EXP($N$12-$O$12/(S207+$P$12))/$S$79*$S$184</f>
        <v>0.37285879651308196</v>
      </c>
      <c r="U199" s="47">
        <f>T199/(S207+$P$12)^2*$O$12</f>
        <v>7.4139954932999144E-3</v>
      </c>
      <c r="V199" s="44">
        <f>EXP($N$12-$O$12/(U207+$P$12))/$S$79*$S$184</f>
        <v>0.37285879608239908</v>
      </c>
      <c r="W199" s="47">
        <f>V199/(U207+$P$12)^2*$O$12</f>
        <v>7.4139954872424188E-3</v>
      </c>
      <c r="X199" s="44">
        <f>EXP($N$12-$O$12/(W207+$P$12))/$S$79*$S$184</f>
        <v>0.37285879608239908</v>
      </c>
      <c r="Y199" s="47">
        <f>X199/(W207+$P$12)^2*$O$12</f>
        <v>7.4139954872424188E-3</v>
      </c>
      <c r="Z199" s="44">
        <f>EXP($N$12-$O$12/(Y207+$P$12))/$S$79*$S$184</f>
        <v>0.37285879608239908</v>
      </c>
      <c r="AA199" s="47">
        <f>Z199/(Y207+$P$12)^2*$O$12</f>
        <v>7.4139954872424188E-3</v>
      </c>
      <c r="AB199" s="44">
        <f>EXP($N$12-$O$12/(AA207+$P$12))/$S$79*$S$184</f>
        <v>0.37285879608239908</v>
      </c>
      <c r="AC199" s="47">
        <f>AB199/(AA207+$P$12)^2*$O$12</f>
        <v>7.4139954872424188E-3</v>
      </c>
      <c r="AD199" s="44">
        <f>EXP($N$12-$O$12/(AC207+$P$12))/$S$79*$S$184</f>
        <v>0.37285879608239908</v>
      </c>
      <c r="AE199" s="47">
        <f>AD199/(AC207+$P$12)^2*$O$12</f>
        <v>7.4139954872424188E-3</v>
      </c>
      <c r="AF199" s="44">
        <f>EXP($N$12-$O$12/(AE207+$P$12))/$S$79*$S$184</f>
        <v>0.37285879608239908</v>
      </c>
      <c r="AG199" s="47">
        <f>AF199/(AE207+$P$12)^2*$O$12</f>
        <v>7.4139954872424188E-3</v>
      </c>
      <c r="AH199" s="44">
        <f>EXP($N$12-$O$12/(AG207+$P$12))/$S$79*$S$184</f>
        <v>0.37285879608239908</v>
      </c>
      <c r="AI199" s="47">
        <f>AH199/(AG207+$P$12)^2*$O$12</f>
        <v>7.4139954872424188E-3</v>
      </c>
      <c r="AJ199" s="44">
        <f>EXP($N$12-$O$12/(AI207+$P$12))/$S$79*$S$184</f>
        <v>0.37285879608239908</v>
      </c>
      <c r="AK199" s="47">
        <f>AJ199/(AI207+$P$12)^2*$O$12</f>
        <v>7.4139954872424188E-3</v>
      </c>
      <c r="AL199" s="44">
        <f>EXP($N$12-$O$12/(AK207+$P$12))/$S$79*$S$184</f>
        <v>0.37285879608239908</v>
      </c>
      <c r="AM199" s="47">
        <f>AL199/(AK207+$P$12)^2*$O$12</f>
        <v>7.4139954872424188E-3</v>
      </c>
      <c r="AN199" s="44">
        <f>EXP($N$12-$O$12/(AM207+$P$12))/$S$79*$S$184</f>
        <v>0.37285879608239908</v>
      </c>
      <c r="AO199" s="47">
        <f>AN199/(AM207+$P$12)^2*$O$12</f>
        <v>7.4139954872424188E-3</v>
      </c>
      <c r="AP199" s="44">
        <f>EXP($N$12-$O$12/(AO207+$P$12))/$S$79*$S$184</f>
        <v>0.37285879608239908</v>
      </c>
      <c r="AQ199" s="47">
        <f>AP199/(AO207+$P$12)^2*$O$12</f>
        <v>7.4139954872424188E-3</v>
      </c>
      <c r="AR199" s="44">
        <f>EXP($N$12-$O$12/(AQ207+$P$12))/$S$79*$S$184</f>
        <v>0.37285879608239908</v>
      </c>
      <c r="AS199" s="47">
        <f>AR199/(AQ207+$P$12)^2*$O$12</f>
        <v>7.4139954872424188E-3</v>
      </c>
      <c r="AT199" s="44">
        <f>EXP($N$12-$O$12/(AS207+$P$12))/$S$79*$S$184</f>
        <v>0.37285879608239908</v>
      </c>
      <c r="AU199" s="47">
        <f>AT199/(AS207+$P$12)^2*$O$12</f>
        <v>7.4139954872424188E-3</v>
      </c>
      <c r="AV199" s="44">
        <f>EXP($N$12-$O$12/(AU207+$P$12))/$S$79*$S$184</f>
        <v>0.37285879608239908</v>
      </c>
      <c r="AW199" s="47">
        <f>AV199/(AU207+$P$12)^2*$O$12</f>
        <v>7.4139954872424188E-3</v>
      </c>
      <c r="AX199" s="44">
        <f>EXP($N$12-$O$12/(AW207+$P$12))/$S$79*$S$184</f>
        <v>0.37285879608239908</v>
      </c>
      <c r="AY199" s="47">
        <f>AX199/(AW207+$P$12)^2*$O$12</f>
        <v>7.4139954872424188E-3</v>
      </c>
      <c r="AZ199" s="44">
        <f>EXP($N$12-$O$12/(AY207+$P$12))/$S$79*$S$184</f>
        <v>0.37285879608239908</v>
      </c>
      <c r="BA199" s="47">
        <f>AZ199/(AY207+$P$12)^2*$O$12</f>
        <v>7.4139954872424188E-3</v>
      </c>
      <c r="BB199" s="44">
        <f>EXP($N$12-$O$12/(BA207+$P$12))/$S$79*$S$184</f>
        <v>0.37285879608239908</v>
      </c>
      <c r="BC199" s="47">
        <f>BB199/(BA207+$P$12)^2*$O$12</f>
        <v>7.4139954872424188E-3</v>
      </c>
      <c r="BD199" s="44">
        <f>EXP($N$12-$O$12/(BC207+$P$12))/$S$79*$S$184</f>
        <v>0.37285879608239908</v>
      </c>
      <c r="BE199" s="47">
        <f>BD199/(BC207+$P$12)^2*$O$12</f>
        <v>7.4139954872424188E-3</v>
      </c>
      <c r="BF199" s="44">
        <f>EXP($N$12-$O$12/(BE207+$P$12))/$S$79*$S$184</f>
        <v>0.37285879608239908</v>
      </c>
      <c r="BG199" s="47">
        <f>BF199/(BE207+$P$12)^2*$O$12</f>
        <v>7.4139954872424188E-3</v>
      </c>
      <c r="BH199" s="44">
        <f>EXP($N$12-$O$12/(BG207+$P$12))/$S$79*$S$184</f>
        <v>0.37285879608239908</v>
      </c>
      <c r="BI199" s="47">
        <f>BH199/(BG207+$P$12)^2*$O$12</f>
        <v>7.4139954872424188E-3</v>
      </c>
      <c r="BJ199" s="44">
        <f>EXP($N$12-$O$12/(BI207+$P$12))/$S$79*$S$184</f>
        <v>0.37285879608239908</v>
      </c>
      <c r="BK199" s="47">
        <f>BJ199/(BI207+$P$12)^2*$O$12</f>
        <v>7.4139954872424188E-3</v>
      </c>
      <c r="BL199" s="44">
        <f>EXP($N$12-$O$12/(BK207+$P$12))/$S$79*$S$184</f>
        <v>0.37285879608239908</v>
      </c>
      <c r="BM199" s="47">
        <f>BL199/(BK207+$P$12)^2*$O$12</f>
        <v>7.4139954872424188E-3</v>
      </c>
      <c r="BN199" s="44">
        <f>EXP($N$12-$O$12/(BM207+$P$12))/$S$79*$S$184</f>
        <v>0.37285879608239908</v>
      </c>
      <c r="BO199" s="47">
        <f>BN199/(BM207+$P$12)^2*$O$12</f>
        <v>7.4139954872424188E-3</v>
      </c>
      <c r="BP199" s="44">
        <f>EXP($N$12-$O$12/(BO207+$P$12))/$S$79*$S$184</f>
        <v>0.37285879608239908</v>
      </c>
      <c r="BQ199" s="47">
        <f>BP199/(BO207+$P$12)^2*$O$12</f>
        <v>7.4139954872424188E-3</v>
      </c>
      <c r="BR199" s="44">
        <f>EXP($N$12-$O$12/(BQ207+$P$12))/$S$79*$S$184</f>
        <v>0.37285879608239908</v>
      </c>
      <c r="BS199" s="47">
        <f>BR199/(BQ207+$P$12)^2*$O$12</f>
        <v>7.4139954872424188E-3</v>
      </c>
      <c r="BT199" s="44">
        <f>EXP($N$12-$O$12/(BS207+$P$12))/$S$79*$S$184</f>
        <v>0.37285879608239908</v>
      </c>
      <c r="BU199" s="47">
        <f>BT199/(BS207+$P$12)^2*$O$12</f>
        <v>7.4139954872424188E-3</v>
      </c>
      <c r="BV199" s="44">
        <f>EXP($N$12-$O$12/(BU207+$P$12))/$S$79*$S$184</f>
        <v>0.37285879608239908</v>
      </c>
      <c r="BW199" s="47">
        <f>BV199/(BU207+$P$12)^2*$O$12</f>
        <v>7.4139954872424188E-3</v>
      </c>
      <c r="BX199" s="44">
        <f>EXP($N$12-$O$12/(BW207+$P$12))/$S$79*$S$184</f>
        <v>0.37285879608239908</v>
      </c>
      <c r="BY199" s="47">
        <f>BX199/(BW207+$P$12)^2*$O$12</f>
        <v>7.4139954872424188E-3</v>
      </c>
      <c r="BZ199" s="44">
        <f>EXP($N$12-$O$12/(BY207+$P$12))/$S$79*$S$184</f>
        <v>0.37285879608239908</v>
      </c>
      <c r="CA199" s="47">
        <f>BZ199/(BY207+$P$12)^2*$O$12</f>
        <v>7.4139954872424188E-3</v>
      </c>
      <c r="CB199" s="44">
        <f>EXP($N$12-$O$12/(CA207+$P$12))/$S$79*$S$184</f>
        <v>0.37285879608239908</v>
      </c>
      <c r="CC199" s="47">
        <f>CB199/(CA207+$P$12)^2*$O$12</f>
        <v>7.4139954872424188E-3</v>
      </c>
      <c r="CD199" s="44">
        <f>EXP($N$12-$O$12/(CC207+$P$12))/$S$79*$S$184</f>
        <v>0.37285879608239908</v>
      </c>
      <c r="CE199" s="47">
        <f>CD199/(CC207+$P$12)^2*$O$12</f>
        <v>7.4139954872424188E-3</v>
      </c>
      <c r="CF199" s="44">
        <f>EXP($N$12-$O$12/(CE207+$P$12))/$S$79*$S$184</f>
        <v>0.37285879608239908</v>
      </c>
      <c r="CG199" s="47">
        <f>CF199/(CE207+$P$12)^2*$O$12</f>
        <v>7.4139954872424188E-3</v>
      </c>
      <c r="CH199" s="44">
        <f>EXP($N$12-$O$12/(CG207+$P$12))/$S$79*$S$184</f>
        <v>0.37285879608239908</v>
      </c>
      <c r="CI199" s="47">
        <f>CH199/(CG207+$P$12)^2*$O$12</f>
        <v>7.4139954872424188E-3</v>
      </c>
      <c r="CJ199" s="44">
        <f>EXP($N$12-$O$12/(CI207+$P$12))/$S$79*$S$184</f>
        <v>0.37285879608239908</v>
      </c>
      <c r="CK199" s="47">
        <f>CJ199/(CI207+$P$12)^2*$O$12</f>
        <v>7.4139954872424188E-3</v>
      </c>
      <c r="CL199" s="44">
        <f>EXP($N$12-$O$12/(CK207+$P$12))/$S$79*$S$184</f>
        <v>0.37285879608239908</v>
      </c>
      <c r="CM199" s="47">
        <f>CL199/(CK207+$P$12)^2*$O$12</f>
        <v>7.4139954872424188E-3</v>
      </c>
      <c r="CN199" s="44">
        <f>EXP($N$12-$O$12/(CM207+$P$12))/$S$79*$S$184</f>
        <v>0.37285879608239908</v>
      </c>
      <c r="CO199" s="47">
        <f>CN199/(CM207+$P$12)^2*$O$12</f>
        <v>7.4139954872424188E-3</v>
      </c>
      <c r="CP199" s="44">
        <f>EXP($N$12-$O$12/(CO207+$P$12))/$S$79*$S$184</f>
        <v>0.37285879608239908</v>
      </c>
      <c r="CQ199" s="47">
        <f>CP199/(CO207+$P$12)^2*$O$12</f>
        <v>7.4139954872424188E-3</v>
      </c>
      <c r="CR199" s="44">
        <f>EXP($N$12-$O$12/(CQ207+$P$12))/$S$79*$S$184</f>
        <v>0.37285879608239908</v>
      </c>
      <c r="CS199" s="47">
        <f>CR199/(CQ207+$P$12)^2*$O$12</f>
        <v>7.4139954872424188E-3</v>
      </c>
      <c r="CT199" s="44">
        <f>EXP($N$12-$O$12/(CS207+$P$12))/$S$79*$S$184</f>
        <v>0.37285879608239908</v>
      </c>
      <c r="CU199" s="47">
        <f>CT199/(CS207+$P$12)^2*$O$12</f>
        <v>7.4139954872424188E-3</v>
      </c>
      <c r="CV199" s="44">
        <f>EXP($N$12-$O$12/(CU207+$P$12))/$S$79*$S$184</f>
        <v>0.37285879608239908</v>
      </c>
      <c r="CW199" s="47">
        <f>CV199/(CU207+$P$12)^2*$O$12</f>
        <v>7.4139954872424188E-3</v>
      </c>
      <c r="CX199" s="44">
        <f>EXP($N$12-$O$12/(CW207+$P$12))/$S$79*$S$184</f>
        <v>0.37285879608239908</v>
      </c>
      <c r="CY199" s="47">
        <f>CX199/(CW207+$P$12)^2*$O$12</f>
        <v>7.4139954872424188E-3</v>
      </c>
      <c r="CZ199" s="44">
        <f>EXP($N$12-$O$12/(CY207+$P$12))/$S$79*$S$184</f>
        <v>0.37285879608239908</v>
      </c>
      <c r="DA199" s="47">
        <f>CZ199/(CY207+$P$12)^2*$O$12</f>
        <v>7.4139954872424188E-3</v>
      </c>
      <c r="DB199" s="44">
        <f>EXP($N$12-$O$12/(DA207+$P$12))/$S$79*$S$184</f>
        <v>0.37285879608239908</v>
      </c>
      <c r="DC199" s="47">
        <f>DB199/(DA207+$P$12)^2*$O$12</f>
        <v>7.4139954872424188E-3</v>
      </c>
      <c r="DD199" s="44">
        <f>EXP($N$12-$O$12/(DC207+$P$12))/$S$79*$S$184</f>
        <v>0.37285879608239908</v>
      </c>
      <c r="DE199" s="47">
        <f>DD199/(DC207+$P$12)^2*$O$12</f>
        <v>7.4139954872424188E-3</v>
      </c>
      <c r="DF199" s="44">
        <f>EXP($N$12-$O$12/(DE207+$P$12))/$S$79*$S$184</f>
        <v>0.37285879608239908</v>
      </c>
      <c r="DG199" s="47">
        <f>DF199/(DE207+$P$12)^2*$O$12</f>
        <v>7.4139954872424188E-3</v>
      </c>
      <c r="DH199" s="44">
        <f>EXP($N$12-$O$12/(DG207+$P$12))/$S$79*$S$184</f>
        <v>0.37285879608239908</v>
      </c>
      <c r="DI199" s="47">
        <f>DH199/(DG207+$P$12)^2*$O$12</f>
        <v>7.4139954872424188E-3</v>
      </c>
      <c r="DJ199" s="44">
        <f>EXP($N$12-$O$12/(DI207+$P$12))/$S$79*$S$184</f>
        <v>0.37285879608239908</v>
      </c>
      <c r="DK199" s="47">
        <f>DJ199/(DI207+$P$12)^2*$O$12</f>
        <v>7.4139954872424188E-3</v>
      </c>
      <c r="DL199" s="44">
        <f>EXP($N$12-$O$12/(DK207+$P$12))/$S$79*$S$184</f>
        <v>0.37285879608239908</v>
      </c>
      <c r="DM199" s="47">
        <f>DL199/(DK207+$P$12)^2*$O$12</f>
        <v>7.4139954872424188E-3</v>
      </c>
      <c r="DN199" s="44">
        <f>EXP($N$12-$O$12/(DM207+$P$12))/$S$79*$S$184</f>
        <v>0.37285879608239908</v>
      </c>
      <c r="DO199" s="47">
        <f>DN199/(DM207+$P$12)^2*$O$12</f>
        <v>7.4139954872424188E-3</v>
      </c>
      <c r="DP199" s="44">
        <f>EXP($N$12-$O$12/(DO207+$P$12))/$S$79*$S$184</f>
        <v>0.37285879608239908</v>
      </c>
      <c r="DQ199" s="47">
        <f>DP199/(DO207+$P$12)^2*$O$12</f>
        <v>7.4139954872424188E-3</v>
      </c>
      <c r="DR199" s="44">
        <f>EXP($N$12-$O$12/(DQ207+$P$12))/$S$79*$S$184</f>
        <v>0.37285879608239908</v>
      </c>
      <c r="DS199" s="47">
        <f>DR199/(DQ207+$P$12)^2*$O$12</f>
        <v>7.4139954872424188E-3</v>
      </c>
      <c r="DT199" s="44">
        <f>EXP($N$12-$O$12/(DS207+$P$12))/$S$79*$S$184</f>
        <v>0.37285879608239908</v>
      </c>
      <c r="DU199" s="47">
        <f>DT199/(DS207+$P$12)^2*$O$12</f>
        <v>7.4139954872424188E-3</v>
      </c>
      <c r="DV199" s="44">
        <f>EXP($N$12-$O$12/(DU207+$P$12))/$S$79*$S$184</f>
        <v>0.37285879608239908</v>
      </c>
      <c r="DW199" s="47">
        <f>DV199/(DU207+$P$12)^2*$O$12</f>
        <v>7.4139954872424188E-3</v>
      </c>
      <c r="DX199" s="44">
        <f>EXP($N$12-$O$12/(DW207+$P$12))/$S$79*$S$184</f>
        <v>0.37285879608239908</v>
      </c>
      <c r="DY199" s="47">
        <f>DX199/(DW207+$P$12)^2*$O$12</f>
        <v>7.4139954872424188E-3</v>
      </c>
      <c r="DZ199" s="44">
        <f>EXP($N$12-$O$12/(DY207+$P$12))/$S$79*$S$184</f>
        <v>0.37285879608239908</v>
      </c>
      <c r="EA199" s="47">
        <f>DZ199/(DY207+$P$12)^2*$O$12</f>
        <v>7.4139954872424188E-3</v>
      </c>
      <c r="EB199" s="44">
        <f>EXP($N$12-$O$12/(EA207+$P$12))/$S$79*$S$184</f>
        <v>0.37285879608239908</v>
      </c>
      <c r="EC199" s="47">
        <f>EB199/(EA207+$P$12)^2*$O$12</f>
        <v>7.4139954872424188E-3</v>
      </c>
      <c r="ED199" s="44">
        <f>EXP($N$12-$O$12/(EC207+$P$12))/$S$79*$S$184</f>
        <v>0.37285879608239908</v>
      </c>
      <c r="EE199" s="47">
        <f>ED199/(EC207+$P$12)^2*$O$12</f>
        <v>7.4139954872424188E-3</v>
      </c>
      <c r="EF199" s="44">
        <f>EXP($N$12-$O$12/(EE207+$P$12))/$S$79*$S$184</f>
        <v>0.37285879608239908</v>
      </c>
      <c r="EG199" s="47">
        <f>EF199/(EE207+$P$12)^2*$O$12</f>
        <v>7.4139954872424188E-3</v>
      </c>
      <c r="EH199" s="44">
        <f>EXP($N$12-$O$12/(EG207+$P$12))/$S$79*$S$184</f>
        <v>0.37285879608239908</v>
      </c>
      <c r="EI199" s="47">
        <f>EH199/(EG207+$P$12)^2*$O$12</f>
        <v>7.4139954872424188E-3</v>
      </c>
      <c r="EJ199" s="44">
        <f>EXP($N$12-$O$12/(EI207+$P$12))/$S$79*$S$184</f>
        <v>0.37285879608239908</v>
      </c>
      <c r="EK199" s="47">
        <f>EJ199/(EI207+$P$12)^2*$O$12</f>
        <v>7.4139954872424188E-3</v>
      </c>
      <c r="EL199" s="44">
        <f>EXP($N$12-$O$12/(EK207+$P$12))/$S$79*$S$184</f>
        <v>0.37285879608239908</v>
      </c>
      <c r="EM199" s="47">
        <f>EL199/(EK207+$P$12)^2*$O$12</f>
        <v>7.4139954872424188E-3</v>
      </c>
      <c r="EN199" s="44">
        <f>EXP($N$12-$O$12/(EM207+$P$12))/$S$79*$S$184</f>
        <v>0.37285879608239908</v>
      </c>
      <c r="EO199" s="47">
        <f>EN199/(EM207+$P$12)^2*$O$12</f>
        <v>7.4139954872424188E-3</v>
      </c>
      <c r="EP199" s="44">
        <f>EXP($N$12-$O$12/(EO207+$P$12))/$S$79*$S$184</f>
        <v>0.37285879608239908</v>
      </c>
      <c r="EQ199" s="47">
        <f>EP199/(EO207+$P$12)^2*$O$12</f>
        <v>7.4139954872424188E-3</v>
      </c>
      <c r="ER199" s="44">
        <f>EXP($N$12-$O$12/(EQ207+$P$12))/$S$79*$S$184</f>
        <v>0.37285879608239908</v>
      </c>
      <c r="ES199" s="47">
        <f>ER199/(EQ207+$P$12)^2*$O$12</f>
        <v>7.4139954872424188E-3</v>
      </c>
      <c r="ET199" s="44">
        <f>EXP($N$12-$O$12/(ES207+$P$12))/$S$79*$S$184</f>
        <v>0.37285879608239908</v>
      </c>
      <c r="EU199" s="47">
        <f>ET199/(ES207+$P$12)^2*$O$12</f>
        <v>7.4139954872424188E-3</v>
      </c>
      <c r="EV199" s="44">
        <f>EXP($N$12-$O$12/(EU207+$P$12))/$S$79*$S$184</f>
        <v>0.37285879608239908</v>
      </c>
      <c r="EW199" s="47">
        <f>EV199/(EU207+$P$12)^2*$O$12</f>
        <v>7.4139954872424188E-3</v>
      </c>
    </row>
    <row r="200" spans="13:153" x14ac:dyDescent="0.25">
      <c r="M200" s="45">
        <v>5</v>
      </c>
      <c r="N200" s="44">
        <f t="shared" si="90"/>
        <v>0.5719082901689394</v>
      </c>
      <c r="O200" s="42">
        <f t="shared" si="91"/>
        <v>244.53048167819304</v>
      </c>
      <c r="P200" s="44">
        <f t="shared" si="92"/>
        <v>0.57941984401563384</v>
      </c>
      <c r="Q200" s="47">
        <f t="shared" si="93"/>
        <v>1.2099436555561316E-2</v>
      </c>
      <c r="R200" s="44">
        <f>EXP($N$13-$O$13/(Q207+$P$13))/$S$79*$S$185</f>
        <v>0.5719421126036135</v>
      </c>
      <c r="S200" s="47">
        <f>R200/(Q207+$P$13)^2*$O$13</f>
        <v>1.1986466906525947E-2</v>
      </c>
      <c r="T200" s="44">
        <f>EXP($N$13-$O$13/(S207+$P$13))/$S$79*$S$185</f>
        <v>0.57190829086520956</v>
      </c>
      <c r="U200" s="47">
        <f>T200/(S207+$P$13)^2*$O$13</f>
        <v>1.1985954838274308E-2</v>
      </c>
      <c r="V200" s="44">
        <f>EXP($N$13-$O$13/(U207+$P$13))/$S$79*$S$185</f>
        <v>0.5719082901689394</v>
      </c>
      <c r="W200" s="47">
        <f>V200/(U207+$P$13)^2*$O$13</f>
        <v>1.1985954827732527E-2</v>
      </c>
      <c r="X200" s="44">
        <f>EXP($N$13-$O$13/(W207+$P$13))/$S$79*$S$185</f>
        <v>0.5719082901689394</v>
      </c>
      <c r="Y200" s="47">
        <f>X200/(W207+$P$13)^2*$O$13</f>
        <v>1.1985954827732527E-2</v>
      </c>
      <c r="Z200" s="44">
        <f>EXP($N$13-$O$13/(Y207+$P$13))/$S$79*$S$185</f>
        <v>0.5719082901689394</v>
      </c>
      <c r="AA200" s="47">
        <f>Z200/(Y207+$P$13)^2*$O$13</f>
        <v>1.1985954827732527E-2</v>
      </c>
      <c r="AB200" s="44">
        <f>EXP($N$13-$O$13/(AA207+$P$13))/$S$79*$S$185</f>
        <v>0.5719082901689394</v>
      </c>
      <c r="AC200" s="47">
        <f>AB200/(AA207+$P$13)^2*$O$13</f>
        <v>1.1985954827732527E-2</v>
      </c>
      <c r="AD200" s="44">
        <f>EXP($N$13-$O$13/(AC207+$P$13))/$S$79*$S$185</f>
        <v>0.5719082901689394</v>
      </c>
      <c r="AE200" s="47">
        <f>AD200/(AC207+$P$13)^2*$O$13</f>
        <v>1.1985954827732527E-2</v>
      </c>
      <c r="AF200" s="44">
        <f>EXP($N$13-$O$13/(AE207+$P$13))/$S$79*$S$185</f>
        <v>0.5719082901689394</v>
      </c>
      <c r="AG200" s="47">
        <f>AF200/(AE207+$P$13)^2*$O$13</f>
        <v>1.1985954827732527E-2</v>
      </c>
      <c r="AH200" s="44">
        <f>EXP($N$13-$O$13/(AG207+$P$13))/$S$79*$S$185</f>
        <v>0.5719082901689394</v>
      </c>
      <c r="AI200" s="47">
        <f>AH200/(AG207+$P$13)^2*$O$13</f>
        <v>1.1985954827732527E-2</v>
      </c>
      <c r="AJ200" s="44">
        <f>EXP($N$13-$O$13/(AI207+$P$13))/$S$79*$S$185</f>
        <v>0.5719082901689394</v>
      </c>
      <c r="AK200" s="47">
        <f>AJ200/(AI207+$P$13)^2*$O$13</f>
        <v>1.1985954827732527E-2</v>
      </c>
      <c r="AL200" s="44">
        <f>EXP($N$13-$O$13/(AK207+$P$13))/$S$79*$S$185</f>
        <v>0.5719082901689394</v>
      </c>
      <c r="AM200" s="47">
        <f>AL200/(AK207+$P$13)^2*$O$13</f>
        <v>1.1985954827732527E-2</v>
      </c>
      <c r="AN200" s="44">
        <f>EXP($N$13-$O$13/(AM207+$P$13))/$S$79*$S$185</f>
        <v>0.5719082901689394</v>
      </c>
      <c r="AO200" s="47">
        <f>AN200/(AM207+$P$13)^2*$O$13</f>
        <v>1.1985954827732527E-2</v>
      </c>
      <c r="AP200" s="44">
        <f>EXP($N$13-$O$13/(AO207+$P$13))/$S$79*$S$185</f>
        <v>0.5719082901689394</v>
      </c>
      <c r="AQ200" s="47">
        <f>AP200/(AO207+$P$13)^2*$O$13</f>
        <v>1.1985954827732527E-2</v>
      </c>
      <c r="AR200" s="44">
        <f>EXP($N$13-$O$13/(AQ207+$P$13))/$S$79*$S$185</f>
        <v>0.5719082901689394</v>
      </c>
      <c r="AS200" s="47">
        <f>AR200/(AQ207+$P$13)^2*$O$13</f>
        <v>1.1985954827732527E-2</v>
      </c>
      <c r="AT200" s="44">
        <f>EXP($N$13-$O$13/(AS207+$P$13))/$S$79*$S$185</f>
        <v>0.5719082901689394</v>
      </c>
      <c r="AU200" s="47">
        <f>AT200/(AS207+$P$13)^2*$O$13</f>
        <v>1.1985954827732527E-2</v>
      </c>
      <c r="AV200" s="44">
        <f>EXP($N$13-$O$13/(AU207+$P$13))/$S$79*$S$185</f>
        <v>0.5719082901689394</v>
      </c>
      <c r="AW200" s="47">
        <f>AV200/(AU207+$P$13)^2*$O$13</f>
        <v>1.1985954827732527E-2</v>
      </c>
      <c r="AX200" s="44">
        <f>EXP($N$13-$O$13/(AW207+$P$13))/$S$79*$S$185</f>
        <v>0.5719082901689394</v>
      </c>
      <c r="AY200" s="47">
        <f>AX200/(AW207+$P$13)^2*$O$13</f>
        <v>1.1985954827732527E-2</v>
      </c>
      <c r="AZ200" s="44">
        <f>EXP($N$13-$O$13/(AY207+$P$13))/$S$79*$S$185</f>
        <v>0.5719082901689394</v>
      </c>
      <c r="BA200" s="47">
        <f>AZ200/(AY207+$P$13)^2*$O$13</f>
        <v>1.1985954827732527E-2</v>
      </c>
      <c r="BB200" s="44">
        <f>EXP($N$13-$O$13/(BA207+$P$13))/$S$79*$S$185</f>
        <v>0.5719082901689394</v>
      </c>
      <c r="BC200" s="47">
        <f>BB200/(BA207+$P$13)^2*$O$13</f>
        <v>1.1985954827732527E-2</v>
      </c>
      <c r="BD200" s="44">
        <f>EXP($N$13-$O$13/(BC207+$P$13))/$S$79*$S$185</f>
        <v>0.5719082901689394</v>
      </c>
      <c r="BE200" s="47">
        <f>BD200/(BC207+$P$13)^2*$O$13</f>
        <v>1.1985954827732527E-2</v>
      </c>
      <c r="BF200" s="44">
        <f>EXP($N$13-$O$13/(BE207+$P$13))/$S$79*$S$185</f>
        <v>0.5719082901689394</v>
      </c>
      <c r="BG200" s="47">
        <f>BF200/(BE207+$P$13)^2*$O$13</f>
        <v>1.1985954827732527E-2</v>
      </c>
      <c r="BH200" s="44">
        <f>EXP($N$13-$O$13/(BG207+$P$13))/$S$79*$S$185</f>
        <v>0.5719082901689394</v>
      </c>
      <c r="BI200" s="47">
        <f>BH200/(BG207+$P$13)^2*$O$13</f>
        <v>1.1985954827732527E-2</v>
      </c>
      <c r="BJ200" s="44">
        <f>EXP($N$13-$O$13/(BI207+$P$13))/$S$79*$S$185</f>
        <v>0.5719082901689394</v>
      </c>
      <c r="BK200" s="47">
        <f>BJ200/(BI207+$P$13)^2*$O$13</f>
        <v>1.1985954827732527E-2</v>
      </c>
      <c r="BL200" s="44">
        <f>EXP($N$13-$O$13/(BK207+$P$13))/$S$79*$S$185</f>
        <v>0.5719082901689394</v>
      </c>
      <c r="BM200" s="47">
        <f>BL200/(BK207+$P$13)^2*$O$13</f>
        <v>1.1985954827732527E-2</v>
      </c>
      <c r="BN200" s="44">
        <f>EXP($N$13-$O$13/(BM207+$P$13))/$S$79*$S$185</f>
        <v>0.5719082901689394</v>
      </c>
      <c r="BO200" s="47">
        <f>BN200/(BM207+$P$13)^2*$O$13</f>
        <v>1.1985954827732527E-2</v>
      </c>
      <c r="BP200" s="44">
        <f>EXP($N$13-$O$13/(BO207+$P$13))/$S$79*$S$185</f>
        <v>0.5719082901689394</v>
      </c>
      <c r="BQ200" s="47">
        <f>BP200/(BO207+$P$13)^2*$O$13</f>
        <v>1.1985954827732527E-2</v>
      </c>
      <c r="BR200" s="44">
        <f>EXP($N$13-$O$13/(BQ207+$P$13))/$S$79*$S$185</f>
        <v>0.5719082901689394</v>
      </c>
      <c r="BS200" s="47">
        <f>BR200/(BQ207+$P$13)^2*$O$13</f>
        <v>1.1985954827732527E-2</v>
      </c>
      <c r="BT200" s="44">
        <f>EXP($N$13-$O$13/(BS207+$P$13))/$S$79*$S$185</f>
        <v>0.5719082901689394</v>
      </c>
      <c r="BU200" s="47">
        <f>BT200/(BS207+$P$13)^2*$O$13</f>
        <v>1.1985954827732527E-2</v>
      </c>
      <c r="BV200" s="44">
        <f>EXP($N$13-$O$13/(BU207+$P$13))/$S$79*$S$185</f>
        <v>0.5719082901689394</v>
      </c>
      <c r="BW200" s="47">
        <f>BV200/(BU207+$P$13)^2*$O$13</f>
        <v>1.1985954827732527E-2</v>
      </c>
      <c r="BX200" s="44">
        <f>EXP($N$13-$O$13/(BW207+$P$13))/$S$79*$S$185</f>
        <v>0.5719082901689394</v>
      </c>
      <c r="BY200" s="47">
        <f>BX200/(BW207+$P$13)^2*$O$13</f>
        <v>1.1985954827732527E-2</v>
      </c>
      <c r="BZ200" s="44">
        <f>EXP($N$13-$O$13/(BY207+$P$13))/$S$79*$S$185</f>
        <v>0.5719082901689394</v>
      </c>
      <c r="CA200" s="47">
        <f>BZ200/(BY207+$P$13)^2*$O$13</f>
        <v>1.1985954827732527E-2</v>
      </c>
      <c r="CB200" s="44">
        <f>EXP($N$13-$O$13/(CA207+$P$13))/$S$79*$S$185</f>
        <v>0.5719082901689394</v>
      </c>
      <c r="CC200" s="47">
        <f>CB200/(CA207+$P$13)^2*$O$13</f>
        <v>1.1985954827732527E-2</v>
      </c>
      <c r="CD200" s="44">
        <f>EXP($N$13-$O$13/(CC207+$P$13))/$S$79*$S$185</f>
        <v>0.5719082901689394</v>
      </c>
      <c r="CE200" s="47">
        <f>CD200/(CC207+$P$13)^2*$O$13</f>
        <v>1.1985954827732527E-2</v>
      </c>
      <c r="CF200" s="44">
        <f>EXP($N$13-$O$13/(CE207+$P$13))/$S$79*$S$185</f>
        <v>0.5719082901689394</v>
      </c>
      <c r="CG200" s="47">
        <f>CF200/(CE207+$P$13)^2*$O$13</f>
        <v>1.1985954827732527E-2</v>
      </c>
      <c r="CH200" s="44">
        <f>EXP($N$13-$O$13/(CG207+$P$13))/$S$79*$S$185</f>
        <v>0.5719082901689394</v>
      </c>
      <c r="CI200" s="47">
        <f>CH200/(CG207+$P$13)^2*$O$13</f>
        <v>1.1985954827732527E-2</v>
      </c>
      <c r="CJ200" s="44">
        <f>EXP($N$13-$O$13/(CI207+$P$13))/$S$79*$S$185</f>
        <v>0.5719082901689394</v>
      </c>
      <c r="CK200" s="47">
        <f>CJ200/(CI207+$P$13)^2*$O$13</f>
        <v>1.1985954827732527E-2</v>
      </c>
      <c r="CL200" s="44">
        <f>EXP($N$13-$O$13/(CK207+$P$13))/$S$79*$S$185</f>
        <v>0.5719082901689394</v>
      </c>
      <c r="CM200" s="47">
        <f>CL200/(CK207+$P$13)^2*$O$13</f>
        <v>1.1985954827732527E-2</v>
      </c>
      <c r="CN200" s="44">
        <f>EXP($N$13-$O$13/(CM207+$P$13))/$S$79*$S$185</f>
        <v>0.5719082901689394</v>
      </c>
      <c r="CO200" s="47">
        <f>CN200/(CM207+$P$13)^2*$O$13</f>
        <v>1.1985954827732527E-2</v>
      </c>
      <c r="CP200" s="44">
        <f>EXP($N$13-$O$13/(CO207+$P$13))/$S$79*$S$185</f>
        <v>0.5719082901689394</v>
      </c>
      <c r="CQ200" s="47">
        <f>CP200/(CO207+$P$13)^2*$O$13</f>
        <v>1.1985954827732527E-2</v>
      </c>
      <c r="CR200" s="44">
        <f>EXP($N$13-$O$13/(CQ207+$P$13))/$S$79*$S$185</f>
        <v>0.5719082901689394</v>
      </c>
      <c r="CS200" s="47">
        <f>CR200/(CQ207+$P$13)^2*$O$13</f>
        <v>1.1985954827732527E-2</v>
      </c>
      <c r="CT200" s="44">
        <f>EXP($N$13-$O$13/(CS207+$P$13))/$S$79*$S$185</f>
        <v>0.5719082901689394</v>
      </c>
      <c r="CU200" s="47">
        <f>CT200/(CS207+$P$13)^2*$O$13</f>
        <v>1.1985954827732527E-2</v>
      </c>
      <c r="CV200" s="44">
        <f>EXP($N$13-$O$13/(CU207+$P$13))/$S$79*$S$185</f>
        <v>0.5719082901689394</v>
      </c>
      <c r="CW200" s="47">
        <f>CV200/(CU207+$P$13)^2*$O$13</f>
        <v>1.1985954827732527E-2</v>
      </c>
      <c r="CX200" s="44">
        <f>EXP($N$13-$O$13/(CW207+$P$13))/$S$79*$S$185</f>
        <v>0.5719082901689394</v>
      </c>
      <c r="CY200" s="47">
        <f>CX200/(CW207+$P$13)^2*$O$13</f>
        <v>1.1985954827732527E-2</v>
      </c>
      <c r="CZ200" s="44">
        <f>EXP($N$13-$O$13/(CY207+$P$13))/$S$79*$S$185</f>
        <v>0.5719082901689394</v>
      </c>
      <c r="DA200" s="47">
        <f>CZ200/(CY207+$P$13)^2*$O$13</f>
        <v>1.1985954827732527E-2</v>
      </c>
      <c r="DB200" s="44">
        <f>EXP($N$13-$O$13/(DA207+$P$13))/$S$79*$S$185</f>
        <v>0.5719082901689394</v>
      </c>
      <c r="DC200" s="47">
        <f>DB200/(DA207+$P$13)^2*$O$13</f>
        <v>1.1985954827732527E-2</v>
      </c>
      <c r="DD200" s="44">
        <f>EXP($N$13-$O$13/(DC207+$P$13))/$S$79*$S$185</f>
        <v>0.5719082901689394</v>
      </c>
      <c r="DE200" s="47">
        <f>DD200/(DC207+$P$13)^2*$O$13</f>
        <v>1.1985954827732527E-2</v>
      </c>
      <c r="DF200" s="44">
        <f>EXP($N$13-$O$13/(DE207+$P$13))/$S$79*$S$185</f>
        <v>0.5719082901689394</v>
      </c>
      <c r="DG200" s="47">
        <f>DF200/(DE207+$P$13)^2*$O$13</f>
        <v>1.1985954827732527E-2</v>
      </c>
      <c r="DH200" s="44">
        <f>EXP($N$13-$O$13/(DG207+$P$13))/$S$79*$S$185</f>
        <v>0.5719082901689394</v>
      </c>
      <c r="DI200" s="47">
        <f>DH200/(DG207+$P$13)^2*$O$13</f>
        <v>1.1985954827732527E-2</v>
      </c>
      <c r="DJ200" s="44">
        <f>EXP($N$13-$O$13/(DI207+$P$13))/$S$79*$S$185</f>
        <v>0.5719082901689394</v>
      </c>
      <c r="DK200" s="47">
        <f>DJ200/(DI207+$P$13)^2*$O$13</f>
        <v>1.1985954827732527E-2</v>
      </c>
      <c r="DL200" s="44">
        <f>EXP($N$13-$O$13/(DK207+$P$13))/$S$79*$S$185</f>
        <v>0.5719082901689394</v>
      </c>
      <c r="DM200" s="47">
        <f>DL200/(DK207+$P$13)^2*$O$13</f>
        <v>1.1985954827732527E-2</v>
      </c>
      <c r="DN200" s="44">
        <f>EXP($N$13-$O$13/(DM207+$P$13))/$S$79*$S$185</f>
        <v>0.5719082901689394</v>
      </c>
      <c r="DO200" s="47">
        <f>DN200/(DM207+$P$13)^2*$O$13</f>
        <v>1.1985954827732527E-2</v>
      </c>
      <c r="DP200" s="44">
        <f>EXP($N$13-$O$13/(DO207+$P$13))/$S$79*$S$185</f>
        <v>0.5719082901689394</v>
      </c>
      <c r="DQ200" s="47">
        <f>DP200/(DO207+$P$13)^2*$O$13</f>
        <v>1.1985954827732527E-2</v>
      </c>
      <c r="DR200" s="44">
        <f>EXP($N$13-$O$13/(DQ207+$P$13))/$S$79*$S$185</f>
        <v>0.5719082901689394</v>
      </c>
      <c r="DS200" s="47">
        <f>DR200/(DQ207+$P$13)^2*$O$13</f>
        <v>1.1985954827732527E-2</v>
      </c>
      <c r="DT200" s="44">
        <f>EXP($N$13-$O$13/(DS207+$P$13))/$S$79*$S$185</f>
        <v>0.5719082901689394</v>
      </c>
      <c r="DU200" s="47">
        <f>DT200/(DS207+$P$13)^2*$O$13</f>
        <v>1.1985954827732527E-2</v>
      </c>
      <c r="DV200" s="44">
        <f>EXP($N$13-$O$13/(DU207+$P$13))/$S$79*$S$185</f>
        <v>0.5719082901689394</v>
      </c>
      <c r="DW200" s="47">
        <f>DV200/(DU207+$P$13)^2*$O$13</f>
        <v>1.1985954827732527E-2</v>
      </c>
      <c r="DX200" s="44">
        <f>EXP($N$13-$O$13/(DW207+$P$13))/$S$79*$S$185</f>
        <v>0.5719082901689394</v>
      </c>
      <c r="DY200" s="47">
        <f>DX200/(DW207+$P$13)^2*$O$13</f>
        <v>1.1985954827732527E-2</v>
      </c>
      <c r="DZ200" s="44">
        <f>EXP($N$13-$O$13/(DY207+$P$13))/$S$79*$S$185</f>
        <v>0.5719082901689394</v>
      </c>
      <c r="EA200" s="47">
        <f>DZ200/(DY207+$P$13)^2*$O$13</f>
        <v>1.1985954827732527E-2</v>
      </c>
      <c r="EB200" s="44">
        <f>EXP($N$13-$O$13/(EA207+$P$13))/$S$79*$S$185</f>
        <v>0.5719082901689394</v>
      </c>
      <c r="EC200" s="47">
        <f>EB200/(EA207+$P$13)^2*$O$13</f>
        <v>1.1985954827732527E-2</v>
      </c>
      <c r="ED200" s="44">
        <f>EXP($N$13-$O$13/(EC207+$P$13))/$S$79*$S$185</f>
        <v>0.5719082901689394</v>
      </c>
      <c r="EE200" s="47">
        <f>ED200/(EC207+$P$13)^2*$O$13</f>
        <v>1.1985954827732527E-2</v>
      </c>
      <c r="EF200" s="44">
        <f>EXP($N$13-$O$13/(EE207+$P$13))/$S$79*$S$185</f>
        <v>0.5719082901689394</v>
      </c>
      <c r="EG200" s="47">
        <f>EF200/(EE207+$P$13)^2*$O$13</f>
        <v>1.1985954827732527E-2</v>
      </c>
      <c r="EH200" s="44">
        <f>EXP($N$13-$O$13/(EG207+$P$13))/$S$79*$S$185</f>
        <v>0.5719082901689394</v>
      </c>
      <c r="EI200" s="47">
        <f>EH200/(EG207+$P$13)^2*$O$13</f>
        <v>1.1985954827732527E-2</v>
      </c>
      <c r="EJ200" s="44">
        <f>EXP($N$13-$O$13/(EI207+$P$13))/$S$79*$S$185</f>
        <v>0.5719082901689394</v>
      </c>
      <c r="EK200" s="47">
        <f>EJ200/(EI207+$P$13)^2*$O$13</f>
        <v>1.1985954827732527E-2</v>
      </c>
      <c r="EL200" s="44">
        <f>EXP($N$13-$O$13/(EK207+$P$13))/$S$79*$S$185</f>
        <v>0.5719082901689394</v>
      </c>
      <c r="EM200" s="47">
        <f>EL200/(EK207+$P$13)^2*$O$13</f>
        <v>1.1985954827732527E-2</v>
      </c>
      <c r="EN200" s="44">
        <f>EXP($N$13-$O$13/(EM207+$P$13))/$S$79*$S$185</f>
        <v>0.5719082901689394</v>
      </c>
      <c r="EO200" s="47">
        <f>EN200/(EM207+$P$13)^2*$O$13</f>
        <v>1.1985954827732527E-2</v>
      </c>
      <c r="EP200" s="44">
        <f>EXP($N$13-$O$13/(EO207+$P$13))/$S$79*$S$185</f>
        <v>0.5719082901689394</v>
      </c>
      <c r="EQ200" s="47">
        <f>EP200/(EO207+$P$13)^2*$O$13</f>
        <v>1.1985954827732527E-2</v>
      </c>
      <c r="ER200" s="44">
        <f>EXP($N$13-$O$13/(EQ207+$P$13))/$S$79*$S$185</f>
        <v>0.5719082901689394</v>
      </c>
      <c r="ES200" s="47">
        <f>ER200/(EQ207+$P$13)^2*$O$13</f>
        <v>1.1985954827732527E-2</v>
      </c>
      <c r="ET200" s="44">
        <f>EXP($N$13-$O$13/(ES207+$P$13))/$S$79*$S$185</f>
        <v>0.5719082901689394</v>
      </c>
      <c r="EU200" s="47">
        <f>ET200/(ES207+$P$13)^2*$O$13</f>
        <v>1.1985954827732527E-2</v>
      </c>
      <c r="EV200" s="44">
        <f>EXP($N$13-$O$13/(EU207+$P$13))/$S$79*$S$185</f>
        <v>0.5719082901689394</v>
      </c>
      <c r="EW200" s="47">
        <f>EV200/(EU207+$P$13)^2*$O$13</f>
        <v>1.1985954827732527E-2</v>
      </c>
    </row>
    <row r="201" spans="13:153" x14ac:dyDescent="0.25">
      <c r="M201" s="45">
        <v>6</v>
      </c>
      <c r="N201" s="44">
        <f t="shared" si="90"/>
        <v>0</v>
      </c>
      <c r="O201" s="42">
        <f t="shared" si="91"/>
        <v>0</v>
      </c>
      <c r="P201" s="44">
        <f t="shared" si="92"/>
        <v>0</v>
      </c>
      <c r="Q201" s="47">
        <f t="shared" si="93"/>
        <v>0</v>
      </c>
      <c r="R201" s="44">
        <f>EXP($N$14-$O$14/(Q207+$P$14))/$S$79*$S$186</f>
        <v>0</v>
      </c>
      <c r="S201" s="47">
        <f>R201/(Q207+$P$14)^2*$O$14</f>
        <v>0</v>
      </c>
      <c r="T201" s="44">
        <f>EXP($N$14-$O$14/(S207+$P$14))/$S$79*$S$186</f>
        <v>0</v>
      </c>
      <c r="U201" s="47">
        <f>T201/(S207+$P$14)^2*$O$14</f>
        <v>0</v>
      </c>
      <c r="V201" s="44">
        <f>EXP($N$14-$O$14/(U207+$P$14))/$S$79*$S$186</f>
        <v>0</v>
      </c>
      <c r="W201" s="47">
        <f>V201/(U207+$P$14)^2*$O$14</f>
        <v>0</v>
      </c>
      <c r="X201" s="44">
        <f>EXP($N$14-$O$14/(W207+$P$14))/$S$79*$S$186</f>
        <v>0</v>
      </c>
      <c r="Y201" s="47">
        <f>X201/(W207+$P$14)^2*$O$14</f>
        <v>0</v>
      </c>
      <c r="Z201" s="44">
        <f>EXP($N$14-$O$14/(Y207+$P$14))/$S$79*$S$186</f>
        <v>0</v>
      </c>
      <c r="AA201" s="47">
        <f>Z201/(Y207+$P$14)^2*$O$14</f>
        <v>0</v>
      </c>
      <c r="AB201" s="44">
        <f>EXP($N$14-$O$14/(AA207+$P$14))/$S$79*$S$186</f>
        <v>0</v>
      </c>
      <c r="AC201" s="47">
        <f>AB201/(AA207+$P$14)^2*$O$14</f>
        <v>0</v>
      </c>
      <c r="AD201" s="44">
        <f>EXP($N$14-$O$14/(AC207+$P$14))/$S$79*$S$186</f>
        <v>0</v>
      </c>
      <c r="AE201" s="47">
        <f>AD201/(AC207+$P$14)^2*$O$14</f>
        <v>0</v>
      </c>
      <c r="AF201" s="44">
        <f>EXP($N$14-$O$14/(AE207+$P$14))/$S$79*$S$186</f>
        <v>0</v>
      </c>
      <c r="AG201" s="47">
        <f>AF201/(AE207+$P$14)^2*$O$14</f>
        <v>0</v>
      </c>
      <c r="AH201" s="44">
        <f>EXP($N$14-$O$14/(AG207+$P$14))/$S$79*$S$186</f>
        <v>0</v>
      </c>
      <c r="AI201" s="47">
        <f>AH201/(AG207+$P$14)^2*$O$14</f>
        <v>0</v>
      </c>
      <c r="AJ201" s="44">
        <f>EXP($N$14-$O$14/(AI207+$P$14))/$S$79*$S$186</f>
        <v>0</v>
      </c>
      <c r="AK201" s="47">
        <f>AJ201/(AI207+$P$14)^2*$O$14</f>
        <v>0</v>
      </c>
      <c r="AL201" s="44">
        <f>EXP($N$14-$O$14/(AK207+$P$14))/$S$79*$S$186</f>
        <v>0</v>
      </c>
      <c r="AM201" s="47">
        <f>AL201/(AK207+$P$14)^2*$O$14</f>
        <v>0</v>
      </c>
      <c r="AN201" s="44">
        <f>EXP($N$14-$O$14/(AM207+$P$14))/$S$79*$S$186</f>
        <v>0</v>
      </c>
      <c r="AO201" s="47">
        <f>AN201/(AM207+$P$14)^2*$O$14</f>
        <v>0</v>
      </c>
      <c r="AP201" s="44">
        <f>EXP($N$14-$O$14/(AO207+$P$14))/$S$79*$S$186</f>
        <v>0</v>
      </c>
      <c r="AQ201" s="47">
        <f>AP201/(AO207+$P$14)^2*$O$14</f>
        <v>0</v>
      </c>
      <c r="AR201" s="44">
        <f>EXP($N$14-$O$14/(AQ207+$P$14))/$S$79*$S$186</f>
        <v>0</v>
      </c>
      <c r="AS201" s="47">
        <f>AR201/(AQ207+$P$14)^2*$O$14</f>
        <v>0</v>
      </c>
      <c r="AT201" s="44">
        <f>EXP($N$14-$O$14/(AS207+$P$14))/$S$79*$S$186</f>
        <v>0</v>
      </c>
      <c r="AU201" s="47">
        <f>AT201/(AS207+$P$14)^2*$O$14</f>
        <v>0</v>
      </c>
      <c r="AV201" s="44">
        <f>EXP($N$14-$O$14/(AU207+$P$14))/$S$79*$S$186</f>
        <v>0</v>
      </c>
      <c r="AW201" s="47">
        <f>AV201/(AU207+$P$14)^2*$O$14</f>
        <v>0</v>
      </c>
      <c r="AX201" s="44">
        <f>EXP($N$14-$O$14/(AW207+$P$14))/$S$79*$S$186</f>
        <v>0</v>
      </c>
      <c r="AY201" s="47">
        <f>AX201/(AW207+$P$14)^2*$O$14</f>
        <v>0</v>
      </c>
      <c r="AZ201" s="44">
        <f>EXP($N$14-$O$14/(AY207+$P$14))/$S$79*$S$186</f>
        <v>0</v>
      </c>
      <c r="BA201" s="47">
        <f>AZ201/(AY207+$P$14)^2*$O$14</f>
        <v>0</v>
      </c>
      <c r="BB201" s="44">
        <f>EXP($N$14-$O$14/(BA207+$P$14))/$S$79*$S$186</f>
        <v>0</v>
      </c>
      <c r="BC201" s="47">
        <f>BB201/(BA207+$P$14)^2*$O$14</f>
        <v>0</v>
      </c>
      <c r="BD201" s="44">
        <f>EXP($N$14-$O$14/(BC207+$P$14))/$S$79*$S$186</f>
        <v>0</v>
      </c>
      <c r="BE201" s="47">
        <f>BD201/(BC207+$P$14)^2*$O$14</f>
        <v>0</v>
      </c>
      <c r="BF201" s="44">
        <f>EXP($N$14-$O$14/(BE207+$P$14))/$S$79*$S$186</f>
        <v>0</v>
      </c>
      <c r="BG201" s="47">
        <f>BF201/(BE207+$P$14)^2*$O$14</f>
        <v>0</v>
      </c>
      <c r="BH201" s="44">
        <f>EXP($N$14-$O$14/(BG207+$P$14))/$S$79*$S$186</f>
        <v>0</v>
      </c>
      <c r="BI201" s="47">
        <f>BH201/(BG207+$P$14)^2*$O$14</f>
        <v>0</v>
      </c>
      <c r="BJ201" s="44">
        <f>EXP($N$14-$O$14/(BI207+$P$14))/$S$79*$S$186</f>
        <v>0</v>
      </c>
      <c r="BK201" s="47">
        <f>BJ201/(BI207+$P$14)^2*$O$14</f>
        <v>0</v>
      </c>
      <c r="BL201" s="44">
        <f>EXP($N$14-$O$14/(BK207+$P$14))/$S$79*$S$186</f>
        <v>0</v>
      </c>
      <c r="BM201" s="47">
        <f>BL201/(BK207+$P$14)^2*$O$14</f>
        <v>0</v>
      </c>
      <c r="BN201" s="44">
        <f>EXP($N$14-$O$14/(BM207+$P$14))/$S$79*$S$186</f>
        <v>0</v>
      </c>
      <c r="BO201" s="47">
        <f>BN201/(BM207+$P$14)^2*$O$14</f>
        <v>0</v>
      </c>
      <c r="BP201" s="44">
        <f>EXP($N$14-$O$14/(BO207+$P$14))/$S$79*$S$186</f>
        <v>0</v>
      </c>
      <c r="BQ201" s="47">
        <f>BP201/(BO207+$P$14)^2*$O$14</f>
        <v>0</v>
      </c>
      <c r="BR201" s="44">
        <f>EXP($N$14-$O$14/(BQ207+$P$14))/$S$79*$S$186</f>
        <v>0</v>
      </c>
      <c r="BS201" s="47">
        <f>BR201/(BQ207+$P$14)^2*$O$14</f>
        <v>0</v>
      </c>
      <c r="BT201" s="44">
        <f>EXP($N$14-$O$14/(BS207+$P$14))/$S$79*$S$186</f>
        <v>0</v>
      </c>
      <c r="BU201" s="47">
        <f>BT201/(BS207+$P$14)^2*$O$14</f>
        <v>0</v>
      </c>
      <c r="BV201" s="44">
        <f>EXP($N$14-$O$14/(BU207+$P$14))/$S$79*$S$186</f>
        <v>0</v>
      </c>
      <c r="BW201" s="47">
        <f>BV201/(BU207+$P$14)^2*$O$14</f>
        <v>0</v>
      </c>
      <c r="BX201" s="44">
        <f>EXP($N$14-$O$14/(BW207+$P$14))/$S$79*$S$186</f>
        <v>0</v>
      </c>
      <c r="BY201" s="47">
        <f>BX201/(BW207+$P$14)^2*$O$14</f>
        <v>0</v>
      </c>
      <c r="BZ201" s="44">
        <f>EXP($N$14-$O$14/(BY207+$P$14))/$S$79*$S$186</f>
        <v>0</v>
      </c>
      <c r="CA201" s="47">
        <f>BZ201/(BY207+$P$14)^2*$O$14</f>
        <v>0</v>
      </c>
      <c r="CB201" s="44">
        <f>EXP($N$14-$O$14/(CA207+$P$14))/$S$79*$S$186</f>
        <v>0</v>
      </c>
      <c r="CC201" s="47">
        <f>CB201/(CA207+$P$14)^2*$O$14</f>
        <v>0</v>
      </c>
      <c r="CD201" s="44">
        <f>EXP($N$14-$O$14/(CC207+$P$14))/$S$79*$S$186</f>
        <v>0</v>
      </c>
      <c r="CE201" s="47">
        <f>CD201/(CC207+$P$14)^2*$O$14</f>
        <v>0</v>
      </c>
      <c r="CF201" s="44">
        <f>EXP($N$14-$O$14/(CE207+$P$14))/$S$79*$S$186</f>
        <v>0</v>
      </c>
      <c r="CG201" s="47">
        <f>CF201/(CE207+$P$14)^2*$O$14</f>
        <v>0</v>
      </c>
      <c r="CH201" s="44">
        <f>EXP($N$14-$O$14/(CG207+$P$14))/$S$79*$S$186</f>
        <v>0</v>
      </c>
      <c r="CI201" s="47">
        <f>CH201/(CG207+$P$14)^2*$O$14</f>
        <v>0</v>
      </c>
      <c r="CJ201" s="44">
        <f>EXP($N$14-$O$14/(CI207+$P$14))/$S$79*$S$186</f>
        <v>0</v>
      </c>
      <c r="CK201" s="47">
        <f>CJ201/(CI207+$P$14)^2*$O$14</f>
        <v>0</v>
      </c>
      <c r="CL201" s="44">
        <f>EXP($N$14-$O$14/(CK207+$P$14))/$S$79*$S$186</f>
        <v>0</v>
      </c>
      <c r="CM201" s="47">
        <f>CL201/(CK207+$P$14)^2*$O$14</f>
        <v>0</v>
      </c>
      <c r="CN201" s="44">
        <f>EXP($N$14-$O$14/(CM207+$P$14))/$S$79*$S$186</f>
        <v>0</v>
      </c>
      <c r="CO201" s="47">
        <f>CN201/(CM207+$P$14)^2*$O$14</f>
        <v>0</v>
      </c>
      <c r="CP201" s="44">
        <f>EXP($N$14-$O$14/(CO207+$P$14))/$S$79*$S$186</f>
        <v>0</v>
      </c>
      <c r="CQ201" s="47">
        <f>CP201/(CO207+$P$14)^2*$O$14</f>
        <v>0</v>
      </c>
      <c r="CR201" s="44">
        <f>EXP($N$14-$O$14/(CQ207+$P$14))/$S$79*$S$186</f>
        <v>0</v>
      </c>
      <c r="CS201" s="47">
        <f>CR201/(CQ207+$P$14)^2*$O$14</f>
        <v>0</v>
      </c>
      <c r="CT201" s="44">
        <f>EXP($N$14-$O$14/(CS207+$P$14))/$S$79*$S$186</f>
        <v>0</v>
      </c>
      <c r="CU201" s="47">
        <f>CT201/(CS207+$P$14)^2*$O$14</f>
        <v>0</v>
      </c>
      <c r="CV201" s="44">
        <f>EXP($N$14-$O$14/(CU207+$P$14))/$S$79*$S$186</f>
        <v>0</v>
      </c>
      <c r="CW201" s="47">
        <f>CV201/(CU207+$P$14)^2*$O$14</f>
        <v>0</v>
      </c>
      <c r="CX201" s="44">
        <f>EXP($N$14-$O$14/(CW207+$P$14))/$S$79*$S$186</f>
        <v>0</v>
      </c>
      <c r="CY201" s="47">
        <f>CX201/(CW207+$P$14)^2*$O$14</f>
        <v>0</v>
      </c>
      <c r="CZ201" s="44">
        <f>EXP($N$14-$O$14/(CY207+$P$14))/$S$79*$S$186</f>
        <v>0</v>
      </c>
      <c r="DA201" s="47">
        <f>CZ201/(CY207+$P$14)^2*$O$14</f>
        <v>0</v>
      </c>
      <c r="DB201" s="44">
        <f>EXP($N$14-$O$14/(DA207+$P$14))/$S$79*$S$186</f>
        <v>0</v>
      </c>
      <c r="DC201" s="47">
        <f>DB201/(DA207+$P$14)^2*$O$14</f>
        <v>0</v>
      </c>
      <c r="DD201" s="44">
        <f>EXP($N$14-$O$14/(DC207+$P$14))/$S$79*$S$186</f>
        <v>0</v>
      </c>
      <c r="DE201" s="47">
        <f>DD201/(DC207+$P$14)^2*$O$14</f>
        <v>0</v>
      </c>
      <c r="DF201" s="44">
        <f>EXP($N$14-$O$14/(DE207+$P$14))/$S$79*$S$186</f>
        <v>0</v>
      </c>
      <c r="DG201" s="47">
        <f>DF201/(DE207+$P$14)^2*$O$14</f>
        <v>0</v>
      </c>
      <c r="DH201" s="44">
        <f>EXP($N$14-$O$14/(DG207+$P$14))/$S$79*$S$186</f>
        <v>0</v>
      </c>
      <c r="DI201" s="47">
        <f>DH201/(DG207+$P$14)^2*$O$14</f>
        <v>0</v>
      </c>
      <c r="DJ201" s="44">
        <f>EXP($N$14-$O$14/(DI207+$P$14))/$S$79*$S$186</f>
        <v>0</v>
      </c>
      <c r="DK201" s="47">
        <f>DJ201/(DI207+$P$14)^2*$O$14</f>
        <v>0</v>
      </c>
      <c r="DL201" s="44">
        <f>EXP($N$14-$O$14/(DK207+$P$14))/$S$79*$S$186</f>
        <v>0</v>
      </c>
      <c r="DM201" s="47">
        <f>DL201/(DK207+$P$14)^2*$O$14</f>
        <v>0</v>
      </c>
      <c r="DN201" s="44">
        <f>EXP($N$14-$O$14/(DM207+$P$14))/$S$79*$S$186</f>
        <v>0</v>
      </c>
      <c r="DO201" s="47">
        <f>DN201/(DM207+$P$14)^2*$O$14</f>
        <v>0</v>
      </c>
      <c r="DP201" s="44">
        <f>EXP($N$14-$O$14/(DO207+$P$14))/$S$79*$S$186</f>
        <v>0</v>
      </c>
      <c r="DQ201" s="47">
        <f>DP201/(DO207+$P$14)^2*$O$14</f>
        <v>0</v>
      </c>
      <c r="DR201" s="44">
        <f>EXP($N$14-$O$14/(DQ207+$P$14))/$S$79*$S$186</f>
        <v>0</v>
      </c>
      <c r="DS201" s="47">
        <f>DR201/(DQ207+$P$14)^2*$O$14</f>
        <v>0</v>
      </c>
      <c r="DT201" s="44">
        <f>EXP($N$14-$O$14/(DS207+$P$14))/$S$79*$S$186</f>
        <v>0</v>
      </c>
      <c r="DU201" s="47">
        <f>DT201/(DS207+$P$14)^2*$O$14</f>
        <v>0</v>
      </c>
      <c r="DV201" s="44">
        <f>EXP($N$14-$O$14/(DU207+$P$14))/$S$79*$S$186</f>
        <v>0</v>
      </c>
      <c r="DW201" s="47">
        <f>DV201/(DU207+$P$14)^2*$O$14</f>
        <v>0</v>
      </c>
      <c r="DX201" s="44">
        <f>EXP($N$14-$O$14/(DW207+$P$14))/$S$79*$S$186</f>
        <v>0</v>
      </c>
      <c r="DY201" s="47">
        <f>DX201/(DW207+$P$14)^2*$O$14</f>
        <v>0</v>
      </c>
      <c r="DZ201" s="44">
        <f>EXP($N$14-$O$14/(DY207+$P$14))/$S$79*$S$186</f>
        <v>0</v>
      </c>
      <c r="EA201" s="47">
        <f>DZ201/(DY207+$P$14)^2*$O$14</f>
        <v>0</v>
      </c>
      <c r="EB201" s="44">
        <f>EXP($N$14-$O$14/(EA207+$P$14))/$S$79*$S$186</f>
        <v>0</v>
      </c>
      <c r="EC201" s="47">
        <f>EB201/(EA207+$P$14)^2*$O$14</f>
        <v>0</v>
      </c>
      <c r="ED201" s="44">
        <f>EXP($N$14-$O$14/(EC207+$P$14))/$S$79*$S$186</f>
        <v>0</v>
      </c>
      <c r="EE201" s="47">
        <f>ED201/(EC207+$P$14)^2*$O$14</f>
        <v>0</v>
      </c>
      <c r="EF201" s="44">
        <f>EXP($N$14-$O$14/(EE207+$P$14))/$S$79*$S$186</f>
        <v>0</v>
      </c>
      <c r="EG201" s="47">
        <f>EF201/(EE207+$P$14)^2*$O$14</f>
        <v>0</v>
      </c>
      <c r="EH201" s="44">
        <f>EXP($N$14-$O$14/(EG207+$P$14))/$S$79*$S$186</f>
        <v>0</v>
      </c>
      <c r="EI201" s="47">
        <f>EH201/(EG207+$P$14)^2*$O$14</f>
        <v>0</v>
      </c>
      <c r="EJ201" s="44">
        <f>EXP($N$14-$O$14/(EI207+$P$14))/$S$79*$S$186</f>
        <v>0</v>
      </c>
      <c r="EK201" s="47">
        <f>EJ201/(EI207+$P$14)^2*$O$14</f>
        <v>0</v>
      </c>
      <c r="EL201" s="44">
        <f>EXP($N$14-$O$14/(EK207+$P$14))/$S$79*$S$186</f>
        <v>0</v>
      </c>
      <c r="EM201" s="47">
        <f>EL201/(EK207+$P$14)^2*$O$14</f>
        <v>0</v>
      </c>
      <c r="EN201" s="44">
        <f>EXP($N$14-$O$14/(EM207+$P$14))/$S$79*$S$186</f>
        <v>0</v>
      </c>
      <c r="EO201" s="47">
        <f>EN201/(EM207+$P$14)^2*$O$14</f>
        <v>0</v>
      </c>
      <c r="EP201" s="44">
        <f>EXP($N$14-$O$14/(EO207+$P$14))/$S$79*$S$186</f>
        <v>0</v>
      </c>
      <c r="EQ201" s="47">
        <f>EP201/(EO207+$P$14)^2*$O$14</f>
        <v>0</v>
      </c>
      <c r="ER201" s="44">
        <f>EXP($N$14-$O$14/(EQ207+$P$14))/$S$79*$S$186</f>
        <v>0</v>
      </c>
      <c r="ES201" s="47">
        <f>ER201/(EQ207+$P$14)^2*$O$14</f>
        <v>0</v>
      </c>
      <c r="ET201" s="44">
        <f>EXP($N$14-$O$14/(ES207+$P$14))/$S$79*$S$186</f>
        <v>0</v>
      </c>
      <c r="EU201" s="47">
        <f>ET201/(ES207+$P$14)^2*$O$14</f>
        <v>0</v>
      </c>
      <c r="EV201" s="44">
        <f>EXP($N$14-$O$14/(EU207+$P$14))/$S$79*$S$186</f>
        <v>0</v>
      </c>
      <c r="EW201" s="47">
        <f>EV201/(EU207+$P$14)^2*$O$14</f>
        <v>0</v>
      </c>
    </row>
    <row r="202" spans="13:153" x14ac:dyDescent="0.25">
      <c r="M202" s="45">
        <v>7</v>
      </c>
      <c r="N202" s="44">
        <f t="shared" si="90"/>
        <v>0</v>
      </c>
      <c r="O202" s="42">
        <f t="shared" si="91"/>
        <v>0</v>
      </c>
      <c r="P202" s="44">
        <f t="shared" si="92"/>
        <v>0</v>
      </c>
      <c r="Q202" s="47">
        <f t="shared" si="93"/>
        <v>0</v>
      </c>
      <c r="R202" s="44">
        <f>EXP($N$15-$O$15/(Q207+$P$15))/$S$79*$S$187</f>
        <v>0</v>
      </c>
      <c r="S202" s="47">
        <f>R202/(Q207+$P$15)^2*$O$15</f>
        <v>0</v>
      </c>
      <c r="T202" s="44">
        <f>EXP($N$15-$O$15/(S207+$P$15))/$S$79*$S$187</f>
        <v>0</v>
      </c>
      <c r="U202" s="47">
        <f>T202/(S207+$P$15)^2*$O$15</f>
        <v>0</v>
      </c>
      <c r="V202" s="44">
        <f>EXP($N$15-$O$15/(U207+$P$15))/$S$79*$S$187</f>
        <v>0</v>
      </c>
      <c r="W202" s="47">
        <f>V202/(U207+$P$15)^2*$O$15</f>
        <v>0</v>
      </c>
      <c r="X202" s="44">
        <f>EXP($N$15-$O$15/(W207+$P$15))/$S$79*$S$187</f>
        <v>0</v>
      </c>
      <c r="Y202" s="47">
        <f>X202/(W207+$P$15)^2*$O$15</f>
        <v>0</v>
      </c>
      <c r="Z202" s="44">
        <f>EXP($N$15-$O$15/(Y207+$P$15))/$S$79*$S$187</f>
        <v>0</v>
      </c>
      <c r="AA202" s="47">
        <f>Z202/(Y207+$P$15)^2*$O$15</f>
        <v>0</v>
      </c>
      <c r="AB202" s="44">
        <f>EXP($N$15-$O$15/(AA207+$P$15))/$S$79*$S$187</f>
        <v>0</v>
      </c>
      <c r="AC202" s="47">
        <f>AB202/(AA207+$P$15)^2*$O$15</f>
        <v>0</v>
      </c>
      <c r="AD202" s="44">
        <f>EXP($N$15-$O$15/(AC207+$P$15))/$S$79*$S$187</f>
        <v>0</v>
      </c>
      <c r="AE202" s="47">
        <f>AD202/(AC207+$P$15)^2*$O$15</f>
        <v>0</v>
      </c>
      <c r="AF202" s="44">
        <f>EXP($N$15-$O$15/(AE207+$P$15))/$S$79*$S$187</f>
        <v>0</v>
      </c>
      <c r="AG202" s="47">
        <f>AF202/(AE207+$P$15)^2*$O$15</f>
        <v>0</v>
      </c>
      <c r="AH202" s="44">
        <f>EXP($N$15-$O$15/(AG207+$P$15))/$S$79*$S$187</f>
        <v>0</v>
      </c>
      <c r="AI202" s="47">
        <f>AH202/(AG207+$P$15)^2*$O$15</f>
        <v>0</v>
      </c>
      <c r="AJ202" s="44">
        <f>EXP($N$15-$O$15/(AI207+$P$15))/$S$79*$S$187</f>
        <v>0</v>
      </c>
      <c r="AK202" s="47">
        <f>AJ202/(AI207+$P$15)^2*$O$15</f>
        <v>0</v>
      </c>
      <c r="AL202" s="44">
        <f>EXP($N$15-$O$15/(AK207+$P$15))/$S$79*$S$187</f>
        <v>0</v>
      </c>
      <c r="AM202" s="47">
        <f>AL202/(AK207+$P$15)^2*$O$15</f>
        <v>0</v>
      </c>
      <c r="AN202" s="44">
        <f>EXP($N$15-$O$15/(AM207+$P$15))/$S$79*$S$187</f>
        <v>0</v>
      </c>
      <c r="AO202" s="47">
        <f>AN202/(AM207+$P$15)^2*$O$15</f>
        <v>0</v>
      </c>
      <c r="AP202" s="44">
        <f>EXP($N$15-$O$15/(AO207+$P$15))/$S$79*$S$187</f>
        <v>0</v>
      </c>
      <c r="AQ202" s="47">
        <f>AP202/(AO207+$P$15)^2*$O$15</f>
        <v>0</v>
      </c>
      <c r="AR202" s="44">
        <f>EXP($N$15-$O$15/(AQ207+$P$15))/$S$79*$S$187</f>
        <v>0</v>
      </c>
      <c r="AS202" s="47">
        <f>AR202/(AQ207+$P$15)^2*$O$15</f>
        <v>0</v>
      </c>
      <c r="AT202" s="44">
        <f>EXP($N$15-$O$15/(AS207+$P$15))/$S$79*$S$187</f>
        <v>0</v>
      </c>
      <c r="AU202" s="47">
        <f>AT202/(AS207+$P$15)^2*$O$15</f>
        <v>0</v>
      </c>
      <c r="AV202" s="44">
        <f>EXP($N$15-$O$15/(AU207+$P$15))/$S$79*$S$187</f>
        <v>0</v>
      </c>
      <c r="AW202" s="47">
        <f>AV202/(AU207+$P$15)^2*$O$15</f>
        <v>0</v>
      </c>
      <c r="AX202" s="44">
        <f>EXP($N$15-$O$15/(AW207+$P$15))/$S$79*$S$187</f>
        <v>0</v>
      </c>
      <c r="AY202" s="47">
        <f>AX202/(AW207+$P$15)^2*$O$15</f>
        <v>0</v>
      </c>
      <c r="AZ202" s="44">
        <f>EXP($N$15-$O$15/(AY207+$P$15))/$S$79*$S$187</f>
        <v>0</v>
      </c>
      <c r="BA202" s="47">
        <f>AZ202/(AY207+$P$15)^2*$O$15</f>
        <v>0</v>
      </c>
      <c r="BB202" s="44">
        <f>EXP($N$15-$O$15/(BA207+$P$15))/$S$79*$S$187</f>
        <v>0</v>
      </c>
      <c r="BC202" s="47">
        <f>BB202/(BA207+$P$15)^2*$O$15</f>
        <v>0</v>
      </c>
      <c r="BD202" s="44">
        <f>EXP($N$15-$O$15/(BC207+$P$15))/$S$79*$S$187</f>
        <v>0</v>
      </c>
      <c r="BE202" s="47">
        <f>BD202/(BC207+$P$15)^2*$O$15</f>
        <v>0</v>
      </c>
      <c r="BF202" s="44">
        <f>EXP($N$15-$O$15/(BE207+$P$15))/$S$79*$S$187</f>
        <v>0</v>
      </c>
      <c r="BG202" s="47">
        <f>BF202/(BE207+$P$15)^2*$O$15</f>
        <v>0</v>
      </c>
      <c r="BH202" s="44">
        <f>EXP($N$15-$O$15/(BG207+$P$15))/$S$79*$S$187</f>
        <v>0</v>
      </c>
      <c r="BI202" s="47">
        <f>BH202/(BG207+$P$15)^2*$O$15</f>
        <v>0</v>
      </c>
      <c r="BJ202" s="44">
        <f>EXP($N$15-$O$15/(BI207+$P$15))/$S$79*$S$187</f>
        <v>0</v>
      </c>
      <c r="BK202" s="47">
        <f>BJ202/(BI207+$P$15)^2*$O$15</f>
        <v>0</v>
      </c>
      <c r="BL202" s="44">
        <f>EXP($N$15-$O$15/(BK207+$P$15))/$S$79*$S$187</f>
        <v>0</v>
      </c>
      <c r="BM202" s="47">
        <f>BL202/(BK207+$P$15)^2*$O$15</f>
        <v>0</v>
      </c>
      <c r="BN202" s="44">
        <f>EXP($N$15-$O$15/(BM207+$P$15))/$S$79*$S$187</f>
        <v>0</v>
      </c>
      <c r="BO202" s="47">
        <f>BN202/(BM207+$P$15)^2*$O$15</f>
        <v>0</v>
      </c>
      <c r="BP202" s="44">
        <f>EXP($N$15-$O$15/(BO207+$P$15))/$S$79*$S$187</f>
        <v>0</v>
      </c>
      <c r="BQ202" s="47">
        <f>BP202/(BO207+$P$15)^2*$O$15</f>
        <v>0</v>
      </c>
      <c r="BR202" s="44">
        <f>EXP($N$15-$O$15/(BQ207+$P$15))/$S$79*$S$187</f>
        <v>0</v>
      </c>
      <c r="BS202" s="47">
        <f>BR202/(BQ207+$P$15)^2*$O$15</f>
        <v>0</v>
      </c>
      <c r="BT202" s="44">
        <f>EXP($N$15-$O$15/(BS207+$P$15))/$S$79*$S$187</f>
        <v>0</v>
      </c>
      <c r="BU202" s="47">
        <f>BT202/(BS207+$P$15)^2*$O$15</f>
        <v>0</v>
      </c>
      <c r="BV202" s="44">
        <f>EXP($N$15-$O$15/(BU207+$P$15))/$S$79*$S$187</f>
        <v>0</v>
      </c>
      <c r="BW202" s="47">
        <f>BV202/(BU207+$P$15)^2*$O$15</f>
        <v>0</v>
      </c>
      <c r="BX202" s="44">
        <f>EXP($N$15-$O$15/(BW207+$P$15))/$S$79*$S$187</f>
        <v>0</v>
      </c>
      <c r="BY202" s="47">
        <f>BX202/(BW207+$P$15)^2*$O$15</f>
        <v>0</v>
      </c>
      <c r="BZ202" s="44">
        <f>EXP($N$15-$O$15/(BY207+$P$15))/$S$79*$S$187</f>
        <v>0</v>
      </c>
      <c r="CA202" s="47">
        <f>BZ202/(BY207+$P$15)^2*$O$15</f>
        <v>0</v>
      </c>
      <c r="CB202" s="44">
        <f>EXP($N$15-$O$15/(CA207+$P$15))/$S$79*$S$187</f>
        <v>0</v>
      </c>
      <c r="CC202" s="47">
        <f>CB202/(CA207+$P$15)^2*$O$15</f>
        <v>0</v>
      </c>
      <c r="CD202" s="44">
        <f>EXP($N$15-$O$15/(CC207+$P$15))/$S$79*$S$187</f>
        <v>0</v>
      </c>
      <c r="CE202" s="47">
        <f>CD202/(CC207+$P$15)^2*$O$15</f>
        <v>0</v>
      </c>
      <c r="CF202" s="44">
        <f>EXP($N$15-$O$15/(CE207+$P$15))/$S$79*$S$187</f>
        <v>0</v>
      </c>
      <c r="CG202" s="47">
        <f>CF202/(CE207+$P$15)^2*$O$15</f>
        <v>0</v>
      </c>
      <c r="CH202" s="44">
        <f>EXP($N$15-$O$15/(CG207+$P$15))/$S$79*$S$187</f>
        <v>0</v>
      </c>
      <c r="CI202" s="47">
        <f>CH202/(CG207+$P$15)^2*$O$15</f>
        <v>0</v>
      </c>
      <c r="CJ202" s="44">
        <f>EXP($N$15-$O$15/(CI207+$P$15))/$S$79*$S$187</f>
        <v>0</v>
      </c>
      <c r="CK202" s="47">
        <f>CJ202/(CI207+$P$15)^2*$O$15</f>
        <v>0</v>
      </c>
      <c r="CL202" s="44">
        <f>EXP($N$15-$O$15/(CK207+$P$15))/$S$79*$S$187</f>
        <v>0</v>
      </c>
      <c r="CM202" s="47">
        <f>CL202/(CK207+$P$15)^2*$O$15</f>
        <v>0</v>
      </c>
      <c r="CN202" s="44">
        <f>EXP($N$15-$O$15/(CM207+$P$15))/$S$79*$S$187</f>
        <v>0</v>
      </c>
      <c r="CO202" s="47">
        <f>CN202/(CM207+$P$15)^2*$O$15</f>
        <v>0</v>
      </c>
      <c r="CP202" s="44">
        <f>EXP($N$15-$O$15/(CO207+$P$15))/$S$79*$S$187</f>
        <v>0</v>
      </c>
      <c r="CQ202" s="47">
        <f>CP202/(CO207+$P$15)^2*$O$15</f>
        <v>0</v>
      </c>
      <c r="CR202" s="44">
        <f>EXP($N$15-$O$15/(CQ207+$P$15))/$S$79*$S$187</f>
        <v>0</v>
      </c>
      <c r="CS202" s="47">
        <f>CR202/(CQ207+$P$15)^2*$O$15</f>
        <v>0</v>
      </c>
      <c r="CT202" s="44">
        <f>EXP($N$15-$O$15/(CS207+$P$15))/$S$79*$S$187</f>
        <v>0</v>
      </c>
      <c r="CU202" s="47">
        <f>CT202/(CS207+$P$15)^2*$O$15</f>
        <v>0</v>
      </c>
      <c r="CV202" s="44">
        <f>EXP($N$15-$O$15/(CU207+$P$15))/$S$79*$S$187</f>
        <v>0</v>
      </c>
      <c r="CW202" s="47">
        <f>CV202/(CU207+$P$15)^2*$O$15</f>
        <v>0</v>
      </c>
      <c r="CX202" s="44">
        <f>EXP($N$15-$O$15/(CW207+$P$15))/$S$79*$S$187</f>
        <v>0</v>
      </c>
      <c r="CY202" s="47">
        <f>CX202/(CW207+$P$15)^2*$O$15</f>
        <v>0</v>
      </c>
      <c r="CZ202" s="44">
        <f>EXP($N$15-$O$15/(CY207+$P$15))/$S$79*$S$187</f>
        <v>0</v>
      </c>
      <c r="DA202" s="47">
        <f>CZ202/(CY207+$P$15)^2*$O$15</f>
        <v>0</v>
      </c>
      <c r="DB202" s="44">
        <f>EXP($N$15-$O$15/(DA207+$P$15))/$S$79*$S$187</f>
        <v>0</v>
      </c>
      <c r="DC202" s="47">
        <f>DB202/(DA207+$P$15)^2*$O$15</f>
        <v>0</v>
      </c>
      <c r="DD202" s="44">
        <f>EXP($N$15-$O$15/(DC207+$P$15))/$S$79*$S$187</f>
        <v>0</v>
      </c>
      <c r="DE202" s="47">
        <f>DD202/(DC207+$P$15)^2*$O$15</f>
        <v>0</v>
      </c>
      <c r="DF202" s="44">
        <f>EXP($N$15-$O$15/(DE207+$P$15))/$S$79*$S$187</f>
        <v>0</v>
      </c>
      <c r="DG202" s="47">
        <f>DF202/(DE207+$P$15)^2*$O$15</f>
        <v>0</v>
      </c>
      <c r="DH202" s="44">
        <f>EXP($N$15-$O$15/(DG207+$P$15))/$S$79*$S$187</f>
        <v>0</v>
      </c>
      <c r="DI202" s="47">
        <f>DH202/(DG207+$P$15)^2*$O$15</f>
        <v>0</v>
      </c>
      <c r="DJ202" s="44">
        <f>EXP($N$15-$O$15/(DI207+$P$15))/$S$79*$S$187</f>
        <v>0</v>
      </c>
      <c r="DK202" s="47">
        <f>DJ202/(DI207+$P$15)^2*$O$15</f>
        <v>0</v>
      </c>
      <c r="DL202" s="44">
        <f>EXP($N$15-$O$15/(DK207+$P$15))/$S$79*$S$187</f>
        <v>0</v>
      </c>
      <c r="DM202" s="47">
        <f>DL202/(DK207+$P$15)^2*$O$15</f>
        <v>0</v>
      </c>
      <c r="DN202" s="44">
        <f>EXP($N$15-$O$15/(DM207+$P$15))/$S$79*$S$187</f>
        <v>0</v>
      </c>
      <c r="DO202" s="47">
        <f>DN202/(DM207+$P$15)^2*$O$15</f>
        <v>0</v>
      </c>
      <c r="DP202" s="44">
        <f>EXP($N$15-$O$15/(DO207+$P$15))/$S$79*$S$187</f>
        <v>0</v>
      </c>
      <c r="DQ202" s="47">
        <f>DP202/(DO207+$P$15)^2*$O$15</f>
        <v>0</v>
      </c>
      <c r="DR202" s="44">
        <f>EXP($N$15-$O$15/(DQ207+$P$15))/$S$79*$S$187</f>
        <v>0</v>
      </c>
      <c r="DS202" s="47">
        <f>DR202/(DQ207+$P$15)^2*$O$15</f>
        <v>0</v>
      </c>
      <c r="DT202" s="44">
        <f>EXP($N$15-$O$15/(DS207+$P$15))/$S$79*$S$187</f>
        <v>0</v>
      </c>
      <c r="DU202" s="47">
        <f>DT202/(DS207+$P$15)^2*$O$15</f>
        <v>0</v>
      </c>
      <c r="DV202" s="44">
        <f>EXP($N$15-$O$15/(DU207+$P$15))/$S$79*$S$187</f>
        <v>0</v>
      </c>
      <c r="DW202" s="47">
        <f>DV202/(DU207+$P$15)^2*$O$15</f>
        <v>0</v>
      </c>
      <c r="DX202" s="44">
        <f>EXP($N$15-$O$15/(DW207+$P$15))/$S$79*$S$187</f>
        <v>0</v>
      </c>
      <c r="DY202" s="47">
        <f>DX202/(DW207+$P$15)^2*$O$15</f>
        <v>0</v>
      </c>
      <c r="DZ202" s="44">
        <f>EXP($N$15-$O$15/(DY207+$P$15))/$S$79*$S$187</f>
        <v>0</v>
      </c>
      <c r="EA202" s="47">
        <f>DZ202/(DY207+$P$15)^2*$O$15</f>
        <v>0</v>
      </c>
      <c r="EB202" s="44">
        <f>EXP($N$15-$O$15/(EA207+$P$15))/$S$79*$S$187</f>
        <v>0</v>
      </c>
      <c r="EC202" s="47">
        <f>EB202/(EA207+$P$15)^2*$O$15</f>
        <v>0</v>
      </c>
      <c r="ED202" s="44">
        <f>EXP($N$15-$O$15/(EC207+$P$15))/$S$79*$S$187</f>
        <v>0</v>
      </c>
      <c r="EE202" s="47">
        <f>ED202/(EC207+$P$15)^2*$O$15</f>
        <v>0</v>
      </c>
      <c r="EF202" s="44">
        <f>EXP($N$15-$O$15/(EE207+$P$15))/$S$79*$S$187</f>
        <v>0</v>
      </c>
      <c r="EG202" s="47">
        <f>EF202/(EE207+$P$15)^2*$O$15</f>
        <v>0</v>
      </c>
      <c r="EH202" s="44">
        <f>EXP($N$15-$O$15/(EG207+$P$15))/$S$79*$S$187</f>
        <v>0</v>
      </c>
      <c r="EI202" s="47">
        <f>EH202/(EG207+$P$15)^2*$O$15</f>
        <v>0</v>
      </c>
      <c r="EJ202" s="44">
        <f>EXP($N$15-$O$15/(EI207+$P$15))/$S$79*$S$187</f>
        <v>0</v>
      </c>
      <c r="EK202" s="47">
        <f>EJ202/(EI207+$P$15)^2*$O$15</f>
        <v>0</v>
      </c>
      <c r="EL202" s="44">
        <f>EXP($N$15-$O$15/(EK207+$P$15))/$S$79*$S$187</f>
        <v>0</v>
      </c>
      <c r="EM202" s="47">
        <f>EL202/(EK207+$P$15)^2*$O$15</f>
        <v>0</v>
      </c>
      <c r="EN202" s="44">
        <f>EXP($N$15-$O$15/(EM207+$P$15))/$S$79*$S$187</f>
        <v>0</v>
      </c>
      <c r="EO202" s="47">
        <f>EN202/(EM207+$P$15)^2*$O$15</f>
        <v>0</v>
      </c>
      <c r="EP202" s="44">
        <f>EXP($N$15-$O$15/(EO207+$P$15))/$S$79*$S$187</f>
        <v>0</v>
      </c>
      <c r="EQ202" s="47">
        <f>EP202/(EO207+$P$15)^2*$O$15</f>
        <v>0</v>
      </c>
      <c r="ER202" s="44">
        <f>EXP($N$15-$O$15/(EQ207+$P$15))/$S$79*$S$187</f>
        <v>0</v>
      </c>
      <c r="ES202" s="47">
        <f>ER202/(EQ207+$P$15)^2*$O$15</f>
        <v>0</v>
      </c>
      <c r="ET202" s="44">
        <f>EXP($N$15-$O$15/(ES207+$P$15))/$S$79*$S$187</f>
        <v>0</v>
      </c>
      <c r="EU202" s="47">
        <f>ET202/(ES207+$P$15)^2*$O$15</f>
        <v>0</v>
      </c>
      <c r="EV202" s="44">
        <f>EXP($N$15-$O$15/(EU207+$P$15))/$S$79*$S$187</f>
        <v>0</v>
      </c>
      <c r="EW202" s="47">
        <f>EV202/(EU207+$P$15)^2*$O$15</f>
        <v>0</v>
      </c>
    </row>
    <row r="203" spans="13:153" x14ac:dyDescent="0.25">
      <c r="M203" s="45">
        <v>8</v>
      </c>
      <c r="N203" s="44">
        <f t="shared" si="90"/>
        <v>0</v>
      </c>
      <c r="O203" s="42">
        <f t="shared" si="91"/>
        <v>0</v>
      </c>
      <c r="P203" s="44">
        <f t="shared" si="92"/>
        <v>0</v>
      </c>
      <c r="Q203" s="47">
        <f t="shared" si="93"/>
        <v>0</v>
      </c>
      <c r="R203" s="44">
        <f>EXP($N$16-$O$16/(Q207+$P$16))/$S$79*$S$188</f>
        <v>0</v>
      </c>
      <c r="S203" s="47">
        <f>R203/(Q207+$P$16)^2*$O$16</f>
        <v>0</v>
      </c>
      <c r="T203" s="44">
        <f>EXP($N$16-$O$16/(S207+$P$16))/$S$79*$S$188</f>
        <v>0</v>
      </c>
      <c r="U203" s="47">
        <f>T203/(S207+$P$16)^2*$O$16</f>
        <v>0</v>
      </c>
      <c r="V203" s="44">
        <f>EXP($N$16-$O$16/(U207+$P$16))/$S$79*$S$188</f>
        <v>0</v>
      </c>
      <c r="W203" s="47">
        <f>V203/(U207+$P$16)^2*$O$16</f>
        <v>0</v>
      </c>
      <c r="X203" s="44">
        <f>EXP($N$16-$O$16/(W207+$P$16))/$S$79*$S$188</f>
        <v>0</v>
      </c>
      <c r="Y203" s="47">
        <f>X203/(W207+$P$16)^2*$O$16</f>
        <v>0</v>
      </c>
      <c r="Z203" s="44">
        <f>EXP($N$16-$O$16/(Y207+$P$16))/$S$79*$S$188</f>
        <v>0</v>
      </c>
      <c r="AA203" s="47">
        <f>Z203/(Y207+$P$16)^2*$O$16</f>
        <v>0</v>
      </c>
      <c r="AB203" s="44">
        <f>EXP($N$16-$O$16/(AA207+$P$16))/$S$79*$S$188</f>
        <v>0</v>
      </c>
      <c r="AC203" s="47">
        <f>AB203/(AA207+$P$16)^2*$O$16</f>
        <v>0</v>
      </c>
      <c r="AD203" s="44">
        <f>EXP($N$16-$O$16/(AC207+$P$16))/$S$79*$S$188</f>
        <v>0</v>
      </c>
      <c r="AE203" s="47">
        <f>AD203/(AC207+$P$16)^2*$O$16</f>
        <v>0</v>
      </c>
      <c r="AF203" s="44">
        <f>EXP($N$16-$O$16/(AE207+$P$16))/$S$79*$S$188</f>
        <v>0</v>
      </c>
      <c r="AG203" s="47">
        <f>AF203/(AE207+$P$16)^2*$O$16</f>
        <v>0</v>
      </c>
      <c r="AH203" s="44">
        <f>EXP($N$16-$O$16/(AG207+$P$16))/$S$79*$S$188</f>
        <v>0</v>
      </c>
      <c r="AI203" s="47">
        <f>AH203/(AG207+$P$16)^2*$O$16</f>
        <v>0</v>
      </c>
      <c r="AJ203" s="44">
        <f>EXP($N$16-$O$16/(AI207+$P$16))/$S$79*$S$188</f>
        <v>0</v>
      </c>
      <c r="AK203" s="47">
        <f>AJ203/(AI207+$P$16)^2*$O$16</f>
        <v>0</v>
      </c>
      <c r="AL203" s="44">
        <f>EXP($N$16-$O$16/(AK207+$P$16))/$S$79*$S$188</f>
        <v>0</v>
      </c>
      <c r="AM203" s="47">
        <f>AL203/(AK207+$P$16)^2*$O$16</f>
        <v>0</v>
      </c>
      <c r="AN203" s="44">
        <f>EXP($N$16-$O$16/(AM207+$P$16))/$S$79*$S$188</f>
        <v>0</v>
      </c>
      <c r="AO203" s="47">
        <f>AN203/(AM207+$P$16)^2*$O$16</f>
        <v>0</v>
      </c>
      <c r="AP203" s="44">
        <f>EXP($N$16-$O$16/(AO207+$P$16))/$S$79*$S$188</f>
        <v>0</v>
      </c>
      <c r="AQ203" s="47">
        <f>AP203/(AO207+$P$16)^2*$O$16</f>
        <v>0</v>
      </c>
      <c r="AR203" s="44">
        <f>EXP($N$16-$O$16/(AQ207+$P$16))/$S$79*$S$188</f>
        <v>0</v>
      </c>
      <c r="AS203" s="47">
        <f>AR203/(AQ207+$P$16)^2*$O$16</f>
        <v>0</v>
      </c>
      <c r="AT203" s="44">
        <f>EXP($N$16-$O$16/(AS207+$P$16))/$S$79*$S$188</f>
        <v>0</v>
      </c>
      <c r="AU203" s="47">
        <f>AT203/(AS207+$P$16)^2*$O$16</f>
        <v>0</v>
      </c>
      <c r="AV203" s="44">
        <f>EXP($N$16-$O$16/(AU207+$P$16))/$S$79*$S$188</f>
        <v>0</v>
      </c>
      <c r="AW203" s="47">
        <f>AV203/(AU207+$P$16)^2*$O$16</f>
        <v>0</v>
      </c>
      <c r="AX203" s="44">
        <f>EXP($N$16-$O$16/(AW207+$P$16))/$S$79*$S$188</f>
        <v>0</v>
      </c>
      <c r="AY203" s="47">
        <f>AX203/(AW207+$P$16)^2*$O$16</f>
        <v>0</v>
      </c>
      <c r="AZ203" s="44">
        <f>EXP($N$16-$O$16/(AY207+$P$16))/$S$79*$S$188</f>
        <v>0</v>
      </c>
      <c r="BA203" s="47">
        <f>AZ203/(AY207+$P$16)^2*$O$16</f>
        <v>0</v>
      </c>
      <c r="BB203" s="44">
        <f>EXP($N$16-$O$16/(BA207+$P$16))/$S$79*$S$188</f>
        <v>0</v>
      </c>
      <c r="BC203" s="47">
        <f>BB203/(BA207+$P$16)^2*$O$16</f>
        <v>0</v>
      </c>
      <c r="BD203" s="44">
        <f>EXP($N$16-$O$16/(BC207+$P$16))/$S$79*$S$188</f>
        <v>0</v>
      </c>
      <c r="BE203" s="47">
        <f>BD203/(BC207+$P$16)^2*$O$16</f>
        <v>0</v>
      </c>
      <c r="BF203" s="44">
        <f>EXP($N$16-$O$16/(BE207+$P$16))/$S$79*$S$188</f>
        <v>0</v>
      </c>
      <c r="BG203" s="47">
        <f>BF203/(BE207+$P$16)^2*$O$16</f>
        <v>0</v>
      </c>
      <c r="BH203" s="44">
        <f>EXP($N$16-$O$16/(BG207+$P$16))/$S$79*$S$188</f>
        <v>0</v>
      </c>
      <c r="BI203" s="47">
        <f>BH203/(BG207+$P$16)^2*$O$16</f>
        <v>0</v>
      </c>
      <c r="BJ203" s="44">
        <f>EXP($N$16-$O$16/(BI207+$P$16))/$S$79*$S$188</f>
        <v>0</v>
      </c>
      <c r="BK203" s="47">
        <f>BJ203/(BI207+$P$16)^2*$O$16</f>
        <v>0</v>
      </c>
      <c r="BL203" s="44">
        <f>EXP($N$16-$O$16/(BK207+$P$16))/$S$79*$S$188</f>
        <v>0</v>
      </c>
      <c r="BM203" s="47">
        <f>BL203/(BK207+$P$16)^2*$O$16</f>
        <v>0</v>
      </c>
      <c r="BN203" s="44">
        <f>EXP($N$16-$O$16/(BM207+$P$16))/$S$79*$S$188</f>
        <v>0</v>
      </c>
      <c r="BO203" s="47">
        <f>BN203/(BM207+$P$16)^2*$O$16</f>
        <v>0</v>
      </c>
      <c r="BP203" s="44">
        <f>EXP($N$16-$O$16/(BO207+$P$16))/$S$79*$S$188</f>
        <v>0</v>
      </c>
      <c r="BQ203" s="47">
        <f>BP203/(BO207+$P$16)^2*$O$16</f>
        <v>0</v>
      </c>
      <c r="BR203" s="44">
        <f>EXP($N$16-$O$16/(BQ207+$P$16))/$S$79*$S$188</f>
        <v>0</v>
      </c>
      <c r="BS203" s="47">
        <f>BR203/(BQ207+$P$16)^2*$O$16</f>
        <v>0</v>
      </c>
      <c r="BT203" s="44">
        <f>EXP($N$16-$O$16/(BS207+$P$16))/$S$79*$S$188</f>
        <v>0</v>
      </c>
      <c r="BU203" s="47">
        <f>BT203/(BS207+$P$16)^2*$O$16</f>
        <v>0</v>
      </c>
      <c r="BV203" s="44">
        <f>EXP($N$16-$O$16/(BU207+$P$16))/$S$79*$S$188</f>
        <v>0</v>
      </c>
      <c r="BW203" s="47">
        <f>BV203/(BU207+$P$16)^2*$O$16</f>
        <v>0</v>
      </c>
      <c r="BX203" s="44">
        <f>EXP($N$16-$O$16/(BW207+$P$16))/$S$79*$S$188</f>
        <v>0</v>
      </c>
      <c r="BY203" s="47">
        <f>BX203/(BW207+$P$16)^2*$O$16</f>
        <v>0</v>
      </c>
      <c r="BZ203" s="44">
        <f>EXP($N$16-$O$16/(BY207+$P$16))/$S$79*$S$188</f>
        <v>0</v>
      </c>
      <c r="CA203" s="47">
        <f>BZ203/(BY207+$P$16)^2*$O$16</f>
        <v>0</v>
      </c>
      <c r="CB203" s="44">
        <f>EXP($N$16-$O$16/(CA207+$P$16))/$S$79*$S$188</f>
        <v>0</v>
      </c>
      <c r="CC203" s="47">
        <f>CB203/(CA207+$P$16)^2*$O$16</f>
        <v>0</v>
      </c>
      <c r="CD203" s="44">
        <f>EXP($N$16-$O$16/(CC207+$P$16))/$S$79*$S$188</f>
        <v>0</v>
      </c>
      <c r="CE203" s="47">
        <f>CD203/(CC207+$P$16)^2*$O$16</f>
        <v>0</v>
      </c>
      <c r="CF203" s="44">
        <f>EXP($N$16-$O$16/(CE207+$P$16))/$S$79*$S$188</f>
        <v>0</v>
      </c>
      <c r="CG203" s="47">
        <f>CF203/(CE207+$P$16)^2*$O$16</f>
        <v>0</v>
      </c>
      <c r="CH203" s="44">
        <f>EXP($N$16-$O$16/(CG207+$P$16))/$S$79*$S$188</f>
        <v>0</v>
      </c>
      <c r="CI203" s="47">
        <f>CH203/(CG207+$P$16)^2*$O$16</f>
        <v>0</v>
      </c>
      <c r="CJ203" s="44">
        <f>EXP($N$16-$O$16/(CI207+$P$16))/$S$79*$S$188</f>
        <v>0</v>
      </c>
      <c r="CK203" s="47">
        <f>CJ203/(CI207+$P$16)^2*$O$16</f>
        <v>0</v>
      </c>
      <c r="CL203" s="44">
        <f>EXP($N$16-$O$16/(CK207+$P$16))/$S$79*$S$188</f>
        <v>0</v>
      </c>
      <c r="CM203" s="47">
        <f>CL203/(CK207+$P$16)^2*$O$16</f>
        <v>0</v>
      </c>
      <c r="CN203" s="44">
        <f>EXP($N$16-$O$16/(CM207+$P$16))/$S$79*$S$188</f>
        <v>0</v>
      </c>
      <c r="CO203" s="47">
        <f>CN203/(CM207+$P$16)^2*$O$16</f>
        <v>0</v>
      </c>
      <c r="CP203" s="44">
        <f>EXP($N$16-$O$16/(CO207+$P$16))/$S$79*$S$188</f>
        <v>0</v>
      </c>
      <c r="CQ203" s="47">
        <f>CP203/(CO207+$P$16)^2*$O$16</f>
        <v>0</v>
      </c>
      <c r="CR203" s="44">
        <f>EXP($N$16-$O$16/(CQ207+$P$16))/$S$79*$S$188</f>
        <v>0</v>
      </c>
      <c r="CS203" s="47">
        <f>CR203/(CQ207+$P$16)^2*$O$16</f>
        <v>0</v>
      </c>
      <c r="CT203" s="44">
        <f>EXP($N$16-$O$16/(CS207+$P$16))/$S$79*$S$188</f>
        <v>0</v>
      </c>
      <c r="CU203" s="47">
        <f>CT203/(CS207+$P$16)^2*$O$16</f>
        <v>0</v>
      </c>
      <c r="CV203" s="44">
        <f>EXP($N$16-$O$16/(CU207+$P$16))/$S$79*$S$188</f>
        <v>0</v>
      </c>
      <c r="CW203" s="47">
        <f>CV203/(CU207+$P$16)^2*$O$16</f>
        <v>0</v>
      </c>
      <c r="CX203" s="44">
        <f>EXP($N$16-$O$16/(CW207+$P$16))/$S$79*$S$188</f>
        <v>0</v>
      </c>
      <c r="CY203" s="47">
        <f>CX203/(CW207+$P$16)^2*$O$16</f>
        <v>0</v>
      </c>
      <c r="CZ203" s="44">
        <f>EXP($N$16-$O$16/(CY207+$P$16))/$S$79*$S$188</f>
        <v>0</v>
      </c>
      <c r="DA203" s="47">
        <f>CZ203/(CY207+$P$16)^2*$O$16</f>
        <v>0</v>
      </c>
      <c r="DB203" s="44">
        <f>EXP($N$16-$O$16/(DA207+$P$16))/$S$79*$S$188</f>
        <v>0</v>
      </c>
      <c r="DC203" s="47">
        <f>DB203/(DA207+$P$16)^2*$O$16</f>
        <v>0</v>
      </c>
      <c r="DD203" s="44">
        <f>EXP($N$16-$O$16/(DC207+$P$16))/$S$79*$S$188</f>
        <v>0</v>
      </c>
      <c r="DE203" s="47">
        <f>DD203/(DC207+$P$16)^2*$O$16</f>
        <v>0</v>
      </c>
      <c r="DF203" s="44">
        <f>EXP($N$16-$O$16/(DE207+$P$16))/$S$79*$S$188</f>
        <v>0</v>
      </c>
      <c r="DG203" s="47">
        <f>DF203/(DE207+$P$16)^2*$O$16</f>
        <v>0</v>
      </c>
      <c r="DH203" s="44">
        <f>EXP($N$16-$O$16/(DG207+$P$16))/$S$79*$S$188</f>
        <v>0</v>
      </c>
      <c r="DI203" s="47">
        <f>DH203/(DG207+$P$16)^2*$O$16</f>
        <v>0</v>
      </c>
      <c r="DJ203" s="44">
        <f>EXP($N$16-$O$16/(DI207+$P$16))/$S$79*$S$188</f>
        <v>0</v>
      </c>
      <c r="DK203" s="47">
        <f>DJ203/(DI207+$P$16)^2*$O$16</f>
        <v>0</v>
      </c>
      <c r="DL203" s="44">
        <f>EXP($N$16-$O$16/(DK207+$P$16))/$S$79*$S$188</f>
        <v>0</v>
      </c>
      <c r="DM203" s="47">
        <f>DL203/(DK207+$P$16)^2*$O$16</f>
        <v>0</v>
      </c>
      <c r="DN203" s="44">
        <f>EXP($N$16-$O$16/(DM207+$P$16))/$S$79*$S$188</f>
        <v>0</v>
      </c>
      <c r="DO203" s="47">
        <f>DN203/(DM207+$P$16)^2*$O$16</f>
        <v>0</v>
      </c>
      <c r="DP203" s="44">
        <f>EXP($N$16-$O$16/(DO207+$P$16))/$S$79*$S$188</f>
        <v>0</v>
      </c>
      <c r="DQ203" s="47">
        <f>DP203/(DO207+$P$16)^2*$O$16</f>
        <v>0</v>
      </c>
      <c r="DR203" s="44">
        <f>EXP($N$16-$O$16/(DQ207+$P$16))/$S$79*$S$188</f>
        <v>0</v>
      </c>
      <c r="DS203" s="47">
        <f>DR203/(DQ207+$P$16)^2*$O$16</f>
        <v>0</v>
      </c>
      <c r="DT203" s="44">
        <f>EXP($N$16-$O$16/(DS207+$P$16))/$S$79*$S$188</f>
        <v>0</v>
      </c>
      <c r="DU203" s="47">
        <f>DT203/(DS207+$P$16)^2*$O$16</f>
        <v>0</v>
      </c>
      <c r="DV203" s="44">
        <f>EXP($N$16-$O$16/(DU207+$P$16))/$S$79*$S$188</f>
        <v>0</v>
      </c>
      <c r="DW203" s="47">
        <f>DV203/(DU207+$P$16)^2*$O$16</f>
        <v>0</v>
      </c>
      <c r="DX203" s="44">
        <f>EXP($N$16-$O$16/(DW207+$P$16))/$S$79*$S$188</f>
        <v>0</v>
      </c>
      <c r="DY203" s="47">
        <f>DX203/(DW207+$P$16)^2*$O$16</f>
        <v>0</v>
      </c>
      <c r="DZ203" s="44">
        <f>EXP($N$16-$O$16/(DY207+$P$16))/$S$79*$S$188</f>
        <v>0</v>
      </c>
      <c r="EA203" s="47">
        <f>DZ203/(DY207+$P$16)^2*$O$16</f>
        <v>0</v>
      </c>
      <c r="EB203" s="44">
        <f>EXP($N$16-$O$16/(EA207+$P$16))/$S$79*$S$188</f>
        <v>0</v>
      </c>
      <c r="EC203" s="47">
        <f>EB203/(EA207+$P$16)^2*$O$16</f>
        <v>0</v>
      </c>
      <c r="ED203" s="44">
        <f>EXP($N$16-$O$16/(EC207+$P$16))/$S$79*$S$188</f>
        <v>0</v>
      </c>
      <c r="EE203" s="47">
        <f>ED203/(EC207+$P$16)^2*$O$16</f>
        <v>0</v>
      </c>
      <c r="EF203" s="44">
        <f>EXP($N$16-$O$16/(EE207+$P$16))/$S$79*$S$188</f>
        <v>0</v>
      </c>
      <c r="EG203" s="47">
        <f>EF203/(EE207+$P$16)^2*$O$16</f>
        <v>0</v>
      </c>
      <c r="EH203" s="44">
        <f>EXP($N$16-$O$16/(EG207+$P$16))/$S$79*$S$188</f>
        <v>0</v>
      </c>
      <c r="EI203" s="47">
        <f>EH203/(EG207+$P$16)^2*$O$16</f>
        <v>0</v>
      </c>
      <c r="EJ203" s="44">
        <f>EXP($N$16-$O$16/(EI207+$P$16))/$S$79*$S$188</f>
        <v>0</v>
      </c>
      <c r="EK203" s="47">
        <f>EJ203/(EI207+$P$16)^2*$O$16</f>
        <v>0</v>
      </c>
      <c r="EL203" s="44">
        <f>EXP($N$16-$O$16/(EK207+$P$16))/$S$79*$S$188</f>
        <v>0</v>
      </c>
      <c r="EM203" s="47">
        <f>EL203/(EK207+$P$16)^2*$O$16</f>
        <v>0</v>
      </c>
      <c r="EN203" s="44">
        <f>EXP($N$16-$O$16/(EM207+$P$16))/$S$79*$S$188</f>
        <v>0</v>
      </c>
      <c r="EO203" s="47">
        <f>EN203/(EM207+$P$16)^2*$O$16</f>
        <v>0</v>
      </c>
      <c r="EP203" s="44">
        <f>EXP($N$16-$O$16/(EO207+$P$16))/$S$79*$S$188</f>
        <v>0</v>
      </c>
      <c r="EQ203" s="47">
        <f>EP203/(EO207+$P$16)^2*$O$16</f>
        <v>0</v>
      </c>
      <c r="ER203" s="44">
        <f>EXP($N$16-$O$16/(EQ207+$P$16))/$S$79*$S$188</f>
        <v>0</v>
      </c>
      <c r="ES203" s="47">
        <f>ER203/(EQ207+$P$16)^2*$O$16</f>
        <v>0</v>
      </c>
      <c r="ET203" s="44">
        <f>EXP($N$16-$O$16/(ES207+$P$16))/$S$79*$S$188</f>
        <v>0</v>
      </c>
      <c r="EU203" s="47">
        <f>ET203/(ES207+$P$16)^2*$O$16</f>
        <v>0</v>
      </c>
      <c r="EV203" s="44">
        <f>EXP($N$16-$O$16/(EU207+$P$16))/$S$79*$S$188</f>
        <v>0</v>
      </c>
      <c r="EW203" s="47">
        <f>EV203/(EU207+$P$16)^2*$O$16</f>
        <v>0</v>
      </c>
    </row>
    <row r="204" spans="13:153" x14ac:dyDescent="0.25">
      <c r="M204" s="45">
        <v>9</v>
      </c>
      <c r="N204" s="44">
        <f t="shared" si="90"/>
        <v>0</v>
      </c>
      <c r="O204" s="42">
        <f t="shared" si="91"/>
        <v>0</v>
      </c>
      <c r="P204" s="44">
        <f t="shared" si="92"/>
        <v>0</v>
      </c>
      <c r="Q204" s="47">
        <f t="shared" si="93"/>
        <v>0</v>
      </c>
      <c r="R204" s="44">
        <f>EXP($N$17-$O$17/(Q207+$P$17))/$S$79*$S$189</f>
        <v>0</v>
      </c>
      <c r="S204" s="47">
        <f>R204/(Q207+$P$17)^2*$O$17</f>
        <v>0</v>
      </c>
      <c r="T204" s="44">
        <f>EXP($N$17-$O$17/(S207+$P$17))/$S$79*$S$189</f>
        <v>0</v>
      </c>
      <c r="U204" s="47">
        <f>T204/(S207+$P$17)^2*$O$17</f>
        <v>0</v>
      </c>
      <c r="V204" s="44">
        <f>EXP($N$17-$O$17/(U207+$P$17))/$S$79*$S$189</f>
        <v>0</v>
      </c>
      <c r="W204" s="47">
        <f>V204/(U207+$P$17)^2*$O$17</f>
        <v>0</v>
      </c>
      <c r="X204" s="44">
        <f>EXP($N$17-$O$17/(W207+$P$17))/$S$79*$S$189</f>
        <v>0</v>
      </c>
      <c r="Y204" s="47">
        <f>X204/(W207+$P$17)^2*$O$17</f>
        <v>0</v>
      </c>
      <c r="Z204" s="44">
        <f>EXP($N$17-$O$17/(Y207+$P$17))/$S$79*$S$189</f>
        <v>0</v>
      </c>
      <c r="AA204" s="47">
        <f>Z204/(Y207+$P$17)^2*$O$17</f>
        <v>0</v>
      </c>
      <c r="AB204" s="44">
        <f>EXP($N$17-$O$17/(AA207+$P$17))/$S$79*$S$189</f>
        <v>0</v>
      </c>
      <c r="AC204" s="47">
        <f>AB204/(AA207+$P$17)^2*$O$17</f>
        <v>0</v>
      </c>
      <c r="AD204" s="44">
        <f>EXP($N$17-$O$17/(AC207+$P$17))/$S$79*$S$189</f>
        <v>0</v>
      </c>
      <c r="AE204" s="47">
        <f>AD204/(AC207+$P$17)^2*$O$17</f>
        <v>0</v>
      </c>
      <c r="AF204" s="44">
        <f>EXP($N$17-$O$17/(AE207+$P$17))/$S$79*$S$189</f>
        <v>0</v>
      </c>
      <c r="AG204" s="47">
        <f>AF204/(AE207+$P$17)^2*$O$17</f>
        <v>0</v>
      </c>
      <c r="AH204" s="44">
        <f>EXP($N$17-$O$17/(AG207+$P$17))/$S$79*$S$189</f>
        <v>0</v>
      </c>
      <c r="AI204" s="47">
        <f>AH204/(AG207+$P$17)^2*$O$17</f>
        <v>0</v>
      </c>
      <c r="AJ204" s="44">
        <f>EXP($N$17-$O$17/(AI207+$P$17))/$S$79*$S$189</f>
        <v>0</v>
      </c>
      <c r="AK204" s="47">
        <f>AJ204/(AI207+$P$17)^2*$O$17</f>
        <v>0</v>
      </c>
      <c r="AL204" s="44">
        <f>EXP($N$17-$O$17/(AK207+$P$17))/$S$79*$S$189</f>
        <v>0</v>
      </c>
      <c r="AM204" s="47">
        <f>AL204/(AK207+$P$17)^2*$O$17</f>
        <v>0</v>
      </c>
      <c r="AN204" s="44">
        <f>EXP($N$17-$O$17/(AM207+$P$17))/$S$79*$S$189</f>
        <v>0</v>
      </c>
      <c r="AO204" s="47">
        <f>AN204/(AM207+$P$17)^2*$O$17</f>
        <v>0</v>
      </c>
      <c r="AP204" s="44">
        <f>EXP($N$17-$O$17/(AO207+$P$17))/$S$79*$S$189</f>
        <v>0</v>
      </c>
      <c r="AQ204" s="47">
        <f>AP204/(AO207+$P$17)^2*$O$17</f>
        <v>0</v>
      </c>
      <c r="AR204" s="44">
        <f>EXP($N$17-$O$17/(AQ207+$P$17))/$S$79*$S$189</f>
        <v>0</v>
      </c>
      <c r="AS204" s="47">
        <f>AR204/(AQ207+$P$17)^2*$O$17</f>
        <v>0</v>
      </c>
      <c r="AT204" s="44">
        <f>EXP($N$17-$O$17/(AS207+$P$17))/$S$79*$S$189</f>
        <v>0</v>
      </c>
      <c r="AU204" s="47">
        <f>AT204/(AS207+$P$17)^2*$O$17</f>
        <v>0</v>
      </c>
      <c r="AV204" s="44">
        <f>EXP($N$17-$O$17/(AU207+$P$17))/$S$79*$S$189</f>
        <v>0</v>
      </c>
      <c r="AW204" s="47">
        <f>AV204/(AU207+$P$17)^2*$O$17</f>
        <v>0</v>
      </c>
      <c r="AX204" s="44">
        <f>EXP($N$17-$O$17/(AW207+$P$17))/$S$79*$S$189</f>
        <v>0</v>
      </c>
      <c r="AY204" s="47">
        <f>AX204/(AW207+$P$17)^2*$O$17</f>
        <v>0</v>
      </c>
      <c r="AZ204" s="44">
        <f>EXP($N$17-$O$17/(AY207+$P$17))/$S$79*$S$189</f>
        <v>0</v>
      </c>
      <c r="BA204" s="47">
        <f>AZ204/(AY207+$P$17)^2*$O$17</f>
        <v>0</v>
      </c>
      <c r="BB204" s="44">
        <f>EXP($N$17-$O$17/(BA207+$P$17))/$S$79*$S$189</f>
        <v>0</v>
      </c>
      <c r="BC204" s="47">
        <f>BB204/(BA207+$P$17)^2*$O$17</f>
        <v>0</v>
      </c>
      <c r="BD204" s="44">
        <f>EXP($N$17-$O$17/(BC207+$P$17))/$S$79*$S$189</f>
        <v>0</v>
      </c>
      <c r="BE204" s="47">
        <f>BD204/(BC207+$P$17)^2*$O$17</f>
        <v>0</v>
      </c>
      <c r="BF204" s="44">
        <f>EXP($N$17-$O$17/(BE207+$P$17))/$S$79*$S$189</f>
        <v>0</v>
      </c>
      <c r="BG204" s="47">
        <f>BF204/(BE207+$P$17)^2*$O$17</f>
        <v>0</v>
      </c>
      <c r="BH204" s="44">
        <f>EXP($N$17-$O$17/(BG207+$P$17))/$S$79*$S$189</f>
        <v>0</v>
      </c>
      <c r="BI204" s="47">
        <f>BH204/(BG207+$P$17)^2*$O$17</f>
        <v>0</v>
      </c>
      <c r="BJ204" s="44">
        <f>EXP($N$17-$O$17/(BI207+$P$17))/$S$79*$S$189</f>
        <v>0</v>
      </c>
      <c r="BK204" s="47">
        <f>BJ204/(BI207+$P$17)^2*$O$17</f>
        <v>0</v>
      </c>
      <c r="BL204" s="44">
        <f>EXP($N$17-$O$17/(BK207+$P$17))/$S$79*$S$189</f>
        <v>0</v>
      </c>
      <c r="BM204" s="47">
        <f>BL204/(BK207+$P$17)^2*$O$17</f>
        <v>0</v>
      </c>
      <c r="BN204" s="44">
        <f>EXP($N$17-$O$17/(BM207+$P$17))/$S$79*$S$189</f>
        <v>0</v>
      </c>
      <c r="BO204" s="47">
        <f>BN204/(BM207+$P$17)^2*$O$17</f>
        <v>0</v>
      </c>
      <c r="BP204" s="44">
        <f>EXP($N$17-$O$17/(BO207+$P$17))/$S$79*$S$189</f>
        <v>0</v>
      </c>
      <c r="BQ204" s="47">
        <f>BP204/(BO207+$P$17)^2*$O$17</f>
        <v>0</v>
      </c>
      <c r="BR204" s="44">
        <f>EXP($N$17-$O$17/(BQ207+$P$17))/$S$79*$S$189</f>
        <v>0</v>
      </c>
      <c r="BS204" s="47">
        <f>BR204/(BQ207+$P$17)^2*$O$17</f>
        <v>0</v>
      </c>
      <c r="BT204" s="44">
        <f>EXP($N$17-$O$17/(BS207+$P$17))/$S$79*$S$189</f>
        <v>0</v>
      </c>
      <c r="BU204" s="47">
        <f>BT204/(BS207+$P$17)^2*$O$17</f>
        <v>0</v>
      </c>
      <c r="BV204" s="44">
        <f>EXP($N$17-$O$17/(BU207+$P$17))/$S$79*$S$189</f>
        <v>0</v>
      </c>
      <c r="BW204" s="47">
        <f>BV204/(BU207+$P$17)^2*$O$17</f>
        <v>0</v>
      </c>
      <c r="BX204" s="44">
        <f>EXP($N$17-$O$17/(BW207+$P$17))/$S$79*$S$189</f>
        <v>0</v>
      </c>
      <c r="BY204" s="47">
        <f>BX204/(BW207+$P$17)^2*$O$17</f>
        <v>0</v>
      </c>
      <c r="BZ204" s="44">
        <f>EXP($N$17-$O$17/(BY207+$P$17))/$S$79*$S$189</f>
        <v>0</v>
      </c>
      <c r="CA204" s="47">
        <f>BZ204/(BY207+$P$17)^2*$O$17</f>
        <v>0</v>
      </c>
      <c r="CB204" s="44">
        <f>EXP($N$17-$O$17/(CA207+$P$17))/$S$79*$S$189</f>
        <v>0</v>
      </c>
      <c r="CC204" s="47">
        <f>CB204/(CA207+$P$17)^2*$O$17</f>
        <v>0</v>
      </c>
      <c r="CD204" s="44">
        <f>EXP($N$17-$O$17/(CC207+$P$17))/$S$79*$S$189</f>
        <v>0</v>
      </c>
      <c r="CE204" s="47">
        <f>CD204/(CC207+$P$17)^2*$O$17</f>
        <v>0</v>
      </c>
      <c r="CF204" s="44">
        <f>EXP($N$17-$O$17/(CE207+$P$17))/$S$79*$S$189</f>
        <v>0</v>
      </c>
      <c r="CG204" s="47">
        <f>CF204/(CE207+$P$17)^2*$O$17</f>
        <v>0</v>
      </c>
      <c r="CH204" s="44">
        <f>EXP($N$17-$O$17/(CG207+$P$17))/$S$79*$S$189</f>
        <v>0</v>
      </c>
      <c r="CI204" s="47">
        <f>CH204/(CG207+$P$17)^2*$O$17</f>
        <v>0</v>
      </c>
      <c r="CJ204" s="44">
        <f>EXP($N$17-$O$17/(CI207+$P$17))/$S$79*$S$189</f>
        <v>0</v>
      </c>
      <c r="CK204" s="47">
        <f>CJ204/(CI207+$P$17)^2*$O$17</f>
        <v>0</v>
      </c>
      <c r="CL204" s="44">
        <f>EXP($N$17-$O$17/(CK207+$P$17))/$S$79*$S$189</f>
        <v>0</v>
      </c>
      <c r="CM204" s="47">
        <f>CL204/(CK207+$P$17)^2*$O$17</f>
        <v>0</v>
      </c>
      <c r="CN204" s="44">
        <f>EXP($N$17-$O$17/(CM207+$P$17))/$S$79*$S$189</f>
        <v>0</v>
      </c>
      <c r="CO204" s="47">
        <f>CN204/(CM207+$P$17)^2*$O$17</f>
        <v>0</v>
      </c>
      <c r="CP204" s="44">
        <f>EXP($N$17-$O$17/(CO207+$P$17))/$S$79*$S$189</f>
        <v>0</v>
      </c>
      <c r="CQ204" s="47">
        <f>CP204/(CO207+$P$17)^2*$O$17</f>
        <v>0</v>
      </c>
      <c r="CR204" s="44">
        <f>EXP($N$17-$O$17/(CQ207+$P$17))/$S$79*$S$189</f>
        <v>0</v>
      </c>
      <c r="CS204" s="47">
        <f>CR204/(CQ207+$P$17)^2*$O$17</f>
        <v>0</v>
      </c>
      <c r="CT204" s="44">
        <f>EXP($N$17-$O$17/(CS207+$P$17))/$S$79*$S$189</f>
        <v>0</v>
      </c>
      <c r="CU204" s="47">
        <f>CT204/(CS207+$P$17)^2*$O$17</f>
        <v>0</v>
      </c>
      <c r="CV204" s="44">
        <f>EXP($N$17-$O$17/(CU207+$P$17))/$S$79*$S$189</f>
        <v>0</v>
      </c>
      <c r="CW204" s="47">
        <f>CV204/(CU207+$P$17)^2*$O$17</f>
        <v>0</v>
      </c>
      <c r="CX204" s="44">
        <f>EXP($N$17-$O$17/(CW207+$P$17))/$S$79*$S$189</f>
        <v>0</v>
      </c>
      <c r="CY204" s="47">
        <f>CX204/(CW207+$P$17)^2*$O$17</f>
        <v>0</v>
      </c>
      <c r="CZ204" s="44">
        <f>EXP($N$17-$O$17/(CY207+$P$17))/$S$79*$S$189</f>
        <v>0</v>
      </c>
      <c r="DA204" s="47">
        <f>CZ204/(CY207+$P$17)^2*$O$17</f>
        <v>0</v>
      </c>
      <c r="DB204" s="44">
        <f>EXP($N$17-$O$17/(DA207+$P$17))/$S$79*$S$189</f>
        <v>0</v>
      </c>
      <c r="DC204" s="47">
        <f>DB204/(DA207+$P$17)^2*$O$17</f>
        <v>0</v>
      </c>
      <c r="DD204" s="44">
        <f>EXP($N$17-$O$17/(DC207+$P$17))/$S$79*$S$189</f>
        <v>0</v>
      </c>
      <c r="DE204" s="47">
        <f>DD204/(DC207+$P$17)^2*$O$17</f>
        <v>0</v>
      </c>
      <c r="DF204" s="44">
        <f>EXP($N$17-$O$17/(DE207+$P$17))/$S$79*$S$189</f>
        <v>0</v>
      </c>
      <c r="DG204" s="47">
        <f>DF204/(DE207+$P$17)^2*$O$17</f>
        <v>0</v>
      </c>
      <c r="DH204" s="44">
        <f>EXP($N$17-$O$17/(DG207+$P$17))/$S$79*$S$189</f>
        <v>0</v>
      </c>
      <c r="DI204" s="47">
        <f>DH204/(DG207+$P$17)^2*$O$17</f>
        <v>0</v>
      </c>
      <c r="DJ204" s="44">
        <f>EXP($N$17-$O$17/(DI207+$P$17))/$S$79*$S$189</f>
        <v>0</v>
      </c>
      <c r="DK204" s="47">
        <f>DJ204/(DI207+$P$17)^2*$O$17</f>
        <v>0</v>
      </c>
      <c r="DL204" s="44">
        <f>EXP($N$17-$O$17/(DK207+$P$17))/$S$79*$S$189</f>
        <v>0</v>
      </c>
      <c r="DM204" s="47">
        <f>DL204/(DK207+$P$17)^2*$O$17</f>
        <v>0</v>
      </c>
      <c r="DN204" s="44">
        <f>EXP($N$17-$O$17/(DM207+$P$17))/$S$79*$S$189</f>
        <v>0</v>
      </c>
      <c r="DO204" s="47">
        <f>DN204/(DM207+$P$17)^2*$O$17</f>
        <v>0</v>
      </c>
      <c r="DP204" s="44">
        <f>EXP($N$17-$O$17/(DO207+$P$17))/$S$79*$S$189</f>
        <v>0</v>
      </c>
      <c r="DQ204" s="47">
        <f>DP204/(DO207+$P$17)^2*$O$17</f>
        <v>0</v>
      </c>
      <c r="DR204" s="44">
        <f>EXP($N$17-$O$17/(DQ207+$P$17))/$S$79*$S$189</f>
        <v>0</v>
      </c>
      <c r="DS204" s="47">
        <f>DR204/(DQ207+$P$17)^2*$O$17</f>
        <v>0</v>
      </c>
      <c r="DT204" s="44">
        <f>EXP($N$17-$O$17/(DS207+$P$17))/$S$79*$S$189</f>
        <v>0</v>
      </c>
      <c r="DU204" s="47">
        <f>DT204/(DS207+$P$17)^2*$O$17</f>
        <v>0</v>
      </c>
      <c r="DV204" s="44">
        <f>EXP($N$17-$O$17/(DU207+$P$17))/$S$79*$S$189</f>
        <v>0</v>
      </c>
      <c r="DW204" s="47">
        <f>DV204/(DU207+$P$17)^2*$O$17</f>
        <v>0</v>
      </c>
      <c r="DX204" s="44">
        <f>EXP($N$17-$O$17/(DW207+$P$17))/$S$79*$S$189</f>
        <v>0</v>
      </c>
      <c r="DY204" s="47">
        <f>DX204/(DW207+$P$17)^2*$O$17</f>
        <v>0</v>
      </c>
      <c r="DZ204" s="44">
        <f>EXP($N$17-$O$17/(DY207+$P$17))/$S$79*$S$189</f>
        <v>0</v>
      </c>
      <c r="EA204" s="47">
        <f>DZ204/(DY207+$P$17)^2*$O$17</f>
        <v>0</v>
      </c>
      <c r="EB204" s="44">
        <f>EXP($N$17-$O$17/(EA207+$P$17))/$S$79*$S$189</f>
        <v>0</v>
      </c>
      <c r="EC204" s="47">
        <f>EB204/(EA207+$P$17)^2*$O$17</f>
        <v>0</v>
      </c>
      <c r="ED204" s="44">
        <f>EXP($N$17-$O$17/(EC207+$P$17))/$S$79*$S$189</f>
        <v>0</v>
      </c>
      <c r="EE204" s="47">
        <f>ED204/(EC207+$P$17)^2*$O$17</f>
        <v>0</v>
      </c>
      <c r="EF204" s="44">
        <f>EXP($N$17-$O$17/(EE207+$P$17))/$S$79*$S$189</f>
        <v>0</v>
      </c>
      <c r="EG204" s="47">
        <f>EF204/(EE207+$P$17)^2*$O$17</f>
        <v>0</v>
      </c>
      <c r="EH204" s="44">
        <f>EXP($N$17-$O$17/(EG207+$P$17))/$S$79*$S$189</f>
        <v>0</v>
      </c>
      <c r="EI204" s="47">
        <f>EH204/(EG207+$P$17)^2*$O$17</f>
        <v>0</v>
      </c>
      <c r="EJ204" s="44">
        <f>EXP($N$17-$O$17/(EI207+$P$17))/$S$79*$S$189</f>
        <v>0</v>
      </c>
      <c r="EK204" s="47">
        <f>EJ204/(EI207+$P$17)^2*$O$17</f>
        <v>0</v>
      </c>
      <c r="EL204" s="44">
        <f>EXP($N$17-$O$17/(EK207+$P$17))/$S$79*$S$189</f>
        <v>0</v>
      </c>
      <c r="EM204" s="47">
        <f>EL204/(EK207+$P$17)^2*$O$17</f>
        <v>0</v>
      </c>
      <c r="EN204" s="44">
        <f>EXP($N$17-$O$17/(EM207+$P$17))/$S$79*$S$189</f>
        <v>0</v>
      </c>
      <c r="EO204" s="47">
        <f>EN204/(EM207+$P$17)^2*$O$17</f>
        <v>0</v>
      </c>
      <c r="EP204" s="44">
        <f>EXP($N$17-$O$17/(EO207+$P$17))/$S$79*$S$189</f>
        <v>0</v>
      </c>
      <c r="EQ204" s="47">
        <f>EP204/(EO207+$P$17)^2*$O$17</f>
        <v>0</v>
      </c>
      <c r="ER204" s="44">
        <f>EXP($N$17-$O$17/(EQ207+$P$17))/$S$79*$S$189</f>
        <v>0</v>
      </c>
      <c r="ES204" s="47">
        <f>ER204/(EQ207+$P$17)^2*$O$17</f>
        <v>0</v>
      </c>
      <c r="ET204" s="44">
        <f>EXP($N$17-$O$17/(ES207+$P$17))/$S$79*$S$189</f>
        <v>0</v>
      </c>
      <c r="EU204" s="47">
        <f>ET204/(ES207+$P$17)^2*$O$17</f>
        <v>0</v>
      </c>
      <c r="EV204" s="44">
        <f>EXP($N$17-$O$17/(EU207+$P$17))/$S$79*$S$189</f>
        <v>0</v>
      </c>
      <c r="EW204" s="47">
        <f>EV204/(EU207+$P$17)^2*$O$17</f>
        <v>0</v>
      </c>
    </row>
    <row r="205" spans="13:153" x14ac:dyDescent="0.25">
      <c r="M205" s="45">
        <v>10</v>
      </c>
      <c r="N205" s="44">
        <f t="shared" si="90"/>
        <v>0</v>
      </c>
      <c r="O205" s="42">
        <f t="shared" si="91"/>
        <v>0</v>
      </c>
      <c r="P205" s="44">
        <f t="shared" si="92"/>
        <v>0</v>
      </c>
      <c r="Q205" s="47">
        <f t="shared" si="93"/>
        <v>0</v>
      </c>
      <c r="R205" s="44">
        <f>EXP($N$18-$O$18/(Q207+$P$18))/$S$79*$S$190</f>
        <v>0</v>
      </c>
      <c r="S205" s="47">
        <f>R205/(Q207+$P$18)^2*$O$18</f>
        <v>0</v>
      </c>
      <c r="T205" s="44">
        <f>EXP($N$18-$O$18/(S207+$P$18))/$S$79*$S$190</f>
        <v>0</v>
      </c>
      <c r="U205" s="47">
        <f>T205/(S207+$P$18)^2*$O$18</f>
        <v>0</v>
      </c>
      <c r="V205" s="44">
        <f>EXP($N$18-$O$18/(U207+$P$18))/$S$79*$S$190</f>
        <v>0</v>
      </c>
      <c r="W205" s="47">
        <f>V205/(U207+$P$18)^2*$O$18</f>
        <v>0</v>
      </c>
      <c r="X205" s="44">
        <f>EXP($N$18-$O$18/(W207+$P$18))/$S$79*$S$190</f>
        <v>0</v>
      </c>
      <c r="Y205" s="47">
        <f>X205/(W207+$P$18)^2*$O$18</f>
        <v>0</v>
      </c>
      <c r="Z205" s="44">
        <f>EXP($N$18-$O$18/(Y207+$P$18))/$S$79*$S$190</f>
        <v>0</v>
      </c>
      <c r="AA205" s="47">
        <f>Z205/(Y207+$P$18)^2*$O$18</f>
        <v>0</v>
      </c>
      <c r="AB205" s="44">
        <f>EXP($N$18-$O$18/(AA207+$P$18))/$S$79*$S$190</f>
        <v>0</v>
      </c>
      <c r="AC205" s="47">
        <f>AB205/(AA207+$P$18)^2*$O$18</f>
        <v>0</v>
      </c>
      <c r="AD205" s="44">
        <f>EXP($N$18-$O$18/(AC207+$P$18))/$S$79*$S$190</f>
        <v>0</v>
      </c>
      <c r="AE205" s="47">
        <f>AD205/(AC207+$P$18)^2*$O$18</f>
        <v>0</v>
      </c>
      <c r="AF205" s="44">
        <f>EXP($N$18-$O$18/(AE207+$P$18))/$S$79*$S$190</f>
        <v>0</v>
      </c>
      <c r="AG205" s="47">
        <f>AF205/(AE207+$P$18)^2*$O$18</f>
        <v>0</v>
      </c>
      <c r="AH205" s="44">
        <f>EXP($N$18-$O$18/(AG207+$P$18))/$S$79*$S$190</f>
        <v>0</v>
      </c>
      <c r="AI205" s="47">
        <f>AH205/(AG207+$P$18)^2*$O$18</f>
        <v>0</v>
      </c>
      <c r="AJ205" s="44">
        <f>EXP($N$18-$O$18/(AI207+$P$18))/$S$79*$S$190</f>
        <v>0</v>
      </c>
      <c r="AK205" s="47">
        <f>AJ205/(AI207+$P$18)^2*$O$18</f>
        <v>0</v>
      </c>
      <c r="AL205" s="44">
        <f>EXP($N$18-$O$18/(AK207+$P$18))/$S$79*$S$190</f>
        <v>0</v>
      </c>
      <c r="AM205" s="47">
        <f>AL205/(AK207+$P$18)^2*$O$18</f>
        <v>0</v>
      </c>
      <c r="AN205" s="44">
        <f>EXP($N$18-$O$18/(AM207+$P$18))/$S$79*$S$190</f>
        <v>0</v>
      </c>
      <c r="AO205" s="47">
        <f>AN205/(AM207+$P$18)^2*$O$18</f>
        <v>0</v>
      </c>
      <c r="AP205" s="44">
        <f>EXP($N$18-$O$18/(AO207+$P$18))/$S$79*$S$190</f>
        <v>0</v>
      </c>
      <c r="AQ205" s="47">
        <f>AP205/(AO207+$P$18)^2*$O$18</f>
        <v>0</v>
      </c>
      <c r="AR205" s="44">
        <f>EXP($N$18-$O$18/(AQ207+$P$18))/$S$79*$S$190</f>
        <v>0</v>
      </c>
      <c r="AS205" s="47">
        <f>AR205/(AQ207+$P$18)^2*$O$18</f>
        <v>0</v>
      </c>
      <c r="AT205" s="44">
        <f>EXP($N$18-$O$18/(AS207+$P$18))/$S$79*$S$190</f>
        <v>0</v>
      </c>
      <c r="AU205" s="47">
        <f>AT205/(AS207+$P$18)^2*$O$18</f>
        <v>0</v>
      </c>
      <c r="AV205" s="44">
        <f>EXP($N$18-$O$18/(AU207+$P$18))/$S$79*$S$190</f>
        <v>0</v>
      </c>
      <c r="AW205" s="47">
        <f>AV205/(AU207+$P$18)^2*$O$18</f>
        <v>0</v>
      </c>
      <c r="AX205" s="44">
        <f>EXP($N$18-$O$18/(AW207+$P$18))/$S$79*$S$190</f>
        <v>0</v>
      </c>
      <c r="AY205" s="47">
        <f>AX205/(AW207+$P$18)^2*$O$18</f>
        <v>0</v>
      </c>
      <c r="AZ205" s="44">
        <f>EXP($N$18-$O$18/(AY207+$P$18))/$S$79*$S$190</f>
        <v>0</v>
      </c>
      <c r="BA205" s="47">
        <f>AZ205/(AY207+$P$18)^2*$O$18</f>
        <v>0</v>
      </c>
      <c r="BB205" s="44">
        <f>EXP($N$18-$O$18/(BA207+$P$18))/$S$79*$S$190</f>
        <v>0</v>
      </c>
      <c r="BC205" s="47">
        <f>BB205/(BA207+$P$18)^2*$O$18</f>
        <v>0</v>
      </c>
      <c r="BD205" s="44">
        <f>EXP($N$18-$O$18/(BC207+$P$18))/$S$79*$S$190</f>
        <v>0</v>
      </c>
      <c r="BE205" s="47">
        <f>BD205/(BC207+$P$18)^2*$O$18</f>
        <v>0</v>
      </c>
      <c r="BF205" s="44">
        <f>EXP($N$18-$O$18/(BE207+$P$18))/$S$79*$S$190</f>
        <v>0</v>
      </c>
      <c r="BG205" s="47">
        <f>BF205/(BE207+$P$18)^2*$O$18</f>
        <v>0</v>
      </c>
      <c r="BH205" s="44">
        <f>EXP($N$18-$O$18/(BG207+$P$18))/$S$79*$S$190</f>
        <v>0</v>
      </c>
      <c r="BI205" s="47">
        <f>BH205/(BG207+$P$18)^2*$O$18</f>
        <v>0</v>
      </c>
      <c r="BJ205" s="44">
        <f>EXP($N$18-$O$18/(BI207+$P$18))/$S$79*$S$190</f>
        <v>0</v>
      </c>
      <c r="BK205" s="47">
        <f>BJ205/(BI207+$P$18)^2*$O$18</f>
        <v>0</v>
      </c>
      <c r="BL205" s="44">
        <f>EXP($N$18-$O$18/(BK207+$P$18))/$S$79*$S$190</f>
        <v>0</v>
      </c>
      <c r="BM205" s="47">
        <f>BL205/(BK207+$P$18)^2*$O$18</f>
        <v>0</v>
      </c>
      <c r="BN205" s="44">
        <f>EXP($N$18-$O$18/(BM207+$P$18))/$S$79*$S$190</f>
        <v>0</v>
      </c>
      <c r="BO205" s="47">
        <f>BN205/(BM207+$P$18)^2*$O$18</f>
        <v>0</v>
      </c>
      <c r="BP205" s="44">
        <f>EXP($N$18-$O$18/(BO207+$P$18))/$S$79*$S$190</f>
        <v>0</v>
      </c>
      <c r="BQ205" s="47">
        <f>BP205/(BO207+$P$18)^2*$O$18</f>
        <v>0</v>
      </c>
      <c r="BR205" s="44">
        <f>EXP($N$18-$O$18/(BQ207+$P$18))/$S$79*$S$190</f>
        <v>0</v>
      </c>
      <c r="BS205" s="47">
        <f>BR205/(BQ207+$P$18)^2*$O$18</f>
        <v>0</v>
      </c>
      <c r="BT205" s="44">
        <f>EXP($N$18-$O$18/(BS207+$P$18))/$S$79*$S$190</f>
        <v>0</v>
      </c>
      <c r="BU205" s="47">
        <f>BT205/(BS207+$P$18)^2*$O$18</f>
        <v>0</v>
      </c>
      <c r="BV205" s="44">
        <f>EXP($N$18-$O$18/(BU207+$P$18))/$S$79*$S$190</f>
        <v>0</v>
      </c>
      <c r="BW205" s="47">
        <f>BV205/(BU207+$P$18)^2*$O$18</f>
        <v>0</v>
      </c>
      <c r="BX205" s="44">
        <f>EXP($N$18-$O$18/(BW207+$P$18))/$S$79*$S$190</f>
        <v>0</v>
      </c>
      <c r="BY205" s="47">
        <f>BX205/(BW207+$P$18)^2*$O$18</f>
        <v>0</v>
      </c>
      <c r="BZ205" s="44">
        <f>EXP($N$18-$O$18/(BY207+$P$18))/$S$79*$S$190</f>
        <v>0</v>
      </c>
      <c r="CA205" s="47">
        <f>BZ205/(BY207+$P$18)^2*$O$18</f>
        <v>0</v>
      </c>
      <c r="CB205" s="44">
        <f>EXP($N$18-$O$18/(CA207+$P$18))/$S$79*$S$190</f>
        <v>0</v>
      </c>
      <c r="CC205" s="47">
        <f>CB205/(CA207+$P$18)^2*$O$18</f>
        <v>0</v>
      </c>
      <c r="CD205" s="44">
        <f>EXP($N$18-$O$18/(CC207+$P$18))/$S$79*$S$190</f>
        <v>0</v>
      </c>
      <c r="CE205" s="47">
        <f>CD205/(CC207+$P$18)^2*$O$18</f>
        <v>0</v>
      </c>
      <c r="CF205" s="44">
        <f>EXP($N$18-$O$18/(CE207+$P$18))/$S$79*$S$190</f>
        <v>0</v>
      </c>
      <c r="CG205" s="47">
        <f>CF205/(CE207+$P$18)^2*$O$18</f>
        <v>0</v>
      </c>
      <c r="CH205" s="44">
        <f>EXP($N$18-$O$18/(CG207+$P$18))/$S$79*$S$190</f>
        <v>0</v>
      </c>
      <c r="CI205" s="47">
        <f>CH205/(CG207+$P$18)^2*$O$18</f>
        <v>0</v>
      </c>
      <c r="CJ205" s="44">
        <f>EXP($N$18-$O$18/(CI207+$P$18))/$S$79*$S$190</f>
        <v>0</v>
      </c>
      <c r="CK205" s="47">
        <f>CJ205/(CI207+$P$18)^2*$O$18</f>
        <v>0</v>
      </c>
      <c r="CL205" s="44">
        <f>EXP($N$18-$O$18/(CK207+$P$18))/$S$79*$S$190</f>
        <v>0</v>
      </c>
      <c r="CM205" s="47">
        <f>CL205/(CK207+$P$18)^2*$O$18</f>
        <v>0</v>
      </c>
      <c r="CN205" s="44">
        <f>EXP($N$18-$O$18/(CM207+$P$18))/$S$79*$S$190</f>
        <v>0</v>
      </c>
      <c r="CO205" s="47">
        <f>CN205/(CM207+$P$18)^2*$O$18</f>
        <v>0</v>
      </c>
      <c r="CP205" s="44">
        <f>EXP($N$18-$O$18/(CO207+$P$18))/$S$79*$S$190</f>
        <v>0</v>
      </c>
      <c r="CQ205" s="47">
        <f>CP205/(CO207+$P$18)^2*$O$18</f>
        <v>0</v>
      </c>
      <c r="CR205" s="44">
        <f>EXP($N$18-$O$18/(CQ207+$P$18))/$S$79*$S$190</f>
        <v>0</v>
      </c>
      <c r="CS205" s="47">
        <f>CR205/(CQ207+$P$18)^2*$O$18</f>
        <v>0</v>
      </c>
      <c r="CT205" s="44">
        <f>EXP($N$18-$O$18/(CS207+$P$18))/$S$79*$S$190</f>
        <v>0</v>
      </c>
      <c r="CU205" s="47">
        <f>CT205/(CS207+$P$18)^2*$O$18</f>
        <v>0</v>
      </c>
      <c r="CV205" s="44">
        <f>EXP($N$18-$O$18/(CU207+$P$18))/$S$79*$S$190</f>
        <v>0</v>
      </c>
      <c r="CW205" s="47">
        <f>CV205/(CU207+$P$18)^2*$O$18</f>
        <v>0</v>
      </c>
      <c r="CX205" s="44">
        <f>EXP($N$18-$O$18/(CW207+$P$18))/$S$79*$S$190</f>
        <v>0</v>
      </c>
      <c r="CY205" s="47">
        <f>CX205/(CW207+$P$18)^2*$O$18</f>
        <v>0</v>
      </c>
      <c r="CZ205" s="44">
        <f>EXP($N$18-$O$18/(CY207+$P$18))/$S$79*$S$190</f>
        <v>0</v>
      </c>
      <c r="DA205" s="47">
        <f>CZ205/(CY207+$P$18)^2*$O$18</f>
        <v>0</v>
      </c>
      <c r="DB205" s="44">
        <f>EXP($N$18-$O$18/(DA207+$P$18))/$S$79*$S$190</f>
        <v>0</v>
      </c>
      <c r="DC205" s="47">
        <f>DB205/(DA207+$P$18)^2*$O$18</f>
        <v>0</v>
      </c>
      <c r="DD205" s="44">
        <f>EXP($N$18-$O$18/(DC207+$P$18))/$S$79*$S$190</f>
        <v>0</v>
      </c>
      <c r="DE205" s="47">
        <f>DD205/(DC207+$P$18)^2*$O$18</f>
        <v>0</v>
      </c>
      <c r="DF205" s="44">
        <f>EXP($N$18-$O$18/(DE207+$P$18))/$S$79*$S$190</f>
        <v>0</v>
      </c>
      <c r="DG205" s="47">
        <f>DF205/(DE207+$P$18)^2*$O$18</f>
        <v>0</v>
      </c>
      <c r="DH205" s="44">
        <f>EXP($N$18-$O$18/(DG207+$P$18))/$S$79*$S$190</f>
        <v>0</v>
      </c>
      <c r="DI205" s="47">
        <f>DH205/(DG207+$P$18)^2*$O$18</f>
        <v>0</v>
      </c>
      <c r="DJ205" s="44">
        <f>EXP($N$18-$O$18/(DI207+$P$18))/$S$79*$S$190</f>
        <v>0</v>
      </c>
      <c r="DK205" s="47">
        <f>DJ205/(DI207+$P$18)^2*$O$18</f>
        <v>0</v>
      </c>
      <c r="DL205" s="44">
        <f>EXP($N$18-$O$18/(DK207+$P$18))/$S$79*$S$190</f>
        <v>0</v>
      </c>
      <c r="DM205" s="47">
        <f>DL205/(DK207+$P$18)^2*$O$18</f>
        <v>0</v>
      </c>
      <c r="DN205" s="44">
        <f>EXP($N$18-$O$18/(DM207+$P$18))/$S$79*$S$190</f>
        <v>0</v>
      </c>
      <c r="DO205" s="47">
        <f>DN205/(DM207+$P$18)^2*$O$18</f>
        <v>0</v>
      </c>
      <c r="DP205" s="44">
        <f>EXP($N$18-$O$18/(DO207+$P$18))/$S$79*$S$190</f>
        <v>0</v>
      </c>
      <c r="DQ205" s="47">
        <f>DP205/(DO207+$P$18)^2*$O$18</f>
        <v>0</v>
      </c>
      <c r="DR205" s="44">
        <f>EXP($N$18-$O$18/(DQ207+$P$18))/$S$79*$S$190</f>
        <v>0</v>
      </c>
      <c r="DS205" s="47">
        <f>DR205/(DQ207+$P$18)^2*$O$18</f>
        <v>0</v>
      </c>
      <c r="DT205" s="44">
        <f>EXP($N$18-$O$18/(DS207+$P$18))/$S$79*$S$190</f>
        <v>0</v>
      </c>
      <c r="DU205" s="47">
        <f>DT205/(DS207+$P$18)^2*$O$18</f>
        <v>0</v>
      </c>
      <c r="DV205" s="44">
        <f>EXP($N$18-$O$18/(DU207+$P$18))/$S$79*$S$190</f>
        <v>0</v>
      </c>
      <c r="DW205" s="47">
        <f>DV205/(DU207+$P$18)^2*$O$18</f>
        <v>0</v>
      </c>
      <c r="DX205" s="44">
        <f>EXP($N$18-$O$18/(DW207+$P$18))/$S$79*$S$190</f>
        <v>0</v>
      </c>
      <c r="DY205" s="47">
        <f>DX205/(DW207+$P$18)^2*$O$18</f>
        <v>0</v>
      </c>
      <c r="DZ205" s="44">
        <f>EXP($N$18-$O$18/(DY207+$P$18))/$S$79*$S$190</f>
        <v>0</v>
      </c>
      <c r="EA205" s="47">
        <f>DZ205/(DY207+$P$18)^2*$O$18</f>
        <v>0</v>
      </c>
      <c r="EB205" s="44">
        <f>EXP($N$18-$O$18/(EA207+$P$18))/$S$79*$S$190</f>
        <v>0</v>
      </c>
      <c r="EC205" s="47">
        <f>EB205/(EA207+$P$18)^2*$O$18</f>
        <v>0</v>
      </c>
      <c r="ED205" s="44">
        <f>EXP($N$18-$O$18/(EC207+$P$18))/$S$79*$S$190</f>
        <v>0</v>
      </c>
      <c r="EE205" s="47">
        <f>ED205/(EC207+$P$18)^2*$O$18</f>
        <v>0</v>
      </c>
      <c r="EF205" s="44">
        <f>EXP($N$18-$O$18/(EE207+$P$18))/$S$79*$S$190</f>
        <v>0</v>
      </c>
      <c r="EG205" s="47">
        <f>EF205/(EE207+$P$18)^2*$O$18</f>
        <v>0</v>
      </c>
      <c r="EH205" s="44">
        <f>EXP($N$18-$O$18/(EG207+$P$18))/$S$79*$S$190</f>
        <v>0</v>
      </c>
      <c r="EI205" s="47">
        <f>EH205/(EG207+$P$18)^2*$O$18</f>
        <v>0</v>
      </c>
      <c r="EJ205" s="44">
        <f>EXP($N$18-$O$18/(EI207+$P$18))/$S$79*$S$190</f>
        <v>0</v>
      </c>
      <c r="EK205" s="47">
        <f>EJ205/(EI207+$P$18)^2*$O$18</f>
        <v>0</v>
      </c>
      <c r="EL205" s="44">
        <f>EXP($N$18-$O$18/(EK207+$P$18))/$S$79*$S$190</f>
        <v>0</v>
      </c>
      <c r="EM205" s="47">
        <f>EL205/(EK207+$P$18)^2*$O$18</f>
        <v>0</v>
      </c>
      <c r="EN205" s="44">
        <f>EXP($N$18-$O$18/(EM207+$P$18))/$S$79*$S$190</f>
        <v>0</v>
      </c>
      <c r="EO205" s="47">
        <f>EN205/(EM207+$P$18)^2*$O$18</f>
        <v>0</v>
      </c>
      <c r="EP205" s="44">
        <f>EXP($N$18-$O$18/(EO207+$P$18))/$S$79*$S$190</f>
        <v>0</v>
      </c>
      <c r="EQ205" s="47">
        <f>EP205/(EO207+$P$18)^2*$O$18</f>
        <v>0</v>
      </c>
      <c r="ER205" s="44">
        <f>EXP($N$18-$O$18/(EQ207+$P$18))/$S$79*$S$190</f>
        <v>0</v>
      </c>
      <c r="ES205" s="47">
        <f>ER205/(EQ207+$P$18)^2*$O$18</f>
        <v>0</v>
      </c>
      <c r="ET205" s="44">
        <f>EXP($N$18-$O$18/(ES207+$P$18))/$S$79*$S$190</f>
        <v>0</v>
      </c>
      <c r="EU205" s="47">
        <f>ET205/(ES207+$P$18)^2*$O$18</f>
        <v>0</v>
      </c>
      <c r="EV205" s="44">
        <f>EXP($N$18-$O$18/(EU207+$P$18))/$S$79*$S$190</f>
        <v>0</v>
      </c>
      <c r="EW205" s="47">
        <f>EV205/(EU207+$P$18)^2*$O$18</f>
        <v>0</v>
      </c>
    </row>
    <row r="206" spans="13:153" x14ac:dyDescent="0.25">
      <c r="M206" t="s">
        <v>671</v>
      </c>
      <c r="N206" s="44" t="b">
        <f>IF(N207,IF(ABS(EU207-EW207)&lt;0.001,TRUE,FALSE),FALSE)</f>
        <v>1</v>
      </c>
      <c r="O206" s="61">
        <f>SUM(O196:O205)</f>
        <v>384.35594473068841</v>
      </c>
      <c r="P206" s="61">
        <f>SUM(P196:P205)-1</f>
        <v>1.2763205094217911E-2</v>
      </c>
      <c r="Q206" s="62">
        <f>SUM(Q196:Q205)</f>
        <v>2.0555171659784648E-2</v>
      </c>
      <c r="R206" s="61">
        <f>SUM(R196:R205)-1</f>
        <v>5.7478951015488278E-5</v>
      </c>
      <c r="S206" s="62">
        <f>SUM(S196:S205)</f>
        <v>2.0370177881205917E-2</v>
      </c>
      <c r="T206" s="61">
        <f>SUM(T196:T205)-1</f>
        <v>1.1832654855936653E-9</v>
      </c>
      <c r="U206" s="62">
        <f>SUM(U196:U205)</f>
        <v>2.0369339200615653E-2</v>
      </c>
      <c r="V206" s="61">
        <f>SUM(V196:V205)-1</f>
        <v>0</v>
      </c>
      <c r="W206" s="62">
        <f>SUM(W196:W205)</f>
        <v>2.0369339183349995E-2</v>
      </c>
      <c r="X206" s="61">
        <f>SUM(X196:X205)-1</f>
        <v>0</v>
      </c>
      <c r="Y206" s="62">
        <f>SUM(Y196:Y205)</f>
        <v>2.0369339183349995E-2</v>
      </c>
      <c r="Z206" s="61">
        <f>SUM(Z196:Z205)-1</f>
        <v>0</v>
      </c>
      <c r="AA206" s="62">
        <f>SUM(AA196:AA205)</f>
        <v>2.0369339183349995E-2</v>
      </c>
      <c r="AB206" s="61">
        <f>SUM(AB196:AB205)-1</f>
        <v>0</v>
      </c>
      <c r="AC206" s="62">
        <f>SUM(AC196:AC205)</f>
        <v>2.0369339183349995E-2</v>
      </c>
      <c r="AD206" s="61">
        <f>SUM(AD196:AD205)-1</f>
        <v>0</v>
      </c>
      <c r="AE206" s="62">
        <f>SUM(AE196:AE205)</f>
        <v>2.0369339183349995E-2</v>
      </c>
      <c r="AF206" s="61">
        <f>SUM(AF196:AF205)-1</f>
        <v>0</v>
      </c>
      <c r="AG206" s="62">
        <f>SUM(AG196:AG205)</f>
        <v>2.0369339183349995E-2</v>
      </c>
      <c r="AH206" s="61">
        <f>SUM(AH196:AH205)-1</f>
        <v>0</v>
      </c>
      <c r="AI206" s="62">
        <f>SUM(AI196:AI205)</f>
        <v>2.0369339183349995E-2</v>
      </c>
      <c r="AJ206" s="61">
        <f>SUM(AJ196:AJ205)-1</f>
        <v>0</v>
      </c>
      <c r="AK206" s="62">
        <f>SUM(AK196:AK205)</f>
        <v>2.0369339183349995E-2</v>
      </c>
      <c r="AL206" s="61">
        <f>SUM(AL196:AL205)-1</f>
        <v>0</v>
      </c>
      <c r="AM206" s="62">
        <f>SUM(AM196:AM205)</f>
        <v>2.0369339183349995E-2</v>
      </c>
      <c r="AN206" s="61">
        <f>SUM(AN196:AN205)-1</f>
        <v>0</v>
      </c>
      <c r="AO206" s="62">
        <f>SUM(AO196:AO205)</f>
        <v>2.0369339183349995E-2</v>
      </c>
      <c r="AP206" s="61">
        <f>SUM(AP196:AP205)-1</f>
        <v>0</v>
      </c>
      <c r="AQ206" s="62">
        <f>SUM(AQ196:AQ205)</f>
        <v>2.0369339183349995E-2</v>
      </c>
      <c r="AR206" s="61">
        <f>SUM(AR196:AR205)-1</f>
        <v>0</v>
      </c>
      <c r="AS206" s="62">
        <f>SUM(AS196:AS205)</f>
        <v>2.0369339183349995E-2</v>
      </c>
      <c r="AT206" s="61">
        <f>SUM(AT196:AT205)-1</f>
        <v>0</v>
      </c>
      <c r="AU206" s="62">
        <f>SUM(AU196:AU205)</f>
        <v>2.0369339183349995E-2</v>
      </c>
      <c r="AV206" s="61">
        <f>SUM(AV196:AV205)-1</f>
        <v>0</v>
      </c>
      <c r="AW206" s="62">
        <f>SUM(AW196:AW205)</f>
        <v>2.0369339183349995E-2</v>
      </c>
      <c r="AX206" s="61">
        <f>SUM(AX196:AX205)-1</f>
        <v>0</v>
      </c>
      <c r="AY206" s="62">
        <f>SUM(AY196:AY205)</f>
        <v>2.0369339183349995E-2</v>
      </c>
      <c r="AZ206" s="61">
        <f>SUM(AZ196:AZ205)-1</f>
        <v>0</v>
      </c>
      <c r="BA206" s="62">
        <f>SUM(BA196:BA205)</f>
        <v>2.0369339183349995E-2</v>
      </c>
      <c r="BB206" s="61">
        <f>SUM(BB196:BB205)-1</f>
        <v>0</v>
      </c>
      <c r="BC206" s="62">
        <f>SUM(BC196:BC205)</f>
        <v>2.0369339183349995E-2</v>
      </c>
      <c r="BD206" s="61">
        <f>SUM(BD196:BD205)-1</f>
        <v>0</v>
      </c>
      <c r="BE206" s="62">
        <f>SUM(BE196:BE205)</f>
        <v>2.0369339183349995E-2</v>
      </c>
      <c r="BF206" s="61">
        <f>SUM(BF196:BF205)-1</f>
        <v>0</v>
      </c>
      <c r="BG206" s="62">
        <f>SUM(BG196:BG205)</f>
        <v>2.0369339183349995E-2</v>
      </c>
      <c r="BH206" s="61">
        <f>SUM(BH196:BH205)-1</f>
        <v>0</v>
      </c>
      <c r="BI206" s="62">
        <f>SUM(BI196:BI205)</f>
        <v>2.0369339183349995E-2</v>
      </c>
      <c r="BJ206" s="61">
        <f>SUM(BJ196:BJ205)-1</f>
        <v>0</v>
      </c>
      <c r="BK206" s="62">
        <f>SUM(BK196:BK205)</f>
        <v>2.0369339183349995E-2</v>
      </c>
      <c r="BL206" s="61">
        <f>SUM(BL196:BL205)-1</f>
        <v>0</v>
      </c>
      <c r="BM206" s="62">
        <f>SUM(BM196:BM205)</f>
        <v>2.0369339183349995E-2</v>
      </c>
      <c r="BN206" s="61">
        <f>SUM(BN196:BN205)-1</f>
        <v>0</v>
      </c>
      <c r="BO206" s="62">
        <f>SUM(BO196:BO205)</f>
        <v>2.0369339183349995E-2</v>
      </c>
      <c r="BP206" s="61">
        <f>SUM(BP196:BP205)-1</f>
        <v>0</v>
      </c>
      <c r="BQ206" s="62">
        <f>SUM(BQ196:BQ205)</f>
        <v>2.0369339183349995E-2</v>
      </c>
      <c r="BR206" s="61">
        <f>SUM(BR196:BR205)-1</f>
        <v>0</v>
      </c>
      <c r="BS206" s="62">
        <f>SUM(BS196:BS205)</f>
        <v>2.0369339183349995E-2</v>
      </c>
      <c r="BT206" s="61">
        <f>SUM(BT196:BT205)-1</f>
        <v>0</v>
      </c>
      <c r="BU206" s="62">
        <f>SUM(BU196:BU205)</f>
        <v>2.0369339183349995E-2</v>
      </c>
      <c r="BV206" s="61">
        <f>SUM(BV196:BV205)-1</f>
        <v>0</v>
      </c>
      <c r="BW206" s="62">
        <f>SUM(BW196:BW205)</f>
        <v>2.0369339183349995E-2</v>
      </c>
      <c r="BX206" s="61">
        <f>SUM(BX196:BX205)-1</f>
        <v>0</v>
      </c>
      <c r="BY206" s="62">
        <f>SUM(BY196:BY205)</f>
        <v>2.0369339183349995E-2</v>
      </c>
      <c r="BZ206" s="61">
        <f>SUM(BZ196:BZ205)-1</f>
        <v>0</v>
      </c>
      <c r="CA206" s="62">
        <f>SUM(CA196:CA205)</f>
        <v>2.0369339183349995E-2</v>
      </c>
      <c r="CB206" s="61">
        <f>SUM(CB196:CB205)-1</f>
        <v>0</v>
      </c>
      <c r="CC206" s="62">
        <f>SUM(CC196:CC205)</f>
        <v>2.0369339183349995E-2</v>
      </c>
      <c r="CD206" s="61">
        <f>SUM(CD196:CD205)-1</f>
        <v>0</v>
      </c>
      <c r="CE206" s="62">
        <f>SUM(CE196:CE205)</f>
        <v>2.0369339183349995E-2</v>
      </c>
      <c r="CF206" s="61">
        <f>SUM(CF196:CF205)-1</f>
        <v>0</v>
      </c>
      <c r="CG206" s="62">
        <f>SUM(CG196:CG205)</f>
        <v>2.0369339183349995E-2</v>
      </c>
      <c r="CH206" s="61">
        <f>SUM(CH196:CH205)-1</f>
        <v>0</v>
      </c>
      <c r="CI206" s="62">
        <f>SUM(CI196:CI205)</f>
        <v>2.0369339183349995E-2</v>
      </c>
      <c r="CJ206" s="61">
        <f>SUM(CJ196:CJ205)-1</f>
        <v>0</v>
      </c>
      <c r="CK206" s="62">
        <f>SUM(CK196:CK205)</f>
        <v>2.0369339183349995E-2</v>
      </c>
      <c r="CL206" s="61">
        <f>SUM(CL196:CL205)-1</f>
        <v>0</v>
      </c>
      <c r="CM206" s="62">
        <f>SUM(CM196:CM205)</f>
        <v>2.0369339183349995E-2</v>
      </c>
      <c r="CN206" s="61">
        <f>SUM(CN196:CN205)-1</f>
        <v>0</v>
      </c>
      <c r="CO206" s="62">
        <f>SUM(CO196:CO205)</f>
        <v>2.0369339183349995E-2</v>
      </c>
      <c r="CP206" s="61">
        <f>SUM(CP196:CP205)-1</f>
        <v>0</v>
      </c>
      <c r="CQ206" s="62">
        <f>SUM(CQ196:CQ205)</f>
        <v>2.0369339183349995E-2</v>
      </c>
      <c r="CR206" s="61">
        <f>SUM(CR196:CR205)-1</f>
        <v>0</v>
      </c>
      <c r="CS206" s="62">
        <f>SUM(CS196:CS205)</f>
        <v>2.0369339183349995E-2</v>
      </c>
      <c r="CT206" s="61">
        <f>SUM(CT196:CT205)-1</f>
        <v>0</v>
      </c>
      <c r="CU206" s="62">
        <f>SUM(CU196:CU205)</f>
        <v>2.0369339183349995E-2</v>
      </c>
      <c r="CV206" s="61">
        <f>SUM(CV196:CV205)-1</f>
        <v>0</v>
      </c>
      <c r="CW206" s="62">
        <f>SUM(CW196:CW205)</f>
        <v>2.0369339183349995E-2</v>
      </c>
      <c r="CX206" s="61">
        <f>SUM(CX196:CX205)-1</f>
        <v>0</v>
      </c>
      <c r="CY206" s="62">
        <f>SUM(CY196:CY205)</f>
        <v>2.0369339183349995E-2</v>
      </c>
      <c r="CZ206" s="61">
        <f>SUM(CZ196:CZ205)-1</f>
        <v>0</v>
      </c>
      <c r="DA206" s="62">
        <f>SUM(DA196:DA205)</f>
        <v>2.0369339183349995E-2</v>
      </c>
      <c r="DB206" s="61">
        <f>SUM(DB196:DB205)-1</f>
        <v>0</v>
      </c>
      <c r="DC206" s="62">
        <f>SUM(DC196:DC205)</f>
        <v>2.0369339183349995E-2</v>
      </c>
      <c r="DD206" s="61">
        <f>SUM(DD196:DD205)-1</f>
        <v>0</v>
      </c>
      <c r="DE206" s="62">
        <f>SUM(DE196:DE205)</f>
        <v>2.0369339183349995E-2</v>
      </c>
      <c r="DF206" s="61">
        <f>SUM(DF196:DF205)-1</f>
        <v>0</v>
      </c>
      <c r="DG206" s="62">
        <f>SUM(DG196:DG205)</f>
        <v>2.0369339183349995E-2</v>
      </c>
      <c r="DH206" s="61">
        <f>SUM(DH196:DH205)-1</f>
        <v>0</v>
      </c>
      <c r="DI206" s="62">
        <f>SUM(DI196:DI205)</f>
        <v>2.0369339183349995E-2</v>
      </c>
      <c r="DJ206" s="61">
        <f>SUM(DJ196:DJ205)-1</f>
        <v>0</v>
      </c>
      <c r="DK206" s="62">
        <f>SUM(DK196:DK205)</f>
        <v>2.0369339183349995E-2</v>
      </c>
      <c r="DL206" s="61">
        <f>SUM(DL196:DL205)-1</f>
        <v>0</v>
      </c>
      <c r="DM206" s="62">
        <f>SUM(DM196:DM205)</f>
        <v>2.0369339183349995E-2</v>
      </c>
      <c r="DN206" s="61">
        <f>SUM(DN196:DN205)-1</f>
        <v>0</v>
      </c>
      <c r="DO206" s="62">
        <f>SUM(DO196:DO205)</f>
        <v>2.0369339183349995E-2</v>
      </c>
      <c r="DP206" s="61">
        <f>SUM(DP196:DP205)-1</f>
        <v>0</v>
      </c>
      <c r="DQ206" s="62">
        <f>SUM(DQ196:DQ205)</f>
        <v>2.0369339183349995E-2</v>
      </c>
      <c r="DR206" s="61">
        <f>SUM(DR196:DR205)-1</f>
        <v>0</v>
      </c>
      <c r="DS206" s="62">
        <f>SUM(DS196:DS205)</f>
        <v>2.0369339183349995E-2</v>
      </c>
      <c r="DT206" s="61">
        <f>SUM(DT196:DT205)-1</f>
        <v>0</v>
      </c>
      <c r="DU206" s="62">
        <f>SUM(DU196:DU205)</f>
        <v>2.0369339183349995E-2</v>
      </c>
      <c r="DV206" s="61">
        <f>SUM(DV196:DV205)-1</f>
        <v>0</v>
      </c>
      <c r="DW206" s="62">
        <f>SUM(DW196:DW205)</f>
        <v>2.0369339183349995E-2</v>
      </c>
      <c r="DX206" s="61">
        <f>SUM(DX196:DX205)-1</f>
        <v>0</v>
      </c>
      <c r="DY206" s="62">
        <f>SUM(DY196:DY205)</f>
        <v>2.0369339183349995E-2</v>
      </c>
      <c r="DZ206" s="61">
        <f>SUM(DZ196:DZ205)-1</f>
        <v>0</v>
      </c>
      <c r="EA206" s="62">
        <f>SUM(EA196:EA205)</f>
        <v>2.0369339183349995E-2</v>
      </c>
      <c r="EB206" s="61">
        <f>SUM(EB196:EB205)-1</f>
        <v>0</v>
      </c>
      <c r="EC206" s="62">
        <f>SUM(EC196:EC205)</f>
        <v>2.0369339183349995E-2</v>
      </c>
      <c r="ED206" s="61">
        <f>SUM(ED196:ED205)-1</f>
        <v>0</v>
      </c>
      <c r="EE206" s="62">
        <f>SUM(EE196:EE205)</f>
        <v>2.0369339183349995E-2</v>
      </c>
      <c r="EF206" s="61">
        <f>SUM(EF196:EF205)-1</f>
        <v>0</v>
      </c>
      <c r="EG206" s="62">
        <f>SUM(EG196:EG205)</f>
        <v>2.0369339183349995E-2</v>
      </c>
      <c r="EH206" s="61">
        <f>SUM(EH196:EH205)-1</f>
        <v>0</v>
      </c>
      <c r="EI206" s="62">
        <f>SUM(EI196:EI205)</f>
        <v>2.0369339183349995E-2</v>
      </c>
      <c r="EJ206" s="61">
        <f>SUM(EJ196:EJ205)-1</f>
        <v>0</v>
      </c>
      <c r="EK206" s="62">
        <f>SUM(EK196:EK205)</f>
        <v>2.0369339183349995E-2</v>
      </c>
      <c r="EL206" s="61">
        <f>SUM(EL196:EL205)-1</f>
        <v>0</v>
      </c>
      <c r="EM206" s="62">
        <f>SUM(EM196:EM205)</f>
        <v>2.0369339183349995E-2</v>
      </c>
      <c r="EN206" s="61">
        <f>SUM(EN196:EN205)-1</f>
        <v>0</v>
      </c>
      <c r="EO206" s="62">
        <f>SUM(EO196:EO205)</f>
        <v>2.0369339183349995E-2</v>
      </c>
      <c r="EP206" s="61">
        <f>SUM(EP196:EP205)-1</f>
        <v>0</v>
      </c>
      <c r="EQ206" s="62">
        <f>SUM(EQ196:EQ205)</f>
        <v>2.0369339183349995E-2</v>
      </c>
      <c r="ER206" s="61">
        <f>SUM(ER196:ER205)-1</f>
        <v>0</v>
      </c>
      <c r="ES206" s="62">
        <f>SUM(ES196:ES205)</f>
        <v>2.0369339183349995E-2</v>
      </c>
      <c r="ET206" s="61">
        <f>SUM(ET196:ET205)-1</f>
        <v>0</v>
      </c>
      <c r="EU206" s="62">
        <f>SUM(EU196:EU205)</f>
        <v>2.0369339183349995E-2</v>
      </c>
      <c r="EV206" s="61">
        <f>SUM(EV196:EV205)-1</f>
        <v>0</v>
      </c>
      <c r="EW206" s="62">
        <f>SUM(EW196:EW205)</f>
        <v>2.0369339183349995E-2</v>
      </c>
    </row>
    <row r="207" spans="13:153" x14ac:dyDescent="0.25">
      <c r="M207" t="s">
        <v>656</v>
      </c>
      <c r="N207" s="44" t="b">
        <f>IF(ISNUMBER(N195),TRUE,FALSE)</f>
        <v>1</v>
      </c>
      <c r="O207" s="63" t="s">
        <v>672</v>
      </c>
      <c r="P207" s="42">
        <f>O206-Q207</f>
        <v>0.62092427664754268</v>
      </c>
      <c r="Q207" s="42">
        <f>O206-P206/Q206</f>
        <v>383.73502045404086</v>
      </c>
      <c r="R207" s="42">
        <f>Q207-S207</f>
        <v>2.8217206227054703E-3</v>
      </c>
      <c r="S207" s="42">
        <f>Q207-R206/S206</f>
        <v>383.73219873341816</v>
      </c>
      <c r="T207" s="42">
        <f>S207-U207</f>
        <v>5.8090506627195282E-8</v>
      </c>
      <c r="U207" s="42">
        <f>S207-T206/U206</f>
        <v>383.73219867532765</v>
      </c>
      <c r="V207" s="47">
        <f>U207-W207</f>
        <v>0</v>
      </c>
      <c r="W207" s="42">
        <f>U207-V206/W206</f>
        <v>383.73219867532765</v>
      </c>
      <c r="X207" s="47">
        <f>W207-Y207</f>
        <v>0</v>
      </c>
      <c r="Y207" s="42">
        <f>W207-X206/Y206</f>
        <v>383.73219867532765</v>
      </c>
      <c r="Z207" s="47">
        <f>Y207-AA207</f>
        <v>0</v>
      </c>
      <c r="AA207" s="42">
        <f>Y207-Z206/AA206</f>
        <v>383.73219867532765</v>
      </c>
      <c r="AB207" s="47">
        <f>AA207-AC207</f>
        <v>0</v>
      </c>
      <c r="AC207" s="42">
        <f>AA207-AB206/AC206</f>
        <v>383.73219867532765</v>
      </c>
      <c r="AD207" s="47">
        <f>AC207-AE207</f>
        <v>0</v>
      </c>
      <c r="AE207" s="42">
        <f>AC207-AD206/AE206</f>
        <v>383.73219867532765</v>
      </c>
      <c r="AF207" s="47">
        <f>AE207-AG207</f>
        <v>0</v>
      </c>
      <c r="AG207" s="42">
        <f>AE207-AF206/AG206</f>
        <v>383.73219867532765</v>
      </c>
      <c r="AH207" s="47">
        <f>AG207-AI207</f>
        <v>0</v>
      </c>
      <c r="AI207" s="42">
        <f>AG207-AH206/AI206</f>
        <v>383.73219867532765</v>
      </c>
      <c r="AJ207" s="47">
        <f>AI207-AK207</f>
        <v>0</v>
      </c>
      <c r="AK207" s="42">
        <f>AI207-AJ206/AK206</f>
        <v>383.73219867532765</v>
      </c>
      <c r="AL207" s="47">
        <f>AK207-AM207</f>
        <v>0</v>
      </c>
      <c r="AM207" s="42">
        <f>AK207-AL206/AM206</f>
        <v>383.73219867532765</v>
      </c>
      <c r="AN207" s="47">
        <f>AM207-AO207</f>
        <v>0</v>
      </c>
      <c r="AO207" s="42">
        <f>AM207-AN206/AO206</f>
        <v>383.73219867532765</v>
      </c>
      <c r="AP207" s="47">
        <f>AO207-AQ207</f>
        <v>0</v>
      </c>
      <c r="AQ207" s="42">
        <f>AO207-AP206/AQ206</f>
        <v>383.73219867532765</v>
      </c>
      <c r="AR207" s="47">
        <f>AQ207-AS207</f>
        <v>0</v>
      </c>
      <c r="AS207" s="42">
        <f>AQ207-AR206/AS206</f>
        <v>383.73219867532765</v>
      </c>
      <c r="AT207" s="47">
        <f>AS207-AU207</f>
        <v>0</v>
      </c>
      <c r="AU207" s="42">
        <f>AS207-AT206/AU206</f>
        <v>383.73219867532765</v>
      </c>
      <c r="AV207" s="47">
        <f>AU207-AW207</f>
        <v>0</v>
      </c>
      <c r="AW207" s="42">
        <f>AU207-AV206/AW206</f>
        <v>383.73219867532765</v>
      </c>
      <c r="AX207" s="47">
        <f>AW207-AY207</f>
        <v>0</v>
      </c>
      <c r="AY207" s="42">
        <f>AW207-AX206/AY206</f>
        <v>383.73219867532765</v>
      </c>
      <c r="AZ207" s="47">
        <f>AY207-BA207</f>
        <v>0</v>
      </c>
      <c r="BA207" s="42">
        <f>AY207-AZ206/BA206</f>
        <v>383.73219867532765</v>
      </c>
      <c r="BB207" s="47">
        <f>BA207-BC207</f>
        <v>0</v>
      </c>
      <c r="BC207" s="42">
        <f>BA207-BB206/BC206</f>
        <v>383.73219867532765</v>
      </c>
      <c r="BD207" s="47">
        <f>BC207-BE207</f>
        <v>0</v>
      </c>
      <c r="BE207" s="42">
        <f>BC207-BD206/BE206</f>
        <v>383.73219867532765</v>
      </c>
      <c r="BF207" s="47">
        <f>BE207-BG207</f>
        <v>0</v>
      </c>
      <c r="BG207" s="42">
        <f>BE207-BF206/BG206</f>
        <v>383.73219867532765</v>
      </c>
      <c r="BH207" s="47">
        <f>BG207-BI207</f>
        <v>0</v>
      </c>
      <c r="BI207" s="42">
        <f>BG207-BH206/BI206</f>
        <v>383.73219867532765</v>
      </c>
      <c r="BJ207" s="47">
        <f>BI207-BK207</f>
        <v>0</v>
      </c>
      <c r="BK207" s="42">
        <f>BI207-BJ206/BK206</f>
        <v>383.73219867532765</v>
      </c>
      <c r="BL207" s="47">
        <f>BK207-BM207</f>
        <v>0</v>
      </c>
      <c r="BM207" s="42">
        <f>BK207-BL206/BM206</f>
        <v>383.73219867532765</v>
      </c>
      <c r="BN207" s="47">
        <f>BM207-BO207</f>
        <v>0</v>
      </c>
      <c r="BO207" s="42">
        <f>BM207-BN206/BO206</f>
        <v>383.73219867532765</v>
      </c>
      <c r="BP207" s="47">
        <f>BO207-BQ207</f>
        <v>0</v>
      </c>
      <c r="BQ207" s="42">
        <f>BO207-BP206/BQ206</f>
        <v>383.73219867532765</v>
      </c>
      <c r="BR207" s="47">
        <f>BQ207-BS207</f>
        <v>0</v>
      </c>
      <c r="BS207" s="42">
        <f>BQ207-BR206/BS206</f>
        <v>383.73219867532765</v>
      </c>
      <c r="BT207" s="47">
        <f>BS207-BU207</f>
        <v>0</v>
      </c>
      <c r="BU207" s="42">
        <f>BS207-BT206/BU206</f>
        <v>383.73219867532765</v>
      </c>
      <c r="BV207" s="47">
        <f>BU207-BW207</f>
        <v>0</v>
      </c>
      <c r="BW207" s="42">
        <f>BU207-BV206/BW206</f>
        <v>383.73219867532765</v>
      </c>
      <c r="BX207" s="47">
        <f>BW207-BY207</f>
        <v>0</v>
      </c>
      <c r="BY207" s="42">
        <f>BW207-BX206/BY206</f>
        <v>383.73219867532765</v>
      </c>
      <c r="BZ207" s="47">
        <f>BY207-CA207</f>
        <v>0</v>
      </c>
      <c r="CA207" s="42">
        <f>BY207-BZ206/CA206</f>
        <v>383.73219867532765</v>
      </c>
      <c r="CB207" s="47">
        <f>CA207-CC207</f>
        <v>0</v>
      </c>
      <c r="CC207" s="42">
        <f>CA207-CB206/CC206</f>
        <v>383.73219867532765</v>
      </c>
      <c r="CD207" s="47">
        <f>CC207-CE207</f>
        <v>0</v>
      </c>
      <c r="CE207" s="42">
        <f>CC207-CD206/CE206</f>
        <v>383.73219867532765</v>
      </c>
      <c r="CF207" s="47">
        <f>CE207-CG207</f>
        <v>0</v>
      </c>
      <c r="CG207" s="42">
        <f>CE207-CF206/CG206</f>
        <v>383.73219867532765</v>
      </c>
      <c r="CH207" s="47">
        <f>CG207-CI207</f>
        <v>0</v>
      </c>
      <c r="CI207" s="42">
        <f>CG207-CH206/CI206</f>
        <v>383.73219867532765</v>
      </c>
      <c r="CJ207" s="47">
        <f>CI207-CK207</f>
        <v>0</v>
      </c>
      <c r="CK207" s="42">
        <f>CI207-CJ206/CK206</f>
        <v>383.73219867532765</v>
      </c>
      <c r="CL207" s="47">
        <f>CK207-CM207</f>
        <v>0</v>
      </c>
      <c r="CM207" s="42">
        <f>CK207-CL206/CM206</f>
        <v>383.73219867532765</v>
      </c>
      <c r="CN207" s="47">
        <f>CM207-CO207</f>
        <v>0</v>
      </c>
      <c r="CO207" s="42">
        <f>CM207-CN206/CO206</f>
        <v>383.73219867532765</v>
      </c>
      <c r="CP207" s="47">
        <f>CO207-CQ207</f>
        <v>0</v>
      </c>
      <c r="CQ207" s="42">
        <f>CO207-CP206/CQ206</f>
        <v>383.73219867532765</v>
      </c>
      <c r="CR207" s="47">
        <f>CQ207-CS207</f>
        <v>0</v>
      </c>
      <c r="CS207" s="42">
        <f>CQ207-CR206/CS206</f>
        <v>383.73219867532765</v>
      </c>
      <c r="CT207" s="47">
        <f>CS207-CU207</f>
        <v>0</v>
      </c>
      <c r="CU207" s="42">
        <f>CS207-CT206/CU206</f>
        <v>383.73219867532765</v>
      </c>
      <c r="CV207" s="47">
        <f>CU207-CW207</f>
        <v>0</v>
      </c>
      <c r="CW207" s="42">
        <f>CU207-CV206/CW206</f>
        <v>383.73219867532765</v>
      </c>
      <c r="CX207" s="47">
        <f>CW207-CY207</f>
        <v>0</v>
      </c>
      <c r="CY207" s="42">
        <f>CW207-CX206/CY206</f>
        <v>383.73219867532765</v>
      </c>
      <c r="CZ207" s="47">
        <f>CY207-DA207</f>
        <v>0</v>
      </c>
      <c r="DA207" s="42">
        <f>CY207-CZ206/DA206</f>
        <v>383.73219867532765</v>
      </c>
      <c r="DB207" s="47">
        <f>DA207-DC207</f>
        <v>0</v>
      </c>
      <c r="DC207" s="42">
        <f>DA207-DB206/DC206</f>
        <v>383.73219867532765</v>
      </c>
      <c r="DD207" s="47">
        <f>DC207-DE207</f>
        <v>0</v>
      </c>
      <c r="DE207" s="42">
        <f>DC207-DD206/DE206</f>
        <v>383.73219867532765</v>
      </c>
      <c r="DF207" s="47">
        <f>DE207-DG207</f>
        <v>0</v>
      </c>
      <c r="DG207" s="42">
        <f>DE207-DF206/DG206</f>
        <v>383.73219867532765</v>
      </c>
      <c r="DH207" s="47">
        <f>DG207-DI207</f>
        <v>0</v>
      </c>
      <c r="DI207" s="42">
        <f>DG207-DH206/DI206</f>
        <v>383.73219867532765</v>
      </c>
      <c r="DJ207" s="47">
        <f>DI207-DK207</f>
        <v>0</v>
      </c>
      <c r="DK207" s="42">
        <f>DI207-DJ206/DK206</f>
        <v>383.73219867532765</v>
      </c>
      <c r="DL207" s="47">
        <f>DK207-DM207</f>
        <v>0</v>
      </c>
      <c r="DM207" s="42">
        <f>DK207-DL206/DM206</f>
        <v>383.73219867532765</v>
      </c>
      <c r="DN207" s="47">
        <f>DM207-DO207</f>
        <v>0</v>
      </c>
      <c r="DO207" s="42">
        <f>DM207-DN206/DO206</f>
        <v>383.73219867532765</v>
      </c>
      <c r="DP207" s="47">
        <f>DO207-DQ207</f>
        <v>0</v>
      </c>
      <c r="DQ207" s="42">
        <f>DO207-DP206/DQ206</f>
        <v>383.73219867532765</v>
      </c>
      <c r="DR207" s="47">
        <f>DQ207-DS207</f>
        <v>0</v>
      </c>
      <c r="DS207" s="42">
        <f>DQ207-DR206/DS206</f>
        <v>383.73219867532765</v>
      </c>
      <c r="DT207" s="47">
        <f>DS207-DU207</f>
        <v>0</v>
      </c>
      <c r="DU207" s="42">
        <f>DS207-DT206/DU206</f>
        <v>383.73219867532765</v>
      </c>
      <c r="DV207" s="47">
        <f>DU207-DW207</f>
        <v>0</v>
      </c>
      <c r="DW207" s="42">
        <f>DU207-DV206/DW206</f>
        <v>383.73219867532765</v>
      </c>
      <c r="DX207" s="47">
        <f>DW207-DY207</f>
        <v>0</v>
      </c>
      <c r="DY207" s="42">
        <f>DW207-DX206/DY206</f>
        <v>383.73219867532765</v>
      </c>
      <c r="DZ207" s="47">
        <f>DY207-EA207</f>
        <v>0</v>
      </c>
      <c r="EA207" s="42">
        <f>DY207-DZ206/EA206</f>
        <v>383.73219867532765</v>
      </c>
      <c r="EB207" s="47">
        <f>EA207-EC207</f>
        <v>0</v>
      </c>
      <c r="EC207" s="42">
        <f>EA207-EB206/EC206</f>
        <v>383.73219867532765</v>
      </c>
      <c r="ED207" s="47">
        <f>EC207-EE207</f>
        <v>0</v>
      </c>
      <c r="EE207" s="42">
        <f>EC207-ED206/EE206</f>
        <v>383.73219867532765</v>
      </c>
      <c r="EF207" s="47">
        <f>EE207-EG207</f>
        <v>0</v>
      </c>
      <c r="EG207" s="42">
        <f>EE207-EF206/EG206</f>
        <v>383.73219867532765</v>
      </c>
      <c r="EH207" s="47">
        <f>EG207-EI207</f>
        <v>0</v>
      </c>
      <c r="EI207" s="42">
        <f>EG207-EH206/EI206</f>
        <v>383.73219867532765</v>
      </c>
      <c r="EJ207" s="47">
        <f>EI207-EK207</f>
        <v>0</v>
      </c>
      <c r="EK207" s="42">
        <f>EI207-EJ206/EK206</f>
        <v>383.73219867532765</v>
      </c>
      <c r="EL207" s="47">
        <f>EK207-EM207</f>
        <v>0</v>
      </c>
      <c r="EM207" s="42">
        <f>EK207-EL206/EM206</f>
        <v>383.73219867532765</v>
      </c>
      <c r="EN207" s="47">
        <f>EM207-EO207</f>
        <v>0</v>
      </c>
      <c r="EO207" s="42">
        <f>EM207-EN206/EO206</f>
        <v>383.73219867532765</v>
      </c>
      <c r="EP207" s="47">
        <f>EO207-EQ207</f>
        <v>0</v>
      </c>
      <c r="EQ207" s="42">
        <f>EO207-EP206/EQ206</f>
        <v>383.73219867532765</v>
      </c>
      <c r="ER207" s="47">
        <f>EQ207-ES207</f>
        <v>0</v>
      </c>
      <c r="ES207" s="42">
        <f>EQ207-ER206/ES206</f>
        <v>383.73219867532765</v>
      </c>
      <c r="ET207" s="47">
        <f>ES207-EU207</f>
        <v>0</v>
      </c>
      <c r="EU207" s="42">
        <f>ES207-ET206/EU206</f>
        <v>383.73219867532765</v>
      </c>
      <c r="EV207" s="47">
        <f>EU207-EW207</f>
        <v>0</v>
      </c>
      <c r="EW207" s="42">
        <f>EU207-EV206/EW206</f>
        <v>383.73219867532765</v>
      </c>
    </row>
    <row r="209" spans="13:153" x14ac:dyDescent="0.25">
      <c r="O209" s="41" t="s">
        <v>673</v>
      </c>
      <c r="R209" t="s">
        <v>571</v>
      </c>
      <c r="S209" s="43">
        <f>S193</f>
        <v>6150.5228319999997</v>
      </c>
      <c r="T209" t="s">
        <v>670</v>
      </c>
    </row>
    <row r="210" spans="13:153" x14ac:dyDescent="0.25">
      <c r="M210" s="27" t="str">
        <f>IF(AND(N222,N223),"",IF(NOT(N223),"Solution not available, Check Input conditions !!!","Iteration did not converged in Maximum Iterations (70) !!!"))</f>
        <v/>
      </c>
      <c r="N210" s="42">
        <f>IF(N223,(N211-273.15),"")</f>
        <v>65.843689928883805</v>
      </c>
      <c r="O210" t="s">
        <v>581</v>
      </c>
      <c r="P210" t="s">
        <v>582</v>
      </c>
      <c r="R210" t="s">
        <v>583</v>
      </c>
      <c r="T210" t="s">
        <v>584</v>
      </c>
      <c r="V210" t="s">
        <v>585</v>
      </c>
      <c r="X210" t="s">
        <v>586</v>
      </c>
      <c r="Z210" t="s">
        <v>587</v>
      </c>
      <c r="AB210" t="s">
        <v>588</v>
      </c>
      <c r="AD210" t="s">
        <v>589</v>
      </c>
      <c r="AF210" t="s">
        <v>590</v>
      </c>
      <c r="AH210" t="s">
        <v>591</v>
      </c>
      <c r="AJ210" t="s">
        <v>592</v>
      </c>
      <c r="AL210" t="s">
        <v>593</v>
      </c>
      <c r="AN210" t="s">
        <v>594</v>
      </c>
      <c r="AP210" t="s">
        <v>595</v>
      </c>
      <c r="AR210" t="s">
        <v>596</v>
      </c>
      <c r="AT210" t="s">
        <v>597</v>
      </c>
      <c r="AV210" t="s">
        <v>598</v>
      </c>
      <c r="AX210" t="s">
        <v>599</v>
      </c>
      <c r="AZ210" t="s">
        <v>600</v>
      </c>
      <c r="BB210" t="s">
        <v>601</v>
      </c>
      <c r="BD210" t="s">
        <v>602</v>
      </c>
      <c r="BF210" t="s">
        <v>603</v>
      </c>
      <c r="BH210" t="s">
        <v>604</v>
      </c>
      <c r="BJ210" t="s">
        <v>605</v>
      </c>
      <c r="BL210" t="s">
        <v>606</v>
      </c>
      <c r="BN210" t="s">
        <v>607</v>
      </c>
      <c r="BP210" t="s">
        <v>608</v>
      </c>
      <c r="BR210" t="s">
        <v>609</v>
      </c>
      <c r="BT210" t="s">
        <v>610</v>
      </c>
      <c r="BV210" t="s">
        <v>611</v>
      </c>
      <c r="BX210" t="s">
        <v>612</v>
      </c>
      <c r="BZ210" t="s">
        <v>613</v>
      </c>
      <c r="CB210" t="s">
        <v>614</v>
      </c>
      <c r="CD210" t="s">
        <v>615</v>
      </c>
      <c r="CF210" t="s">
        <v>616</v>
      </c>
      <c r="CH210" t="s">
        <v>617</v>
      </c>
      <c r="CJ210" t="s">
        <v>618</v>
      </c>
      <c r="CL210" t="s">
        <v>619</v>
      </c>
      <c r="CN210" t="s">
        <v>620</v>
      </c>
      <c r="CP210" t="s">
        <v>621</v>
      </c>
      <c r="CR210" t="s">
        <v>622</v>
      </c>
      <c r="CT210" t="s">
        <v>623</v>
      </c>
      <c r="CV210" t="s">
        <v>624</v>
      </c>
      <c r="CX210" t="s">
        <v>625</v>
      </c>
      <c r="CZ210" t="s">
        <v>626</v>
      </c>
      <c r="DB210" t="s">
        <v>627</v>
      </c>
      <c r="DD210" t="s">
        <v>628</v>
      </c>
      <c r="DF210" t="s">
        <v>629</v>
      </c>
      <c r="DH210" t="s">
        <v>630</v>
      </c>
      <c r="DJ210" t="s">
        <v>631</v>
      </c>
      <c r="DL210" t="s">
        <v>632</v>
      </c>
      <c r="DN210" t="s">
        <v>633</v>
      </c>
      <c r="DP210" t="s">
        <v>634</v>
      </c>
      <c r="DR210" t="s">
        <v>635</v>
      </c>
      <c r="DT210" t="s">
        <v>636</v>
      </c>
      <c r="DV210" t="s">
        <v>637</v>
      </c>
      <c r="DX210" t="s">
        <v>638</v>
      </c>
      <c r="DZ210" t="s">
        <v>639</v>
      </c>
      <c r="EB210" t="s">
        <v>640</v>
      </c>
      <c r="ED210" t="s">
        <v>641</v>
      </c>
      <c r="EF210" t="s">
        <v>642</v>
      </c>
      <c r="EH210" t="s">
        <v>643</v>
      </c>
      <c r="EJ210" t="s">
        <v>644</v>
      </c>
      <c r="EL210" t="s">
        <v>645</v>
      </c>
      <c r="EN210" t="s">
        <v>646</v>
      </c>
      <c r="EP210" t="s">
        <v>647</v>
      </c>
      <c r="ER210" t="s">
        <v>648</v>
      </c>
      <c r="ET210" t="s">
        <v>649</v>
      </c>
      <c r="EV210" t="s">
        <v>650</v>
      </c>
    </row>
    <row r="211" spans="13:153" x14ac:dyDescent="0.25">
      <c r="N211" s="42">
        <f>EW223</f>
        <v>338.99368992888378</v>
      </c>
      <c r="P211" t="s">
        <v>652</v>
      </c>
      <c r="Q211" t="s">
        <v>653</v>
      </c>
      <c r="R211" t="s">
        <v>652</v>
      </c>
      <c r="S211" t="s">
        <v>653</v>
      </c>
      <c r="T211" t="s">
        <v>652</v>
      </c>
      <c r="U211" t="s">
        <v>653</v>
      </c>
      <c r="V211" t="s">
        <v>652</v>
      </c>
      <c r="W211" t="s">
        <v>653</v>
      </c>
      <c r="X211" t="s">
        <v>652</v>
      </c>
      <c r="Y211" t="s">
        <v>653</v>
      </c>
      <c r="Z211" t="s">
        <v>652</v>
      </c>
      <c r="AA211" t="s">
        <v>653</v>
      </c>
      <c r="AB211" t="s">
        <v>652</v>
      </c>
      <c r="AC211" t="s">
        <v>653</v>
      </c>
      <c r="AD211" t="s">
        <v>652</v>
      </c>
      <c r="AE211" t="s">
        <v>653</v>
      </c>
      <c r="AF211" t="s">
        <v>652</v>
      </c>
      <c r="AG211" t="s">
        <v>653</v>
      </c>
      <c r="AH211" t="s">
        <v>652</v>
      </c>
      <c r="AI211" t="s">
        <v>653</v>
      </c>
      <c r="AJ211" t="s">
        <v>652</v>
      </c>
      <c r="AK211" t="s">
        <v>653</v>
      </c>
      <c r="AL211" t="s">
        <v>652</v>
      </c>
      <c r="AM211" t="s">
        <v>653</v>
      </c>
      <c r="AN211" t="s">
        <v>652</v>
      </c>
      <c r="AO211" t="s">
        <v>653</v>
      </c>
      <c r="AP211" t="s">
        <v>652</v>
      </c>
      <c r="AQ211" t="s">
        <v>653</v>
      </c>
      <c r="AR211" t="s">
        <v>652</v>
      </c>
      <c r="AS211" t="s">
        <v>653</v>
      </c>
      <c r="AT211" t="s">
        <v>652</v>
      </c>
      <c r="AU211" t="s">
        <v>653</v>
      </c>
      <c r="AV211" t="s">
        <v>652</v>
      </c>
      <c r="AW211" t="s">
        <v>653</v>
      </c>
      <c r="AX211" t="s">
        <v>652</v>
      </c>
      <c r="AY211" t="s">
        <v>653</v>
      </c>
      <c r="AZ211" t="s">
        <v>652</v>
      </c>
      <c r="BA211" t="s">
        <v>653</v>
      </c>
      <c r="BB211" t="s">
        <v>652</v>
      </c>
      <c r="BC211" t="s">
        <v>653</v>
      </c>
      <c r="BD211" t="s">
        <v>652</v>
      </c>
      <c r="BE211" t="s">
        <v>653</v>
      </c>
      <c r="BF211" t="s">
        <v>652</v>
      </c>
      <c r="BG211" t="s">
        <v>653</v>
      </c>
      <c r="BH211" t="s">
        <v>652</v>
      </c>
      <c r="BI211" t="s">
        <v>653</v>
      </c>
      <c r="BJ211" t="s">
        <v>652</v>
      </c>
      <c r="BK211" t="s">
        <v>653</v>
      </c>
      <c r="BL211" t="s">
        <v>652</v>
      </c>
      <c r="BM211" t="s">
        <v>653</v>
      </c>
      <c r="BN211" t="s">
        <v>652</v>
      </c>
      <c r="BO211" t="s">
        <v>653</v>
      </c>
      <c r="BP211" t="s">
        <v>652</v>
      </c>
      <c r="BQ211" t="s">
        <v>653</v>
      </c>
      <c r="BR211" t="s">
        <v>652</v>
      </c>
      <c r="BS211" t="s">
        <v>653</v>
      </c>
      <c r="BT211" t="s">
        <v>652</v>
      </c>
      <c r="BU211" t="s">
        <v>653</v>
      </c>
      <c r="BV211" t="s">
        <v>652</v>
      </c>
      <c r="BW211" t="s">
        <v>653</v>
      </c>
      <c r="BX211" t="s">
        <v>652</v>
      </c>
      <c r="BY211" t="s">
        <v>653</v>
      </c>
      <c r="BZ211" t="s">
        <v>652</v>
      </c>
      <c r="CA211" t="s">
        <v>653</v>
      </c>
      <c r="CB211" t="s">
        <v>652</v>
      </c>
      <c r="CC211" t="s">
        <v>653</v>
      </c>
      <c r="CD211" t="s">
        <v>652</v>
      </c>
      <c r="CE211" t="s">
        <v>653</v>
      </c>
      <c r="CF211" t="s">
        <v>652</v>
      </c>
      <c r="CG211" t="s">
        <v>653</v>
      </c>
      <c r="CH211" t="s">
        <v>652</v>
      </c>
      <c r="CI211" t="s">
        <v>653</v>
      </c>
      <c r="CJ211" t="s">
        <v>652</v>
      </c>
      <c r="CK211" t="s">
        <v>653</v>
      </c>
      <c r="CL211" t="s">
        <v>652</v>
      </c>
      <c r="CM211" t="s">
        <v>653</v>
      </c>
      <c r="CN211" t="s">
        <v>652</v>
      </c>
      <c r="CO211" t="s">
        <v>653</v>
      </c>
      <c r="CP211" t="s">
        <v>652</v>
      </c>
      <c r="CQ211" t="s">
        <v>653</v>
      </c>
      <c r="CR211" t="s">
        <v>652</v>
      </c>
      <c r="CS211" t="s">
        <v>653</v>
      </c>
      <c r="CT211" t="s">
        <v>652</v>
      </c>
      <c r="CU211" t="s">
        <v>653</v>
      </c>
      <c r="CV211" t="s">
        <v>652</v>
      </c>
      <c r="CW211" t="s">
        <v>653</v>
      </c>
      <c r="CX211" t="s">
        <v>652</v>
      </c>
      <c r="CY211" t="s">
        <v>653</v>
      </c>
      <c r="CZ211" t="s">
        <v>652</v>
      </c>
      <c r="DA211" t="s">
        <v>653</v>
      </c>
      <c r="DB211" t="s">
        <v>652</v>
      </c>
      <c r="DC211" t="s">
        <v>653</v>
      </c>
      <c r="DD211" t="s">
        <v>652</v>
      </c>
      <c r="DE211" t="s">
        <v>653</v>
      </c>
      <c r="DF211" t="s">
        <v>652</v>
      </c>
      <c r="DG211" t="s">
        <v>653</v>
      </c>
      <c r="DH211" t="s">
        <v>652</v>
      </c>
      <c r="DI211" t="s">
        <v>653</v>
      </c>
      <c r="DJ211" t="s">
        <v>652</v>
      </c>
      <c r="DK211" t="s">
        <v>653</v>
      </c>
      <c r="DL211" t="s">
        <v>652</v>
      </c>
      <c r="DM211" t="s">
        <v>653</v>
      </c>
      <c r="DN211" t="s">
        <v>652</v>
      </c>
      <c r="DO211" t="s">
        <v>653</v>
      </c>
      <c r="DP211" t="s">
        <v>652</v>
      </c>
      <c r="DQ211" t="s">
        <v>653</v>
      </c>
      <c r="DR211" t="s">
        <v>652</v>
      </c>
      <c r="DS211" t="s">
        <v>653</v>
      </c>
      <c r="DT211" t="s">
        <v>652</v>
      </c>
      <c r="DU211" t="s">
        <v>653</v>
      </c>
      <c r="DV211" t="s">
        <v>652</v>
      </c>
      <c r="DW211" t="s">
        <v>653</v>
      </c>
      <c r="DX211" t="s">
        <v>652</v>
      </c>
      <c r="DY211" t="s">
        <v>653</v>
      </c>
      <c r="DZ211" t="s">
        <v>652</v>
      </c>
      <c r="EA211" t="s">
        <v>653</v>
      </c>
      <c r="EB211" t="s">
        <v>652</v>
      </c>
      <c r="EC211" t="s">
        <v>653</v>
      </c>
      <c r="ED211" t="s">
        <v>652</v>
      </c>
      <c r="EE211" t="s">
        <v>653</v>
      </c>
      <c r="EF211" t="s">
        <v>652</v>
      </c>
      <c r="EG211" t="s">
        <v>653</v>
      </c>
      <c r="EH211" t="s">
        <v>652</v>
      </c>
      <c r="EI211" t="s">
        <v>653</v>
      </c>
      <c r="EJ211" t="s">
        <v>652</v>
      </c>
      <c r="EK211" t="s">
        <v>653</v>
      </c>
      <c r="EL211" t="s">
        <v>652</v>
      </c>
      <c r="EM211" t="s">
        <v>653</v>
      </c>
      <c r="EN211" t="s">
        <v>652</v>
      </c>
      <c r="EO211" t="s">
        <v>653</v>
      </c>
      <c r="EP211" t="s">
        <v>652</v>
      </c>
      <c r="EQ211" t="s">
        <v>653</v>
      </c>
      <c r="ER211" t="s">
        <v>652</v>
      </c>
      <c r="ES211" t="s">
        <v>653</v>
      </c>
      <c r="ET211" t="s">
        <v>652</v>
      </c>
      <c r="EU211" t="s">
        <v>653</v>
      </c>
      <c r="EV211" t="s">
        <v>652</v>
      </c>
      <c r="EW211" t="s">
        <v>653</v>
      </c>
    </row>
    <row r="212" spans="13:153" x14ac:dyDescent="0.25">
      <c r="M212" s="45">
        <v>1</v>
      </c>
      <c r="N212" s="44">
        <f>R181/(EXP(N9-O9/($N$211+P9))/$S$95)</f>
        <v>3.9424808677762421E-2</v>
      </c>
      <c r="O212" s="42">
        <f>(O9/(N9-LN($S$95)) - P9)*R181</f>
        <v>32.48271722848834</v>
      </c>
      <c r="P212" s="44">
        <f>$R$181/(EXP($N$9-$O$9/(O222+$P$9))/$S$95)</f>
        <v>4.216209962237797E-2</v>
      </c>
      <c r="Q212" s="47">
        <f>-1*P212*$O$9/(O222+$P$9)^2</f>
        <v>-8.196969992185257E-4</v>
      </c>
      <c r="R212" s="44">
        <f>$R$181/(EXP($N$9-$O$9/(Q223+$P$9))/$S$95)</f>
        <v>3.9557628052324538E-2</v>
      </c>
      <c r="S212" s="47">
        <f>-1*R212*$O$9/(Q223+$P$9)^2</f>
        <v>-7.5289281279957083E-4</v>
      </c>
      <c r="T212" s="44">
        <f>$R$181/(EXP($N$9-$O$9/(S223+$P$9))/$S$95)</f>
        <v>3.942515524726227E-2</v>
      </c>
      <c r="U212" s="47">
        <f>-1*T212*$O$9/(S223+$P$9)^2</f>
        <v>-7.4952843712445053E-4</v>
      </c>
      <c r="V212" s="44">
        <f>$R$181/(EXP($N$9-$O$9/(U223+$P$9))/$S$95)</f>
        <v>3.9424808680135121E-2</v>
      </c>
      <c r="W212" s="47">
        <f>-1*V212*$O$9/(U223+$P$9)^2</f>
        <v>-7.4951963979338421E-4</v>
      </c>
      <c r="X212" s="44">
        <f>$R$181/(EXP($N$9-$O$9/(W223+$P$9))/$S$95)</f>
        <v>3.9424808677762421E-2</v>
      </c>
      <c r="Y212" s="47">
        <f>-1*X212*$O$9/(W223+$P$9)^2</f>
        <v>-7.4951963973315526E-4</v>
      </c>
      <c r="Z212" s="44">
        <f>$R$181/(EXP($N$9-$O$9/(Y223+$P$9))/$S$95)</f>
        <v>3.9424808677762421E-2</v>
      </c>
      <c r="AA212" s="47">
        <f>-1*Z212*$O$9/(Y223+$P$9)^2</f>
        <v>-7.4951963973315526E-4</v>
      </c>
      <c r="AB212" s="44">
        <f>$R$181/(EXP($N$9-$O$9/(AA223+$P$9))/$S$95)</f>
        <v>3.9424808677762421E-2</v>
      </c>
      <c r="AC212" s="47">
        <f>-1*AB212*$O$9/(AA223+$P$9)^2</f>
        <v>-7.4951963973315526E-4</v>
      </c>
      <c r="AD212" s="44">
        <f>$R$181/(EXP($N$9-$O$9/(AC223+$P$9))/$S$95)</f>
        <v>3.9424808677762421E-2</v>
      </c>
      <c r="AE212" s="47">
        <f>-1*AD212*$O$9/(AC223+$P$9)^2</f>
        <v>-7.4951963973315526E-4</v>
      </c>
      <c r="AF212" s="44">
        <f>$R$181/(EXP($N$9-$O$9/(AE223+$P$9))/$S$95)</f>
        <v>3.9424808677762421E-2</v>
      </c>
      <c r="AG212" s="47">
        <f>-1*AF212*$O$9/(AE223+$P$9)^2</f>
        <v>-7.4951963973315526E-4</v>
      </c>
      <c r="AH212" s="44">
        <f>$R$181/(EXP($N$9-$O$9/(AG223+$P$9))/$S$95)</f>
        <v>3.9424808677762421E-2</v>
      </c>
      <c r="AI212" s="47">
        <f>-1*AH212*$O$9/(AG223+$P$9)^2</f>
        <v>-7.4951963973315526E-4</v>
      </c>
      <c r="AJ212" s="44">
        <f>$R$181/(EXP($N$9-$O$9/(AI223+$P$9))/$S$95)</f>
        <v>3.9424808677762421E-2</v>
      </c>
      <c r="AK212" s="47">
        <f>-1*AJ212*$O$9/(AI223+$P$9)^2</f>
        <v>-7.4951963973315526E-4</v>
      </c>
      <c r="AL212" s="44">
        <f>$R$181/(EXP($N$9-$O$9/(AK223+$P$9))/$S$95)</f>
        <v>3.9424808677762421E-2</v>
      </c>
      <c r="AM212" s="47">
        <f>-1*AL212*$O$9/(AK223+$P$9)^2</f>
        <v>-7.4951963973315526E-4</v>
      </c>
      <c r="AN212" s="44">
        <f>$R$181/(EXP($N$9-$O$9/(AM223+$P$9))/$S$95)</f>
        <v>3.9424808677762421E-2</v>
      </c>
      <c r="AO212" s="47">
        <f>-1*AN212*$O$9/(AM223+$P$9)^2</f>
        <v>-7.4951963973315526E-4</v>
      </c>
      <c r="AP212" s="44">
        <f>$R$181/(EXP($N$9-$O$9/(AO223+$P$9))/$S$95)</f>
        <v>3.9424808677762421E-2</v>
      </c>
      <c r="AQ212" s="47">
        <f>-1*AP212*$O$9/(AO223+$P$9)^2</f>
        <v>-7.4951963973315526E-4</v>
      </c>
      <c r="AR212" s="44">
        <f>$R$181/(EXP($N$9-$O$9/(AQ223+$P$9))/$S$95)</f>
        <v>3.9424808677762421E-2</v>
      </c>
      <c r="AS212" s="47">
        <f>-1*AR212*$O$9/(AQ223+$P$9)^2</f>
        <v>-7.4951963973315526E-4</v>
      </c>
      <c r="AT212" s="44">
        <f>$R$181/(EXP($N$9-$O$9/(AS223+$P$9))/$S$95)</f>
        <v>3.9424808677762421E-2</v>
      </c>
      <c r="AU212" s="47">
        <f>-1*AT212*$O$9/(AS223+$P$9)^2</f>
        <v>-7.4951963973315526E-4</v>
      </c>
      <c r="AV212" s="44">
        <f>$R$181/(EXP($N$9-$O$9/(AU223+$P$9))/$S$95)</f>
        <v>3.9424808677762421E-2</v>
      </c>
      <c r="AW212" s="47">
        <f>-1*AV212*$O$9/(AU223+$P$9)^2</f>
        <v>-7.4951963973315526E-4</v>
      </c>
      <c r="AX212" s="44">
        <f>$R$181/(EXP($N$9-$O$9/(AW223+$P$9))/$S$95)</f>
        <v>3.9424808677762421E-2</v>
      </c>
      <c r="AY212" s="47">
        <f>-1*AX212*$O$9/(AW223+$P$9)^2</f>
        <v>-7.4951963973315526E-4</v>
      </c>
      <c r="AZ212" s="44">
        <f>$R$181/(EXP($N$9-$O$9/(AY223+$P$9))/$S$95)</f>
        <v>3.9424808677762421E-2</v>
      </c>
      <c r="BA212" s="47">
        <f>-1*AZ212*$O$9/(AY223+$P$9)^2</f>
        <v>-7.4951963973315526E-4</v>
      </c>
      <c r="BB212" s="44">
        <f>$R$181/(EXP($N$9-$O$9/(BA223+$P$9))/$S$95)</f>
        <v>3.9424808677762421E-2</v>
      </c>
      <c r="BC212" s="47">
        <f>-1*BB212*$O$9/(BA223+$P$9)^2</f>
        <v>-7.4951963973315526E-4</v>
      </c>
      <c r="BD212" s="44">
        <f>$R$181/(EXP($N$9-$O$9/(BC223+$P$9))/$S$95)</f>
        <v>3.9424808677762421E-2</v>
      </c>
      <c r="BE212" s="47">
        <f>-1*BD212*$O$9/(BC223+$P$9)^2</f>
        <v>-7.4951963973315526E-4</v>
      </c>
      <c r="BF212" s="44">
        <f>$R$181/(EXP($N$9-$O$9/(BE223+$P$9))/$S$95)</f>
        <v>3.9424808677762421E-2</v>
      </c>
      <c r="BG212" s="47">
        <f>-1*BF212*$O$9/(BE223+$P$9)^2</f>
        <v>-7.4951963973315526E-4</v>
      </c>
      <c r="BH212" s="44">
        <f>$R$181/(EXP($N$9-$O$9/(BG223+$P$9))/$S$95)</f>
        <v>3.9424808677762421E-2</v>
      </c>
      <c r="BI212" s="47">
        <f>-1*BH212*$O$9/(BG223+$P$9)^2</f>
        <v>-7.4951963973315526E-4</v>
      </c>
      <c r="BJ212" s="44">
        <f>$R$181/(EXP($N$9-$O$9/(BI223+$P$9))/$S$95)</f>
        <v>3.9424808677762421E-2</v>
      </c>
      <c r="BK212" s="47">
        <f>-1*BJ212*$O$9/(BI223+$P$9)^2</f>
        <v>-7.4951963973315526E-4</v>
      </c>
      <c r="BL212" s="44">
        <f>$R$181/(EXP($N$9-$O$9/(BK223+$P$9))/$S$95)</f>
        <v>3.9424808677762421E-2</v>
      </c>
      <c r="BM212" s="47">
        <f>-1*BL212*$O$9/(BK223+$P$9)^2</f>
        <v>-7.4951963973315526E-4</v>
      </c>
      <c r="BN212" s="44">
        <f>$R$181/(EXP($N$9-$O$9/(BM223+$P$9))/$S$95)</f>
        <v>3.9424808677762421E-2</v>
      </c>
      <c r="BO212" s="47">
        <f>-1*BN212*$O$9/(BM223+$P$9)^2</f>
        <v>-7.4951963973315526E-4</v>
      </c>
      <c r="BP212" s="44">
        <f>$R$181/(EXP($N$9-$O$9/(BO223+$P$9))/$S$95)</f>
        <v>3.9424808677762421E-2</v>
      </c>
      <c r="BQ212" s="47">
        <f>-1*BP212*$O$9/(BO223+$P$9)^2</f>
        <v>-7.4951963973315526E-4</v>
      </c>
      <c r="BR212" s="44">
        <f>$R$181/(EXP($N$9-$O$9/(BQ223+$P$9))/$S$95)</f>
        <v>3.9424808677762421E-2</v>
      </c>
      <c r="BS212" s="47">
        <f>-1*BR212*$O$9/(BQ223+$P$9)^2</f>
        <v>-7.4951963973315526E-4</v>
      </c>
      <c r="BT212" s="44">
        <f>$R$181/(EXP($N$9-$O$9/(BS223+$P$9))/$S$95)</f>
        <v>3.9424808677762421E-2</v>
      </c>
      <c r="BU212" s="47">
        <f>-1*BT212*$O$9/(BS223+$P$9)^2</f>
        <v>-7.4951963973315526E-4</v>
      </c>
      <c r="BV212" s="44">
        <f>$R$181/(EXP($N$9-$O$9/(BU223+$P$9))/$S$95)</f>
        <v>3.9424808677762421E-2</v>
      </c>
      <c r="BW212" s="47">
        <f>-1*BV212*$O$9/(BU223+$P$9)^2</f>
        <v>-7.4951963973315526E-4</v>
      </c>
      <c r="BX212" s="44">
        <f>$R$181/(EXP($N$9-$O$9/(BW223+$P$9))/$S$95)</f>
        <v>3.9424808677762421E-2</v>
      </c>
      <c r="BY212" s="47">
        <f>-1*BX212*$O$9/(BW223+$P$9)^2</f>
        <v>-7.4951963973315526E-4</v>
      </c>
      <c r="BZ212" s="44">
        <f>$R$181/(EXP($N$9-$O$9/(BY223+$P$9))/$S$95)</f>
        <v>3.9424808677762421E-2</v>
      </c>
      <c r="CA212" s="47">
        <f>-1*BZ212*$O$9/(BY223+$P$9)^2</f>
        <v>-7.4951963973315526E-4</v>
      </c>
      <c r="CB212" s="44">
        <f>$R$181/(EXP($N$9-$O$9/(CA223+$P$9))/$S$95)</f>
        <v>3.9424808677762421E-2</v>
      </c>
      <c r="CC212" s="47">
        <f>-1*CB212*$O$9/(CA223+$P$9)^2</f>
        <v>-7.4951963973315526E-4</v>
      </c>
      <c r="CD212" s="44">
        <f>$R$181/(EXP($N$9-$O$9/(CC223+$P$9))/$S$95)</f>
        <v>3.9424808677762421E-2</v>
      </c>
      <c r="CE212" s="47">
        <f>-1*CD212*$O$9/(CC223+$P$9)^2</f>
        <v>-7.4951963973315526E-4</v>
      </c>
      <c r="CF212" s="44">
        <f>$R$181/(EXP($N$9-$O$9/(CE223+$P$9))/$S$95)</f>
        <v>3.9424808677762421E-2</v>
      </c>
      <c r="CG212" s="47">
        <f>-1*CF212*$O$9/(CE223+$P$9)^2</f>
        <v>-7.4951963973315526E-4</v>
      </c>
      <c r="CH212" s="44">
        <f>$R$181/(EXP($N$9-$O$9/(CG223+$P$9))/$S$95)</f>
        <v>3.9424808677762421E-2</v>
      </c>
      <c r="CI212" s="47">
        <f>-1*CH212*$O$9/(CG223+$P$9)^2</f>
        <v>-7.4951963973315526E-4</v>
      </c>
      <c r="CJ212" s="44">
        <f>$R$181/(EXP($N$9-$O$9/(CI223+$P$9))/$S$95)</f>
        <v>3.9424808677762421E-2</v>
      </c>
      <c r="CK212" s="47">
        <f>-1*CJ212*$O$9/(CI223+$P$9)^2</f>
        <v>-7.4951963973315526E-4</v>
      </c>
      <c r="CL212" s="44">
        <f>$R$181/(EXP($N$9-$O$9/(CK223+$P$9))/$S$95)</f>
        <v>3.9424808677762421E-2</v>
      </c>
      <c r="CM212" s="47">
        <f>-1*CL212*$O$9/(CK223+$P$9)^2</f>
        <v>-7.4951963973315526E-4</v>
      </c>
      <c r="CN212" s="44">
        <f>$R$181/(EXP($N$9-$O$9/(CM223+$P$9))/$S$95)</f>
        <v>3.9424808677762421E-2</v>
      </c>
      <c r="CO212" s="47">
        <f>-1*CN212*$O$9/(CM223+$P$9)^2</f>
        <v>-7.4951963973315526E-4</v>
      </c>
      <c r="CP212" s="44">
        <f>$R$181/(EXP($N$9-$O$9/(CO223+$P$9))/$S$95)</f>
        <v>3.9424808677762421E-2</v>
      </c>
      <c r="CQ212" s="47">
        <f>-1*CP212*$O$9/(CO223+$P$9)^2</f>
        <v>-7.4951963973315526E-4</v>
      </c>
      <c r="CR212" s="44">
        <f>$R$181/(EXP($N$9-$O$9/(CQ223+$P$9))/$S$95)</f>
        <v>3.9424808677762421E-2</v>
      </c>
      <c r="CS212" s="47">
        <f>-1*CR212*$O$9/(CQ223+$P$9)^2</f>
        <v>-7.4951963973315526E-4</v>
      </c>
      <c r="CT212" s="44">
        <f>$R$181/(EXP($N$9-$O$9/(CS223+$P$9))/$S$95)</f>
        <v>3.9424808677762421E-2</v>
      </c>
      <c r="CU212" s="47">
        <f>-1*CT212*$O$9/(CS223+$P$9)^2</f>
        <v>-7.4951963973315526E-4</v>
      </c>
      <c r="CV212" s="44">
        <f>$R$181/(EXP($N$9-$O$9/(CU223+$P$9))/$S$95)</f>
        <v>3.9424808677762421E-2</v>
      </c>
      <c r="CW212" s="47">
        <f>-1*CV212*$O$9/(CU223+$P$9)^2</f>
        <v>-7.4951963973315526E-4</v>
      </c>
      <c r="CX212" s="44">
        <f>$R$181/(EXP($N$9-$O$9/(CW223+$P$9))/$S$95)</f>
        <v>3.9424808677762421E-2</v>
      </c>
      <c r="CY212" s="47">
        <f>-1*CX212*$O$9/(CW223+$P$9)^2</f>
        <v>-7.4951963973315526E-4</v>
      </c>
      <c r="CZ212" s="44">
        <f>$R$181/(EXP($N$9-$O$9/(CY223+$P$9))/$S$95)</f>
        <v>3.9424808677762421E-2</v>
      </c>
      <c r="DA212" s="47">
        <f>-1*CZ212*$O$9/(CY223+$P$9)^2</f>
        <v>-7.4951963973315526E-4</v>
      </c>
      <c r="DB212" s="44">
        <f>$R$181/(EXP($N$9-$O$9/(DA223+$P$9))/$S$95)</f>
        <v>3.9424808677762421E-2</v>
      </c>
      <c r="DC212" s="47">
        <f>-1*DB212*$O$9/(DA223+$P$9)^2</f>
        <v>-7.4951963973315526E-4</v>
      </c>
      <c r="DD212" s="44">
        <f>$R$181/(EXP($N$9-$O$9/(DC223+$P$9))/$S$95)</f>
        <v>3.9424808677762421E-2</v>
      </c>
      <c r="DE212" s="47">
        <f>-1*DD212*$O$9/(DC223+$P$9)^2</f>
        <v>-7.4951963973315526E-4</v>
      </c>
      <c r="DF212" s="44">
        <f>$R$181/(EXP($N$9-$O$9/(DE223+$P$9))/$S$95)</f>
        <v>3.9424808677762421E-2</v>
      </c>
      <c r="DG212" s="47">
        <f>-1*DF212*$O$9/(DE223+$P$9)^2</f>
        <v>-7.4951963973315526E-4</v>
      </c>
      <c r="DH212" s="44">
        <f>$R$181/(EXP($N$9-$O$9/(DG223+$P$9))/$S$95)</f>
        <v>3.9424808677762421E-2</v>
      </c>
      <c r="DI212" s="47">
        <f>-1*DH212*$O$9/(DG223+$P$9)^2</f>
        <v>-7.4951963973315526E-4</v>
      </c>
      <c r="DJ212" s="44">
        <f>$R$181/(EXP($N$9-$O$9/(DI223+$P$9))/$S$95)</f>
        <v>3.9424808677762421E-2</v>
      </c>
      <c r="DK212" s="47">
        <f>-1*DJ212*$O$9/(DI223+$P$9)^2</f>
        <v>-7.4951963973315526E-4</v>
      </c>
      <c r="DL212" s="44">
        <f>$R$181/(EXP($N$9-$O$9/(DK223+$P$9))/$S$95)</f>
        <v>3.9424808677762421E-2</v>
      </c>
      <c r="DM212" s="47">
        <f>-1*DL212*$O$9/(DK223+$P$9)^2</f>
        <v>-7.4951963973315526E-4</v>
      </c>
      <c r="DN212" s="44">
        <f>$R$181/(EXP($N$9-$O$9/(DM223+$P$9))/$S$95)</f>
        <v>3.9424808677762421E-2</v>
      </c>
      <c r="DO212" s="47">
        <f>-1*DN212*$O$9/(DM223+$P$9)^2</f>
        <v>-7.4951963973315526E-4</v>
      </c>
      <c r="DP212" s="44">
        <f>$R$181/(EXP($N$9-$O$9/(DO223+$P$9))/$S$95)</f>
        <v>3.9424808677762421E-2</v>
      </c>
      <c r="DQ212" s="47">
        <f>-1*DP212*$O$9/(DO223+$P$9)^2</f>
        <v>-7.4951963973315526E-4</v>
      </c>
      <c r="DR212" s="44">
        <f>$R$181/(EXP($N$9-$O$9/(DQ223+$P$9))/$S$95)</f>
        <v>3.9424808677762421E-2</v>
      </c>
      <c r="DS212" s="47">
        <f>-1*DR212*$O$9/(DQ223+$P$9)^2</f>
        <v>-7.4951963973315526E-4</v>
      </c>
      <c r="DT212" s="44">
        <f>$R$181/(EXP($N$9-$O$9/(DS223+$P$9))/$S$95)</f>
        <v>3.9424808677762421E-2</v>
      </c>
      <c r="DU212" s="47">
        <f>-1*DT212*$O$9/(DS223+$P$9)^2</f>
        <v>-7.4951963973315526E-4</v>
      </c>
      <c r="DV212" s="44">
        <f>$R$181/(EXP($N$9-$O$9/(DU223+$P$9))/$S$95)</f>
        <v>3.9424808677762421E-2</v>
      </c>
      <c r="DW212" s="47">
        <f>-1*DV212*$O$9/(DU223+$P$9)^2</f>
        <v>-7.4951963973315526E-4</v>
      </c>
      <c r="DX212" s="44">
        <f>$R$181/(EXP($N$9-$O$9/(DW223+$P$9))/$S$95)</f>
        <v>3.9424808677762421E-2</v>
      </c>
      <c r="DY212" s="47">
        <f>-1*DX212*$O$9/(DW223+$P$9)^2</f>
        <v>-7.4951963973315526E-4</v>
      </c>
      <c r="DZ212" s="44">
        <f>$R$181/(EXP($N$9-$O$9/(DY223+$P$9))/$S$95)</f>
        <v>3.9424808677762421E-2</v>
      </c>
      <c r="EA212" s="47">
        <f>-1*DZ212*$O$9/(DY223+$P$9)^2</f>
        <v>-7.4951963973315526E-4</v>
      </c>
      <c r="EB212" s="44">
        <f>$R$181/(EXP($N$9-$O$9/(EA223+$P$9))/$S$95)</f>
        <v>3.9424808677762421E-2</v>
      </c>
      <c r="EC212" s="47">
        <f>-1*EB212*$O$9/(EA223+$P$9)^2</f>
        <v>-7.4951963973315526E-4</v>
      </c>
      <c r="ED212" s="44">
        <f>$R$181/(EXP($N$9-$O$9/(EC223+$P$9))/$S$95)</f>
        <v>3.9424808677762421E-2</v>
      </c>
      <c r="EE212" s="47">
        <f>-1*ED212*$O$9/(EC223+$P$9)^2</f>
        <v>-7.4951963973315526E-4</v>
      </c>
      <c r="EF212" s="44">
        <f>$R$181/(EXP($N$9-$O$9/(EE223+$P$9))/$S$95)</f>
        <v>3.9424808677762421E-2</v>
      </c>
      <c r="EG212" s="47">
        <f>-1*EF212*$O$9/(EE223+$P$9)^2</f>
        <v>-7.4951963973315526E-4</v>
      </c>
      <c r="EH212" s="44">
        <f>$R$181/(EXP($N$9-$O$9/(EG223+$P$9))/$S$95)</f>
        <v>3.9424808677762421E-2</v>
      </c>
      <c r="EI212" s="47">
        <f>-1*EH212*$O$9/(EG223+$P$9)^2</f>
        <v>-7.4951963973315526E-4</v>
      </c>
      <c r="EJ212" s="44">
        <f>$R$181/(EXP($N$9-$O$9/(EI223+$P$9))/$S$95)</f>
        <v>3.9424808677762421E-2</v>
      </c>
      <c r="EK212" s="47">
        <f>-1*EJ212*$O$9/(EI223+$P$9)^2</f>
        <v>-7.4951963973315526E-4</v>
      </c>
      <c r="EL212" s="44">
        <f>$R$181/(EXP($N$9-$O$9/(EK223+$P$9))/$S$95)</f>
        <v>3.9424808677762421E-2</v>
      </c>
      <c r="EM212" s="47">
        <f>-1*EL212*$O$9/(EK223+$P$9)^2</f>
        <v>-7.4951963973315526E-4</v>
      </c>
      <c r="EN212" s="44">
        <f>$R$181/(EXP($N$9-$O$9/(EM223+$P$9))/$S$95)</f>
        <v>3.9424808677762421E-2</v>
      </c>
      <c r="EO212" s="47">
        <f>-1*EN212*$O$9/(EM223+$P$9)^2</f>
        <v>-7.4951963973315526E-4</v>
      </c>
      <c r="EP212" s="44">
        <f>$R$181/(EXP($N$9-$O$9/(EO223+$P$9))/$S$95)</f>
        <v>3.9424808677762421E-2</v>
      </c>
      <c r="EQ212" s="47">
        <f>-1*EP212*$O$9/(EO223+$P$9)^2</f>
        <v>-7.4951963973315526E-4</v>
      </c>
      <c r="ER212" s="44">
        <f>$R$181/(EXP($N$9-$O$9/(EQ223+$P$9))/$S$95)</f>
        <v>3.9424808677762421E-2</v>
      </c>
      <c r="ES212" s="47">
        <f>-1*ER212*$O$9/(EQ223+$P$9)^2</f>
        <v>-7.4951963973315526E-4</v>
      </c>
      <c r="ET212" s="44">
        <f>$R$181/(EXP($N$9-$O$9/(ES223+$P$9))/$S$95)</f>
        <v>3.9424808677762421E-2</v>
      </c>
      <c r="EU212" s="47">
        <f>-1*ET212*$O$9/(ES223+$P$9)^2</f>
        <v>-7.4951963973315526E-4</v>
      </c>
      <c r="EV212" s="44">
        <f>$R$181/(EXP($N$9-$O$9/(EU223+$P$9))/$S$95)</f>
        <v>3.9424808677762421E-2</v>
      </c>
      <c r="EW212" s="47">
        <f>-1*EV212*$O$9/(EU223+$P$9)^2</f>
        <v>-7.4951963973315526E-4</v>
      </c>
    </row>
    <row r="213" spans="13:153" x14ac:dyDescent="0.25">
      <c r="M213" s="45">
        <v>2</v>
      </c>
      <c r="N213" s="44">
        <f t="shared" ref="N213:N221" si="94">R182/(EXP(N10-O10/($N$211+P10))/$S$95)</f>
        <v>0.27968586029571479</v>
      </c>
      <c r="O213" s="42">
        <f t="shared" ref="O213:O221" si="95">(O10/(N10-LN($S$95)) - P10)*R182</f>
        <v>109.61438508638138</v>
      </c>
      <c r="P213" s="44">
        <f>$R$182/(EXP($N$10-$O$10/(O222+$P$10))/$S$95)</f>
        <v>0.30199752338647878</v>
      </c>
      <c r="Q213" s="47">
        <f>-1*P213*$O$10/(O222+$P$10)^2</f>
        <v>-6.7151706473254332E-3</v>
      </c>
      <c r="R213" s="44">
        <f>$R$182/(EXP($N$10-$O$10/(Q223+$P$10))/$S$95)</f>
        <v>0.28076316986930838</v>
      </c>
      <c r="S213" s="47">
        <f>-1*R213*$O$10/(Q223+$P$10)^2</f>
        <v>-6.1083380171202926E-3</v>
      </c>
      <c r="T213" s="44">
        <f>$R$182/(EXP($N$10-$O$10/(S223+$P$10))/$S$95)</f>
        <v>0.27968867063510439</v>
      </c>
      <c r="U213" s="47">
        <f>-1*T213*$O$10/(S223+$P$10)^2</f>
        <v>-6.0779459721473778E-3</v>
      </c>
      <c r="V213" s="44">
        <f>$R$182/(EXP($N$10-$O$10/(U223+$P$10))/$S$95)</f>
        <v>0.27968586031495524</v>
      </c>
      <c r="W213" s="47">
        <f>-1*V213*$O$10/(U223+$P$10)^2</f>
        <v>-6.0778665233493477E-3</v>
      </c>
      <c r="X213" s="44">
        <f>$R$182/(EXP($N$10-$O$10/(W223+$P$10))/$S$95)</f>
        <v>0.27968586029571479</v>
      </c>
      <c r="Y213" s="47">
        <f>-1*X213*$O$10/(W223+$P$10)^2</f>
        <v>-6.0778665228054156E-3</v>
      </c>
      <c r="Z213" s="44">
        <f>$R$182/(EXP($N$10-$O$10/(Y223+$P$10))/$S$95)</f>
        <v>0.27968586029571479</v>
      </c>
      <c r="AA213" s="47">
        <f>-1*Z213*$O$10/(Y223+$P$10)^2</f>
        <v>-6.0778665228054156E-3</v>
      </c>
      <c r="AB213" s="44">
        <f>$R$182/(EXP($N$10-$O$10/(AA223+$P$10))/$S$95)</f>
        <v>0.27968586029571479</v>
      </c>
      <c r="AC213" s="47">
        <f>-1*AB213*$O$10/(AA223+$P$10)^2</f>
        <v>-6.0778665228054156E-3</v>
      </c>
      <c r="AD213" s="44">
        <f>$R$182/(EXP($N$10-$O$10/(AC223+$P$10))/$S$95)</f>
        <v>0.27968586029571479</v>
      </c>
      <c r="AE213" s="47">
        <f>-1*AD213*$O$10/(AC223+$P$10)^2</f>
        <v>-6.0778665228054156E-3</v>
      </c>
      <c r="AF213" s="44">
        <f>$R$182/(EXP($N$10-$O$10/(AE223+$P$10))/$S$95)</f>
        <v>0.27968586029571479</v>
      </c>
      <c r="AG213" s="47">
        <f>-1*AF213*$O$10/(AE223+$P$10)^2</f>
        <v>-6.0778665228054156E-3</v>
      </c>
      <c r="AH213" s="44">
        <f>$R$182/(EXP($N$10-$O$10/(AG223+$P$10))/$S$95)</f>
        <v>0.27968586029571479</v>
      </c>
      <c r="AI213" s="47">
        <f>-1*AH213*$O$10/(AG223+$P$10)^2</f>
        <v>-6.0778665228054156E-3</v>
      </c>
      <c r="AJ213" s="44">
        <f>$R$182/(EXP($N$10-$O$10/(AI223+$P$10))/$S$95)</f>
        <v>0.27968586029571479</v>
      </c>
      <c r="AK213" s="47">
        <f>-1*AJ213*$O$10/(AI223+$P$10)^2</f>
        <v>-6.0778665228054156E-3</v>
      </c>
      <c r="AL213" s="44">
        <f>$R$182/(EXP($N$10-$O$10/(AK223+$P$10))/$S$95)</f>
        <v>0.27968586029571479</v>
      </c>
      <c r="AM213" s="47">
        <f>-1*AL213*$O$10/(AK223+$P$10)^2</f>
        <v>-6.0778665228054156E-3</v>
      </c>
      <c r="AN213" s="44">
        <f>$R$182/(EXP($N$10-$O$10/(AM223+$P$10))/$S$95)</f>
        <v>0.27968586029571479</v>
      </c>
      <c r="AO213" s="47">
        <f>-1*AN213*$O$10/(AM223+$P$10)^2</f>
        <v>-6.0778665228054156E-3</v>
      </c>
      <c r="AP213" s="44">
        <f>$R$182/(EXP($N$10-$O$10/(AO223+$P$10))/$S$95)</f>
        <v>0.27968586029571479</v>
      </c>
      <c r="AQ213" s="47">
        <f>-1*AP213*$O$10/(AO223+$P$10)^2</f>
        <v>-6.0778665228054156E-3</v>
      </c>
      <c r="AR213" s="44">
        <f>$R$182/(EXP($N$10-$O$10/(AQ223+$P$10))/$S$95)</f>
        <v>0.27968586029571479</v>
      </c>
      <c r="AS213" s="47">
        <f>-1*AR213*$O$10/(AQ223+$P$10)^2</f>
        <v>-6.0778665228054156E-3</v>
      </c>
      <c r="AT213" s="44">
        <f>$R$182/(EXP($N$10-$O$10/(AS223+$P$10))/$S$95)</f>
        <v>0.27968586029571479</v>
      </c>
      <c r="AU213" s="47">
        <f>-1*AT213*$O$10/(AS223+$P$10)^2</f>
        <v>-6.0778665228054156E-3</v>
      </c>
      <c r="AV213" s="44">
        <f>$R$182/(EXP($N$10-$O$10/(AU223+$P$10))/$S$95)</f>
        <v>0.27968586029571479</v>
      </c>
      <c r="AW213" s="47">
        <f>-1*AV213*$O$10/(AU223+$P$10)^2</f>
        <v>-6.0778665228054156E-3</v>
      </c>
      <c r="AX213" s="44">
        <f>$R$182/(EXP($N$10-$O$10/(AW223+$P$10))/$S$95)</f>
        <v>0.27968586029571479</v>
      </c>
      <c r="AY213" s="47">
        <f>-1*AX213*$O$10/(AW223+$P$10)^2</f>
        <v>-6.0778665228054156E-3</v>
      </c>
      <c r="AZ213" s="44">
        <f>$R$182/(EXP($N$10-$O$10/(AY223+$P$10))/$S$95)</f>
        <v>0.27968586029571479</v>
      </c>
      <c r="BA213" s="47">
        <f>-1*AZ213*$O$10/(AY223+$P$10)^2</f>
        <v>-6.0778665228054156E-3</v>
      </c>
      <c r="BB213" s="44">
        <f>$R$182/(EXP($N$10-$O$10/(BA223+$P$10))/$S$95)</f>
        <v>0.27968586029571479</v>
      </c>
      <c r="BC213" s="47">
        <f>-1*BB213*$O$10/(BA223+$P$10)^2</f>
        <v>-6.0778665228054156E-3</v>
      </c>
      <c r="BD213" s="44">
        <f>$R$182/(EXP($N$10-$O$10/(BC223+$P$10))/$S$95)</f>
        <v>0.27968586029571479</v>
      </c>
      <c r="BE213" s="47">
        <f>-1*BD213*$O$10/(BC223+$P$10)^2</f>
        <v>-6.0778665228054156E-3</v>
      </c>
      <c r="BF213" s="44">
        <f>$R$182/(EXP($N$10-$O$10/(BE223+$P$10))/$S$95)</f>
        <v>0.27968586029571479</v>
      </c>
      <c r="BG213" s="47">
        <f>-1*BF213*$O$10/(BE223+$P$10)^2</f>
        <v>-6.0778665228054156E-3</v>
      </c>
      <c r="BH213" s="44">
        <f>$R$182/(EXP($N$10-$O$10/(BG223+$P$10))/$S$95)</f>
        <v>0.27968586029571479</v>
      </c>
      <c r="BI213" s="47">
        <f>-1*BH213*$O$10/(BG223+$P$10)^2</f>
        <v>-6.0778665228054156E-3</v>
      </c>
      <c r="BJ213" s="44">
        <f>$R$182/(EXP($N$10-$O$10/(BI223+$P$10))/$S$95)</f>
        <v>0.27968586029571479</v>
      </c>
      <c r="BK213" s="47">
        <f>-1*BJ213*$O$10/(BI223+$P$10)^2</f>
        <v>-6.0778665228054156E-3</v>
      </c>
      <c r="BL213" s="44">
        <f>$R$182/(EXP($N$10-$O$10/(BK223+$P$10))/$S$95)</f>
        <v>0.27968586029571479</v>
      </c>
      <c r="BM213" s="47">
        <f>-1*BL213*$O$10/(BK223+$P$10)^2</f>
        <v>-6.0778665228054156E-3</v>
      </c>
      <c r="BN213" s="44">
        <f>$R$182/(EXP($N$10-$O$10/(BM223+$P$10))/$S$95)</f>
        <v>0.27968586029571479</v>
      </c>
      <c r="BO213" s="47">
        <f>-1*BN213*$O$10/(BM223+$P$10)^2</f>
        <v>-6.0778665228054156E-3</v>
      </c>
      <c r="BP213" s="44">
        <f>$R$182/(EXP($N$10-$O$10/(BO223+$P$10))/$S$95)</f>
        <v>0.27968586029571479</v>
      </c>
      <c r="BQ213" s="47">
        <f>-1*BP213*$O$10/(BO223+$P$10)^2</f>
        <v>-6.0778665228054156E-3</v>
      </c>
      <c r="BR213" s="44">
        <f>$R$182/(EXP($N$10-$O$10/(BQ223+$P$10))/$S$95)</f>
        <v>0.27968586029571479</v>
      </c>
      <c r="BS213" s="47">
        <f>-1*BR213*$O$10/(BQ223+$P$10)^2</f>
        <v>-6.0778665228054156E-3</v>
      </c>
      <c r="BT213" s="44">
        <f>$R$182/(EXP($N$10-$O$10/(BS223+$P$10))/$S$95)</f>
        <v>0.27968586029571479</v>
      </c>
      <c r="BU213" s="47">
        <f>-1*BT213*$O$10/(BS223+$P$10)^2</f>
        <v>-6.0778665228054156E-3</v>
      </c>
      <c r="BV213" s="44">
        <f>$R$182/(EXP($N$10-$O$10/(BU223+$P$10))/$S$95)</f>
        <v>0.27968586029571479</v>
      </c>
      <c r="BW213" s="47">
        <f>-1*BV213*$O$10/(BU223+$P$10)^2</f>
        <v>-6.0778665228054156E-3</v>
      </c>
      <c r="BX213" s="44">
        <f>$R$182/(EXP($N$10-$O$10/(BW223+$P$10))/$S$95)</f>
        <v>0.27968586029571479</v>
      </c>
      <c r="BY213" s="47">
        <f>-1*BX213*$O$10/(BW223+$P$10)^2</f>
        <v>-6.0778665228054156E-3</v>
      </c>
      <c r="BZ213" s="44">
        <f>$R$182/(EXP($N$10-$O$10/(BY223+$P$10))/$S$95)</f>
        <v>0.27968586029571479</v>
      </c>
      <c r="CA213" s="47">
        <f>-1*BZ213*$O$10/(BY223+$P$10)^2</f>
        <v>-6.0778665228054156E-3</v>
      </c>
      <c r="CB213" s="44">
        <f>$R$182/(EXP($N$10-$O$10/(CA223+$P$10))/$S$95)</f>
        <v>0.27968586029571479</v>
      </c>
      <c r="CC213" s="47">
        <f>-1*CB213*$O$10/(CA223+$P$10)^2</f>
        <v>-6.0778665228054156E-3</v>
      </c>
      <c r="CD213" s="44">
        <f>$R$182/(EXP($N$10-$O$10/(CC223+$P$10))/$S$95)</f>
        <v>0.27968586029571479</v>
      </c>
      <c r="CE213" s="47">
        <f>-1*CD213*$O$10/(CC223+$P$10)^2</f>
        <v>-6.0778665228054156E-3</v>
      </c>
      <c r="CF213" s="44">
        <f>$R$182/(EXP($N$10-$O$10/(CE223+$P$10))/$S$95)</f>
        <v>0.27968586029571479</v>
      </c>
      <c r="CG213" s="47">
        <f>-1*CF213*$O$10/(CE223+$P$10)^2</f>
        <v>-6.0778665228054156E-3</v>
      </c>
      <c r="CH213" s="44">
        <f>$R$182/(EXP($N$10-$O$10/(CG223+$P$10))/$S$95)</f>
        <v>0.27968586029571479</v>
      </c>
      <c r="CI213" s="47">
        <f>-1*CH213*$O$10/(CG223+$P$10)^2</f>
        <v>-6.0778665228054156E-3</v>
      </c>
      <c r="CJ213" s="44">
        <f>$R$182/(EXP($N$10-$O$10/(CI223+$P$10))/$S$95)</f>
        <v>0.27968586029571479</v>
      </c>
      <c r="CK213" s="47">
        <f>-1*CJ213*$O$10/(CI223+$P$10)^2</f>
        <v>-6.0778665228054156E-3</v>
      </c>
      <c r="CL213" s="44">
        <f>$R$182/(EXP($N$10-$O$10/(CK223+$P$10))/$S$95)</f>
        <v>0.27968586029571479</v>
      </c>
      <c r="CM213" s="47">
        <f>-1*CL213*$O$10/(CK223+$P$10)^2</f>
        <v>-6.0778665228054156E-3</v>
      </c>
      <c r="CN213" s="44">
        <f>$R$182/(EXP($N$10-$O$10/(CM223+$P$10))/$S$95)</f>
        <v>0.27968586029571479</v>
      </c>
      <c r="CO213" s="47">
        <f>-1*CN213*$O$10/(CM223+$P$10)^2</f>
        <v>-6.0778665228054156E-3</v>
      </c>
      <c r="CP213" s="44">
        <f>$R$182/(EXP($N$10-$O$10/(CO223+$P$10))/$S$95)</f>
        <v>0.27968586029571479</v>
      </c>
      <c r="CQ213" s="47">
        <f>-1*CP213*$O$10/(CO223+$P$10)^2</f>
        <v>-6.0778665228054156E-3</v>
      </c>
      <c r="CR213" s="44">
        <f>$R$182/(EXP($N$10-$O$10/(CQ223+$P$10))/$S$95)</f>
        <v>0.27968586029571479</v>
      </c>
      <c r="CS213" s="47">
        <f>-1*CR213*$O$10/(CQ223+$P$10)^2</f>
        <v>-6.0778665228054156E-3</v>
      </c>
      <c r="CT213" s="44">
        <f>$R$182/(EXP($N$10-$O$10/(CS223+$P$10))/$S$95)</f>
        <v>0.27968586029571479</v>
      </c>
      <c r="CU213" s="47">
        <f>-1*CT213*$O$10/(CS223+$P$10)^2</f>
        <v>-6.0778665228054156E-3</v>
      </c>
      <c r="CV213" s="44">
        <f>$R$182/(EXP($N$10-$O$10/(CU223+$P$10))/$S$95)</f>
        <v>0.27968586029571479</v>
      </c>
      <c r="CW213" s="47">
        <f>-1*CV213*$O$10/(CU223+$P$10)^2</f>
        <v>-6.0778665228054156E-3</v>
      </c>
      <c r="CX213" s="44">
        <f>$R$182/(EXP($N$10-$O$10/(CW223+$P$10))/$S$95)</f>
        <v>0.27968586029571479</v>
      </c>
      <c r="CY213" s="47">
        <f>-1*CX213*$O$10/(CW223+$P$10)^2</f>
        <v>-6.0778665228054156E-3</v>
      </c>
      <c r="CZ213" s="44">
        <f>$R$182/(EXP($N$10-$O$10/(CY223+$P$10))/$S$95)</f>
        <v>0.27968586029571479</v>
      </c>
      <c r="DA213" s="47">
        <f>-1*CZ213*$O$10/(CY223+$P$10)^2</f>
        <v>-6.0778665228054156E-3</v>
      </c>
      <c r="DB213" s="44">
        <f>$R$182/(EXP($N$10-$O$10/(DA223+$P$10))/$S$95)</f>
        <v>0.27968586029571479</v>
      </c>
      <c r="DC213" s="47">
        <f>-1*DB213*$O$10/(DA223+$P$10)^2</f>
        <v>-6.0778665228054156E-3</v>
      </c>
      <c r="DD213" s="44">
        <f>$R$182/(EXP($N$10-$O$10/(DC223+$P$10))/$S$95)</f>
        <v>0.27968586029571479</v>
      </c>
      <c r="DE213" s="47">
        <f>-1*DD213*$O$10/(DC223+$P$10)^2</f>
        <v>-6.0778665228054156E-3</v>
      </c>
      <c r="DF213" s="44">
        <f>$R$182/(EXP($N$10-$O$10/(DE223+$P$10))/$S$95)</f>
        <v>0.27968586029571479</v>
      </c>
      <c r="DG213" s="47">
        <f>-1*DF213*$O$10/(DE223+$P$10)^2</f>
        <v>-6.0778665228054156E-3</v>
      </c>
      <c r="DH213" s="44">
        <f>$R$182/(EXP($N$10-$O$10/(DG223+$P$10))/$S$95)</f>
        <v>0.27968586029571479</v>
      </c>
      <c r="DI213" s="47">
        <f>-1*DH213*$O$10/(DG223+$P$10)^2</f>
        <v>-6.0778665228054156E-3</v>
      </c>
      <c r="DJ213" s="44">
        <f>$R$182/(EXP($N$10-$O$10/(DI223+$P$10))/$S$95)</f>
        <v>0.27968586029571479</v>
      </c>
      <c r="DK213" s="47">
        <f>-1*DJ213*$O$10/(DI223+$P$10)^2</f>
        <v>-6.0778665228054156E-3</v>
      </c>
      <c r="DL213" s="44">
        <f>$R$182/(EXP($N$10-$O$10/(DK223+$P$10))/$S$95)</f>
        <v>0.27968586029571479</v>
      </c>
      <c r="DM213" s="47">
        <f>-1*DL213*$O$10/(DK223+$P$10)^2</f>
        <v>-6.0778665228054156E-3</v>
      </c>
      <c r="DN213" s="44">
        <f>$R$182/(EXP($N$10-$O$10/(DM223+$P$10))/$S$95)</f>
        <v>0.27968586029571479</v>
      </c>
      <c r="DO213" s="47">
        <f>-1*DN213*$O$10/(DM223+$P$10)^2</f>
        <v>-6.0778665228054156E-3</v>
      </c>
      <c r="DP213" s="44">
        <f>$R$182/(EXP($N$10-$O$10/(DO223+$P$10))/$S$95)</f>
        <v>0.27968586029571479</v>
      </c>
      <c r="DQ213" s="47">
        <f>-1*DP213*$O$10/(DO223+$P$10)^2</f>
        <v>-6.0778665228054156E-3</v>
      </c>
      <c r="DR213" s="44">
        <f>$R$182/(EXP($N$10-$O$10/(DQ223+$P$10))/$S$95)</f>
        <v>0.27968586029571479</v>
      </c>
      <c r="DS213" s="47">
        <f>-1*DR213*$O$10/(DQ223+$P$10)^2</f>
        <v>-6.0778665228054156E-3</v>
      </c>
      <c r="DT213" s="44">
        <f>$R$182/(EXP($N$10-$O$10/(DS223+$P$10))/$S$95)</f>
        <v>0.27968586029571479</v>
      </c>
      <c r="DU213" s="47">
        <f>-1*DT213*$O$10/(DS223+$P$10)^2</f>
        <v>-6.0778665228054156E-3</v>
      </c>
      <c r="DV213" s="44">
        <f>$R$182/(EXP($N$10-$O$10/(DU223+$P$10))/$S$95)</f>
        <v>0.27968586029571479</v>
      </c>
      <c r="DW213" s="47">
        <f>-1*DV213*$O$10/(DU223+$P$10)^2</f>
        <v>-6.0778665228054156E-3</v>
      </c>
      <c r="DX213" s="44">
        <f>$R$182/(EXP($N$10-$O$10/(DW223+$P$10))/$S$95)</f>
        <v>0.27968586029571479</v>
      </c>
      <c r="DY213" s="47">
        <f>-1*DX213*$O$10/(DW223+$P$10)^2</f>
        <v>-6.0778665228054156E-3</v>
      </c>
      <c r="DZ213" s="44">
        <f>$R$182/(EXP($N$10-$O$10/(DY223+$P$10))/$S$95)</f>
        <v>0.27968586029571479</v>
      </c>
      <c r="EA213" s="47">
        <f>-1*DZ213*$O$10/(DY223+$P$10)^2</f>
        <v>-6.0778665228054156E-3</v>
      </c>
      <c r="EB213" s="44">
        <f>$R$182/(EXP($N$10-$O$10/(EA223+$P$10))/$S$95)</f>
        <v>0.27968586029571479</v>
      </c>
      <c r="EC213" s="47">
        <f>-1*EB213*$O$10/(EA223+$P$10)^2</f>
        <v>-6.0778665228054156E-3</v>
      </c>
      <c r="ED213" s="44">
        <f>$R$182/(EXP($N$10-$O$10/(EC223+$P$10))/$S$95)</f>
        <v>0.27968586029571479</v>
      </c>
      <c r="EE213" s="47">
        <f>-1*ED213*$O$10/(EC223+$P$10)^2</f>
        <v>-6.0778665228054156E-3</v>
      </c>
      <c r="EF213" s="44">
        <f>$R$182/(EXP($N$10-$O$10/(EE223+$P$10))/$S$95)</f>
        <v>0.27968586029571479</v>
      </c>
      <c r="EG213" s="47">
        <f>-1*EF213*$O$10/(EE223+$P$10)^2</f>
        <v>-6.0778665228054156E-3</v>
      </c>
      <c r="EH213" s="44">
        <f>$R$182/(EXP($N$10-$O$10/(EG223+$P$10))/$S$95)</f>
        <v>0.27968586029571479</v>
      </c>
      <c r="EI213" s="47">
        <f>-1*EH213*$O$10/(EG223+$P$10)^2</f>
        <v>-6.0778665228054156E-3</v>
      </c>
      <c r="EJ213" s="44">
        <f>$R$182/(EXP($N$10-$O$10/(EI223+$P$10))/$S$95)</f>
        <v>0.27968586029571479</v>
      </c>
      <c r="EK213" s="47">
        <f>-1*EJ213*$O$10/(EI223+$P$10)^2</f>
        <v>-6.0778665228054156E-3</v>
      </c>
      <c r="EL213" s="44">
        <f>$R$182/(EXP($N$10-$O$10/(EK223+$P$10))/$S$95)</f>
        <v>0.27968586029571479</v>
      </c>
      <c r="EM213" s="47">
        <f>-1*EL213*$O$10/(EK223+$P$10)^2</f>
        <v>-6.0778665228054156E-3</v>
      </c>
      <c r="EN213" s="44">
        <f>$R$182/(EXP($N$10-$O$10/(EM223+$P$10))/$S$95)</f>
        <v>0.27968586029571479</v>
      </c>
      <c r="EO213" s="47">
        <f>-1*EN213*$O$10/(EM223+$P$10)^2</f>
        <v>-6.0778665228054156E-3</v>
      </c>
      <c r="EP213" s="44">
        <f>$R$182/(EXP($N$10-$O$10/(EO223+$P$10))/$S$95)</f>
        <v>0.27968586029571479</v>
      </c>
      <c r="EQ213" s="47">
        <f>-1*EP213*$O$10/(EO223+$P$10)^2</f>
        <v>-6.0778665228054156E-3</v>
      </c>
      <c r="ER213" s="44">
        <f>$R$182/(EXP($N$10-$O$10/(EQ223+$P$10))/$S$95)</f>
        <v>0.27968586029571479</v>
      </c>
      <c r="ES213" s="47">
        <f>-1*ER213*$O$10/(EQ223+$P$10)^2</f>
        <v>-6.0778665228054156E-3</v>
      </c>
      <c r="ET213" s="44">
        <f>$R$182/(EXP($N$10-$O$10/(ES223+$P$10))/$S$95)</f>
        <v>0.27968586029571479</v>
      </c>
      <c r="EU213" s="47">
        <f>-1*ET213*$O$10/(ES223+$P$10)^2</f>
        <v>-6.0778665228054156E-3</v>
      </c>
      <c r="EV213" s="44">
        <f>$R$182/(EXP($N$10-$O$10/(EU223+$P$10))/$S$95)</f>
        <v>0.27968586029571479</v>
      </c>
      <c r="EW213" s="47">
        <f>-1*EV213*$O$10/(EU223+$P$10)^2</f>
        <v>-6.0778665228054156E-3</v>
      </c>
    </row>
    <row r="214" spans="13:153" x14ac:dyDescent="0.25">
      <c r="M214" s="45">
        <v>3</v>
      </c>
      <c r="N214" s="44">
        <f t="shared" si="94"/>
        <v>0.59530875118151483</v>
      </c>
      <c r="O214" s="42">
        <f t="shared" si="95"/>
        <v>181.56622527615059</v>
      </c>
      <c r="P214" s="44">
        <f>$R$183/(EXP($N$11-$O$11/(O222+$P$11))/$S$95)</f>
        <v>0.64621272901776561</v>
      </c>
      <c r="Q214" s="47">
        <f>-1*P214*$O$11/(O222+$P$11)^2</f>
        <v>-1.5361467645561748E-2</v>
      </c>
      <c r="R214" s="44">
        <f>$R$183/(EXP($N$11-$O$11/(Q223+$P$11))/$S$95)</f>
        <v>0.59776025535174226</v>
      </c>
      <c r="S214" s="47">
        <f>-1*R214*$O$11/(Q223+$P$11)^2</f>
        <v>-1.3901887171025515E-2</v>
      </c>
      <c r="T214" s="44">
        <f>$R$183/(EXP($N$11-$O$11/(S223+$P$11))/$S$95)</f>
        <v>0.59531514547232156</v>
      </c>
      <c r="U214" s="47">
        <f>-1*T214*$O$11/(S223+$P$11)^2</f>
        <v>-1.3828994430937722E-2</v>
      </c>
      <c r="V214" s="44">
        <f>$R$183/(EXP($N$11-$O$11/(U223+$P$11))/$S$95)</f>
        <v>0.59530875122529137</v>
      </c>
      <c r="W214" s="47">
        <f>-1*V214*$O$11/(U223+$P$11)^2</f>
        <v>-1.3828803906490333E-2</v>
      </c>
      <c r="X214" s="44">
        <f>$R$183/(EXP($N$11-$O$11/(W223+$P$11))/$S$95)</f>
        <v>0.59530875118151483</v>
      </c>
      <c r="Y214" s="47">
        <f>-1*X214*$O$11/(W223+$P$11)^2</f>
        <v>-1.382880390518596E-2</v>
      </c>
      <c r="Z214" s="44">
        <f>$R$183/(EXP($N$11-$O$11/(Y223+$P$11))/$S$95)</f>
        <v>0.59530875118151483</v>
      </c>
      <c r="AA214" s="47">
        <f>-1*Z214*$O$11/(Y223+$P$11)^2</f>
        <v>-1.382880390518596E-2</v>
      </c>
      <c r="AB214" s="44">
        <f>$R$183/(EXP($N$11-$O$11/(AA223+$P$11))/$S$95)</f>
        <v>0.59530875118151483</v>
      </c>
      <c r="AC214" s="47">
        <f>-1*AB214*$O$11/(AA223+$P$11)^2</f>
        <v>-1.382880390518596E-2</v>
      </c>
      <c r="AD214" s="44">
        <f>$R$183/(EXP($N$11-$O$11/(AC223+$P$11))/$S$95)</f>
        <v>0.59530875118151483</v>
      </c>
      <c r="AE214" s="47">
        <f>-1*AD214*$O$11/(AC223+$P$11)^2</f>
        <v>-1.382880390518596E-2</v>
      </c>
      <c r="AF214" s="44">
        <f>$R$183/(EXP($N$11-$O$11/(AE223+$P$11))/$S$95)</f>
        <v>0.59530875118151483</v>
      </c>
      <c r="AG214" s="47">
        <f>-1*AF214*$O$11/(AE223+$P$11)^2</f>
        <v>-1.382880390518596E-2</v>
      </c>
      <c r="AH214" s="44">
        <f>$R$183/(EXP($N$11-$O$11/(AG223+$P$11))/$S$95)</f>
        <v>0.59530875118151483</v>
      </c>
      <c r="AI214" s="47">
        <f>-1*AH214*$O$11/(AG223+$P$11)^2</f>
        <v>-1.382880390518596E-2</v>
      </c>
      <c r="AJ214" s="44">
        <f>$R$183/(EXP($N$11-$O$11/(AI223+$P$11))/$S$95)</f>
        <v>0.59530875118151483</v>
      </c>
      <c r="AK214" s="47">
        <f>-1*AJ214*$O$11/(AI223+$P$11)^2</f>
        <v>-1.382880390518596E-2</v>
      </c>
      <c r="AL214" s="44">
        <f>$R$183/(EXP($N$11-$O$11/(AK223+$P$11))/$S$95)</f>
        <v>0.59530875118151483</v>
      </c>
      <c r="AM214" s="47">
        <f>-1*AL214*$O$11/(AK223+$P$11)^2</f>
        <v>-1.382880390518596E-2</v>
      </c>
      <c r="AN214" s="44">
        <f>$R$183/(EXP($N$11-$O$11/(AM223+$P$11))/$S$95)</f>
        <v>0.59530875118151483</v>
      </c>
      <c r="AO214" s="47">
        <f>-1*AN214*$O$11/(AM223+$P$11)^2</f>
        <v>-1.382880390518596E-2</v>
      </c>
      <c r="AP214" s="44">
        <f>$R$183/(EXP($N$11-$O$11/(AO223+$P$11))/$S$95)</f>
        <v>0.59530875118151483</v>
      </c>
      <c r="AQ214" s="47">
        <f>-1*AP214*$O$11/(AO223+$P$11)^2</f>
        <v>-1.382880390518596E-2</v>
      </c>
      <c r="AR214" s="44">
        <f>$R$183/(EXP($N$11-$O$11/(AQ223+$P$11))/$S$95)</f>
        <v>0.59530875118151483</v>
      </c>
      <c r="AS214" s="47">
        <f>-1*AR214*$O$11/(AQ223+$P$11)^2</f>
        <v>-1.382880390518596E-2</v>
      </c>
      <c r="AT214" s="44">
        <f>$R$183/(EXP($N$11-$O$11/(AS223+$P$11))/$S$95)</f>
        <v>0.59530875118151483</v>
      </c>
      <c r="AU214" s="47">
        <f>-1*AT214*$O$11/(AS223+$P$11)^2</f>
        <v>-1.382880390518596E-2</v>
      </c>
      <c r="AV214" s="44">
        <f>$R$183/(EXP($N$11-$O$11/(AU223+$P$11))/$S$95)</f>
        <v>0.59530875118151483</v>
      </c>
      <c r="AW214" s="47">
        <f>-1*AV214*$O$11/(AU223+$P$11)^2</f>
        <v>-1.382880390518596E-2</v>
      </c>
      <c r="AX214" s="44">
        <f>$R$183/(EXP($N$11-$O$11/(AW223+$P$11))/$S$95)</f>
        <v>0.59530875118151483</v>
      </c>
      <c r="AY214" s="47">
        <f>-1*AX214*$O$11/(AW223+$P$11)^2</f>
        <v>-1.382880390518596E-2</v>
      </c>
      <c r="AZ214" s="44">
        <f>$R$183/(EXP($N$11-$O$11/(AY223+$P$11))/$S$95)</f>
        <v>0.59530875118151483</v>
      </c>
      <c r="BA214" s="47">
        <f>-1*AZ214*$O$11/(AY223+$P$11)^2</f>
        <v>-1.382880390518596E-2</v>
      </c>
      <c r="BB214" s="44">
        <f>$R$183/(EXP($N$11-$O$11/(BA223+$P$11))/$S$95)</f>
        <v>0.59530875118151483</v>
      </c>
      <c r="BC214" s="47">
        <f>-1*BB214*$O$11/(BA223+$P$11)^2</f>
        <v>-1.382880390518596E-2</v>
      </c>
      <c r="BD214" s="44">
        <f>$R$183/(EXP($N$11-$O$11/(BC223+$P$11))/$S$95)</f>
        <v>0.59530875118151483</v>
      </c>
      <c r="BE214" s="47">
        <f>-1*BD214*$O$11/(BC223+$P$11)^2</f>
        <v>-1.382880390518596E-2</v>
      </c>
      <c r="BF214" s="44">
        <f>$R$183/(EXP($N$11-$O$11/(BE223+$P$11))/$S$95)</f>
        <v>0.59530875118151483</v>
      </c>
      <c r="BG214" s="47">
        <f>-1*BF214*$O$11/(BE223+$P$11)^2</f>
        <v>-1.382880390518596E-2</v>
      </c>
      <c r="BH214" s="44">
        <f>$R$183/(EXP($N$11-$O$11/(BG223+$P$11))/$S$95)</f>
        <v>0.59530875118151483</v>
      </c>
      <c r="BI214" s="47">
        <f>-1*BH214*$O$11/(BG223+$P$11)^2</f>
        <v>-1.382880390518596E-2</v>
      </c>
      <c r="BJ214" s="44">
        <f>$R$183/(EXP($N$11-$O$11/(BI223+$P$11))/$S$95)</f>
        <v>0.59530875118151483</v>
      </c>
      <c r="BK214" s="47">
        <f>-1*BJ214*$O$11/(BI223+$P$11)^2</f>
        <v>-1.382880390518596E-2</v>
      </c>
      <c r="BL214" s="44">
        <f>$R$183/(EXP($N$11-$O$11/(BK223+$P$11))/$S$95)</f>
        <v>0.59530875118151483</v>
      </c>
      <c r="BM214" s="47">
        <f>-1*BL214*$O$11/(BK223+$P$11)^2</f>
        <v>-1.382880390518596E-2</v>
      </c>
      <c r="BN214" s="44">
        <f>$R$183/(EXP($N$11-$O$11/(BM223+$P$11))/$S$95)</f>
        <v>0.59530875118151483</v>
      </c>
      <c r="BO214" s="47">
        <f>-1*BN214*$O$11/(BM223+$P$11)^2</f>
        <v>-1.382880390518596E-2</v>
      </c>
      <c r="BP214" s="44">
        <f>$R$183/(EXP($N$11-$O$11/(BO223+$P$11))/$S$95)</f>
        <v>0.59530875118151483</v>
      </c>
      <c r="BQ214" s="47">
        <f>-1*BP214*$O$11/(BO223+$P$11)^2</f>
        <v>-1.382880390518596E-2</v>
      </c>
      <c r="BR214" s="44">
        <f>$R$183/(EXP($N$11-$O$11/(BQ223+$P$11))/$S$95)</f>
        <v>0.59530875118151483</v>
      </c>
      <c r="BS214" s="47">
        <f>-1*BR214*$O$11/(BQ223+$P$11)^2</f>
        <v>-1.382880390518596E-2</v>
      </c>
      <c r="BT214" s="44">
        <f>$R$183/(EXP($N$11-$O$11/(BS223+$P$11))/$S$95)</f>
        <v>0.59530875118151483</v>
      </c>
      <c r="BU214" s="47">
        <f>-1*BT214*$O$11/(BS223+$P$11)^2</f>
        <v>-1.382880390518596E-2</v>
      </c>
      <c r="BV214" s="44">
        <f>$R$183/(EXP($N$11-$O$11/(BU223+$P$11))/$S$95)</f>
        <v>0.59530875118151483</v>
      </c>
      <c r="BW214" s="47">
        <f>-1*BV214*$O$11/(BU223+$P$11)^2</f>
        <v>-1.382880390518596E-2</v>
      </c>
      <c r="BX214" s="44">
        <f>$R$183/(EXP($N$11-$O$11/(BW223+$P$11))/$S$95)</f>
        <v>0.59530875118151483</v>
      </c>
      <c r="BY214" s="47">
        <f>-1*BX214*$O$11/(BW223+$P$11)^2</f>
        <v>-1.382880390518596E-2</v>
      </c>
      <c r="BZ214" s="44">
        <f>$R$183/(EXP($N$11-$O$11/(BY223+$P$11))/$S$95)</f>
        <v>0.59530875118151483</v>
      </c>
      <c r="CA214" s="47">
        <f>-1*BZ214*$O$11/(BY223+$P$11)^2</f>
        <v>-1.382880390518596E-2</v>
      </c>
      <c r="CB214" s="44">
        <f>$R$183/(EXP($N$11-$O$11/(CA223+$P$11))/$S$95)</f>
        <v>0.59530875118151483</v>
      </c>
      <c r="CC214" s="47">
        <f>-1*CB214*$O$11/(CA223+$P$11)^2</f>
        <v>-1.382880390518596E-2</v>
      </c>
      <c r="CD214" s="44">
        <f>$R$183/(EXP($N$11-$O$11/(CC223+$P$11))/$S$95)</f>
        <v>0.59530875118151483</v>
      </c>
      <c r="CE214" s="47">
        <f>-1*CD214*$O$11/(CC223+$P$11)^2</f>
        <v>-1.382880390518596E-2</v>
      </c>
      <c r="CF214" s="44">
        <f>$R$183/(EXP($N$11-$O$11/(CE223+$P$11))/$S$95)</f>
        <v>0.59530875118151483</v>
      </c>
      <c r="CG214" s="47">
        <f>-1*CF214*$O$11/(CE223+$P$11)^2</f>
        <v>-1.382880390518596E-2</v>
      </c>
      <c r="CH214" s="44">
        <f>$R$183/(EXP($N$11-$O$11/(CG223+$P$11))/$S$95)</f>
        <v>0.59530875118151483</v>
      </c>
      <c r="CI214" s="47">
        <f>-1*CH214*$O$11/(CG223+$P$11)^2</f>
        <v>-1.382880390518596E-2</v>
      </c>
      <c r="CJ214" s="44">
        <f>$R$183/(EXP($N$11-$O$11/(CI223+$P$11))/$S$95)</f>
        <v>0.59530875118151483</v>
      </c>
      <c r="CK214" s="47">
        <f>-1*CJ214*$O$11/(CI223+$P$11)^2</f>
        <v>-1.382880390518596E-2</v>
      </c>
      <c r="CL214" s="44">
        <f>$R$183/(EXP($N$11-$O$11/(CK223+$P$11))/$S$95)</f>
        <v>0.59530875118151483</v>
      </c>
      <c r="CM214" s="47">
        <f>-1*CL214*$O$11/(CK223+$P$11)^2</f>
        <v>-1.382880390518596E-2</v>
      </c>
      <c r="CN214" s="44">
        <f>$R$183/(EXP($N$11-$O$11/(CM223+$P$11))/$S$95)</f>
        <v>0.59530875118151483</v>
      </c>
      <c r="CO214" s="47">
        <f>-1*CN214*$O$11/(CM223+$P$11)^2</f>
        <v>-1.382880390518596E-2</v>
      </c>
      <c r="CP214" s="44">
        <f>$R$183/(EXP($N$11-$O$11/(CO223+$P$11))/$S$95)</f>
        <v>0.59530875118151483</v>
      </c>
      <c r="CQ214" s="47">
        <f>-1*CP214*$O$11/(CO223+$P$11)^2</f>
        <v>-1.382880390518596E-2</v>
      </c>
      <c r="CR214" s="44">
        <f>$R$183/(EXP($N$11-$O$11/(CQ223+$P$11))/$S$95)</f>
        <v>0.59530875118151483</v>
      </c>
      <c r="CS214" s="47">
        <f>-1*CR214*$O$11/(CQ223+$P$11)^2</f>
        <v>-1.382880390518596E-2</v>
      </c>
      <c r="CT214" s="44">
        <f>$R$183/(EXP($N$11-$O$11/(CS223+$P$11))/$S$95)</f>
        <v>0.59530875118151483</v>
      </c>
      <c r="CU214" s="47">
        <f>-1*CT214*$O$11/(CS223+$P$11)^2</f>
        <v>-1.382880390518596E-2</v>
      </c>
      <c r="CV214" s="44">
        <f>$R$183/(EXP($N$11-$O$11/(CU223+$P$11))/$S$95)</f>
        <v>0.59530875118151483</v>
      </c>
      <c r="CW214" s="47">
        <f>-1*CV214*$O$11/(CU223+$P$11)^2</f>
        <v>-1.382880390518596E-2</v>
      </c>
      <c r="CX214" s="44">
        <f>$R$183/(EXP($N$11-$O$11/(CW223+$P$11))/$S$95)</f>
        <v>0.59530875118151483</v>
      </c>
      <c r="CY214" s="47">
        <f>-1*CX214*$O$11/(CW223+$P$11)^2</f>
        <v>-1.382880390518596E-2</v>
      </c>
      <c r="CZ214" s="44">
        <f>$R$183/(EXP($N$11-$O$11/(CY223+$P$11))/$S$95)</f>
        <v>0.59530875118151483</v>
      </c>
      <c r="DA214" s="47">
        <f>-1*CZ214*$O$11/(CY223+$P$11)^2</f>
        <v>-1.382880390518596E-2</v>
      </c>
      <c r="DB214" s="44">
        <f>$R$183/(EXP($N$11-$O$11/(DA223+$P$11))/$S$95)</f>
        <v>0.59530875118151483</v>
      </c>
      <c r="DC214" s="47">
        <f>-1*DB214*$O$11/(DA223+$P$11)^2</f>
        <v>-1.382880390518596E-2</v>
      </c>
      <c r="DD214" s="44">
        <f>$R$183/(EXP($N$11-$O$11/(DC223+$P$11))/$S$95)</f>
        <v>0.59530875118151483</v>
      </c>
      <c r="DE214" s="47">
        <f>-1*DD214*$O$11/(DC223+$P$11)^2</f>
        <v>-1.382880390518596E-2</v>
      </c>
      <c r="DF214" s="44">
        <f>$R$183/(EXP($N$11-$O$11/(DE223+$P$11))/$S$95)</f>
        <v>0.59530875118151483</v>
      </c>
      <c r="DG214" s="47">
        <f>-1*DF214*$O$11/(DE223+$P$11)^2</f>
        <v>-1.382880390518596E-2</v>
      </c>
      <c r="DH214" s="44">
        <f>$R$183/(EXP($N$11-$O$11/(DG223+$P$11))/$S$95)</f>
        <v>0.59530875118151483</v>
      </c>
      <c r="DI214" s="47">
        <f>-1*DH214*$O$11/(DG223+$P$11)^2</f>
        <v>-1.382880390518596E-2</v>
      </c>
      <c r="DJ214" s="44">
        <f>$R$183/(EXP($N$11-$O$11/(DI223+$P$11))/$S$95)</f>
        <v>0.59530875118151483</v>
      </c>
      <c r="DK214" s="47">
        <f>-1*DJ214*$O$11/(DI223+$P$11)^2</f>
        <v>-1.382880390518596E-2</v>
      </c>
      <c r="DL214" s="44">
        <f>$R$183/(EXP($N$11-$O$11/(DK223+$P$11))/$S$95)</f>
        <v>0.59530875118151483</v>
      </c>
      <c r="DM214" s="47">
        <f>-1*DL214*$O$11/(DK223+$P$11)^2</f>
        <v>-1.382880390518596E-2</v>
      </c>
      <c r="DN214" s="44">
        <f>$R$183/(EXP($N$11-$O$11/(DM223+$P$11))/$S$95)</f>
        <v>0.59530875118151483</v>
      </c>
      <c r="DO214" s="47">
        <f>-1*DN214*$O$11/(DM223+$P$11)^2</f>
        <v>-1.382880390518596E-2</v>
      </c>
      <c r="DP214" s="44">
        <f>$R$183/(EXP($N$11-$O$11/(DO223+$P$11))/$S$95)</f>
        <v>0.59530875118151483</v>
      </c>
      <c r="DQ214" s="47">
        <f>-1*DP214*$O$11/(DO223+$P$11)^2</f>
        <v>-1.382880390518596E-2</v>
      </c>
      <c r="DR214" s="44">
        <f>$R$183/(EXP($N$11-$O$11/(DQ223+$P$11))/$S$95)</f>
        <v>0.59530875118151483</v>
      </c>
      <c r="DS214" s="47">
        <f>-1*DR214*$O$11/(DQ223+$P$11)^2</f>
        <v>-1.382880390518596E-2</v>
      </c>
      <c r="DT214" s="44">
        <f>$R$183/(EXP($N$11-$O$11/(DS223+$P$11))/$S$95)</f>
        <v>0.59530875118151483</v>
      </c>
      <c r="DU214" s="47">
        <f>-1*DT214*$O$11/(DS223+$P$11)^2</f>
        <v>-1.382880390518596E-2</v>
      </c>
      <c r="DV214" s="44">
        <f>$R$183/(EXP($N$11-$O$11/(DU223+$P$11))/$S$95)</f>
        <v>0.59530875118151483</v>
      </c>
      <c r="DW214" s="47">
        <f>-1*DV214*$O$11/(DU223+$P$11)^2</f>
        <v>-1.382880390518596E-2</v>
      </c>
      <c r="DX214" s="44">
        <f>$R$183/(EXP($N$11-$O$11/(DW223+$P$11))/$S$95)</f>
        <v>0.59530875118151483</v>
      </c>
      <c r="DY214" s="47">
        <f>-1*DX214*$O$11/(DW223+$P$11)^2</f>
        <v>-1.382880390518596E-2</v>
      </c>
      <c r="DZ214" s="44">
        <f>$R$183/(EXP($N$11-$O$11/(DY223+$P$11))/$S$95)</f>
        <v>0.59530875118151483</v>
      </c>
      <c r="EA214" s="47">
        <f>-1*DZ214*$O$11/(DY223+$P$11)^2</f>
        <v>-1.382880390518596E-2</v>
      </c>
      <c r="EB214" s="44">
        <f>$R$183/(EXP($N$11-$O$11/(EA223+$P$11))/$S$95)</f>
        <v>0.59530875118151483</v>
      </c>
      <c r="EC214" s="47">
        <f>-1*EB214*$O$11/(EA223+$P$11)^2</f>
        <v>-1.382880390518596E-2</v>
      </c>
      <c r="ED214" s="44">
        <f>$R$183/(EXP($N$11-$O$11/(EC223+$P$11))/$S$95)</f>
        <v>0.59530875118151483</v>
      </c>
      <c r="EE214" s="47">
        <f>-1*ED214*$O$11/(EC223+$P$11)^2</f>
        <v>-1.382880390518596E-2</v>
      </c>
      <c r="EF214" s="44">
        <f>$R$183/(EXP($N$11-$O$11/(EE223+$P$11))/$S$95)</f>
        <v>0.59530875118151483</v>
      </c>
      <c r="EG214" s="47">
        <f>-1*EF214*$O$11/(EE223+$P$11)^2</f>
        <v>-1.382880390518596E-2</v>
      </c>
      <c r="EH214" s="44">
        <f>$R$183/(EXP($N$11-$O$11/(EG223+$P$11))/$S$95)</f>
        <v>0.59530875118151483</v>
      </c>
      <c r="EI214" s="47">
        <f>-1*EH214*$O$11/(EG223+$P$11)^2</f>
        <v>-1.382880390518596E-2</v>
      </c>
      <c r="EJ214" s="44">
        <f>$R$183/(EXP($N$11-$O$11/(EI223+$P$11))/$S$95)</f>
        <v>0.59530875118151483</v>
      </c>
      <c r="EK214" s="47">
        <f>-1*EJ214*$O$11/(EI223+$P$11)^2</f>
        <v>-1.382880390518596E-2</v>
      </c>
      <c r="EL214" s="44">
        <f>$R$183/(EXP($N$11-$O$11/(EK223+$P$11))/$S$95)</f>
        <v>0.59530875118151483</v>
      </c>
      <c r="EM214" s="47">
        <f>-1*EL214*$O$11/(EK223+$P$11)^2</f>
        <v>-1.382880390518596E-2</v>
      </c>
      <c r="EN214" s="44">
        <f>$R$183/(EXP($N$11-$O$11/(EM223+$P$11))/$S$95)</f>
        <v>0.59530875118151483</v>
      </c>
      <c r="EO214" s="47">
        <f>-1*EN214*$O$11/(EM223+$P$11)^2</f>
        <v>-1.382880390518596E-2</v>
      </c>
      <c r="EP214" s="44">
        <f>$R$183/(EXP($N$11-$O$11/(EO223+$P$11))/$S$95)</f>
        <v>0.59530875118151483</v>
      </c>
      <c r="EQ214" s="47">
        <f>-1*EP214*$O$11/(EO223+$P$11)^2</f>
        <v>-1.382880390518596E-2</v>
      </c>
      <c r="ER214" s="44">
        <f>$R$183/(EXP($N$11-$O$11/(EQ223+$P$11))/$S$95)</f>
        <v>0.59530875118151483</v>
      </c>
      <c r="ES214" s="47">
        <f>-1*ER214*$O$11/(EQ223+$P$11)^2</f>
        <v>-1.382880390518596E-2</v>
      </c>
      <c r="ET214" s="44">
        <f>$R$183/(EXP($N$11-$O$11/(ES223+$P$11))/$S$95)</f>
        <v>0.59530875118151483</v>
      </c>
      <c r="EU214" s="47">
        <f>-1*ET214*$O$11/(ES223+$P$11)^2</f>
        <v>-1.382880390518596E-2</v>
      </c>
      <c r="EV214" s="44">
        <f>$R$183/(EXP($N$11-$O$11/(EU223+$P$11))/$S$95)</f>
        <v>0.59530875118151483</v>
      </c>
      <c r="EW214" s="47">
        <f>-1*EV214*$O$11/(EU223+$P$11)^2</f>
        <v>-1.382880390518596E-2</v>
      </c>
    </row>
    <row r="215" spans="13:153" x14ac:dyDescent="0.25">
      <c r="M215" s="45">
        <v>4</v>
      </c>
      <c r="N215" s="44">
        <f t="shared" si="94"/>
        <v>5.7244169045617792E-2</v>
      </c>
      <c r="O215" s="42">
        <f t="shared" si="95"/>
        <v>8.4368032153384114</v>
      </c>
      <c r="P215" s="44">
        <f>$R$184/(EXP($N$12-$O$12/(O222+$P$12))/$S$95)</f>
        <v>6.2813658744582224E-2</v>
      </c>
      <c r="Q215" s="47">
        <f>-1*P215*$O$12/(O222+$P$12)^2</f>
        <v>-1.69005906145147E-3</v>
      </c>
      <c r="R215" s="44">
        <f>$R$184/(EXP($N$12-$O$12/(Q223+$P$12))/$S$95)</f>
        <v>5.7510943698596974E-2</v>
      </c>
      <c r="S215" s="47">
        <f>-1*R215*$O$12/(Q223+$P$12)^2</f>
        <v>-1.5132392128837278E-3</v>
      </c>
      <c r="T215" s="44">
        <f>$R$184/(EXP($N$12-$O$12/(S223+$P$12))/$S$95)</f>
        <v>5.7244864682433824E-2</v>
      </c>
      <c r="U215" s="47">
        <f>-1*T215*$O$12/(S223+$P$12)^2</f>
        <v>-1.5044615591367891E-3</v>
      </c>
      <c r="V215" s="44">
        <f>$R$184/(EXP($N$12-$O$12/(U223+$P$12))/$S$95)</f>
        <v>5.7244169050380274E-2</v>
      </c>
      <c r="W215" s="47">
        <f>-1*V215*$O$12/(U223+$P$12)^2</f>
        <v>-1.5044386232091343E-3</v>
      </c>
      <c r="X215" s="44">
        <f>$R$184/(EXP($N$12-$O$12/(W223+$P$12))/$S$95)</f>
        <v>5.7244169045617792E-2</v>
      </c>
      <c r="Y215" s="47">
        <f>-1*X215*$O$12/(W223+$P$12)^2</f>
        <v>-1.5044386230521093E-3</v>
      </c>
      <c r="Z215" s="44">
        <f>$R$184/(EXP($N$12-$O$12/(Y223+$P$12))/$S$95)</f>
        <v>5.7244169045617792E-2</v>
      </c>
      <c r="AA215" s="47">
        <f>-1*Z215*$O$12/(Y223+$P$12)^2</f>
        <v>-1.5044386230521093E-3</v>
      </c>
      <c r="AB215" s="44">
        <f>$R$184/(EXP($N$12-$O$12/(AA223+$P$12))/$S$95)</f>
        <v>5.7244169045617792E-2</v>
      </c>
      <c r="AC215" s="47">
        <f>-1*AB215*$O$12/(AA223+$P$12)^2</f>
        <v>-1.5044386230521093E-3</v>
      </c>
      <c r="AD215" s="44">
        <f>$R$184/(EXP($N$12-$O$12/(AC223+$P$12))/$S$95)</f>
        <v>5.7244169045617792E-2</v>
      </c>
      <c r="AE215" s="47">
        <f>-1*AD215*$O$12/(AC223+$P$12)^2</f>
        <v>-1.5044386230521093E-3</v>
      </c>
      <c r="AF215" s="44">
        <f>$R$184/(EXP($N$12-$O$12/(AE223+$P$12))/$S$95)</f>
        <v>5.7244169045617792E-2</v>
      </c>
      <c r="AG215" s="47">
        <f>-1*AF215*$O$12/(AE223+$P$12)^2</f>
        <v>-1.5044386230521093E-3</v>
      </c>
      <c r="AH215" s="44">
        <f>$R$184/(EXP($N$12-$O$12/(AG223+$P$12))/$S$95)</f>
        <v>5.7244169045617792E-2</v>
      </c>
      <c r="AI215" s="47">
        <f>-1*AH215*$O$12/(AG223+$P$12)^2</f>
        <v>-1.5044386230521093E-3</v>
      </c>
      <c r="AJ215" s="44">
        <f>$R$184/(EXP($N$12-$O$12/(AI223+$P$12))/$S$95)</f>
        <v>5.7244169045617792E-2</v>
      </c>
      <c r="AK215" s="47">
        <f>-1*AJ215*$O$12/(AI223+$P$12)^2</f>
        <v>-1.5044386230521093E-3</v>
      </c>
      <c r="AL215" s="44">
        <f>$R$184/(EXP($N$12-$O$12/(AK223+$P$12))/$S$95)</f>
        <v>5.7244169045617792E-2</v>
      </c>
      <c r="AM215" s="47">
        <f>-1*AL215*$O$12/(AK223+$P$12)^2</f>
        <v>-1.5044386230521093E-3</v>
      </c>
      <c r="AN215" s="44">
        <f>$R$184/(EXP($N$12-$O$12/(AM223+$P$12))/$S$95)</f>
        <v>5.7244169045617792E-2</v>
      </c>
      <c r="AO215" s="47">
        <f>-1*AN215*$O$12/(AM223+$P$12)^2</f>
        <v>-1.5044386230521093E-3</v>
      </c>
      <c r="AP215" s="44">
        <f>$R$184/(EXP($N$12-$O$12/(AO223+$P$12))/$S$95)</f>
        <v>5.7244169045617792E-2</v>
      </c>
      <c r="AQ215" s="47">
        <f>-1*AP215*$O$12/(AO223+$P$12)^2</f>
        <v>-1.5044386230521093E-3</v>
      </c>
      <c r="AR215" s="44">
        <f>$R$184/(EXP($N$12-$O$12/(AQ223+$P$12))/$S$95)</f>
        <v>5.7244169045617792E-2</v>
      </c>
      <c r="AS215" s="47">
        <f>-1*AR215*$O$12/(AQ223+$P$12)^2</f>
        <v>-1.5044386230521093E-3</v>
      </c>
      <c r="AT215" s="44">
        <f>$R$184/(EXP($N$12-$O$12/(AS223+$P$12))/$S$95)</f>
        <v>5.7244169045617792E-2</v>
      </c>
      <c r="AU215" s="47">
        <f>-1*AT215*$O$12/(AS223+$P$12)^2</f>
        <v>-1.5044386230521093E-3</v>
      </c>
      <c r="AV215" s="44">
        <f>$R$184/(EXP($N$12-$O$12/(AU223+$P$12))/$S$95)</f>
        <v>5.7244169045617792E-2</v>
      </c>
      <c r="AW215" s="47">
        <f>-1*AV215*$O$12/(AU223+$P$12)^2</f>
        <v>-1.5044386230521093E-3</v>
      </c>
      <c r="AX215" s="44">
        <f>$R$184/(EXP($N$12-$O$12/(AW223+$P$12))/$S$95)</f>
        <v>5.7244169045617792E-2</v>
      </c>
      <c r="AY215" s="47">
        <f>-1*AX215*$O$12/(AW223+$P$12)^2</f>
        <v>-1.5044386230521093E-3</v>
      </c>
      <c r="AZ215" s="44">
        <f>$R$184/(EXP($N$12-$O$12/(AY223+$P$12))/$S$95)</f>
        <v>5.7244169045617792E-2</v>
      </c>
      <c r="BA215" s="47">
        <f>-1*AZ215*$O$12/(AY223+$P$12)^2</f>
        <v>-1.5044386230521093E-3</v>
      </c>
      <c r="BB215" s="44">
        <f>$R$184/(EXP($N$12-$O$12/(BA223+$P$12))/$S$95)</f>
        <v>5.7244169045617792E-2</v>
      </c>
      <c r="BC215" s="47">
        <f>-1*BB215*$O$12/(BA223+$P$12)^2</f>
        <v>-1.5044386230521093E-3</v>
      </c>
      <c r="BD215" s="44">
        <f>$R$184/(EXP($N$12-$O$12/(BC223+$P$12))/$S$95)</f>
        <v>5.7244169045617792E-2</v>
      </c>
      <c r="BE215" s="47">
        <f>-1*BD215*$O$12/(BC223+$P$12)^2</f>
        <v>-1.5044386230521093E-3</v>
      </c>
      <c r="BF215" s="44">
        <f>$R$184/(EXP($N$12-$O$12/(BE223+$P$12))/$S$95)</f>
        <v>5.7244169045617792E-2</v>
      </c>
      <c r="BG215" s="47">
        <f>-1*BF215*$O$12/(BE223+$P$12)^2</f>
        <v>-1.5044386230521093E-3</v>
      </c>
      <c r="BH215" s="44">
        <f>$R$184/(EXP($N$12-$O$12/(BG223+$P$12))/$S$95)</f>
        <v>5.7244169045617792E-2</v>
      </c>
      <c r="BI215" s="47">
        <f>-1*BH215*$O$12/(BG223+$P$12)^2</f>
        <v>-1.5044386230521093E-3</v>
      </c>
      <c r="BJ215" s="44">
        <f>$R$184/(EXP($N$12-$O$12/(BI223+$P$12))/$S$95)</f>
        <v>5.7244169045617792E-2</v>
      </c>
      <c r="BK215" s="47">
        <f>-1*BJ215*$O$12/(BI223+$P$12)^2</f>
        <v>-1.5044386230521093E-3</v>
      </c>
      <c r="BL215" s="44">
        <f>$R$184/(EXP($N$12-$O$12/(BK223+$P$12))/$S$95)</f>
        <v>5.7244169045617792E-2</v>
      </c>
      <c r="BM215" s="47">
        <f>-1*BL215*$O$12/(BK223+$P$12)^2</f>
        <v>-1.5044386230521093E-3</v>
      </c>
      <c r="BN215" s="44">
        <f>$R$184/(EXP($N$12-$O$12/(BM223+$P$12))/$S$95)</f>
        <v>5.7244169045617792E-2</v>
      </c>
      <c r="BO215" s="47">
        <f>-1*BN215*$O$12/(BM223+$P$12)^2</f>
        <v>-1.5044386230521093E-3</v>
      </c>
      <c r="BP215" s="44">
        <f>$R$184/(EXP($N$12-$O$12/(BO223+$P$12))/$S$95)</f>
        <v>5.7244169045617792E-2</v>
      </c>
      <c r="BQ215" s="47">
        <f>-1*BP215*$O$12/(BO223+$P$12)^2</f>
        <v>-1.5044386230521093E-3</v>
      </c>
      <c r="BR215" s="44">
        <f>$R$184/(EXP($N$12-$O$12/(BQ223+$P$12))/$S$95)</f>
        <v>5.7244169045617792E-2</v>
      </c>
      <c r="BS215" s="47">
        <f>-1*BR215*$O$12/(BQ223+$P$12)^2</f>
        <v>-1.5044386230521093E-3</v>
      </c>
      <c r="BT215" s="44">
        <f>$R$184/(EXP($N$12-$O$12/(BS223+$P$12))/$S$95)</f>
        <v>5.7244169045617792E-2</v>
      </c>
      <c r="BU215" s="47">
        <f>-1*BT215*$O$12/(BS223+$P$12)^2</f>
        <v>-1.5044386230521093E-3</v>
      </c>
      <c r="BV215" s="44">
        <f>$R$184/(EXP($N$12-$O$12/(BU223+$P$12))/$S$95)</f>
        <v>5.7244169045617792E-2</v>
      </c>
      <c r="BW215" s="47">
        <f>-1*BV215*$O$12/(BU223+$P$12)^2</f>
        <v>-1.5044386230521093E-3</v>
      </c>
      <c r="BX215" s="44">
        <f>$R$184/(EXP($N$12-$O$12/(BW223+$P$12))/$S$95)</f>
        <v>5.7244169045617792E-2</v>
      </c>
      <c r="BY215" s="47">
        <f>-1*BX215*$O$12/(BW223+$P$12)^2</f>
        <v>-1.5044386230521093E-3</v>
      </c>
      <c r="BZ215" s="44">
        <f>$R$184/(EXP($N$12-$O$12/(BY223+$P$12))/$S$95)</f>
        <v>5.7244169045617792E-2</v>
      </c>
      <c r="CA215" s="47">
        <f>-1*BZ215*$O$12/(BY223+$P$12)^2</f>
        <v>-1.5044386230521093E-3</v>
      </c>
      <c r="CB215" s="44">
        <f>$R$184/(EXP($N$12-$O$12/(CA223+$P$12))/$S$95)</f>
        <v>5.7244169045617792E-2</v>
      </c>
      <c r="CC215" s="47">
        <f>-1*CB215*$O$12/(CA223+$P$12)^2</f>
        <v>-1.5044386230521093E-3</v>
      </c>
      <c r="CD215" s="44">
        <f>$R$184/(EXP($N$12-$O$12/(CC223+$P$12))/$S$95)</f>
        <v>5.7244169045617792E-2</v>
      </c>
      <c r="CE215" s="47">
        <f>-1*CD215*$O$12/(CC223+$P$12)^2</f>
        <v>-1.5044386230521093E-3</v>
      </c>
      <c r="CF215" s="44">
        <f>$R$184/(EXP($N$12-$O$12/(CE223+$P$12))/$S$95)</f>
        <v>5.7244169045617792E-2</v>
      </c>
      <c r="CG215" s="47">
        <f>-1*CF215*$O$12/(CE223+$P$12)^2</f>
        <v>-1.5044386230521093E-3</v>
      </c>
      <c r="CH215" s="44">
        <f>$R$184/(EXP($N$12-$O$12/(CG223+$P$12))/$S$95)</f>
        <v>5.7244169045617792E-2</v>
      </c>
      <c r="CI215" s="47">
        <f>-1*CH215*$O$12/(CG223+$P$12)^2</f>
        <v>-1.5044386230521093E-3</v>
      </c>
      <c r="CJ215" s="44">
        <f>$R$184/(EXP($N$12-$O$12/(CI223+$P$12))/$S$95)</f>
        <v>5.7244169045617792E-2</v>
      </c>
      <c r="CK215" s="47">
        <f>-1*CJ215*$O$12/(CI223+$P$12)^2</f>
        <v>-1.5044386230521093E-3</v>
      </c>
      <c r="CL215" s="44">
        <f>$R$184/(EXP($N$12-$O$12/(CK223+$P$12))/$S$95)</f>
        <v>5.7244169045617792E-2</v>
      </c>
      <c r="CM215" s="47">
        <f>-1*CL215*$O$12/(CK223+$P$12)^2</f>
        <v>-1.5044386230521093E-3</v>
      </c>
      <c r="CN215" s="44">
        <f>$R$184/(EXP($N$12-$O$12/(CM223+$P$12))/$S$95)</f>
        <v>5.7244169045617792E-2</v>
      </c>
      <c r="CO215" s="47">
        <f>-1*CN215*$O$12/(CM223+$P$12)^2</f>
        <v>-1.5044386230521093E-3</v>
      </c>
      <c r="CP215" s="44">
        <f>$R$184/(EXP($N$12-$O$12/(CO223+$P$12))/$S$95)</f>
        <v>5.7244169045617792E-2</v>
      </c>
      <c r="CQ215" s="47">
        <f>-1*CP215*$O$12/(CO223+$P$12)^2</f>
        <v>-1.5044386230521093E-3</v>
      </c>
      <c r="CR215" s="44">
        <f>$R$184/(EXP($N$12-$O$12/(CQ223+$P$12))/$S$95)</f>
        <v>5.7244169045617792E-2</v>
      </c>
      <c r="CS215" s="47">
        <f>-1*CR215*$O$12/(CQ223+$P$12)^2</f>
        <v>-1.5044386230521093E-3</v>
      </c>
      <c r="CT215" s="44">
        <f>$R$184/(EXP($N$12-$O$12/(CS223+$P$12))/$S$95)</f>
        <v>5.7244169045617792E-2</v>
      </c>
      <c r="CU215" s="47">
        <f>-1*CT215*$O$12/(CS223+$P$12)^2</f>
        <v>-1.5044386230521093E-3</v>
      </c>
      <c r="CV215" s="44">
        <f>$R$184/(EXP($N$12-$O$12/(CU223+$P$12))/$S$95)</f>
        <v>5.7244169045617792E-2</v>
      </c>
      <c r="CW215" s="47">
        <f>-1*CV215*$O$12/(CU223+$P$12)^2</f>
        <v>-1.5044386230521093E-3</v>
      </c>
      <c r="CX215" s="44">
        <f>$R$184/(EXP($N$12-$O$12/(CW223+$P$12))/$S$95)</f>
        <v>5.7244169045617792E-2</v>
      </c>
      <c r="CY215" s="47">
        <f>-1*CX215*$O$12/(CW223+$P$12)^2</f>
        <v>-1.5044386230521093E-3</v>
      </c>
      <c r="CZ215" s="44">
        <f>$R$184/(EXP($N$12-$O$12/(CY223+$P$12))/$S$95)</f>
        <v>5.7244169045617792E-2</v>
      </c>
      <c r="DA215" s="47">
        <f>-1*CZ215*$O$12/(CY223+$P$12)^2</f>
        <v>-1.5044386230521093E-3</v>
      </c>
      <c r="DB215" s="44">
        <f>$R$184/(EXP($N$12-$O$12/(DA223+$P$12))/$S$95)</f>
        <v>5.7244169045617792E-2</v>
      </c>
      <c r="DC215" s="47">
        <f>-1*DB215*$O$12/(DA223+$P$12)^2</f>
        <v>-1.5044386230521093E-3</v>
      </c>
      <c r="DD215" s="44">
        <f>$R$184/(EXP($N$12-$O$12/(DC223+$P$12))/$S$95)</f>
        <v>5.7244169045617792E-2</v>
      </c>
      <c r="DE215" s="47">
        <f>-1*DD215*$O$12/(DC223+$P$12)^2</f>
        <v>-1.5044386230521093E-3</v>
      </c>
      <c r="DF215" s="44">
        <f>$R$184/(EXP($N$12-$O$12/(DE223+$P$12))/$S$95)</f>
        <v>5.7244169045617792E-2</v>
      </c>
      <c r="DG215" s="47">
        <f>-1*DF215*$O$12/(DE223+$P$12)^2</f>
        <v>-1.5044386230521093E-3</v>
      </c>
      <c r="DH215" s="44">
        <f>$R$184/(EXP($N$12-$O$12/(DG223+$P$12))/$S$95)</f>
        <v>5.7244169045617792E-2</v>
      </c>
      <c r="DI215" s="47">
        <f>-1*DH215*$O$12/(DG223+$P$12)^2</f>
        <v>-1.5044386230521093E-3</v>
      </c>
      <c r="DJ215" s="44">
        <f>$R$184/(EXP($N$12-$O$12/(DI223+$P$12))/$S$95)</f>
        <v>5.7244169045617792E-2</v>
      </c>
      <c r="DK215" s="47">
        <f>-1*DJ215*$O$12/(DI223+$P$12)^2</f>
        <v>-1.5044386230521093E-3</v>
      </c>
      <c r="DL215" s="44">
        <f>$R$184/(EXP($N$12-$O$12/(DK223+$P$12))/$S$95)</f>
        <v>5.7244169045617792E-2</v>
      </c>
      <c r="DM215" s="47">
        <f>-1*DL215*$O$12/(DK223+$P$12)^2</f>
        <v>-1.5044386230521093E-3</v>
      </c>
      <c r="DN215" s="44">
        <f>$R$184/(EXP($N$12-$O$12/(DM223+$P$12))/$S$95)</f>
        <v>5.7244169045617792E-2</v>
      </c>
      <c r="DO215" s="47">
        <f>-1*DN215*$O$12/(DM223+$P$12)^2</f>
        <v>-1.5044386230521093E-3</v>
      </c>
      <c r="DP215" s="44">
        <f>$R$184/(EXP($N$12-$O$12/(DO223+$P$12))/$S$95)</f>
        <v>5.7244169045617792E-2</v>
      </c>
      <c r="DQ215" s="47">
        <f>-1*DP215*$O$12/(DO223+$P$12)^2</f>
        <v>-1.5044386230521093E-3</v>
      </c>
      <c r="DR215" s="44">
        <f>$R$184/(EXP($N$12-$O$12/(DQ223+$P$12))/$S$95)</f>
        <v>5.7244169045617792E-2</v>
      </c>
      <c r="DS215" s="47">
        <f>-1*DR215*$O$12/(DQ223+$P$12)^2</f>
        <v>-1.5044386230521093E-3</v>
      </c>
      <c r="DT215" s="44">
        <f>$R$184/(EXP($N$12-$O$12/(DS223+$P$12))/$S$95)</f>
        <v>5.7244169045617792E-2</v>
      </c>
      <c r="DU215" s="47">
        <f>-1*DT215*$O$12/(DS223+$P$12)^2</f>
        <v>-1.5044386230521093E-3</v>
      </c>
      <c r="DV215" s="44">
        <f>$R$184/(EXP($N$12-$O$12/(DU223+$P$12))/$S$95)</f>
        <v>5.7244169045617792E-2</v>
      </c>
      <c r="DW215" s="47">
        <f>-1*DV215*$O$12/(DU223+$P$12)^2</f>
        <v>-1.5044386230521093E-3</v>
      </c>
      <c r="DX215" s="44">
        <f>$R$184/(EXP($N$12-$O$12/(DW223+$P$12))/$S$95)</f>
        <v>5.7244169045617792E-2</v>
      </c>
      <c r="DY215" s="47">
        <f>-1*DX215*$O$12/(DW223+$P$12)^2</f>
        <v>-1.5044386230521093E-3</v>
      </c>
      <c r="DZ215" s="44">
        <f>$R$184/(EXP($N$12-$O$12/(DY223+$P$12))/$S$95)</f>
        <v>5.7244169045617792E-2</v>
      </c>
      <c r="EA215" s="47">
        <f>-1*DZ215*$O$12/(DY223+$P$12)^2</f>
        <v>-1.5044386230521093E-3</v>
      </c>
      <c r="EB215" s="44">
        <f>$R$184/(EXP($N$12-$O$12/(EA223+$P$12))/$S$95)</f>
        <v>5.7244169045617792E-2</v>
      </c>
      <c r="EC215" s="47">
        <f>-1*EB215*$O$12/(EA223+$P$12)^2</f>
        <v>-1.5044386230521093E-3</v>
      </c>
      <c r="ED215" s="44">
        <f>$R$184/(EXP($N$12-$O$12/(EC223+$P$12))/$S$95)</f>
        <v>5.7244169045617792E-2</v>
      </c>
      <c r="EE215" s="47">
        <f>-1*ED215*$O$12/(EC223+$P$12)^2</f>
        <v>-1.5044386230521093E-3</v>
      </c>
      <c r="EF215" s="44">
        <f>$R$184/(EXP($N$12-$O$12/(EE223+$P$12))/$S$95)</f>
        <v>5.7244169045617792E-2</v>
      </c>
      <c r="EG215" s="47">
        <f>-1*EF215*$O$12/(EE223+$P$12)^2</f>
        <v>-1.5044386230521093E-3</v>
      </c>
      <c r="EH215" s="44">
        <f>$R$184/(EXP($N$12-$O$12/(EG223+$P$12))/$S$95)</f>
        <v>5.7244169045617792E-2</v>
      </c>
      <c r="EI215" s="47">
        <f>-1*EH215*$O$12/(EG223+$P$12)^2</f>
        <v>-1.5044386230521093E-3</v>
      </c>
      <c r="EJ215" s="44">
        <f>$R$184/(EXP($N$12-$O$12/(EI223+$P$12))/$S$95)</f>
        <v>5.7244169045617792E-2</v>
      </c>
      <c r="EK215" s="47">
        <f>-1*EJ215*$O$12/(EI223+$P$12)^2</f>
        <v>-1.5044386230521093E-3</v>
      </c>
      <c r="EL215" s="44">
        <f>$R$184/(EXP($N$12-$O$12/(EK223+$P$12))/$S$95)</f>
        <v>5.7244169045617792E-2</v>
      </c>
      <c r="EM215" s="47">
        <f>-1*EL215*$O$12/(EK223+$P$12)^2</f>
        <v>-1.5044386230521093E-3</v>
      </c>
      <c r="EN215" s="44">
        <f>$R$184/(EXP($N$12-$O$12/(EM223+$P$12))/$S$95)</f>
        <v>5.7244169045617792E-2</v>
      </c>
      <c r="EO215" s="47">
        <f>-1*EN215*$O$12/(EM223+$P$12)^2</f>
        <v>-1.5044386230521093E-3</v>
      </c>
      <c r="EP215" s="44">
        <f>$R$184/(EXP($N$12-$O$12/(EO223+$P$12))/$S$95)</f>
        <v>5.7244169045617792E-2</v>
      </c>
      <c r="EQ215" s="47">
        <f>-1*EP215*$O$12/(EO223+$P$12)^2</f>
        <v>-1.5044386230521093E-3</v>
      </c>
      <c r="ER215" s="44">
        <f>$R$184/(EXP($N$12-$O$12/(EQ223+$P$12))/$S$95)</f>
        <v>5.7244169045617792E-2</v>
      </c>
      <c r="ES215" s="47">
        <f>-1*ER215*$O$12/(EQ223+$P$12)^2</f>
        <v>-1.5044386230521093E-3</v>
      </c>
      <c r="ET215" s="44">
        <f>$R$184/(EXP($N$12-$O$12/(ES223+$P$12))/$S$95)</f>
        <v>5.7244169045617792E-2</v>
      </c>
      <c r="EU215" s="47">
        <f>-1*ET215*$O$12/(ES223+$P$12)^2</f>
        <v>-1.5044386230521093E-3</v>
      </c>
      <c r="EV215" s="44">
        <f>$R$184/(EXP($N$12-$O$12/(EU223+$P$12))/$S$95)</f>
        <v>5.7244169045617792E-2</v>
      </c>
      <c r="EW215" s="47">
        <f>-1*EV215*$O$12/(EU223+$P$12)^2</f>
        <v>-1.5044386230521093E-3</v>
      </c>
    </row>
    <row r="216" spans="13:153" x14ac:dyDescent="0.25">
      <c r="M216" s="45">
        <v>5</v>
      </c>
      <c r="N216" s="44">
        <f t="shared" si="94"/>
        <v>2.8336410799390092E-2</v>
      </c>
      <c r="O216" s="42">
        <f t="shared" si="95"/>
        <v>3.4019851732121049</v>
      </c>
      <c r="P216" s="44">
        <f>$R$185/(EXP($N$13-$O$13/(O222+$P$13))/$S$95)</f>
        <v>3.1249324188394344E-2</v>
      </c>
      <c r="Q216" s="47">
        <f>-1*P216*$O$13/(O222+$P$13)^2</f>
        <v>-8.8609722186373395E-4</v>
      </c>
      <c r="R216" s="44">
        <f>$R$185/(EXP($N$13-$O$13/(Q223+$P$13))/$S$95)</f>
        <v>2.8475601185130046E-2</v>
      </c>
      <c r="S216" s="47">
        <f>-1*R216*$O$13/(Q223+$P$13)^2</f>
        <v>-7.8963526448676128E-4</v>
      </c>
      <c r="T216" s="44">
        <f>$R$185/(EXP($N$13-$O$13/(S223+$P$13))/$S$95)</f>
        <v>2.8336773704442791E-2</v>
      </c>
      <c r="U216" s="47">
        <f>-1*T216*$O$13/(S223+$P$13)^2</f>
        <v>-7.8485909213682047E-4</v>
      </c>
      <c r="V216" s="44">
        <f>$R$185/(EXP($N$13-$O$13/(U223+$P$13))/$S$95)</f>
        <v>2.8336410801874604E-2</v>
      </c>
      <c r="W216" s="47">
        <f>-1*V216*$O$13/(U223+$P$13)^2</f>
        <v>-7.848466136338002E-4</v>
      </c>
      <c r="X216" s="44">
        <f>$R$185/(EXP($N$13-$O$13/(W223+$P$13))/$S$95)</f>
        <v>2.8336410799390092E-2</v>
      </c>
      <c r="Y216" s="47">
        <f>-1*X216*$O$13/(W223+$P$13)^2</f>
        <v>-7.8484661354836962E-4</v>
      </c>
      <c r="Z216" s="44">
        <f>$R$185/(EXP($N$13-$O$13/(Y223+$P$13))/$S$95)</f>
        <v>2.8336410799390092E-2</v>
      </c>
      <c r="AA216" s="47">
        <f>-1*Z216*$O$13/(Y223+$P$13)^2</f>
        <v>-7.8484661354836962E-4</v>
      </c>
      <c r="AB216" s="44">
        <f>$R$185/(EXP($N$13-$O$13/(AA223+$P$13))/$S$95)</f>
        <v>2.8336410799390092E-2</v>
      </c>
      <c r="AC216" s="47">
        <f>-1*AB216*$O$13/(AA223+$P$13)^2</f>
        <v>-7.8484661354836962E-4</v>
      </c>
      <c r="AD216" s="44">
        <f>$R$185/(EXP($N$13-$O$13/(AC223+$P$13))/$S$95)</f>
        <v>2.8336410799390092E-2</v>
      </c>
      <c r="AE216" s="47">
        <f>-1*AD216*$O$13/(AC223+$P$13)^2</f>
        <v>-7.8484661354836962E-4</v>
      </c>
      <c r="AF216" s="44">
        <f>$R$185/(EXP($N$13-$O$13/(AE223+$P$13))/$S$95)</f>
        <v>2.8336410799390092E-2</v>
      </c>
      <c r="AG216" s="47">
        <f>-1*AF216*$O$13/(AE223+$P$13)^2</f>
        <v>-7.8484661354836962E-4</v>
      </c>
      <c r="AH216" s="44">
        <f>$R$185/(EXP($N$13-$O$13/(AG223+$P$13))/$S$95)</f>
        <v>2.8336410799390092E-2</v>
      </c>
      <c r="AI216" s="47">
        <f>-1*AH216*$O$13/(AG223+$P$13)^2</f>
        <v>-7.8484661354836962E-4</v>
      </c>
      <c r="AJ216" s="44">
        <f>$R$185/(EXP($N$13-$O$13/(AI223+$P$13))/$S$95)</f>
        <v>2.8336410799390092E-2</v>
      </c>
      <c r="AK216" s="47">
        <f>-1*AJ216*$O$13/(AI223+$P$13)^2</f>
        <v>-7.8484661354836962E-4</v>
      </c>
      <c r="AL216" s="44">
        <f>$R$185/(EXP($N$13-$O$13/(AK223+$P$13))/$S$95)</f>
        <v>2.8336410799390092E-2</v>
      </c>
      <c r="AM216" s="47">
        <f>-1*AL216*$O$13/(AK223+$P$13)^2</f>
        <v>-7.8484661354836962E-4</v>
      </c>
      <c r="AN216" s="44">
        <f>$R$185/(EXP($N$13-$O$13/(AM223+$P$13))/$S$95)</f>
        <v>2.8336410799390092E-2</v>
      </c>
      <c r="AO216" s="47">
        <f>-1*AN216*$O$13/(AM223+$P$13)^2</f>
        <v>-7.8484661354836962E-4</v>
      </c>
      <c r="AP216" s="44">
        <f>$R$185/(EXP($N$13-$O$13/(AO223+$P$13))/$S$95)</f>
        <v>2.8336410799390092E-2</v>
      </c>
      <c r="AQ216" s="47">
        <f>-1*AP216*$O$13/(AO223+$P$13)^2</f>
        <v>-7.8484661354836962E-4</v>
      </c>
      <c r="AR216" s="44">
        <f>$R$185/(EXP($N$13-$O$13/(AQ223+$P$13))/$S$95)</f>
        <v>2.8336410799390092E-2</v>
      </c>
      <c r="AS216" s="47">
        <f>-1*AR216*$O$13/(AQ223+$P$13)^2</f>
        <v>-7.8484661354836962E-4</v>
      </c>
      <c r="AT216" s="44">
        <f>$R$185/(EXP($N$13-$O$13/(AS223+$P$13))/$S$95)</f>
        <v>2.8336410799390092E-2</v>
      </c>
      <c r="AU216" s="47">
        <f>-1*AT216*$O$13/(AS223+$P$13)^2</f>
        <v>-7.8484661354836962E-4</v>
      </c>
      <c r="AV216" s="44">
        <f>$R$185/(EXP($N$13-$O$13/(AU223+$P$13))/$S$95)</f>
        <v>2.8336410799390092E-2</v>
      </c>
      <c r="AW216" s="47">
        <f>-1*AV216*$O$13/(AU223+$P$13)^2</f>
        <v>-7.8484661354836962E-4</v>
      </c>
      <c r="AX216" s="44">
        <f>$R$185/(EXP($N$13-$O$13/(AW223+$P$13))/$S$95)</f>
        <v>2.8336410799390092E-2</v>
      </c>
      <c r="AY216" s="47">
        <f>-1*AX216*$O$13/(AW223+$P$13)^2</f>
        <v>-7.8484661354836962E-4</v>
      </c>
      <c r="AZ216" s="44">
        <f>$R$185/(EXP($N$13-$O$13/(AY223+$P$13))/$S$95)</f>
        <v>2.8336410799390092E-2</v>
      </c>
      <c r="BA216" s="47">
        <f>-1*AZ216*$O$13/(AY223+$P$13)^2</f>
        <v>-7.8484661354836962E-4</v>
      </c>
      <c r="BB216" s="44">
        <f>$R$185/(EXP($N$13-$O$13/(BA223+$P$13))/$S$95)</f>
        <v>2.8336410799390092E-2</v>
      </c>
      <c r="BC216" s="47">
        <f>-1*BB216*$O$13/(BA223+$P$13)^2</f>
        <v>-7.8484661354836962E-4</v>
      </c>
      <c r="BD216" s="44">
        <f>$R$185/(EXP($N$13-$O$13/(BC223+$P$13))/$S$95)</f>
        <v>2.8336410799390092E-2</v>
      </c>
      <c r="BE216" s="47">
        <f>-1*BD216*$O$13/(BC223+$P$13)^2</f>
        <v>-7.8484661354836962E-4</v>
      </c>
      <c r="BF216" s="44">
        <f>$R$185/(EXP($N$13-$O$13/(BE223+$P$13))/$S$95)</f>
        <v>2.8336410799390092E-2</v>
      </c>
      <c r="BG216" s="47">
        <f>-1*BF216*$O$13/(BE223+$P$13)^2</f>
        <v>-7.8484661354836962E-4</v>
      </c>
      <c r="BH216" s="44">
        <f>$R$185/(EXP($N$13-$O$13/(BG223+$P$13))/$S$95)</f>
        <v>2.8336410799390092E-2</v>
      </c>
      <c r="BI216" s="47">
        <f>-1*BH216*$O$13/(BG223+$P$13)^2</f>
        <v>-7.8484661354836962E-4</v>
      </c>
      <c r="BJ216" s="44">
        <f>$R$185/(EXP($N$13-$O$13/(BI223+$P$13))/$S$95)</f>
        <v>2.8336410799390092E-2</v>
      </c>
      <c r="BK216" s="47">
        <f>-1*BJ216*$O$13/(BI223+$P$13)^2</f>
        <v>-7.8484661354836962E-4</v>
      </c>
      <c r="BL216" s="44">
        <f>$R$185/(EXP($N$13-$O$13/(BK223+$P$13))/$S$95)</f>
        <v>2.8336410799390092E-2</v>
      </c>
      <c r="BM216" s="47">
        <f>-1*BL216*$O$13/(BK223+$P$13)^2</f>
        <v>-7.8484661354836962E-4</v>
      </c>
      <c r="BN216" s="44">
        <f>$R$185/(EXP($N$13-$O$13/(BM223+$P$13))/$S$95)</f>
        <v>2.8336410799390092E-2</v>
      </c>
      <c r="BO216" s="47">
        <f>-1*BN216*$O$13/(BM223+$P$13)^2</f>
        <v>-7.8484661354836962E-4</v>
      </c>
      <c r="BP216" s="44">
        <f>$R$185/(EXP($N$13-$O$13/(BO223+$P$13))/$S$95)</f>
        <v>2.8336410799390092E-2</v>
      </c>
      <c r="BQ216" s="47">
        <f>-1*BP216*$O$13/(BO223+$P$13)^2</f>
        <v>-7.8484661354836962E-4</v>
      </c>
      <c r="BR216" s="44">
        <f>$R$185/(EXP($N$13-$O$13/(BQ223+$P$13))/$S$95)</f>
        <v>2.8336410799390092E-2</v>
      </c>
      <c r="BS216" s="47">
        <f>-1*BR216*$O$13/(BQ223+$P$13)^2</f>
        <v>-7.8484661354836962E-4</v>
      </c>
      <c r="BT216" s="44">
        <f>$R$185/(EXP($N$13-$O$13/(BS223+$P$13))/$S$95)</f>
        <v>2.8336410799390092E-2</v>
      </c>
      <c r="BU216" s="47">
        <f>-1*BT216*$O$13/(BS223+$P$13)^2</f>
        <v>-7.8484661354836962E-4</v>
      </c>
      <c r="BV216" s="44">
        <f>$R$185/(EXP($N$13-$O$13/(BU223+$P$13))/$S$95)</f>
        <v>2.8336410799390092E-2</v>
      </c>
      <c r="BW216" s="47">
        <f>-1*BV216*$O$13/(BU223+$P$13)^2</f>
        <v>-7.8484661354836962E-4</v>
      </c>
      <c r="BX216" s="44">
        <f>$R$185/(EXP($N$13-$O$13/(BW223+$P$13))/$S$95)</f>
        <v>2.8336410799390092E-2</v>
      </c>
      <c r="BY216" s="47">
        <f>-1*BX216*$O$13/(BW223+$P$13)^2</f>
        <v>-7.8484661354836962E-4</v>
      </c>
      <c r="BZ216" s="44">
        <f>$R$185/(EXP($N$13-$O$13/(BY223+$P$13))/$S$95)</f>
        <v>2.8336410799390092E-2</v>
      </c>
      <c r="CA216" s="47">
        <f>-1*BZ216*$O$13/(BY223+$P$13)^2</f>
        <v>-7.8484661354836962E-4</v>
      </c>
      <c r="CB216" s="44">
        <f>$R$185/(EXP($N$13-$O$13/(CA223+$P$13))/$S$95)</f>
        <v>2.8336410799390092E-2</v>
      </c>
      <c r="CC216" s="47">
        <f>-1*CB216*$O$13/(CA223+$P$13)^2</f>
        <v>-7.8484661354836962E-4</v>
      </c>
      <c r="CD216" s="44">
        <f>$R$185/(EXP($N$13-$O$13/(CC223+$P$13))/$S$95)</f>
        <v>2.8336410799390092E-2</v>
      </c>
      <c r="CE216" s="47">
        <f>-1*CD216*$O$13/(CC223+$P$13)^2</f>
        <v>-7.8484661354836962E-4</v>
      </c>
      <c r="CF216" s="44">
        <f>$R$185/(EXP($N$13-$O$13/(CE223+$P$13))/$S$95)</f>
        <v>2.8336410799390092E-2</v>
      </c>
      <c r="CG216" s="47">
        <f>-1*CF216*$O$13/(CE223+$P$13)^2</f>
        <v>-7.8484661354836962E-4</v>
      </c>
      <c r="CH216" s="44">
        <f>$R$185/(EXP($N$13-$O$13/(CG223+$P$13))/$S$95)</f>
        <v>2.8336410799390092E-2</v>
      </c>
      <c r="CI216" s="47">
        <f>-1*CH216*$O$13/(CG223+$P$13)^2</f>
        <v>-7.8484661354836962E-4</v>
      </c>
      <c r="CJ216" s="44">
        <f>$R$185/(EXP($N$13-$O$13/(CI223+$P$13))/$S$95)</f>
        <v>2.8336410799390092E-2</v>
      </c>
      <c r="CK216" s="47">
        <f>-1*CJ216*$O$13/(CI223+$P$13)^2</f>
        <v>-7.8484661354836962E-4</v>
      </c>
      <c r="CL216" s="44">
        <f>$R$185/(EXP($N$13-$O$13/(CK223+$P$13))/$S$95)</f>
        <v>2.8336410799390092E-2</v>
      </c>
      <c r="CM216" s="47">
        <f>-1*CL216*$O$13/(CK223+$P$13)^2</f>
        <v>-7.8484661354836962E-4</v>
      </c>
      <c r="CN216" s="44">
        <f>$R$185/(EXP($N$13-$O$13/(CM223+$P$13))/$S$95)</f>
        <v>2.8336410799390092E-2</v>
      </c>
      <c r="CO216" s="47">
        <f>-1*CN216*$O$13/(CM223+$P$13)^2</f>
        <v>-7.8484661354836962E-4</v>
      </c>
      <c r="CP216" s="44">
        <f>$R$185/(EXP($N$13-$O$13/(CO223+$P$13))/$S$95)</f>
        <v>2.8336410799390092E-2</v>
      </c>
      <c r="CQ216" s="47">
        <f>-1*CP216*$O$13/(CO223+$P$13)^2</f>
        <v>-7.8484661354836962E-4</v>
      </c>
      <c r="CR216" s="44">
        <f>$R$185/(EXP($N$13-$O$13/(CQ223+$P$13))/$S$95)</f>
        <v>2.8336410799390092E-2</v>
      </c>
      <c r="CS216" s="47">
        <f>-1*CR216*$O$13/(CQ223+$P$13)^2</f>
        <v>-7.8484661354836962E-4</v>
      </c>
      <c r="CT216" s="44">
        <f>$R$185/(EXP($N$13-$O$13/(CS223+$P$13))/$S$95)</f>
        <v>2.8336410799390092E-2</v>
      </c>
      <c r="CU216" s="47">
        <f>-1*CT216*$O$13/(CS223+$P$13)^2</f>
        <v>-7.8484661354836962E-4</v>
      </c>
      <c r="CV216" s="44">
        <f>$R$185/(EXP($N$13-$O$13/(CU223+$P$13))/$S$95)</f>
        <v>2.8336410799390092E-2</v>
      </c>
      <c r="CW216" s="47">
        <f>-1*CV216*$O$13/(CU223+$P$13)^2</f>
        <v>-7.8484661354836962E-4</v>
      </c>
      <c r="CX216" s="44">
        <f>$R$185/(EXP($N$13-$O$13/(CW223+$P$13))/$S$95)</f>
        <v>2.8336410799390092E-2</v>
      </c>
      <c r="CY216" s="47">
        <f>-1*CX216*$O$13/(CW223+$P$13)^2</f>
        <v>-7.8484661354836962E-4</v>
      </c>
      <c r="CZ216" s="44">
        <f>$R$185/(EXP($N$13-$O$13/(CY223+$P$13))/$S$95)</f>
        <v>2.8336410799390092E-2</v>
      </c>
      <c r="DA216" s="47">
        <f>-1*CZ216*$O$13/(CY223+$P$13)^2</f>
        <v>-7.8484661354836962E-4</v>
      </c>
      <c r="DB216" s="44">
        <f>$R$185/(EXP($N$13-$O$13/(DA223+$P$13))/$S$95)</f>
        <v>2.8336410799390092E-2</v>
      </c>
      <c r="DC216" s="47">
        <f>-1*DB216*$O$13/(DA223+$P$13)^2</f>
        <v>-7.8484661354836962E-4</v>
      </c>
      <c r="DD216" s="44">
        <f>$R$185/(EXP($N$13-$O$13/(DC223+$P$13))/$S$95)</f>
        <v>2.8336410799390092E-2</v>
      </c>
      <c r="DE216" s="47">
        <f>-1*DD216*$O$13/(DC223+$P$13)^2</f>
        <v>-7.8484661354836962E-4</v>
      </c>
      <c r="DF216" s="44">
        <f>$R$185/(EXP($N$13-$O$13/(DE223+$P$13))/$S$95)</f>
        <v>2.8336410799390092E-2</v>
      </c>
      <c r="DG216" s="47">
        <f>-1*DF216*$O$13/(DE223+$P$13)^2</f>
        <v>-7.8484661354836962E-4</v>
      </c>
      <c r="DH216" s="44">
        <f>$R$185/(EXP($N$13-$O$13/(DG223+$P$13))/$S$95)</f>
        <v>2.8336410799390092E-2</v>
      </c>
      <c r="DI216" s="47">
        <f>-1*DH216*$O$13/(DG223+$P$13)^2</f>
        <v>-7.8484661354836962E-4</v>
      </c>
      <c r="DJ216" s="44">
        <f>$R$185/(EXP($N$13-$O$13/(DI223+$P$13))/$S$95)</f>
        <v>2.8336410799390092E-2</v>
      </c>
      <c r="DK216" s="47">
        <f>-1*DJ216*$O$13/(DI223+$P$13)^2</f>
        <v>-7.8484661354836962E-4</v>
      </c>
      <c r="DL216" s="44">
        <f>$R$185/(EXP($N$13-$O$13/(DK223+$P$13))/$S$95)</f>
        <v>2.8336410799390092E-2</v>
      </c>
      <c r="DM216" s="47">
        <f>-1*DL216*$O$13/(DK223+$P$13)^2</f>
        <v>-7.8484661354836962E-4</v>
      </c>
      <c r="DN216" s="44">
        <f>$R$185/(EXP($N$13-$O$13/(DM223+$P$13))/$S$95)</f>
        <v>2.8336410799390092E-2</v>
      </c>
      <c r="DO216" s="47">
        <f>-1*DN216*$O$13/(DM223+$P$13)^2</f>
        <v>-7.8484661354836962E-4</v>
      </c>
      <c r="DP216" s="44">
        <f>$R$185/(EXP($N$13-$O$13/(DO223+$P$13))/$S$95)</f>
        <v>2.8336410799390092E-2</v>
      </c>
      <c r="DQ216" s="47">
        <f>-1*DP216*$O$13/(DO223+$P$13)^2</f>
        <v>-7.8484661354836962E-4</v>
      </c>
      <c r="DR216" s="44">
        <f>$R$185/(EXP($N$13-$O$13/(DQ223+$P$13))/$S$95)</f>
        <v>2.8336410799390092E-2</v>
      </c>
      <c r="DS216" s="47">
        <f>-1*DR216*$O$13/(DQ223+$P$13)^2</f>
        <v>-7.8484661354836962E-4</v>
      </c>
      <c r="DT216" s="44">
        <f>$R$185/(EXP($N$13-$O$13/(DS223+$P$13))/$S$95)</f>
        <v>2.8336410799390092E-2</v>
      </c>
      <c r="DU216" s="47">
        <f>-1*DT216*$O$13/(DS223+$P$13)^2</f>
        <v>-7.8484661354836962E-4</v>
      </c>
      <c r="DV216" s="44">
        <f>$R$185/(EXP($N$13-$O$13/(DU223+$P$13))/$S$95)</f>
        <v>2.8336410799390092E-2</v>
      </c>
      <c r="DW216" s="47">
        <f>-1*DV216*$O$13/(DU223+$P$13)^2</f>
        <v>-7.8484661354836962E-4</v>
      </c>
      <c r="DX216" s="44">
        <f>$R$185/(EXP($N$13-$O$13/(DW223+$P$13))/$S$95)</f>
        <v>2.8336410799390092E-2</v>
      </c>
      <c r="DY216" s="47">
        <f>-1*DX216*$O$13/(DW223+$P$13)^2</f>
        <v>-7.8484661354836962E-4</v>
      </c>
      <c r="DZ216" s="44">
        <f>$R$185/(EXP($N$13-$O$13/(DY223+$P$13))/$S$95)</f>
        <v>2.8336410799390092E-2</v>
      </c>
      <c r="EA216" s="47">
        <f>-1*DZ216*$O$13/(DY223+$P$13)^2</f>
        <v>-7.8484661354836962E-4</v>
      </c>
      <c r="EB216" s="44">
        <f>$R$185/(EXP($N$13-$O$13/(EA223+$P$13))/$S$95)</f>
        <v>2.8336410799390092E-2</v>
      </c>
      <c r="EC216" s="47">
        <f>-1*EB216*$O$13/(EA223+$P$13)^2</f>
        <v>-7.8484661354836962E-4</v>
      </c>
      <c r="ED216" s="44">
        <f>$R$185/(EXP($N$13-$O$13/(EC223+$P$13))/$S$95)</f>
        <v>2.8336410799390092E-2</v>
      </c>
      <c r="EE216" s="47">
        <f>-1*ED216*$O$13/(EC223+$P$13)^2</f>
        <v>-7.8484661354836962E-4</v>
      </c>
      <c r="EF216" s="44">
        <f>$R$185/(EXP($N$13-$O$13/(EE223+$P$13))/$S$95)</f>
        <v>2.8336410799390092E-2</v>
      </c>
      <c r="EG216" s="47">
        <f>-1*EF216*$O$13/(EE223+$P$13)^2</f>
        <v>-7.8484661354836962E-4</v>
      </c>
      <c r="EH216" s="44">
        <f>$R$185/(EXP($N$13-$O$13/(EG223+$P$13))/$S$95)</f>
        <v>2.8336410799390092E-2</v>
      </c>
      <c r="EI216" s="47">
        <f>-1*EH216*$O$13/(EG223+$P$13)^2</f>
        <v>-7.8484661354836962E-4</v>
      </c>
      <c r="EJ216" s="44">
        <f>$R$185/(EXP($N$13-$O$13/(EI223+$P$13))/$S$95)</f>
        <v>2.8336410799390092E-2</v>
      </c>
      <c r="EK216" s="47">
        <f>-1*EJ216*$O$13/(EI223+$P$13)^2</f>
        <v>-7.8484661354836962E-4</v>
      </c>
      <c r="EL216" s="44">
        <f>$R$185/(EXP($N$13-$O$13/(EK223+$P$13))/$S$95)</f>
        <v>2.8336410799390092E-2</v>
      </c>
      <c r="EM216" s="47">
        <f>-1*EL216*$O$13/(EK223+$P$13)^2</f>
        <v>-7.8484661354836962E-4</v>
      </c>
      <c r="EN216" s="44">
        <f>$R$185/(EXP($N$13-$O$13/(EM223+$P$13))/$S$95)</f>
        <v>2.8336410799390092E-2</v>
      </c>
      <c r="EO216" s="47">
        <f>-1*EN216*$O$13/(EM223+$P$13)^2</f>
        <v>-7.8484661354836962E-4</v>
      </c>
      <c r="EP216" s="44">
        <f>$R$185/(EXP($N$13-$O$13/(EO223+$P$13))/$S$95)</f>
        <v>2.8336410799390092E-2</v>
      </c>
      <c r="EQ216" s="47">
        <f>-1*EP216*$O$13/(EO223+$P$13)^2</f>
        <v>-7.8484661354836962E-4</v>
      </c>
      <c r="ER216" s="44">
        <f>$R$185/(EXP($N$13-$O$13/(EQ223+$P$13))/$S$95)</f>
        <v>2.8336410799390092E-2</v>
      </c>
      <c r="ES216" s="47">
        <f>-1*ER216*$O$13/(EQ223+$P$13)^2</f>
        <v>-7.8484661354836962E-4</v>
      </c>
      <c r="ET216" s="44">
        <f>$R$185/(EXP($N$13-$O$13/(ES223+$P$13))/$S$95)</f>
        <v>2.8336410799390092E-2</v>
      </c>
      <c r="EU216" s="47">
        <f>-1*ET216*$O$13/(ES223+$P$13)^2</f>
        <v>-7.8484661354836962E-4</v>
      </c>
      <c r="EV216" s="44">
        <f>$R$185/(EXP($N$13-$O$13/(EU223+$P$13))/$S$95)</f>
        <v>2.8336410799390092E-2</v>
      </c>
      <c r="EW216" s="47">
        <f>-1*EV216*$O$13/(EU223+$P$13)^2</f>
        <v>-7.8484661354836962E-4</v>
      </c>
    </row>
    <row r="217" spans="13:153" x14ac:dyDescent="0.25">
      <c r="M217" s="45">
        <v>6</v>
      </c>
      <c r="N217" s="44">
        <f t="shared" si="94"/>
        <v>0</v>
      </c>
      <c r="O217" s="42">
        <f t="shared" si="95"/>
        <v>0</v>
      </c>
      <c r="P217" s="44">
        <f>$R$186/(EXP($N$14-$O$14/(O222+$P$14))/$S$95)</f>
        <v>0</v>
      </c>
      <c r="Q217" s="47">
        <f>-1*P217*$O$14/(O222+$P$14)^2</f>
        <v>0</v>
      </c>
      <c r="R217" s="44">
        <f>$R$186/(EXP($N$14-$O$14/(Q223+$P$14))/$S$95)</f>
        <v>0</v>
      </c>
      <c r="S217" s="47">
        <f>-1*R217*$O$14/(Q223+$P$14)^2</f>
        <v>0</v>
      </c>
      <c r="T217" s="44">
        <f>$R$186/(EXP($N$14-$O$14/(S223+$P$14))/$S$95)</f>
        <v>0</v>
      </c>
      <c r="U217" s="47">
        <f>-1*T217*$O$14/(S223+$P$14)^2</f>
        <v>0</v>
      </c>
      <c r="V217" s="44">
        <f>$R$186/(EXP($N$14-$O$14/(U223+$P$14))/$S$95)</f>
        <v>0</v>
      </c>
      <c r="W217" s="47">
        <f>-1*V217*$O$14/(U223+$P$14)^2</f>
        <v>0</v>
      </c>
      <c r="X217" s="44">
        <f>$R$186/(EXP($N$14-$O$14/(W223+$P$14))/$S$95)</f>
        <v>0</v>
      </c>
      <c r="Y217" s="47">
        <f>-1*X217*$O$14/(W223+$P$14)^2</f>
        <v>0</v>
      </c>
      <c r="Z217" s="44">
        <f>$R$186/(EXP($N$14-$O$14/(Y223+$P$14))/$S$95)</f>
        <v>0</v>
      </c>
      <c r="AA217" s="47">
        <f>-1*Z217*$O$14/(Y223+$P$14)^2</f>
        <v>0</v>
      </c>
      <c r="AB217" s="44">
        <f>$R$186/(EXP($N$14-$O$14/(AA223+$P$14))/$S$95)</f>
        <v>0</v>
      </c>
      <c r="AC217" s="47">
        <f>-1*AB217*$O$14/(AA223+$P$14)^2</f>
        <v>0</v>
      </c>
      <c r="AD217" s="44">
        <f>$R$186/(EXP($N$14-$O$14/(AC223+$P$14))/$S$95)</f>
        <v>0</v>
      </c>
      <c r="AE217" s="47">
        <f>-1*AD217*$O$14/(AC223+$P$14)^2</f>
        <v>0</v>
      </c>
      <c r="AF217" s="44">
        <f>$R$186/(EXP($N$14-$O$14/(AE223+$P$14))/$S$95)</f>
        <v>0</v>
      </c>
      <c r="AG217" s="47">
        <f>-1*AF217*$O$14/(AE223+$P$14)^2</f>
        <v>0</v>
      </c>
      <c r="AH217" s="44">
        <f>$R$186/(EXP($N$14-$O$14/(AG223+$P$14))/$S$95)</f>
        <v>0</v>
      </c>
      <c r="AI217" s="47">
        <f>-1*AH217*$O$14/(AG223+$P$14)^2</f>
        <v>0</v>
      </c>
      <c r="AJ217" s="44">
        <f>$R$186/(EXP($N$14-$O$14/(AI223+$P$14))/$S$95)</f>
        <v>0</v>
      </c>
      <c r="AK217" s="47">
        <f>-1*AJ217*$O$14/(AI223+$P$14)^2</f>
        <v>0</v>
      </c>
      <c r="AL217" s="44">
        <f>$R$186/(EXP($N$14-$O$14/(AK223+$P$14))/$S$95)</f>
        <v>0</v>
      </c>
      <c r="AM217" s="47">
        <f>-1*AL217*$O$14/(AK223+$P$14)^2</f>
        <v>0</v>
      </c>
      <c r="AN217" s="44">
        <f>$R$186/(EXP($N$14-$O$14/(AM223+$P$14))/$S$95)</f>
        <v>0</v>
      </c>
      <c r="AO217" s="47">
        <f>-1*AN217*$O$14/(AM223+$P$14)^2</f>
        <v>0</v>
      </c>
      <c r="AP217" s="44">
        <f>$R$186/(EXP($N$14-$O$14/(AO223+$P$14))/$S$95)</f>
        <v>0</v>
      </c>
      <c r="AQ217" s="47">
        <f>-1*AP217*$O$14/(AO223+$P$14)^2</f>
        <v>0</v>
      </c>
      <c r="AR217" s="44">
        <f>$R$186/(EXP($N$14-$O$14/(AQ223+$P$14))/$S$95)</f>
        <v>0</v>
      </c>
      <c r="AS217" s="47">
        <f>-1*AR217*$O$14/(AQ223+$P$14)^2</f>
        <v>0</v>
      </c>
      <c r="AT217" s="44">
        <f>$R$186/(EXP($N$14-$O$14/(AS223+$P$14))/$S$95)</f>
        <v>0</v>
      </c>
      <c r="AU217" s="47">
        <f>-1*AT217*$O$14/(AS223+$P$14)^2</f>
        <v>0</v>
      </c>
      <c r="AV217" s="44">
        <f>$R$186/(EXP($N$14-$O$14/(AU223+$P$14))/$S$95)</f>
        <v>0</v>
      </c>
      <c r="AW217" s="47">
        <f>-1*AV217*$O$14/(AU223+$P$14)^2</f>
        <v>0</v>
      </c>
      <c r="AX217" s="44">
        <f>$R$186/(EXP($N$14-$O$14/(AW223+$P$14))/$S$95)</f>
        <v>0</v>
      </c>
      <c r="AY217" s="47">
        <f>-1*AX217*$O$14/(AW223+$P$14)^2</f>
        <v>0</v>
      </c>
      <c r="AZ217" s="44">
        <f>$R$186/(EXP($N$14-$O$14/(AY223+$P$14))/$S$95)</f>
        <v>0</v>
      </c>
      <c r="BA217" s="47">
        <f>-1*AZ217*$O$14/(AY223+$P$14)^2</f>
        <v>0</v>
      </c>
      <c r="BB217" s="44">
        <f>$R$186/(EXP($N$14-$O$14/(BA223+$P$14))/$S$95)</f>
        <v>0</v>
      </c>
      <c r="BC217" s="47">
        <f>-1*BB217*$O$14/(BA223+$P$14)^2</f>
        <v>0</v>
      </c>
      <c r="BD217" s="44">
        <f>$R$186/(EXP($N$14-$O$14/(BC223+$P$14))/$S$95)</f>
        <v>0</v>
      </c>
      <c r="BE217" s="47">
        <f>-1*BD217*$O$14/(BC223+$P$14)^2</f>
        <v>0</v>
      </c>
      <c r="BF217" s="44">
        <f>$R$186/(EXP($N$14-$O$14/(BE223+$P$14))/$S$95)</f>
        <v>0</v>
      </c>
      <c r="BG217" s="47">
        <f>-1*BF217*$O$14/(BE223+$P$14)^2</f>
        <v>0</v>
      </c>
      <c r="BH217" s="44">
        <f>$R$186/(EXP($N$14-$O$14/(BG223+$P$14))/$S$95)</f>
        <v>0</v>
      </c>
      <c r="BI217" s="47">
        <f>-1*BH217*$O$14/(BG223+$P$14)^2</f>
        <v>0</v>
      </c>
      <c r="BJ217" s="44">
        <f>$R$186/(EXP($N$14-$O$14/(BI223+$P$14))/$S$95)</f>
        <v>0</v>
      </c>
      <c r="BK217" s="47">
        <f>-1*BJ217*$O$14/(BI223+$P$14)^2</f>
        <v>0</v>
      </c>
      <c r="BL217" s="44">
        <f>$R$186/(EXP($N$14-$O$14/(BK223+$P$14))/$S$95)</f>
        <v>0</v>
      </c>
      <c r="BM217" s="47">
        <f>-1*BL217*$O$14/(BK223+$P$14)^2</f>
        <v>0</v>
      </c>
      <c r="BN217" s="44">
        <f>$R$186/(EXP($N$14-$O$14/(BM223+$P$14))/$S$95)</f>
        <v>0</v>
      </c>
      <c r="BO217" s="47">
        <f>-1*BN217*$O$14/(BM223+$P$14)^2</f>
        <v>0</v>
      </c>
      <c r="BP217" s="44">
        <f>$R$186/(EXP($N$14-$O$14/(BO223+$P$14))/$S$95)</f>
        <v>0</v>
      </c>
      <c r="BQ217" s="47">
        <f>-1*BP217*$O$14/(BO223+$P$14)^2</f>
        <v>0</v>
      </c>
      <c r="BR217" s="44">
        <f>$R$186/(EXP($N$14-$O$14/(BQ223+$P$14))/$S$95)</f>
        <v>0</v>
      </c>
      <c r="BS217" s="47">
        <f>-1*BR217*$O$14/(BQ223+$P$14)^2</f>
        <v>0</v>
      </c>
      <c r="BT217" s="44">
        <f>$R$186/(EXP($N$14-$O$14/(BS223+$P$14))/$S$95)</f>
        <v>0</v>
      </c>
      <c r="BU217" s="47">
        <f>-1*BT217*$O$14/(BS223+$P$14)^2</f>
        <v>0</v>
      </c>
      <c r="BV217" s="44">
        <f>$R$186/(EXP($N$14-$O$14/(BU223+$P$14))/$S$95)</f>
        <v>0</v>
      </c>
      <c r="BW217" s="47">
        <f>-1*BV217*$O$14/(BU223+$P$14)^2</f>
        <v>0</v>
      </c>
      <c r="BX217" s="44">
        <f>$R$186/(EXP($N$14-$O$14/(BW223+$P$14))/$S$95)</f>
        <v>0</v>
      </c>
      <c r="BY217" s="47">
        <f>-1*BX217*$O$14/(BW223+$P$14)^2</f>
        <v>0</v>
      </c>
      <c r="BZ217" s="44">
        <f>$R$186/(EXP($N$14-$O$14/(BY223+$P$14))/$S$95)</f>
        <v>0</v>
      </c>
      <c r="CA217" s="47">
        <f>-1*BZ217*$O$14/(BY223+$P$14)^2</f>
        <v>0</v>
      </c>
      <c r="CB217" s="44">
        <f>$R$186/(EXP($N$14-$O$14/(CA223+$P$14))/$S$95)</f>
        <v>0</v>
      </c>
      <c r="CC217" s="47">
        <f>-1*CB217*$O$14/(CA223+$P$14)^2</f>
        <v>0</v>
      </c>
      <c r="CD217" s="44">
        <f>$R$186/(EXP($N$14-$O$14/(CC223+$P$14))/$S$95)</f>
        <v>0</v>
      </c>
      <c r="CE217" s="47">
        <f>-1*CD217*$O$14/(CC223+$P$14)^2</f>
        <v>0</v>
      </c>
      <c r="CF217" s="44">
        <f>$R$186/(EXP($N$14-$O$14/(CE223+$P$14))/$S$95)</f>
        <v>0</v>
      </c>
      <c r="CG217" s="47">
        <f>-1*CF217*$O$14/(CE223+$P$14)^2</f>
        <v>0</v>
      </c>
      <c r="CH217" s="44">
        <f>$R$186/(EXP($N$14-$O$14/(CG223+$P$14))/$S$95)</f>
        <v>0</v>
      </c>
      <c r="CI217" s="47">
        <f>-1*CH217*$O$14/(CG223+$P$14)^2</f>
        <v>0</v>
      </c>
      <c r="CJ217" s="44">
        <f>$R$186/(EXP($N$14-$O$14/(CI223+$P$14))/$S$95)</f>
        <v>0</v>
      </c>
      <c r="CK217" s="47">
        <f>-1*CJ217*$O$14/(CI223+$P$14)^2</f>
        <v>0</v>
      </c>
      <c r="CL217" s="44">
        <f>$R$186/(EXP($N$14-$O$14/(CK223+$P$14))/$S$95)</f>
        <v>0</v>
      </c>
      <c r="CM217" s="47">
        <f>-1*CL217*$O$14/(CK223+$P$14)^2</f>
        <v>0</v>
      </c>
      <c r="CN217" s="44">
        <f>$R$186/(EXP($N$14-$O$14/(CM223+$P$14))/$S$95)</f>
        <v>0</v>
      </c>
      <c r="CO217" s="47">
        <f>-1*CN217*$O$14/(CM223+$P$14)^2</f>
        <v>0</v>
      </c>
      <c r="CP217" s="44">
        <f>$R$186/(EXP($N$14-$O$14/(CO223+$P$14))/$S$95)</f>
        <v>0</v>
      </c>
      <c r="CQ217" s="47">
        <f>-1*CP217*$O$14/(CO223+$P$14)^2</f>
        <v>0</v>
      </c>
      <c r="CR217" s="44">
        <f>$R$186/(EXP($N$14-$O$14/(CQ223+$P$14))/$S$95)</f>
        <v>0</v>
      </c>
      <c r="CS217" s="47">
        <f>-1*CR217*$O$14/(CQ223+$P$14)^2</f>
        <v>0</v>
      </c>
      <c r="CT217" s="44">
        <f>$R$186/(EXP($N$14-$O$14/(CS223+$P$14))/$S$95)</f>
        <v>0</v>
      </c>
      <c r="CU217" s="47">
        <f>-1*CT217*$O$14/(CS223+$P$14)^2</f>
        <v>0</v>
      </c>
      <c r="CV217" s="44">
        <f>$R$186/(EXP($N$14-$O$14/(CU223+$P$14))/$S$95)</f>
        <v>0</v>
      </c>
      <c r="CW217" s="47">
        <f>-1*CV217*$O$14/(CU223+$P$14)^2</f>
        <v>0</v>
      </c>
      <c r="CX217" s="44">
        <f>$R$186/(EXP($N$14-$O$14/(CW223+$P$14))/$S$95)</f>
        <v>0</v>
      </c>
      <c r="CY217" s="47">
        <f>-1*CX217*$O$14/(CW223+$P$14)^2</f>
        <v>0</v>
      </c>
      <c r="CZ217" s="44">
        <f>$R$186/(EXP($N$14-$O$14/(CY223+$P$14))/$S$95)</f>
        <v>0</v>
      </c>
      <c r="DA217" s="47">
        <f>-1*CZ217*$O$14/(CY223+$P$14)^2</f>
        <v>0</v>
      </c>
      <c r="DB217" s="44">
        <f>$R$186/(EXP($N$14-$O$14/(DA223+$P$14))/$S$95)</f>
        <v>0</v>
      </c>
      <c r="DC217" s="47">
        <f>-1*DB217*$O$14/(DA223+$P$14)^2</f>
        <v>0</v>
      </c>
      <c r="DD217" s="44">
        <f>$R$186/(EXP($N$14-$O$14/(DC223+$P$14))/$S$95)</f>
        <v>0</v>
      </c>
      <c r="DE217" s="47">
        <f>-1*DD217*$O$14/(DC223+$P$14)^2</f>
        <v>0</v>
      </c>
      <c r="DF217" s="44">
        <f>$R$186/(EXP($N$14-$O$14/(DE223+$P$14))/$S$95)</f>
        <v>0</v>
      </c>
      <c r="DG217" s="47">
        <f>-1*DF217*$O$14/(DE223+$P$14)^2</f>
        <v>0</v>
      </c>
      <c r="DH217" s="44">
        <f>$R$186/(EXP($N$14-$O$14/(DG223+$P$14))/$S$95)</f>
        <v>0</v>
      </c>
      <c r="DI217" s="47">
        <f>-1*DH217*$O$14/(DG223+$P$14)^2</f>
        <v>0</v>
      </c>
      <c r="DJ217" s="44">
        <f>$R$186/(EXP($N$14-$O$14/(DI223+$P$14))/$S$95)</f>
        <v>0</v>
      </c>
      <c r="DK217" s="47">
        <f>-1*DJ217*$O$14/(DI223+$P$14)^2</f>
        <v>0</v>
      </c>
      <c r="DL217" s="44">
        <f>$R$186/(EXP($N$14-$O$14/(DK223+$P$14))/$S$95)</f>
        <v>0</v>
      </c>
      <c r="DM217" s="47">
        <f>-1*DL217*$O$14/(DK223+$P$14)^2</f>
        <v>0</v>
      </c>
      <c r="DN217" s="44">
        <f>$R$186/(EXP($N$14-$O$14/(DM223+$P$14))/$S$95)</f>
        <v>0</v>
      </c>
      <c r="DO217" s="47">
        <f>-1*DN217*$O$14/(DM223+$P$14)^2</f>
        <v>0</v>
      </c>
      <c r="DP217" s="44">
        <f>$R$186/(EXP($N$14-$O$14/(DO223+$P$14))/$S$95)</f>
        <v>0</v>
      </c>
      <c r="DQ217" s="47">
        <f>-1*DP217*$O$14/(DO223+$P$14)^2</f>
        <v>0</v>
      </c>
      <c r="DR217" s="44">
        <f>$R$186/(EXP($N$14-$O$14/(DQ223+$P$14))/$S$95)</f>
        <v>0</v>
      </c>
      <c r="DS217" s="47">
        <f>-1*DR217*$O$14/(DQ223+$P$14)^2</f>
        <v>0</v>
      </c>
      <c r="DT217" s="44">
        <f>$R$186/(EXP($N$14-$O$14/(DS223+$P$14))/$S$95)</f>
        <v>0</v>
      </c>
      <c r="DU217" s="47">
        <f>-1*DT217*$O$14/(DS223+$P$14)^2</f>
        <v>0</v>
      </c>
      <c r="DV217" s="44">
        <f>$R$186/(EXP($N$14-$O$14/(DU223+$P$14))/$S$95)</f>
        <v>0</v>
      </c>
      <c r="DW217" s="47">
        <f>-1*DV217*$O$14/(DU223+$P$14)^2</f>
        <v>0</v>
      </c>
      <c r="DX217" s="44">
        <f>$R$186/(EXP($N$14-$O$14/(DW223+$P$14))/$S$95)</f>
        <v>0</v>
      </c>
      <c r="DY217" s="47">
        <f>-1*DX217*$O$14/(DW223+$P$14)^2</f>
        <v>0</v>
      </c>
      <c r="DZ217" s="44">
        <f>$R$186/(EXP($N$14-$O$14/(DY223+$P$14))/$S$95)</f>
        <v>0</v>
      </c>
      <c r="EA217" s="47">
        <f>-1*DZ217*$O$14/(DY223+$P$14)^2</f>
        <v>0</v>
      </c>
      <c r="EB217" s="44">
        <f>$R$186/(EXP($N$14-$O$14/(EA223+$P$14))/$S$95)</f>
        <v>0</v>
      </c>
      <c r="EC217" s="47">
        <f>-1*EB217*$O$14/(EA223+$P$14)^2</f>
        <v>0</v>
      </c>
      <c r="ED217" s="44">
        <f>$R$186/(EXP($N$14-$O$14/(EC223+$P$14))/$S$95)</f>
        <v>0</v>
      </c>
      <c r="EE217" s="47">
        <f>-1*ED217*$O$14/(EC223+$P$14)^2</f>
        <v>0</v>
      </c>
      <c r="EF217" s="44">
        <f>$R$186/(EXP($N$14-$O$14/(EE223+$P$14))/$S$95)</f>
        <v>0</v>
      </c>
      <c r="EG217" s="47">
        <f>-1*EF217*$O$14/(EE223+$P$14)^2</f>
        <v>0</v>
      </c>
      <c r="EH217" s="44">
        <f>$R$186/(EXP($N$14-$O$14/(EG223+$P$14))/$S$95)</f>
        <v>0</v>
      </c>
      <c r="EI217" s="47">
        <f>-1*EH217*$O$14/(EG223+$P$14)^2</f>
        <v>0</v>
      </c>
      <c r="EJ217" s="44">
        <f>$R$186/(EXP($N$14-$O$14/(EI223+$P$14))/$S$95)</f>
        <v>0</v>
      </c>
      <c r="EK217" s="47">
        <f>-1*EJ217*$O$14/(EI223+$P$14)^2</f>
        <v>0</v>
      </c>
      <c r="EL217" s="44">
        <f>$R$186/(EXP($N$14-$O$14/(EK223+$P$14))/$S$95)</f>
        <v>0</v>
      </c>
      <c r="EM217" s="47">
        <f>-1*EL217*$O$14/(EK223+$P$14)^2</f>
        <v>0</v>
      </c>
      <c r="EN217" s="44">
        <f>$R$186/(EXP($N$14-$O$14/(EM223+$P$14))/$S$95)</f>
        <v>0</v>
      </c>
      <c r="EO217" s="47">
        <f>-1*EN217*$O$14/(EM223+$P$14)^2</f>
        <v>0</v>
      </c>
      <c r="EP217" s="44">
        <f>$R$186/(EXP($N$14-$O$14/(EO223+$P$14))/$S$95)</f>
        <v>0</v>
      </c>
      <c r="EQ217" s="47">
        <f>-1*EP217*$O$14/(EO223+$P$14)^2</f>
        <v>0</v>
      </c>
      <c r="ER217" s="44">
        <f>$R$186/(EXP($N$14-$O$14/(EQ223+$P$14))/$S$95)</f>
        <v>0</v>
      </c>
      <c r="ES217" s="47">
        <f>-1*ER217*$O$14/(EQ223+$P$14)^2</f>
        <v>0</v>
      </c>
      <c r="ET217" s="44">
        <f>$R$186/(EXP($N$14-$O$14/(ES223+$P$14))/$S$95)</f>
        <v>0</v>
      </c>
      <c r="EU217" s="47">
        <f>-1*ET217*$O$14/(ES223+$P$14)^2</f>
        <v>0</v>
      </c>
      <c r="EV217" s="44">
        <f>$R$186/(EXP($N$14-$O$14/(EU223+$P$14))/$S$95)</f>
        <v>0</v>
      </c>
      <c r="EW217" s="47">
        <f>-1*EV217*$O$14/(EU223+$P$14)^2</f>
        <v>0</v>
      </c>
    </row>
    <row r="218" spans="13:153" x14ac:dyDescent="0.25">
      <c r="M218" s="45">
        <v>7</v>
      </c>
      <c r="N218" s="44">
        <f t="shared" si="94"/>
        <v>0</v>
      </c>
      <c r="O218" s="42">
        <f t="shared" si="95"/>
        <v>0</v>
      </c>
      <c r="P218" s="44">
        <f>$R$187/(EXP($N$15-$O$15/(O222+$P$15))/$S$95)</f>
        <v>0</v>
      </c>
      <c r="Q218" s="47">
        <f>-1*P218*$O$15/(O222+$P$15)^2</f>
        <v>0</v>
      </c>
      <c r="R218" s="44">
        <f>$R$187/(EXP($N$15-$O$15/(Q223+$P$15))/$S$95)</f>
        <v>0</v>
      </c>
      <c r="S218" s="47">
        <f>-1*R218*$O$15/(Q223+$P$15)^2</f>
        <v>0</v>
      </c>
      <c r="T218" s="44">
        <f>$R$187/(EXP($N$15-$O$15/(S223+$P$15))/$S$95)</f>
        <v>0</v>
      </c>
      <c r="U218" s="47">
        <f>-1*T218*$O$15/(S223+$P$15)^2</f>
        <v>0</v>
      </c>
      <c r="V218" s="44">
        <f>$R$187/(EXP($N$15-$O$15/(U223+$P$15))/$S$95)</f>
        <v>0</v>
      </c>
      <c r="W218" s="47">
        <f>-1*V218*$O$15/(U223+$P$15)^2</f>
        <v>0</v>
      </c>
      <c r="X218" s="44">
        <f>$R$187/(EXP($N$15-$O$15/(W223+$P$15))/$S$95)</f>
        <v>0</v>
      </c>
      <c r="Y218" s="47">
        <f>-1*X218*$O$15/(W223+$P$15)^2</f>
        <v>0</v>
      </c>
      <c r="Z218" s="44">
        <f>$R$187/(EXP($N$15-$O$15/(Y223+$P$15))/$S$95)</f>
        <v>0</v>
      </c>
      <c r="AA218" s="47">
        <f>-1*Z218*$O$15/(Y223+$P$15)^2</f>
        <v>0</v>
      </c>
      <c r="AB218" s="44">
        <f>$R$187/(EXP($N$15-$O$15/(AA223+$P$15))/$S$95)</f>
        <v>0</v>
      </c>
      <c r="AC218" s="47">
        <f>-1*AB218*$O$15/(AA223+$P$15)^2</f>
        <v>0</v>
      </c>
      <c r="AD218" s="44">
        <f>$R$187/(EXP($N$15-$O$15/(AC223+$P$15))/$S$95)</f>
        <v>0</v>
      </c>
      <c r="AE218" s="47">
        <f>-1*AD218*$O$15/(AC223+$P$15)^2</f>
        <v>0</v>
      </c>
      <c r="AF218" s="44">
        <f>$R$187/(EXP($N$15-$O$15/(AE223+$P$15))/$S$95)</f>
        <v>0</v>
      </c>
      <c r="AG218" s="47">
        <f>-1*AF218*$O$15/(AE223+$P$15)^2</f>
        <v>0</v>
      </c>
      <c r="AH218" s="44">
        <f>$R$187/(EXP($N$15-$O$15/(AG223+$P$15))/$S$95)</f>
        <v>0</v>
      </c>
      <c r="AI218" s="47">
        <f>-1*AH218*$O$15/(AG223+$P$15)^2</f>
        <v>0</v>
      </c>
      <c r="AJ218" s="44">
        <f>$R$187/(EXP($N$15-$O$15/(AI223+$P$15))/$S$95)</f>
        <v>0</v>
      </c>
      <c r="AK218" s="47">
        <f>-1*AJ218*$O$15/(AI223+$P$15)^2</f>
        <v>0</v>
      </c>
      <c r="AL218" s="44">
        <f>$R$187/(EXP($N$15-$O$15/(AK223+$P$15))/$S$95)</f>
        <v>0</v>
      </c>
      <c r="AM218" s="47">
        <f>-1*AL218*$O$15/(AK223+$P$15)^2</f>
        <v>0</v>
      </c>
      <c r="AN218" s="44">
        <f>$R$187/(EXP($N$15-$O$15/(AM223+$P$15))/$S$95)</f>
        <v>0</v>
      </c>
      <c r="AO218" s="47">
        <f>-1*AN218*$O$15/(AM223+$P$15)^2</f>
        <v>0</v>
      </c>
      <c r="AP218" s="44">
        <f>$R$187/(EXP($N$15-$O$15/(AO223+$P$15))/$S$95)</f>
        <v>0</v>
      </c>
      <c r="AQ218" s="47">
        <f>-1*AP218*$O$15/(AO223+$P$15)^2</f>
        <v>0</v>
      </c>
      <c r="AR218" s="44">
        <f>$R$187/(EXP($N$15-$O$15/(AQ223+$P$15))/$S$95)</f>
        <v>0</v>
      </c>
      <c r="AS218" s="47">
        <f>-1*AR218*$O$15/(AQ223+$P$15)^2</f>
        <v>0</v>
      </c>
      <c r="AT218" s="44">
        <f>$R$187/(EXP($N$15-$O$15/(AS223+$P$15))/$S$95)</f>
        <v>0</v>
      </c>
      <c r="AU218" s="47">
        <f>-1*AT218*$O$15/(AS223+$P$15)^2</f>
        <v>0</v>
      </c>
      <c r="AV218" s="44">
        <f>$R$187/(EXP($N$15-$O$15/(AU223+$P$15))/$S$95)</f>
        <v>0</v>
      </c>
      <c r="AW218" s="47">
        <f>-1*AV218*$O$15/(AU223+$P$15)^2</f>
        <v>0</v>
      </c>
      <c r="AX218" s="44">
        <f>$R$187/(EXP($N$15-$O$15/(AW223+$P$15))/$S$95)</f>
        <v>0</v>
      </c>
      <c r="AY218" s="47">
        <f>-1*AX218*$O$15/(AW223+$P$15)^2</f>
        <v>0</v>
      </c>
      <c r="AZ218" s="44">
        <f>$R$187/(EXP($N$15-$O$15/(AY223+$P$15))/$S$95)</f>
        <v>0</v>
      </c>
      <c r="BA218" s="47">
        <f>-1*AZ218*$O$15/(AY223+$P$15)^2</f>
        <v>0</v>
      </c>
      <c r="BB218" s="44">
        <f>$R$187/(EXP($N$15-$O$15/(BA223+$P$15))/$S$95)</f>
        <v>0</v>
      </c>
      <c r="BC218" s="47">
        <f>-1*BB218*$O$15/(BA223+$P$15)^2</f>
        <v>0</v>
      </c>
      <c r="BD218" s="44">
        <f>$R$187/(EXP($N$15-$O$15/(BC223+$P$15))/$S$95)</f>
        <v>0</v>
      </c>
      <c r="BE218" s="47">
        <f>-1*BD218*$O$15/(BC223+$P$15)^2</f>
        <v>0</v>
      </c>
      <c r="BF218" s="44">
        <f>$R$187/(EXP($N$15-$O$15/(BE223+$P$15))/$S$95)</f>
        <v>0</v>
      </c>
      <c r="BG218" s="47">
        <f>-1*BF218*$O$15/(BE223+$P$15)^2</f>
        <v>0</v>
      </c>
      <c r="BH218" s="44">
        <f>$R$187/(EXP($N$15-$O$15/(BG223+$P$15))/$S$95)</f>
        <v>0</v>
      </c>
      <c r="BI218" s="47">
        <f>-1*BH218*$O$15/(BG223+$P$15)^2</f>
        <v>0</v>
      </c>
      <c r="BJ218" s="44">
        <f>$R$187/(EXP($N$15-$O$15/(BI223+$P$15))/$S$95)</f>
        <v>0</v>
      </c>
      <c r="BK218" s="47">
        <f>-1*BJ218*$O$15/(BI223+$P$15)^2</f>
        <v>0</v>
      </c>
      <c r="BL218" s="44">
        <f>$R$187/(EXP($N$15-$O$15/(BK223+$P$15))/$S$95)</f>
        <v>0</v>
      </c>
      <c r="BM218" s="47">
        <f>-1*BL218*$O$15/(BK223+$P$15)^2</f>
        <v>0</v>
      </c>
      <c r="BN218" s="44">
        <f>$R$187/(EXP($N$15-$O$15/(BM223+$P$15))/$S$95)</f>
        <v>0</v>
      </c>
      <c r="BO218" s="47">
        <f>-1*BN218*$O$15/(BM223+$P$15)^2</f>
        <v>0</v>
      </c>
      <c r="BP218" s="44">
        <f>$R$187/(EXP($N$15-$O$15/(BO223+$P$15))/$S$95)</f>
        <v>0</v>
      </c>
      <c r="BQ218" s="47">
        <f>-1*BP218*$O$15/(BO223+$P$15)^2</f>
        <v>0</v>
      </c>
      <c r="BR218" s="44">
        <f>$R$187/(EXP($N$15-$O$15/(BQ223+$P$15))/$S$95)</f>
        <v>0</v>
      </c>
      <c r="BS218" s="47">
        <f>-1*BR218*$O$15/(BQ223+$P$15)^2</f>
        <v>0</v>
      </c>
      <c r="BT218" s="44">
        <f>$R$187/(EXP($N$15-$O$15/(BS223+$P$15))/$S$95)</f>
        <v>0</v>
      </c>
      <c r="BU218" s="47">
        <f>-1*BT218*$O$15/(BS223+$P$15)^2</f>
        <v>0</v>
      </c>
      <c r="BV218" s="44">
        <f>$R$187/(EXP($N$15-$O$15/(BU223+$P$15))/$S$95)</f>
        <v>0</v>
      </c>
      <c r="BW218" s="47">
        <f>-1*BV218*$O$15/(BU223+$P$15)^2</f>
        <v>0</v>
      </c>
      <c r="BX218" s="44">
        <f>$R$187/(EXP($N$15-$O$15/(BW223+$P$15))/$S$95)</f>
        <v>0</v>
      </c>
      <c r="BY218" s="47">
        <f>-1*BX218*$O$15/(BW223+$P$15)^2</f>
        <v>0</v>
      </c>
      <c r="BZ218" s="44">
        <f>$R$187/(EXP($N$15-$O$15/(BY223+$P$15))/$S$95)</f>
        <v>0</v>
      </c>
      <c r="CA218" s="47">
        <f>-1*BZ218*$O$15/(BY223+$P$15)^2</f>
        <v>0</v>
      </c>
      <c r="CB218" s="44">
        <f>$R$187/(EXP($N$15-$O$15/(CA223+$P$15))/$S$95)</f>
        <v>0</v>
      </c>
      <c r="CC218" s="47">
        <f>-1*CB218*$O$15/(CA223+$P$15)^2</f>
        <v>0</v>
      </c>
      <c r="CD218" s="44">
        <f>$R$187/(EXP($N$15-$O$15/(CC223+$P$15))/$S$95)</f>
        <v>0</v>
      </c>
      <c r="CE218" s="47">
        <f>-1*CD218*$O$15/(CC223+$P$15)^2</f>
        <v>0</v>
      </c>
      <c r="CF218" s="44">
        <f>$R$187/(EXP($N$15-$O$15/(CE223+$P$15))/$S$95)</f>
        <v>0</v>
      </c>
      <c r="CG218" s="47">
        <f>-1*CF218*$O$15/(CE223+$P$15)^2</f>
        <v>0</v>
      </c>
      <c r="CH218" s="44">
        <f>$R$187/(EXP($N$15-$O$15/(CG223+$P$15))/$S$95)</f>
        <v>0</v>
      </c>
      <c r="CI218" s="47">
        <f>-1*CH218*$O$15/(CG223+$P$15)^2</f>
        <v>0</v>
      </c>
      <c r="CJ218" s="44">
        <f>$R$187/(EXP($N$15-$O$15/(CI223+$P$15))/$S$95)</f>
        <v>0</v>
      </c>
      <c r="CK218" s="47">
        <f>-1*CJ218*$O$15/(CI223+$P$15)^2</f>
        <v>0</v>
      </c>
      <c r="CL218" s="44">
        <f>$R$187/(EXP($N$15-$O$15/(CK223+$P$15))/$S$95)</f>
        <v>0</v>
      </c>
      <c r="CM218" s="47">
        <f>-1*CL218*$O$15/(CK223+$P$15)^2</f>
        <v>0</v>
      </c>
      <c r="CN218" s="44">
        <f>$R$187/(EXP($N$15-$O$15/(CM223+$P$15))/$S$95)</f>
        <v>0</v>
      </c>
      <c r="CO218" s="47">
        <f>-1*CN218*$O$15/(CM223+$P$15)^2</f>
        <v>0</v>
      </c>
      <c r="CP218" s="44">
        <f>$R$187/(EXP($N$15-$O$15/(CO223+$P$15))/$S$95)</f>
        <v>0</v>
      </c>
      <c r="CQ218" s="47">
        <f>-1*CP218*$O$15/(CO223+$P$15)^2</f>
        <v>0</v>
      </c>
      <c r="CR218" s="44">
        <f>$R$187/(EXP($N$15-$O$15/(CQ223+$P$15))/$S$95)</f>
        <v>0</v>
      </c>
      <c r="CS218" s="47">
        <f>-1*CR218*$O$15/(CQ223+$P$15)^2</f>
        <v>0</v>
      </c>
      <c r="CT218" s="44">
        <f>$R$187/(EXP($N$15-$O$15/(CS223+$P$15))/$S$95)</f>
        <v>0</v>
      </c>
      <c r="CU218" s="47">
        <f>-1*CT218*$O$15/(CS223+$P$15)^2</f>
        <v>0</v>
      </c>
      <c r="CV218" s="44">
        <f>$R$187/(EXP($N$15-$O$15/(CU223+$P$15))/$S$95)</f>
        <v>0</v>
      </c>
      <c r="CW218" s="47">
        <f>-1*CV218*$O$15/(CU223+$P$15)^2</f>
        <v>0</v>
      </c>
      <c r="CX218" s="44">
        <f>$R$187/(EXP($N$15-$O$15/(CW223+$P$15))/$S$95)</f>
        <v>0</v>
      </c>
      <c r="CY218" s="47">
        <f>-1*CX218*$O$15/(CW223+$P$15)^2</f>
        <v>0</v>
      </c>
      <c r="CZ218" s="44">
        <f>$R$187/(EXP($N$15-$O$15/(CY223+$P$15))/$S$95)</f>
        <v>0</v>
      </c>
      <c r="DA218" s="47">
        <f>-1*CZ218*$O$15/(CY223+$P$15)^2</f>
        <v>0</v>
      </c>
      <c r="DB218" s="44">
        <f>$R$187/(EXP($N$15-$O$15/(DA223+$P$15))/$S$95)</f>
        <v>0</v>
      </c>
      <c r="DC218" s="47">
        <f>-1*DB218*$O$15/(DA223+$P$15)^2</f>
        <v>0</v>
      </c>
      <c r="DD218" s="44">
        <f>$R$187/(EXP($N$15-$O$15/(DC223+$P$15))/$S$95)</f>
        <v>0</v>
      </c>
      <c r="DE218" s="47">
        <f>-1*DD218*$O$15/(DC223+$P$15)^2</f>
        <v>0</v>
      </c>
      <c r="DF218" s="44">
        <f>$R$187/(EXP($N$15-$O$15/(DE223+$P$15))/$S$95)</f>
        <v>0</v>
      </c>
      <c r="DG218" s="47">
        <f>-1*DF218*$O$15/(DE223+$P$15)^2</f>
        <v>0</v>
      </c>
      <c r="DH218" s="44">
        <f>$R$187/(EXP($N$15-$O$15/(DG223+$P$15))/$S$95)</f>
        <v>0</v>
      </c>
      <c r="DI218" s="47">
        <f>-1*DH218*$O$15/(DG223+$P$15)^2</f>
        <v>0</v>
      </c>
      <c r="DJ218" s="44">
        <f>$R$187/(EXP($N$15-$O$15/(DI223+$P$15))/$S$95)</f>
        <v>0</v>
      </c>
      <c r="DK218" s="47">
        <f>-1*DJ218*$O$15/(DI223+$P$15)^2</f>
        <v>0</v>
      </c>
      <c r="DL218" s="44">
        <f>$R$187/(EXP($N$15-$O$15/(DK223+$P$15))/$S$95)</f>
        <v>0</v>
      </c>
      <c r="DM218" s="47">
        <f>-1*DL218*$O$15/(DK223+$P$15)^2</f>
        <v>0</v>
      </c>
      <c r="DN218" s="44">
        <f>$R$187/(EXP($N$15-$O$15/(DM223+$P$15))/$S$95)</f>
        <v>0</v>
      </c>
      <c r="DO218" s="47">
        <f>-1*DN218*$O$15/(DM223+$P$15)^2</f>
        <v>0</v>
      </c>
      <c r="DP218" s="44">
        <f>$R$187/(EXP($N$15-$O$15/(DO223+$P$15))/$S$95)</f>
        <v>0</v>
      </c>
      <c r="DQ218" s="47">
        <f>-1*DP218*$O$15/(DO223+$P$15)^2</f>
        <v>0</v>
      </c>
      <c r="DR218" s="44">
        <f>$R$187/(EXP($N$15-$O$15/(DQ223+$P$15))/$S$95)</f>
        <v>0</v>
      </c>
      <c r="DS218" s="47">
        <f>-1*DR218*$O$15/(DQ223+$P$15)^2</f>
        <v>0</v>
      </c>
      <c r="DT218" s="44">
        <f>$R$187/(EXP($N$15-$O$15/(DS223+$P$15))/$S$95)</f>
        <v>0</v>
      </c>
      <c r="DU218" s="47">
        <f>-1*DT218*$O$15/(DS223+$P$15)^2</f>
        <v>0</v>
      </c>
      <c r="DV218" s="44">
        <f>$R$187/(EXP($N$15-$O$15/(DU223+$P$15))/$S$95)</f>
        <v>0</v>
      </c>
      <c r="DW218" s="47">
        <f>-1*DV218*$O$15/(DU223+$P$15)^2</f>
        <v>0</v>
      </c>
      <c r="DX218" s="44">
        <f>$R$187/(EXP($N$15-$O$15/(DW223+$P$15))/$S$95)</f>
        <v>0</v>
      </c>
      <c r="DY218" s="47">
        <f>-1*DX218*$O$15/(DW223+$P$15)^2</f>
        <v>0</v>
      </c>
      <c r="DZ218" s="44">
        <f>$R$187/(EXP($N$15-$O$15/(DY223+$P$15))/$S$95)</f>
        <v>0</v>
      </c>
      <c r="EA218" s="47">
        <f>-1*DZ218*$O$15/(DY223+$P$15)^2</f>
        <v>0</v>
      </c>
      <c r="EB218" s="44">
        <f>$R$187/(EXP($N$15-$O$15/(EA223+$P$15))/$S$95)</f>
        <v>0</v>
      </c>
      <c r="EC218" s="47">
        <f>-1*EB218*$O$15/(EA223+$P$15)^2</f>
        <v>0</v>
      </c>
      <c r="ED218" s="44">
        <f>$R$187/(EXP($N$15-$O$15/(EC223+$P$15))/$S$95)</f>
        <v>0</v>
      </c>
      <c r="EE218" s="47">
        <f>-1*ED218*$O$15/(EC223+$P$15)^2</f>
        <v>0</v>
      </c>
      <c r="EF218" s="44">
        <f>$R$187/(EXP($N$15-$O$15/(EE223+$P$15))/$S$95)</f>
        <v>0</v>
      </c>
      <c r="EG218" s="47">
        <f>-1*EF218*$O$15/(EE223+$P$15)^2</f>
        <v>0</v>
      </c>
      <c r="EH218" s="44">
        <f>$R$187/(EXP($N$15-$O$15/(EG223+$P$15))/$S$95)</f>
        <v>0</v>
      </c>
      <c r="EI218" s="47">
        <f>-1*EH218*$O$15/(EG223+$P$15)^2</f>
        <v>0</v>
      </c>
      <c r="EJ218" s="44">
        <f>$R$187/(EXP($N$15-$O$15/(EI223+$P$15))/$S$95)</f>
        <v>0</v>
      </c>
      <c r="EK218" s="47">
        <f>-1*EJ218*$O$15/(EI223+$P$15)^2</f>
        <v>0</v>
      </c>
      <c r="EL218" s="44">
        <f>$R$187/(EXP($N$15-$O$15/(EK223+$P$15))/$S$95)</f>
        <v>0</v>
      </c>
      <c r="EM218" s="47">
        <f>-1*EL218*$O$15/(EK223+$P$15)^2</f>
        <v>0</v>
      </c>
      <c r="EN218" s="44">
        <f>$R$187/(EXP($N$15-$O$15/(EM223+$P$15))/$S$95)</f>
        <v>0</v>
      </c>
      <c r="EO218" s="47">
        <f>-1*EN218*$O$15/(EM223+$P$15)^2</f>
        <v>0</v>
      </c>
      <c r="EP218" s="44">
        <f>$R$187/(EXP($N$15-$O$15/(EO223+$P$15))/$S$95)</f>
        <v>0</v>
      </c>
      <c r="EQ218" s="47">
        <f>-1*EP218*$O$15/(EO223+$P$15)^2</f>
        <v>0</v>
      </c>
      <c r="ER218" s="44">
        <f>$R$187/(EXP($N$15-$O$15/(EQ223+$P$15))/$S$95)</f>
        <v>0</v>
      </c>
      <c r="ES218" s="47">
        <f>-1*ER218*$O$15/(EQ223+$P$15)^2</f>
        <v>0</v>
      </c>
      <c r="ET218" s="44">
        <f>$R$187/(EXP($N$15-$O$15/(ES223+$P$15))/$S$95)</f>
        <v>0</v>
      </c>
      <c r="EU218" s="47">
        <f>-1*ET218*$O$15/(ES223+$P$15)^2</f>
        <v>0</v>
      </c>
      <c r="EV218" s="44">
        <f>$R$187/(EXP($N$15-$O$15/(EU223+$P$15))/$S$95)</f>
        <v>0</v>
      </c>
      <c r="EW218" s="47">
        <f>-1*EV218*$O$15/(EU223+$P$15)^2</f>
        <v>0</v>
      </c>
    </row>
    <row r="219" spans="13:153" x14ac:dyDescent="0.25">
      <c r="M219" s="45">
        <v>8</v>
      </c>
      <c r="N219" s="44">
        <f t="shared" si="94"/>
        <v>0</v>
      </c>
      <c r="O219" s="42">
        <f t="shared" si="95"/>
        <v>0</v>
      </c>
      <c r="P219" s="44">
        <f>$R$188/(EXP($N$16-$O$16/(O222+$P$16))/$S$95)</f>
        <v>0</v>
      </c>
      <c r="Q219" s="47">
        <f>-1*P219*$O$16/(O222+$P$16)^2</f>
        <v>0</v>
      </c>
      <c r="R219" s="44">
        <f>$R$188/(EXP($N$16-$O$16/(Q223+$P$16))/$S$95)</f>
        <v>0</v>
      </c>
      <c r="S219" s="47">
        <f>-1*R219*$O$16/(Q223+$P$16)^2</f>
        <v>0</v>
      </c>
      <c r="T219" s="44">
        <f>$R$188/(EXP($N$16-$O$16/(S223+$P$16))/$S$95)</f>
        <v>0</v>
      </c>
      <c r="U219" s="47">
        <f>-1*T219*$O$16/(S223+$P$16)^2</f>
        <v>0</v>
      </c>
      <c r="V219" s="44">
        <f>$R$188/(EXP($N$16-$O$16/(U223+$P$16))/$S$95)</f>
        <v>0</v>
      </c>
      <c r="W219" s="47">
        <f>-1*V219*$O$16/(U223+$P$16)^2</f>
        <v>0</v>
      </c>
      <c r="X219" s="44">
        <f>$R$188/(EXP($N$16-$O$16/(W223+$P$16))/$S$95)</f>
        <v>0</v>
      </c>
      <c r="Y219" s="47">
        <f>-1*X219*$O$16/(W223+$P$16)^2</f>
        <v>0</v>
      </c>
      <c r="Z219" s="44">
        <f>$R$188/(EXP($N$16-$O$16/(Y223+$P$16))/$S$95)</f>
        <v>0</v>
      </c>
      <c r="AA219" s="47">
        <f>-1*Z219*$O$16/(Y223+$P$16)^2</f>
        <v>0</v>
      </c>
      <c r="AB219" s="44">
        <f>$R$188/(EXP($N$16-$O$16/(AA223+$P$16))/$S$95)</f>
        <v>0</v>
      </c>
      <c r="AC219" s="47">
        <f>-1*AB219*$O$16/(AA223+$P$16)^2</f>
        <v>0</v>
      </c>
      <c r="AD219" s="44">
        <f>$R$188/(EXP($N$16-$O$16/(AC223+$P$16))/$S$95)</f>
        <v>0</v>
      </c>
      <c r="AE219" s="47">
        <f>-1*AD219*$O$16/(AC223+$P$16)^2</f>
        <v>0</v>
      </c>
      <c r="AF219" s="44">
        <f>$R$188/(EXP($N$16-$O$16/(AE223+$P$16))/$S$95)</f>
        <v>0</v>
      </c>
      <c r="AG219" s="47">
        <f>-1*AF219*$O$16/(AE223+$P$16)^2</f>
        <v>0</v>
      </c>
      <c r="AH219" s="44">
        <f>$R$188/(EXP($N$16-$O$16/(AG223+$P$16))/$S$95)</f>
        <v>0</v>
      </c>
      <c r="AI219" s="47">
        <f>-1*AH219*$O$16/(AG223+$P$16)^2</f>
        <v>0</v>
      </c>
      <c r="AJ219" s="44">
        <f>$R$188/(EXP($N$16-$O$16/(AI223+$P$16))/$S$95)</f>
        <v>0</v>
      </c>
      <c r="AK219" s="47">
        <f>-1*AJ219*$O$16/(AI223+$P$16)^2</f>
        <v>0</v>
      </c>
      <c r="AL219" s="44">
        <f>$R$188/(EXP($N$16-$O$16/(AK223+$P$16))/$S$95)</f>
        <v>0</v>
      </c>
      <c r="AM219" s="47">
        <f>-1*AL219*$O$16/(AK223+$P$16)^2</f>
        <v>0</v>
      </c>
      <c r="AN219" s="44">
        <f>$R$188/(EXP($N$16-$O$16/(AM223+$P$16))/$S$95)</f>
        <v>0</v>
      </c>
      <c r="AO219" s="47">
        <f>-1*AN219*$O$16/(AM223+$P$16)^2</f>
        <v>0</v>
      </c>
      <c r="AP219" s="44">
        <f>$R$188/(EXP($N$16-$O$16/(AO223+$P$16))/$S$95)</f>
        <v>0</v>
      </c>
      <c r="AQ219" s="47">
        <f>-1*AP219*$O$16/(AO223+$P$16)^2</f>
        <v>0</v>
      </c>
      <c r="AR219" s="44">
        <f>$R$188/(EXP($N$16-$O$16/(AQ223+$P$16))/$S$95)</f>
        <v>0</v>
      </c>
      <c r="AS219" s="47">
        <f>-1*AR219*$O$16/(AQ223+$P$16)^2</f>
        <v>0</v>
      </c>
      <c r="AT219" s="44">
        <f>$R$188/(EXP($N$16-$O$16/(AS223+$P$16))/$S$95)</f>
        <v>0</v>
      </c>
      <c r="AU219" s="47">
        <f>-1*AT219*$O$16/(AS223+$P$16)^2</f>
        <v>0</v>
      </c>
      <c r="AV219" s="44">
        <f>$R$188/(EXP($N$16-$O$16/(AU223+$P$16))/$S$95)</f>
        <v>0</v>
      </c>
      <c r="AW219" s="47">
        <f>-1*AV219*$O$16/(AU223+$P$16)^2</f>
        <v>0</v>
      </c>
      <c r="AX219" s="44">
        <f>$R$188/(EXP($N$16-$O$16/(AW223+$P$16))/$S$95)</f>
        <v>0</v>
      </c>
      <c r="AY219" s="47">
        <f>-1*AX219*$O$16/(AW223+$P$16)^2</f>
        <v>0</v>
      </c>
      <c r="AZ219" s="44">
        <f>$R$188/(EXP($N$16-$O$16/(AY223+$P$16))/$S$95)</f>
        <v>0</v>
      </c>
      <c r="BA219" s="47">
        <f>-1*AZ219*$O$16/(AY223+$P$16)^2</f>
        <v>0</v>
      </c>
      <c r="BB219" s="44">
        <f>$R$188/(EXP($N$16-$O$16/(BA223+$P$16))/$S$95)</f>
        <v>0</v>
      </c>
      <c r="BC219" s="47">
        <f>-1*BB219*$O$16/(BA223+$P$16)^2</f>
        <v>0</v>
      </c>
      <c r="BD219" s="44">
        <f>$R$188/(EXP($N$16-$O$16/(BC223+$P$16))/$S$95)</f>
        <v>0</v>
      </c>
      <c r="BE219" s="47">
        <f>-1*BD219*$O$16/(BC223+$P$16)^2</f>
        <v>0</v>
      </c>
      <c r="BF219" s="44">
        <f>$R$188/(EXP($N$16-$O$16/(BE223+$P$16))/$S$95)</f>
        <v>0</v>
      </c>
      <c r="BG219" s="47">
        <f>-1*BF219*$O$16/(BE223+$P$16)^2</f>
        <v>0</v>
      </c>
      <c r="BH219" s="44">
        <f>$R$188/(EXP($N$16-$O$16/(BG223+$P$16))/$S$95)</f>
        <v>0</v>
      </c>
      <c r="BI219" s="47">
        <f>-1*BH219*$O$16/(BG223+$P$16)^2</f>
        <v>0</v>
      </c>
      <c r="BJ219" s="44">
        <f>$R$188/(EXP($N$16-$O$16/(BI223+$P$16))/$S$95)</f>
        <v>0</v>
      </c>
      <c r="BK219" s="47">
        <f>-1*BJ219*$O$16/(BI223+$P$16)^2</f>
        <v>0</v>
      </c>
      <c r="BL219" s="44">
        <f>$R$188/(EXP($N$16-$O$16/(BK223+$P$16))/$S$95)</f>
        <v>0</v>
      </c>
      <c r="BM219" s="47">
        <f>-1*BL219*$O$16/(BK223+$P$16)^2</f>
        <v>0</v>
      </c>
      <c r="BN219" s="44">
        <f>$R$188/(EXP($N$16-$O$16/(BM223+$P$16))/$S$95)</f>
        <v>0</v>
      </c>
      <c r="BO219" s="47">
        <f>-1*BN219*$O$16/(BM223+$P$16)^2</f>
        <v>0</v>
      </c>
      <c r="BP219" s="44">
        <f>$R$188/(EXP($N$16-$O$16/(BO223+$P$16))/$S$95)</f>
        <v>0</v>
      </c>
      <c r="BQ219" s="47">
        <f>-1*BP219*$O$16/(BO223+$P$16)^2</f>
        <v>0</v>
      </c>
      <c r="BR219" s="44">
        <f>$R$188/(EXP($N$16-$O$16/(BQ223+$P$16))/$S$95)</f>
        <v>0</v>
      </c>
      <c r="BS219" s="47">
        <f>-1*BR219*$O$16/(BQ223+$P$16)^2</f>
        <v>0</v>
      </c>
      <c r="BT219" s="44">
        <f>$R$188/(EXP($N$16-$O$16/(BS223+$P$16))/$S$95)</f>
        <v>0</v>
      </c>
      <c r="BU219" s="47">
        <f>-1*BT219*$O$16/(BS223+$P$16)^2</f>
        <v>0</v>
      </c>
      <c r="BV219" s="44">
        <f>$R$188/(EXP($N$16-$O$16/(BU223+$P$16))/$S$95)</f>
        <v>0</v>
      </c>
      <c r="BW219" s="47">
        <f>-1*BV219*$O$16/(BU223+$P$16)^2</f>
        <v>0</v>
      </c>
      <c r="BX219" s="44">
        <f>$R$188/(EXP($N$16-$O$16/(BW223+$P$16))/$S$95)</f>
        <v>0</v>
      </c>
      <c r="BY219" s="47">
        <f>-1*BX219*$O$16/(BW223+$P$16)^2</f>
        <v>0</v>
      </c>
      <c r="BZ219" s="44">
        <f>$R$188/(EXP($N$16-$O$16/(BY223+$P$16))/$S$95)</f>
        <v>0</v>
      </c>
      <c r="CA219" s="47">
        <f>-1*BZ219*$O$16/(BY223+$P$16)^2</f>
        <v>0</v>
      </c>
      <c r="CB219" s="44">
        <f>$R$188/(EXP($N$16-$O$16/(CA223+$P$16))/$S$95)</f>
        <v>0</v>
      </c>
      <c r="CC219" s="47">
        <f>-1*CB219*$O$16/(CA223+$P$16)^2</f>
        <v>0</v>
      </c>
      <c r="CD219" s="44">
        <f>$R$188/(EXP($N$16-$O$16/(CC223+$P$16))/$S$95)</f>
        <v>0</v>
      </c>
      <c r="CE219" s="47">
        <f>-1*CD219*$O$16/(CC223+$P$16)^2</f>
        <v>0</v>
      </c>
      <c r="CF219" s="44">
        <f>$R$188/(EXP($N$16-$O$16/(CE223+$P$16))/$S$95)</f>
        <v>0</v>
      </c>
      <c r="CG219" s="47">
        <f>-1*CF219*$O$16/(CE223+$P$16)^2</f>
        <v>0</v>
      </c>
      <c r="CH219" s="44">
        <f>$R$188/(EXP($N$16-$O$16/(CG223+$P$16))/$S$95)</f>
        <v>0</v>
      </c>
      <c r="CI219" s="47">
        <f>-1*CH219*$O$16/(CG223+$P$16)^2</f>
        <v>0</v>
      </c>
      <c r="CJ219" s="44">
        <f>$R$188/(EXP($N$16-$O$16/(CI223+$P$16))/$S$95)</f>
        <v>0</v>
      </c>
      <c r="CK219" s="47">
        <f>-1*CJ219*$O$16/(CI223+$P$16)^2</f>
        <v>0</v>
      </c>
      <c r="CL219" s="44">
        <f>$R$188/(EXP($N$16-$O$16/(CK223+$P$16))/$S$95)</f>
        <v>0</v>
      </c>
      <c r="CM219" s="47">
        <f>-1*CL219*$O$16/(CK223+$P$16)^2</f>
        <v>0</v>
      </c>
      <c r="CN219" s="44">
        <f>$R$188/(EXP($N$16-$O$16/(CM223+$P$16))/$S$95)</f>
        <v>0</v>
      </c>
      <c r="CO219" s="47">
        <f>-1*CN219*$O$16/(CM223+$P$16)^2</f>
        <v>0</v>
      </c>
      <c r="CP219" s="44">
        <f>$R$188/(EXP($N$16-$O$16/(CO223+$P$16))/$S$95)</f>
        <v>0</v>
      </c>
      <c r="CQ219" s="47">
        <f>-1*CP219*$O$16/(CO223+$P$16)^2</f>
        <v>0</v>
      </c>
      <c r="CR219" s="44">
        <f>$R$188/(EXP($N$16-$O$16/(CQ223+$P$16))/$S$95)</f>
        <v>0</v>
      </c>
      <c r="CS219" s="47">
        <f>-1*CR219*$O$16/(CQ223+$P$16)^2</f>
        <v>0</v>
      </c>
      <c r="CT219" s="44">
        <f>$R$188/(EXP($N$16-$O$16/(CS223+$P$16))/$S$95)</f>
        <v>0</v>
      </c>
      <c r="CU219" s="47">
        <f>-1*CT219*$O$16/(CS223+$P$16)^2</f>
        <v>0</v>
      </c>
      <c r="CV219" s="44">
        <f>$R$188/(EXP($N$16-$O$16/(CU223+$P$16))/$S$95)</f>
        <v>0</v>
      </c>
      <c r="CW219" s="47">
        <f>-1*CV219*$O$16/(CU223+$P$16)^2</f>
        <v>0</v>
      </c>
      <c r="CX219" s="44">
        <f>$R$188/(EXP($N$16-$O$16/(CW223+$P$16))/$S$95)</f>
        <v>0</v>
      </c>
      <c r="CY219" s="47">
        <f>-1*CX219*$O$16/(CW223+$P$16)^2</f>
        <v>0</v>
      </c>
      <c r="CZ219" s="44">
        <f>$R$188/(EXP($N$16-$O$16/(CY223+$P$16))/$S$95)</f>
        <v>0</v>
      </c>
      <c r="DA219" s="47">
        <f>-1*CZ219*$O$16/(CY223+$P$16)^2</f>
        <v>0</v>
      </c>
      <c r="DB219" s="44">
        <f>$R$188/(EXP($N$16-$O$16/(DA223+$P$16))/$S$95)</f>
        <v>0</v>
      </c>
      <c r="DC219" s="47">
        <f>-1*DB219*$O$16/(DA223+$P$16)^2</f>
        <v>0</v>
      </c>
      <c r="DD219" s="44">
        <f>$R$188/(EXP($N$16-$O$16/(DC223+$P$16))/$S$95)</f>
        <v>0</v>
      </c>
      <c r="DE219" s="47">
        <f>-1*DD219*$O$16/(DC223+$P$16)^2</f>
        <v>0</v>
      </c>
      <c r="DF219" s="44">
        <f>$R$188/(EXP($N$16-$O$16/(DE223+$P$16))/$S$95)</f>
        <v>0</v>
      </c>
      <c r="DG219" s="47">
        <f>-1*DF219*$O$16/(DE223+$P$16)^2</f>
        <v>0</v>
      </c>
      <c r="DH219" s="44">
        <f>$R$188/(EXP($N$16-$O$16/(DG223+$P$16))/$S$95)</f>
        <v>0</v>
      </c>
      <c r="DI219" s="47">
        <f>-1*DH219*$O$16/(DG223+$P$16)^2</f>
        <v>0</v>
      </c>
      <c r="DJ219" s="44">
        <f>$R$188/(EXP($N$16-$O$16/(DI223+$P$16))/$S$95)</f>
        <v>0</v>
      </c>
      <c r="DK219" s="47">
        <f>-1*DJ219*$O$16/(DI223+$P$16)^2</f>
        <v>0</v>
      </c>
      <c r="DL219" s="44">
        <f>$R$188/(EXP($N$16-$O$16/(DK223+$P$16))/$S$95)</f>
        <v>0</v>
      </c>
      <c r="DM219" s="47">
        <f>-1*DL219*$O$16/(DK223+$P$16)^2</f>
        <v>0</v>
      </c>
      <c r="DN219" s="44">
        <f>$R$188/(EXP($N$16-$O$16/(DM223+$P$16))/$S$95)</f>
        <v>0</v>
      </c>
      <c r="DO219" s="47">
        <f>-1*DN219*$O$16/(DM223+$P$16)^2</f>
        <v>0</v>
      </c>
      <c r="DP219" s="44">
        <f>$R$188/(EXP($N$16-$O$16/(DO223+$P$16))/$S$95)</f>
        <v>0</v>
      </c>
      <c r="DQ219" s="47">
        <f>-1*DP219*$O$16/(DO223+$P$16)^2</f>
        <v>0</v>
      </c>
      <c r="DR219" s="44">
        <f>$R$188/(EXP($N$16-$O$16/(DQ223+$P$16))/$S$95)</f>
        <v>0</v>
      </c>
      <c r="DS219" s="47">
        <f>-1*DR219*$O$16/(DQ223+$P$16)^2</f>
        <v>0</v>
      </c>
      <c r="DT219" s="44">
        <f>$R$188/(EXP($N$16-$O$16/(DS223+$P$16))/$S$95)</f>
        <v>0</v>
      </c>
      <c r="DU219" s="47">
        <f>-1*DT219*$O$16/(DS223+$P$16)^2</f>
        <v>0</v>
      </c>
      <c r="DV219" s="44">
        <f>$R$188/(EXP($N$16-$O$16/(DU223+$P$16))/$S$95)</f>
        <v>0</v>
      </c>
      <c r="DW219" s="47">
        <f>-1*DV219*$O$16/(DU223+$P$16)^2</f>
        <v>0</v>
      </c>
      <c r="DX219" s="44">
        <f>$R$188/(EXP($N$16-$O$16/(DW223+$P$16))/$S$95)</f>
        <v>0</v>
      </c>
      <c r="DY219" s="47">
        <f>-1*DX219*$O$16/(DW223+$P$16)^2</f>
        <v>0</v>
      </c>
      <c r="DZ219" s="44">
        <f>$R$188/(EXP($N$16-$O$16/(DY223+$P$16))/$S$95)</f>
        <v>0</v>
      </c>
      <c r="EA219" s="47">
        <f>-1*DZ219*$O$16/(DY223+$P$16)^2</f>
        <v>0</v>
      </c>
      <c r="EB219" s="44">
        <f>$R$188/(EXP($N$16-$O$16/(EA223+$P$16))/$S$95)</f>
        <v>0</v>
      </c>
      <c r="EC219" s="47">
        <f>-1*EB219*$O$16/(EA223+$P$16)^2</f>
        <v>0</v>
      </c>
      <c r="ED219" s="44">
        <f>$R$188/(EXP($N$16-$O$16/(EC223+$P$16))/$S$95)</f>
        <v>0</v>
      </c>
      <c r="EE219" s="47">
        <f>-1*ED219*$O$16/(EC223+$P$16)^2</f>
        <v>0</v>
      </c>
      <c r="EF219" s="44">
        <f>$R$188/(EXP($N$16-$O$16/(EE223+$P$16))/$S$95)</f>
        <v>0</v>
      </c>
      <c r="EG219" s="47">
        <f>-1*EF219*$O$16/(EE223+$P$16)^2</f>
        <v>0</v>
      </c>
      <c r="EH219" s="44">
        <f>$R$188/(EXP($N$16-$O$16/(EG223+$P$16))/$S$95)</f>
        <v>0</v>
      </c>
      <c r="EI219" s="47">
        <f>-1*EH219*$O$16/(EG223+$P$16)^2</f>
        <v>0</v>
      </c>
      <c r="EJ219" s="44">
        <f>$R$188/(EXP($N$16-$O$16/(EI223+$P$16))/$S$95)</f>
        <v>0</v>
      </c>
      <c r="EK219" s="47">
        <f>-1*EJ219*$O$16/(EI223+$P$16)^2</f>
        <v>0</v>
      </c>
      <c r="EL219" s="44">
        <f>$R$188/(EXP($N$16-$O$16/(EK223+$P$16))/$S$95)</f>
        <v>0</v>
      </c>
      <c r="EM219" s="47">
        <f>-1*EL219*$O$16/(EK223+$P$16)^2</f>
        <v>0</v>
      </c>
      <c r="EN219" s="44">
        <f>$R$188/(EXP($N$16-$O$16/(EM223+$P$16))/$S$95)</f>
        <v>0</v>
      </c>
      <c r="EO219" s="47">
        <f>-1*EN219*$O$16/(EM223+$P$16)^2</f>
        <v>0</v>
      </c>
      <c r="EP219" s="44">
        <f>$R$188/(EXP($N$16-$O$16/(EO223+$P$16))/$S$95)</f>
        <v>0</v>
      </c>
      <c r="EQ219" s="47">
        <f>-1*EP219*$O$16/(EO223+$P$16)^2</f>
        <v>0</v>
      </c>
      <c r="ER219" s="44">
        <f>$R$188/(EXP($N$16-$O$16/(EQ223+$P$16))/$S$95)</f>
        <v>0</v>
      </c>
      <c r="ES219" s="47">
        <f>-1*ER219*$O$16/(EQ223+$P$16)^2</f>
        <v>0</v>
      </c>
      <c r="ET219" s="44">
        <f>$R$188/(EXP($N$16-$O$16/(ES223+$P$16))/$S$95)</f>
        <v>0</v>
      </c>
      <c r="EU219" s="47">
        <f>-1*ET219*$O$16/(ES223+$P$16)^2</f>
        <v>0</v>
      </c>
      <c r="EV219" s="44">
        <f>$R$188/(EXP($N$16-$O$16/(EU223+$P$16))/$S$95)</f>
        <v>0</v>
      </c>
      <c r="EW219" s="47">
        <f>-1*EV219*$O$16/(EU223+$P$16)^2</f>
        <v>0</v>
      </c>
    </row>
    <row r="220" spans="13:153" x14ac:dyDescent="0.25">
      <c r="M220" s="45">
        <v>9</v>
      </c>
      <c r="N220" s="44">
        <f t="shared" si="94"/>
        <v>0</v>
      </c>
      <c r="O220" s="42">
        <f t="shared" si="95"/>
        <v>0</v>
      </c>
      <c r="P220" s="44">
        <f>$R$189/(EXP($N$17-$O$17/(O222+$P$17))/$S$95)</f>
        <v>0</v>
      </c>
      <c r="Q220" s="47">
        <f>-1*P220*$O$17/(O222+$P$17)^2</f>
        <v>0</v>
      </c>
      <c r="R220" s="44">
        <f>$R$189/(EXP($N$17-$O$17/(Q223+$P$17))/$S$95)</f>
        <v>0</v>
      </c>
      <c r="S220" s="47">
        <f>-1*R220*$O$17/(Q223+$P$17)^2</f>
        <v>0</v>
      </c>
      <c r="T220" s="44">
        <f>$R$189/(EXP($N$17-$O$17/(S223+$P$17))/$S$95)</f>
        <v>0</v>
      </c>
      <c r="U220" s="47">
        <f>-1*T220*$O$17/(S223+$P$17)^2</f>
        <v>0</v>
      </c>
      <c r="V220" s="44">
        <f>$R$189/(EXP($N$17-$O$17/(U223+$P$17))/$S$95)</f>
        <v>0</v>
      </c>
      <c r="W220" s="47">
        <f>-1*V220*$O$17/(U223+$P$17)^2</f>
        <v>0</v>
      </c>
      <c r="X220" s="44">
        <f>$R$189/(EXP($N$17-$O$17/(W223+$P$17))/$S$95)</f>
        <v>0</v>
      </c>
      <c r="Y220" s="47">
        <f>-1*X220*$O$17/(W223+$P$17)^2</f>
        <v>0</v>
      </c>
      <c r="Z220" s="44">
        <f>$R$189/(EXP($N$17-$O$17/(Y223+$P$17))/$S$95)</f>
        <v>0</v>
      </c>
      <c r="AA220" s="47">
        <f>-1*Z220*$O$17/(Y223+$P$17)^2</f>
        <v>0</v>
      </c>
      <c r="AB220" s="44">
        <f>$R$189/(EXP($N$17-$O$17/(AA223+$P$17))/$S$95)</f>
        <v>0</v>
      </c>
      <c r="AC220" s="47">
        <f>-1*AB220*$O$17/(AA223+$P$17)^2</f>
        <v>0</v>
      </c>
      <c r="AD220" s="44">
        <f>$R$189/(EXP($N$17-$O$17/(AC223+$P$17))/$S$95)</f>
        <v>0</v>
      </c>
      <c r="AE220" s="47">
        <f>-1*AD220*$O$17/(AC223+$P$17)^2</f>
        <v>0</v>
      </c>
      <c r="AF220" s="44">
        <f>$R$189/(EXP($N$17-$O$17/(AE223+$P$17))/$S$95)</f>
        <v>0</v>
      </c>
      <c r="AG220" s="47">
        <f>-1*AF220*$O$17/(AE223+$P$17)^2</f>
        <v>0</v>
      </c>
      <c r="AH220" s="44">
        <f>$R$189/(EXP($N$17-$O$17/(AG223+$P$17))/$S$95)</f>
        <v>0</v>
      </c>
      <c r="AI220" s="47">
        <f>-1*AH220*$O$17/(AG223+$P$17)^2</f>
        <v>0</v>
      </c>
      <c r="AJ220" s="44">
        <f>$R$189/(EXP($N$17-$O$17/(AI223+$P$17))/$S$95)</f>
        <v>0</v>
      </c>
      <c r="AK220" s="47">
        <f>-1*AJ220*$O$17/(AI223+$P$17)^2</f>
        <v>0</v>
      </c>
      <c r="AL220" s="44">
        <f>$R$189/(EXP($N$17-$O$17/(AK223+$P$17))/$S$95)</f>
        <v>0</v>
      </c>
      <c r="AM220" s="47">
        <f>-1*AL220*$O$17/(AK223+$P$17)^2</f>
        <v>0</v>
      </c>
      <c r="AN220" s="44">
        <f>$R$189/(EXP($N$17-$O$17/(AM223+$P$17))/$S$95)</f>
        <v>0</v>
      </c>
      <c r="AO220" s="47">
        <f>-1*AN220*$O$17/(AM223+$P$17)^2</f>
        <v>0</v>
      </c>
      <c r="AP220" s="44">
        <f>$R$189/(EXP($N$17-$O$17/(AO223+$P$17))/$S$95)</f>
        <v>0</v>
      </c>
      <c r="AQ220" s="47">
        <f>-1*AP220*$O$17/(AO223+$P$17)^2</f>
        <v>0</v>
      </c>
      <c r="AR220" s="44">
        <f>$R$189/(EXP($N$17-$O$17/(AQ223+$P$17))/$S$95)</f>
        <v>0</v>
      </c>
      <c r="AS220" s="47">
        <f>-1*AR220*$O$17/(AQ223+$P$17)^2</f>
        <v>0</v>
      </c>
      <c r="AT220" s="44">
        <f>$R$189/(EXP($N$17-$O$17/(AS223+$P$17))/$S$95)</f>
        <v>0</v>
      </c>
      <c r="AU220" s="47">
        <f>-1*AT220*$O$17/(AS223+$P$17)^2</f>
        <v>0</v>
      </c>
      <c r="AV220" s="44">
        <f>$R$189/(EXP($N$17-$O$17/(AU223+$P$17))/$S$95)</f>
        <v>0</v>
      </c>
      <c r="AW220" s="47">
        <f>-1*AV220*$O$17/(AU223+$P$17)^2</f>
        <v>0</v>
      </c>
      <c r="AX220" s="44">
        <f>$R$189/(EXP($N$17-$O$17/(AW223+$P$17))/$S$95)</f>
        <v>0</v>
      </c>
      <c r="AY220" s="47">
        <f>-1*AX220*$O$17/(AW223+$P$17)^2</f>
        <v>0</v>
      </c>
      <c r="AZ220" s="44">
        <f>$R$189/(EXP($N$17-$O$17/(AY223+$P$17))/$S$95)</f>
        <v>0</v>
      </c>
      <c r="BA220" s="47">
        <f>-1*AZ220*$O$17/(AY223+$P$17)^2</f>
        <v>0</v>
      </c>
      <c r="BB220" s="44">
        <f>$R$189/(EXP($N$17-$O$17/(BA223+$P$17))/$S$95)</f>
        <v>0</v>
      </c>
      <c r="BC220" s="47">
        <f>-1*BB220*$O$17/(BA223+$P$17)^2</f>
        <v>0</v>
      </c>
      <c r="BD220" s="44">
        <f>$R$189/(EXP($N$17-$O$17/(BC223+$P$17))/$S$95)</f>
        <v>0</v>
      </c>
      <c r="BE220" s="47">
        <f>-1*BD220*$O$17/(BC223+$P$17)^2</f>
        <v>0</v>
      </c>
      <c r="BF220" s="44">
        <f>$R$189/(EXP($N$17-$O$17/(BE223+$P$17))/$S$95)</f>
        <v>0</v>
      </c>
      <c r="BG220" s="47">
        <f>-1*BF220*$O$17/(BE223+$P$17)^2</f>
        <v>0</v>
      </c>
      <c r="BH220" s="44">
        <f>$R$189/(EXP($N$17-$O$17/(BG223+$P$17))/$S$95)</f>
        <v>0</v>
      </c>
      <c r="BI220" s="47">
        <f>-1*BH220*$O$17/(BG223+$P$17)^2</f>
        <v>0</v>
      </c>
      <c r="BJ220" s="44">
        <f>$R$189/(EXP($N$17-$O$17/(BI223+$P$17))/$S$95)</f>
        <v>0</v>
      </c>
      <c r="BK220" s="47">
        <f>-1*BJ220*$O$17/(BI223+$P$17)^2</f>
        <v>0</v>
      </c>
      <c r="BL220" s="44">
        <f>$R$189/(EXP($N$17-$O$17/(BK223+$P$17))/$S$95)</f>
        <v>0</v>
      </c>
      <c r="BM220" s="47">
        <f>-1*BL220*$O$17/(BK223+$P$17)^2</f>
        <v>0</v>
      </c>
      <c r="BN220" s="44">
        <f>$R$189/(EXP($N$17-$O$17/(BM223+$P$17))/$S$95)</f>
        <v>0</v>
      </c>
      <c r="BO220" s="47">
        <f>-1*BN220*$O$17/(BM223+$P$17)^2</f>
        <v>0</v>
      </c>
      <c r="BP220" s="44">
        <f>$R$189/(EXP($N$17-$O$17/(BO223+$P$17))/$S$95)</f>
        <v>0</v>
      </c>
      <c r="BQ220" s="47">
        <f>-1*BP220*$O$17/(BO223+$P$17)^2</f>
        <v>0</v>
      </c>
      <c r="BR220" s="44">
        <f>$R$189/(EXP($N$17-$O$17/(BQ223+$P$17))/$S$95)</f>
        <v>0</v>
      </c>
      <c r="BS220" s="47">
        <f>-1*BR220*$O$17/(BQ223+$P$17)^2</f>
        <v>0</v>
      </c>
      <c r="BT220" s="44">
        <f>$R$189/(EXP($N$17-$O$17/(BS223+$P$17))/$S$95)</f>
        <v>0</v>
      </c>
      <c r="BU220" s="47">
        <f>-1*BT220*$O$17/(BS223+$P$17)^2</f>
        <v>0</v>
      </c>
      <c r="BV220" s="44">
        <f>$R$189/(EXP($N$17-$O$17/(BU223+$P$17))/$S$95)</f>
        <v>0</v>
      </c>
      <c r="BW220" s="47">
        <f>-1*BV220*$O$17/(BU223+$P$17)^2</f>
        <v>0</v>
      </c>
      <c r="BX220" s="44">
        <f>$R$189/(EXP($N$17-$O$17/(BW223+$P$17))/$S$95)</f>
        <v>0</v>
      </c>
      <c r="BY220" s="47">
        <f>-1*BX220*$O$17/(BW223+$P$17)^2</f>
        <v>0</v>
      </c>
      <c r="BZ220" s="44">
        <f>$R$189/(EXP($N$17-$O$17/(BY223+$P$17))/$S$95)</f>
        <v>0</v>
      </c>
      <c r="CA220" s="47">
        <f>-1*BZ220*$O$17/(BY223+$P$17)^2</f>
        <v>0</v>
      </c>
      <c r="CB220" s="44">
        <f>$R$189/(EXP($N$17-$O$17/(CA223+$P$17))/$S$95)</f>
        <v>0</v>
      </c>
      <c r="CC220" s="47">
        <f>-1*CB220*$O$17/(CA223+$P$17)^2</f>
        <v>0</v>
      </c>
      <c r="CD220" s="44">
        <f>$R$189/(EXP($N$17-$O$17/(CC223+$P$17))/$S$95)</f>
        <v>0</v>
      </c>
      <c r="CE220" s="47">
        <f>-1*CD220*$O$17/(CC223+$P$17)^2</f>
        <v>0</v>
      </c>
      <c r="CF220" s="44">
        <f>$R$189/(EXP($N$17-$O$17/(CE223+$P$17))/$S$95)</f>
        <v>0</v>
      </c>
      <c r="CG220" s="47">
        <f>-1*CF220*$O$17/(CE223+$P$17)^2</f>
        <v>0</v>
      </c>
      <c r="CH220" s="44">
        <f>$R$189/(EXP($N$17-$O$17/(CG223+$P$17))/$S$95)</f>
        <v>0</v>
      </c>
      <c r="CI220" s="47">
        <f>-1*CH220*$O$17/(CG223+$P$17)^2</f>
        <v>0</v>
      </c>
      <c r="CJ220" s="44">
        <f>$R$189/(EXP($N$17-$O$17/(CI223+$P$17))/$S$95)</f>
        <v>0</v>
      </c>
      <c r="CK220" s="47">
        <f>-1*CJ220*$O$17/(CI223+$P$17)^2</f>
        <v>0</v>
      </c>
      <c r="CL220" s="44">
        <f>$R$189/(EXP($N$17-$O$17/(CK223+$P$17))/$S$95)</f>
        <v>0</v>
      </c>
      <c r="CM220" s="47">
        <f>-1*CL220*$O$17/(CK223+$P$17)^2</f>
        <v>0</v>
      </c>
      <c r="CN220" s="44">
        <f>$R$189/(EXP($N$17-$O$17/(CM223+$P$17))/$S$95)</f>
        <v>0</v>
      </c>
      <c r="CO220" s="47">
        <f>-1*CN220*$O$17/(CM223+$P$17)^2</f>
        <v>0</v>
      </c>
      <c r="CP220" s="44">
        <f>$R$189/(EXP($N$17-$O$17/(CO223+$P$17))/$S$95)</f>
        <v>0</v>
      </c>
      <c r="CQ220" s="47">
        <f>-1*CP220*$O$17/(CO223+$P$17)^2</f>
        <v>0</v>
      </c>
      <c r="CR220" s="44">
        <f>$R$189/(EXP($N$17-$O$17/(CQ223+$P$17))/$S$95)</f>
        <v>0</v>
      </c>
      <c r="CS220" s="47">
        <f>-1*CR220*$O$17/(CQ223+$P$17)^2</f>
        <v>0</v>
      </c>
      <c r="CT220" s="44">
        <f>$R$189/(EXP($N$17-$O$17/(CS223+$P$17))/$S$95)</f>
        <v>0</v>
      </c>
      <c r="CU220" s="47">
        <f>-1*CT220*$O$17/(CS223+$P$17)^2</f>
        <v>0</v>
      </c>
      <c r="CV220" s="44">
        <f>$R$189/(EXP($N$17-$O$17/(CU223+$P$17))/$S$95)</f>
        <v>0</v>
      </c>
      <c r="CW220" s="47">
        <f>-1*CV220*$O$17/(CU223+$P$17)^2</f>
        <v>0</v>
      </c>
      <c r="CX220" s="44">
        <f>$R$189/(EXP($N$17-$O$17/(CW223+$P$17))/$S$95)</f>
        <v>0</v>
      </c>
      <c r="CY220" s="47">
        <f>-1*CX220*$O$17/(CW223+$P$17)^2</f>
        <v>0</v>
      </c>
      <c r="CZ220" s="44">
        <f>$R$189/(EXP($N$17-$O$17/(CY223+$P$17))/$S$95)</f>
        <v>0</v>
      </c>
      <c r="DA220" s="47">
        <f>-1*CZ220*$O$17/(CY223+$P$17)^2</f>
        <v>0</v>
      </c>
      <c r="DB220" s="44">
        <f>$R$189/(EXP($N$17-$O$17/(DA223+$P$17))/$S$95)</f>
        <v>0</v>
      </c>
      <c r="DC220" s="47">
        <f>-1*DB220*$O$17/(DA223+$P$17)^2</f>
        <v>0</v>
      </c>
      <c r="DD220" s="44">
        <f>$R$189/(EXP($N$17-$O$17/(DC223+$P$17))/$S$95)</f>
        <v>0</v>
      </c>
      <c r="DE220" s="47">
        <f>-1*DD220*$O$17/(DC223+$P$17)^2</f>
        <v>0</v>
      </c>
      <c r="DF220" s="44">
        <f>$R$189/(EXP($N$17-$O$17/(DE223+$P$17))/$S$95)</f>
        <v>0</v>
      </c>
      <c r="DG220" s="47">
        <f>-1*DF220*$O$17/(DE223+$P$17)^2</f>
        <v>0</v>
      </c>
      <c r="DH220" s="44">
        <f>$R$189/(EXP($N$17-$O$17/(DG223+$P$17))/$S$95)</f>
        <v>0</v>
      </c>
      <c r="DI220" s="47">
        <f>-1*DH220*$O$17/(DG223+$P$17)^2</f>
        <v>0</v>
      </c>
      <c r="DJ220" s="44">
        <f>$R$189/(EXP($N$17-$O$17/(DI223+$P$17))/$S$95)</f>
        <v>0</v>
      </c>
      <c r="DK220" s="47">
        <f>-1*DJ220*$O$17/(DI223+$P$17)^2</f>
        <v>0</v>
      </c>
      <c r="DL220" s="44">
        <f>$R$189/(EXP($N$17-$O$17/(DK223+$P$17))/$S$95)</f>
        <v>0</v>
      </c>
      <c r="DM220" s="47">
        <f>-1*DL220*$O$17/(DK223+$P$17)^2</f>
        <v>0</v>
      </c>
      <c r="DN220" s="44">
        <f>$R$189/(EXP($N$17-$O$17/(DM223+$P$17))/$S$95)</f>
        <v>0</v>
      </c>
      <c r="DO220" s="47">
        <f>-1*DN220*$O$17/(DM223+$P$17)^2</f>
        <v>0</v>
      </c>
      <c r="DP220" s="44">
        <f>$R$189/(EXP($N$17-$O$17/(DO223+$P$17))/$S$95)</f>
        <v>0</v>
      </c>
      <c r="DQ220" s="47">
        <f>-1*DP220*$O$17/(DO223+$P$17)^2</f>
        <v>0</v>
      </c>
      <c r="DR220" s="44">
        <f>$R$189/(EXP($N$17-$O$17/(DQ223+$P$17))/$S$95)</f>
        <v>0</v>
      </c>
      <c r="DS220" s="47">
        <f>-1*DR220*$O$17/(DQ223+$P$17)^2</f>
        <v>0</v>
      </c>
      <c r="DT220" s="44">
        <f>$R$189/(EXP($N$17-$O$17/(DS223+$P$17))/$S$95)</f>
        <v>0</v>
      </c>
      <c r="DU220" s="47">
        <f>-1*DT220*$O$17/(DS223+$P$17)^2</f>
        <v>0</v>
      </c>
      <c r="DV220" s="44">
        <f>$R$189/(EXP($N$17-$O$17/(DU223+$P$17))/$S$95)</f>
        <v>0</v>
      </c>
      <c r="DW220" s="47">
        <f>-1*DV220*$O$17/(DU223+$P$17)^2</f>
        <v>0</v>
      </c>
      <c r="DX220" s="44">
        <f>$R$189/(EXP($N$17-$O$17/(DW223+$P$17))/$S$95)</f>
        <v>0</v>
      </c>
      <c r="DY220" s="47">
        <f>-1*DX220*$O$17/(DW223+$P$17)^2</f>
        <v>0</v>
      </c>
      <c r="DZ220" s="44">
        <f>$R$189/(EXP($N$17-$O$17/(DY223+$P$17))/$S$95)</f>
        <v>0</v>
      </c>
      <c r="EA220" s="47">
        <f>-1*DZ220*$O$17/(DY223+$P$17)^2</f>
        <v>0</v>
      </c>
      <c r="EB220" s="44">
        <f>$R$189/(EXP($N$17-$O$17/(EA223+$P$17))/$S$95)</f>
        <v>0</v>
      </c>
      <c r="EC220" s="47">
        <f>-1*EB220*$O$17/(EA223+$P$17)^2</f>
        <v>0</v>
      </c>
      <c r="ED220" s="44">
        <f>$R$189/(EXP($N$17-$O$17/(EC223+$P$17))/$S$95)</f>
        <v>0</v>
      </c>
      <c r="EE220" s="47">
        <f>-1*ED220*$O$17/(EC223+$P$17)^2</f>
        <v>0</v>
      </c>
      <c r="EF220" s="44">
        <f>$R$189/(EXP($N$17-$O$17/(EE223+$P$17))/$S$95)</f>
        <v>0</v>
      </c>
      <c r="EG220" s="47">
        <f>-1*EF220*$O$17/(EE223+$P$17)^2</f>
        <v>0</v>
      </c>
      <c r="EH220" s="44">
        <f>$R$189/(EXP($N$17-$O$17/(EG223+$P$17))/$S$95)</f>
        <v>0</v>
      </c>
      <c r="EI220" s="47">
        <f>-1*EH220*$O$17/(EG223+$P$17)^2</f>
        <v>0</v>
      </c>
      <c r="EJ220" s="44">
        <f>$R$189/(EXP($N$17-$O$17/(EI223+$P$17))/$S$95)</f>
        <v>0</v>
      </c>
      <c r="EK220" s="47">
        <f>-1*EJ220*$O$17/(EI223+$P$17)^2</f>
        <v>0</v>
      </c>
      <c r="EL220" s="44">
        <f>$R$189/(EXP($N$17-$O$17/(EK223+$P$17))/$S$95)</f>
        <v>0</v>
      </c>
      <c r="EM220" s="47">
        <f>-1*EL220*$O$17/(EK223+$P$17)^2</f>
        <v>0</v>
      </c>
      <c r="EN220" s="44">
        <f>$R$189/(EXP($N$17-$O$17/(EM223+$P$17))/$S$95)</f>
        <v>0</v>
      </c>
      <c r="EO220" s="47">
        <f>-1*EN220*$O$17/(EM223+$P$17)^2</f>
        <v>0</v>
      </c>
      <c r="EP220" s="44">
        <f>$R$189/(EXP($N$17-$O$17/(EO223+$P$17))/$S$95)</f>
        <v>0</v>
      </c>
      <c r="EQ220" s="47">
        <f>-1*EP220*$O$17/(EO223+$P$17)^2</f>
        <v>0</v>
      </c>
      <c r="ER220" s="44">
        <f>$R$189/(EXP($N$17-$O$17/(EQ223+$P$17))/$S$95)</f>
        <v>0</v>
      </c>
      <c r="ES220" s="47">
        <f>-1*ER220*$O$17/(EQ223+$P$17)^2</f>
        <v>0</v>
      </c>
      <c r="ET220" s="44">
        <f>$R$189/(EXP($N$17-$O$17/(ES223+$P$17))/$S$95)</f>
        <v>0</v>
      </c>
      <c r="EU220" s="47">
        <f>-1*ET220*$O$17/(ES223+$P$17)^2</f>
        <v>0</v>
      </c>
      <c r="EV220" s="44">
        <f>$R$189/(EXP($N$17-$O$17/(EU223+$P$17))/$S$95)</f>
        <v>0</v>
      </c>
      <c r="EW220" s="47">
        <f>-1*EV220*$O$17/(EU223+$P$17)^2</f>
        <v>0</v>
      </c>
    </row>
    <row r="221" spans="13:153" x14ac:dyDescent="0.25">
      <c r="M221" s="45">
        <v>10</v>
      </c>
      <c r="N221" s="44">
        <f t="shared" si="94"/>
        <v>0</v>
      </c>
      <c r="O221" s="42">
        <f t="shared" si="95"/>
        <v>0</v>
      </c>
      <c r="P221" s="44">
        <f>$R$190/(EXP($N$18-$O$18/(O222+$P$18))/$S$95)</f>
        <v>0</v>
      </c>
      <c r="Q221" s="47">
        <f>-1*P221*$O$18/(O222+$P$18)^2</f>
        <v>0</v>
      </c>
      <c r="R221" s="44">
        <f>$R$190/(EXP($N$18-$O$18/(Q223+$P$18))/$S$95)</f>
        <v>0</v>
      </c>
      <c r="S221" s="47">
        <f>-1*R221*$O$18/(Q223+$P$18)^2</f>
        <v>0</v>
      </c>
      <c r="T221" s="44">
        <f>$R$190/(EXP($N$18-$O$18/(S223+$P$18))/$S$95)</f>
        <v>0</v>
      </c>
      <c r="U221" s="47">
        <f>-1*T221*$O$18/(S223+$P$18)^2</f>
        <v>0</v>
      </c>
      <c r="V221" s="44">
        <f>$R$190/(EXP($N$18-$O$18/(U223+$P$18))/$S$95)</f>
        <v>0</v>
      </c>
      <c r="W221" s="47">
        <f>-1*V221*$O$18/(U223+$P$18)^2</f>
        <v>0</v>
      </c>
      <c r="X221" s="44">
        <f>$R$190/(EXP($N$18-$O$18/(W223+$P$18))/$S$95)</f>
        <v>0</v>
      </c>
      <c r="Y221" s="47">
        <f>-1*X221*$O$18/(W223+$P$18)^2</f>
        <v>0</v>
      </c>
      <c r="Z221" s="44">
        <f>$R$190/(EXP($N$18-$O$18/(Y223+$P$18))/$S$95)</f>
        <v>0</v>
      </c>
      <c r="AA221" s="47">
        <f>-1*Z221*$O$18/(Y223+$P$18)^2</f>
        <v>0</v>
      </c>
      <c r="AB221" s="44">
        <f>$R$190/(EXP($N$18-$O$18/(AA223+$P$18))/$S$95)</f>
        <v>0</v>
      </c>
      <c r="AC221" s="47">
        <f>-1*AB221*$O$18/(AA223+$P$18)^2</f>
        <v>0</v>
      </c>
      <c r="AD221" s="44">
        <f>$R$190/(EXP($N$18-$O$18/(AC223+$P$18))/$S$95)</f>
        <v>0</v>
      </c>
      <c r="AE221" s="47">
        <f>-1*AD221*$O$18/(AC223+$P$18)^2</f>
        <v>0</v>
      </c>
      <c r="AF221" s="44">
        <f>$R$190/(EXP($N$18-$O$18/(AE223+$P$18))/$S$95)</f>
        <v>0</v>
      </c>
      <c r="AG221" s="47">
        <f>-1*AF221*$O$18/(AE223+$P$18)^2</f>
        <v>0</v>
      </c>
      <c r="AH221" s="44">
        <f>$R$190/(EXP($N$18-$O$18/(AG223+$P$18))/$S$95)</f>
        <v>0</v>
      </c>
      <c r="AI221" s="47">
        <f>-1*AH221*$O$18/(AG223+$P$18)^2</f>
        <v>0</v>
      </c>
      <c r="AJ221" s="44">
        <f>$R$190/(EXP($N$18-$O$18/(AI223+$P$18))/$S$95)</f>
        <v>0</v>
      </c>
      <c r="AK221" s="47">
        <f>-1*AJ221*$O$18/(AI223+$P$18)^2</f>
        <v>0</v>
      </c>
      <c r="AL221" s="44">
        <f>$R$190/(EXP($N$18-$O$18/(AK223+$P$18))/$S$95)</f>
        <v>0</v>
      </c>
      <c r="AM221" s="47">
        <f>-1*AL221*$O$18/(AK223+$P$18)^2</f>
        <v>0</v>
      </c>
      <c r="AN221" s="44">
        <f>$R$190/(EXP($N$18-$O$18/(AM223+$P$18))/$S$95)</f>
        <v>0</v>
      </c>
      <c r="AO221" s="47">
        <f>-1*AN221*$O$18/(AM223+$P$18)^2</f>
        <v>0</v>
      </c>
      <c r="AP221" s="44">
        <f>$R$190/(EXP($N$18-$O$18/(AO223+$P$18))/$S$95)</f>
        <v>0</v>
      </c>
      <c r="AQ221" s="47">
        <f>-1*AP221*$O$18/(AO223+$P$18)^2</f>
        <v>0</v>
      </c>
      <c r="AR221" s="44">
        <f>$R$190/(EXP($N$18-$O$18/(AQ223+$P$18))/$S$95)</f>
        <v>0</v>
      </c>
      <c r="AS221" s="47">
        <f>-1*AR221*$O$18/(AQ223+$P$18)^2</f>
        <v>0</v>
      </c>
      <c r="AT221" s="44">
        <f>$R$190/(EXP($N$18-$O$18/(AS223+$P$18))/$S$95)</f>
        <v>0</v>
      </c>
      <c r="AU221" s="47">
        <f>-1*AT221*$O$18/(AS223+$P$18)^2</f>
        <v>0</v>
      </c>
      <c r="AV221" s="44">
        <f>$R$190/(EXP($N$18-$O$18/(AU223+$P$18))/$S$95)</f>
        <v>0</v>
      </c>
      <c r="AW221" s="47">
        <f>-1*AV221*$O$18/(AU223+$P$18)^2</f>
        <v>0</v>
      </c>
      <c r="AX221" s="44">
        <f>$R$190/(EXP($N$18-$O$18/(AW223+$P$18))/$S$95)</f>
        <v>0</v>
      </c>
      <c r="AY221" s="47">
        <f>-1*AX221*$O$18/(AW223+$P$18)^2</f>
        <v>0</v>
      </c>
      <c r="AZ221" s="44">
        <f>$R$190/(EXP($N$18-$O$18/(AY223+$P$18))/$S$95)</f>
        <v>0</v>
      </c>
      <c r="BA221" s="47">
        <f>-1*AZ221*$O$18/(AY223+$P$18)^2</f>
        <v>0</v>
      </c>
      <c r="BB221" s="44">
        <f>$R$190/(EXP($N$18-$O$18/(BA223+$P$18))/$S$95)</f>
        <v>0</v>
      </c>
      <c r="BC221" s="47">
        <f>-1*BB221*$O$18/(BA223+$P$18)^2</f>
        <v>0</v>
      </c>
      <c r="BD221" s="44">
        <f>$R$190/(EXP($N$18-$O$18/(BC223+$P$18))/$S$95)</f>
        <v>0</v>
      </c>
      <c r="BE221" s="47">
        <f>-1*BD221*$O$18/(BC223+$P$18)^2</f>
        <v>0</v>
      </c>
      <c r="BF221" s="44">
        <f>$R$190/(EXP($N$18-$O$18/(BE223+$P$18))/$S$95)</f>
        <v>0</v>
      </c>
      <c r="BG221" s="47">
        <f>-1*BF221*$O$18/(BE223+$P$18)^2</f>
        <v>0</v>
      </c>
      <c r="BH221" s="44">
        <f>$R$190/(EXP($N$18-$O$18/(BG223+$P$18))/$S$95)</f>
        <v>0</v>
      </c>
      <c r="BI221" s="47">
        <f>-1*BH221*$O$18/(BG223+$P$18)^2</f>
        <v>0</v>
      </c>
      <c r="BJ221" s="44">
        <f>$R$190/(EXP($N$18-$O$18/(BI223+$P$18))/$S$95)</f>
        <v>0</v>
      </c>
      <c r="BK221" s="47">
        <f>-1*BJ221*$O$18/(BI223+$P$18)^2</f>
        <v>0</v>
      </c>
      <c r="BL221" s="44">
        <f>$R$190/(EXP($N$18-$O$18/(BK223+$P$18))/$S$95)</f>
        <v>0</v>
      </c>
      <c r="BM221" s="47">
        <f>-1*BL221*$O$18/(BK223+$P$18)^2</f>
        <v>0</v>
      </c>
      <c r="BN221" s="44">
        <f>$R$190/(EXP($N$18-$O$18/(BM223+$P$18))/$S$95)</f>
        <v>0</v>
      </c>
      <c r="BO221" s="47">
        <f>-1*BN221*$O$18/(BM223+$P$18)^2</f>
        <v>0</v>
      </c>
      <c r="BP221" s="44">
        <f>$R$190/(EXP($N$18-$O$18/(BO223+$P$18))/$S$95)</f>
        <v>0</v>
      </c>
      <c r="BQ221" s="47">
        <f>-1*BP221*$O$18/(BO223+$P$18)^2</f>
        <v>0</v>
      </c>
      <c r="BR221" s="44">
        <f>$R$190/(EXP($N$18-$O$18/(BQ223+$P$18))/$S$95)</f>
        <v>0</v>
      </c>
      <c r="BS221" s="47">
        <f>-1*BR221*$O$18/(BQ223+$P$18)^2</f>
        <v>0</v>
      </c>
      <c r="BT221" s="44">
        <f>$R$190/(EXP($N$18-$O$18/(BS223+$P$18))/$S$95)</f>
        <v>0</v>
      </c>
      <c r="BU221" s="47">
        <f>-1*BT221*$O$18/(BS223+$P$18)^2</f>
        <v>0</v>
      </c>
      <c r="BV221" s="44">
        <f>$R$190/(EXP($N$18-$O$18/(BU223+$P$18))/$S$95)</f>
        <v>0</v>
      </c>
      <c r="BW221" s="47">
        <f>-1*BV221*$O$18/(BU223+$P$18)^2</f>
        <v>0</v>
      </c>
      <c r="BX221" s="44">
        <f>$R$190/(EXP($N$18-$O$18/(BW223+$P$18))/$S$95)</f>
        <v>0</v>
      </c>
      <c r="BY221" s="47">
        <f>-1*BX221*$O$18/(BW223+$P$18)^2</f>
        <v>0</v>
      </c>
      <c r="BZ221" s="44">
        <f>$R$190/(EXP($N$18-$O$18/(BY223+$P$18))/$S$95)</f>
        <v>0</v>
      </c>
      <c r="CA221" s="47">
        <f>-1*BZ221*$O$18/(BY223+$P$18)^2</f>
        <v>0</v>
      </c>
      <c r="CB221" s="44">
        <f>$R$190/(EXP($N$18-$O$18/(CA223+$P$18))/$S$95)</f>
        <v>0</v>
      </c>
      <c r="CC221" s="47">
        <f>-1*CB221*$O$18/(CA223+$P$18)^2</f>
        <v>0</v>
      </c>
      <c r="CD221" s="44">
        <f>$R$190/(EXP($N$18-$O$18/(CC223+$P$18))/$S$95)</f>
        <v>0</v>
      </c>
      <c r="CE221" s="47">
        <f>-1*CD221*$O$18/(CC223+$P$18)^2</f>
        <v>0</v>
      </c>
      <c r="CF221" s="44">
        <f>$R$190/(EXP($N$18-$O$18/(CE223+$P$18))/$S$95)</f>
        <v>0</v>
      </c>
      <c r="CG221" s="47">
        <f>-1*CF221*$O$18/(CE223+$P$18)^2</f>
        <v>0</v>
      </c>
      <c r="CH221" s="44">
        <f>$R$190/(EXP($N$18-$O$18/(CG223+$P$18))/$S$95)</f>
        <v>0</v>
      </c>
      <c r="CI221" s="47">
        <f>-1*CH221*$O$18/(CG223+$P$18)^2</f>
        <v>0</v>
      </c>
      <c r="CJ221" s="44">
        <f>$R$190/(EXP($N$18-$O$18/(CI223+$P$18))/$S$95)</f>
        <v>0</v>
      </c>
      <c r="CK221" s="47">
        <f>-1*CJ221*$O$18/(CI223+$P$18)^2</f>
        <v>0</v>
      </c>
      <c r="CL221" s="44">
        <f>$R$190/(EXP($N$18-$O$18/(CK223+$P$18))/$S$95)</f>
        <v>0</v>
      </c>
      <c r="CM221" s="47">
        <f>-1*CL221*$O$18/(CK223+$P$18)^2</f>
        <v>0</v>
      </c>
      <c r="CN221" s="44">
        <f>$R$190/(EXP($N$18-$O$18/(CM223+$P$18))/$S$95)</f>
        <v>0</v>
      </c>
      <c r="CO221" s="47">
        <f>-1*CN221*$O$18/(CM223+$P$18)^2</f>
        <v>0</v>
      </c>
      <c r="CP221" s="44">
        <f>$R$190/(EXP($N$18-$O$18/(CO223+$P$18))/$S$95)</f>
        <v>0</v>
      </c>
      <c r="CQ221" s="47">
        <f>-1*CP221*$O$18/(CO223+$P$18)^2</f>
        <v>0</v>
      </c>
      <c r="CR221" s="44">
        <f>$R$190/(EXP($N$18-$O$18/(CQ223+$P$18))/$S$95)</f>
        <v>0</v>
      </c>
      <c r="CS221" s="47">
        <f>-1*CR221*$O$18/(CQ223+$P$18)^2</f>
        <v>0</v>
      </c>
      <c r="CT221" s="44">
        <f>$R$190/(EXP($N$18-$O$18/(CS223+$P$18))/$S$95)</f>
        <v>0</v>
      </c>
      <c r="CU221" s="47">
        <f>-1*CT221*$O$18/(CS223+$P$18)^2</f>
        <v>0</v>
      </c>
      <c r="CV221" s="44">
        <f>$R$190/(EXP($N$18-$O$18/(CU223+$P$18))/$S$95)</f>
        <v>0</v>
      </c>
      <c r="CW221" s="47">
        <f>-1*CV221*$O$18/(CU223+$P$18)^2</f>
        <v>0</v>
      </c>
      <c r="CX221" s="44">
        <f>$R$190/(EXP($N$18-$O$18/(CW223+$P$18))/$S$95)</f>
        <v>0</v>
      </c>
      <c r="CY221" s="47">
        <f>-1*CX221*$O$18/(CW223+$P$18)^2</f>
        <v>0</v>
      </c>
      <c r="CZ221" s="44">
        <f>$R$190/(EXP($N$18-$O$18/(CY223+$P$18))/$S$95)</f>
        <v>0</v>
      </c>
      <c r="DA221" s="47">
        <f>-1*CZ221*$O$18/(CY223+$P$18)^2</f>
        <v>0</v>
      </c>
      <c r="DB221" s="44">
        <f>$R$190/(EXP($N$18-$O$18/(DA223+$P$18))/$S$95)</f>
        <v>0</v>
      </c>
      <c r="DC221" s="47">
        <f>-1*DB221*$O$18/(DA223+$P$18)^2</f>
        <v>0</v>
      </c>
      <c r="DD221" s="44">
        <f>$R$190/(EXP($N$18-$O$18/(DC223+$P$18))/$S$95)</f>
        <v>0</v>
      </c>
      <c r="DE221" s="47">
        <f>-1*DD221*$O$18/(DC223+$P$18)^2</f>
        <v>0</v>
      </c>
      <c r="DF221" s="44">
        <f>$R$190/(EXP($N$18-$O$18/(DE223+$P$18))/$S$95)</f>
        <v>0</v>
      </c>
      <c r="DG221" s="47">
        <f>-1*DF221*$O$18/(DE223+$P$18)^2</f>
        <v>0</v>
      </c>
      <c r="DH221" s="44">
        <f>$R$190/(EXP($N$18-$O$18/(DG223+$P$18))/$S$95)</f>
        <v>0</v>
      </c>
      <c r="DI221" s="47">
        <f>-1*DH221*$O$18/(DG223+$P$18)^2</f>
        <v>0</v>
      </c>
      <c r="DJ221" s="44">
        <f>$R$190/(EXP($N$18-$O$18/(DI223+$P$18))/$S$95)</f>
        <v>0</v>
      </c>
      <c r="DK221" s="47">
        <f>-1*DJ221*$O$18/(DI223+$P$18)^2</f>
        <v>0</v>
      </c>
      <c r="DL221" s="44">
        <f>$R$190/(EXP($N$18-$O$18/(DK223+$P$18))/$S$95)</f>
        <v>0</v>
      </c>
      <c r="DM221" s="47">
        <f>-1*DL221*$O$18/(DK223+$P$18)^2</f>
        <v>0</v>
      </c>
      <c r="DN221" s="44">
        <f>$R$190/(EXP($N$18-$O$18/(DM223+$P$18))/$S$95)</f>
        <v>0</v>
      </c>
      <c r="DO221" s="47">
        <f>-1*DN221*$O$18/(DM223+$P$18)^2</f>
        <v>0</v>
      </c>
      <c r="DP221" s="44">
        <f>$R$190/(EXP($N$18-$O$18/(DO223+$P$18))/$S$95)</f>
        <v>0</v>
      </c>
      <c r="DQ221" s="47">
        <f>-1*DP221*$O$18/(DO223+$P$18)^2</f>
        <v>0</v>
      </c>
      <c r="DR221" s="44">
        <f>$R$190/(EXP($N$18-$O$18/(DQ223+$P$18))/$S$95)</f>
        <v>0</v>
      </c>
      <c r="DS221" s="47">
        <f>-1*DR221*$O$18/(DQ223+$P$18)^2</f>
        <v>0</v>
      </c>
      <c r="DT221" s="44">
        <f>$R$190/(EXP($N$18-$O$18/(DS223+$P$18))/$S$95)</f>
        <v>0</v>
      </c>
      <c r="DU221" s="47">
        <f>-1*DT221*$O$18/(DS223+$P$18)^2</f>
        <v>0</v>
      </c>
      <c r="DV221" s="44">
        <f>$R$190/(EXP($N$18-$O$18/(DU223+$P$18))/$S$95)</f>
        <v>0</v>
      </c>
      <c r="DW221" s="47">
        <f>-1*DV221*$O$18/(DU223+$P$18)^2</f>
        <v>0</v>
      </c>
      <c r="DX221" s="44">
        <f>$R$190/(EXP($N$18-$O$18/(DW223+$P$18))/$S$95)</f>
        <v>0</v>
      </c>
      <c r="DY221" s="47">
        <f>-1*DX221*$O$18/(DW223+$P$18)^2</f>
        <v>0</v>
      </c>
      <c r="DZ221" s="44">
        <f>$R$190/(EXP($N$18-$O$18/(DY223+$P$18))/$S$95)</f>
        <v>0</v>
      </c>
      <c r="EA221" s="47">
        <f>-1*DZ221*$O$18/(DY223+$P$18)^2</f>
        <v>0</v>
      </c>
      <c r="EB221" s="44">
        <f>$R$190/(EXP($N$18-$O$18/(EA223+$P$18))/$S$95)</f>
        <v>0</v>
      </c>
      <c r="EC221" s="47">
        <f>-1*EB221*$O$18/(EA223+$P$18)^2</f>
        <v>0</v>
      </c>
      <c r="ED221" s="44">
        <f>$R$190/(EXP($N$18-$O$18/(EC223+$P$18))/$S$95)</f>
        <v>0</v>
      </c>
      <c r="EE221" s="47">
        <f>-1*ED221*$O$18/(EC223+$P$18)^2</f>
        <v>0</v>
      </c>
      <c r="EF221" s="44">
        <f>$R$190/(EXP($N$18-$O$18/(EE223+$P$18))/$S$95)</f>
        <v>0</v>
      </c>
      <c r="EG221" s="47">
        <f>-1*EF221*$O$18/(EE223+$P$18)^2</f>
        <v>0</v>
      </c>
      <c r="EH221" s="44">
        <f>$R$190/(EXP($N$18-$O$18/(EG223+$P$18))/$S$95)</f>
        <v>0</v>
      </c>
      <c r="EI221" s="47">
        <f>-1*EH221*$O$18/(EG223+$P$18)^2</f>
        <v>0</v>
      </c>
      <c r="EJ221" s="44">
        <f>$R$190/(EXP($N$18-$O$18/(EI223+$P$18))/$S$95)</f>
        <v>0</v>
      </c>
      <c r="EK221" s="47">
        <f>-1*EJ221*$O$18/(EI223+$P$18)^2</f>
        <v>0</v>
      </c>
      <c r="EL221" s="44">
        <f>$R$190/(EXP($N$18-$O$18/(EK223+$P$18))/$S$95)</f>
        <v>0</v>
      </c>
      <c r="EM221" s="47">
        <f>-1*EL221*$O$18/(EK223+$P$18)^2</f>
        <v>0</v>
      </c>
      <c r="EN221" s="44">
        <f>$R$190/(EXP($N$18-$O$18/(EM223+$P$18))/$S$95)</f>
        <v>0</v>
      </c>
      <c r="EO221" s="47">
        <f>-1*EN221*$O$18/(EM223+$P$18)^2</f>
        <v>0</v>
      </c>
      <c r="EP221" s="44">
        <f>$R$190/(EXP($N$18-$O$18/(EO223+$P$18))/$S$95)</f>
        <v>0</v>
      </c>
      <c r="EQ221" s="47">
        <f>-1*EP221*$O$18/(EO223+$P$18)^2</f>
        <v>0</v>
      </c>
      <c r="ER221" s="44">
        <f>$R$190/(EXP($N$18-$O$18/(EQ223+$P$18))/$S$95)</f>
        <v>0</v>
      </c>
      <c r="ES221" s="47">
        <f>-1*ER221*$O$18/(EQ223+$P$18)^2</f>
        <v>0</v>
      </c>
      <c r="ET221" s="44">
        <f>$R$190/(EXP($N$18-$O$18/(ES223+$P$18))/$S$95)</f>
        <v>0</v>
      </c>
      <c r="EU221" s="47">
        <f>-1*ET221*$O$18/(ES223+$P$18)^2</f>
        <v>0</v>
      </c>
      <c r="EV221" s="44">
        <f>$R$190/(EXP($N$18-$O$18/(EU223+$P$18))/$S$95)</f>
        <v>0</v>
      </c>
      <c r="EW221" s="47">
        <f>-1*EV221*$O$18/(EU223+$P$18)^2</f>
        <v>0</v>
      </c>
    </row>
    <row r="222" spans="13:153" x14ac:dyDescent="0.25">
      <c r="M222" t="s">
        <v>654</v>
      </c>
      <c r="N222" s="44" t="b">
        <f>IF(N223,IF(ABS(EU223-EW223)&lt;0.001,TRUE,FALSE),FALSE)</f>
        <v>1</v>
      </c>
      <c r="O222" s="61">
        <f>SUM(O212:O221)</f>
        <v>335.50211597957082</v>
      </c>
      <c r="P222" s="61">
        <f>SUM(P212:P221)-1</f>
        <v>8.4435334959598984E-2</v>
      </c>
      <c r="Q222" s="62">
        <f>SUM(Q212:Q221)</f>
        <v>-2.5472491575420912E-2</v>
      </c>
      <c r="R222" s="61">
        <f>SUM(R212:R221)-1</f>
        <v>4.0675981571023367E-3</v>
      </c>
      <c r="S222" s="62">
        <f>SUM(S212:S221)</f>
        <v>-2.306599247831587E-2</v>
      </c>
      <c r="T222" s="61">
        <f>SUM(T212:T221)-1</f>
        <v>1.0609741564859831E-5</v>
      </c>
      <c r="U222" s="62">
        <f>SUM(U212:U221)</f>
        <v>-2.2945789491483161E-2</v>
      </c>
      <c r="V222" s="61">
        <f>SUM(V212:V221)-1</f>
        <v>7.2636563430705792E-11</v>
      </c>
      <c r="W222" s="62">
        <f>SUM(W212:W221)</f>
        <v>-2.2945475306475997E-2</v>
      </c>
      <c r="X222" s="61">
        <f>SUM(X212:X221)-1</f>
        <v>0</v>
      </c>
      <c r="Y222" s="62">
        <f>SUM(Y212:Y221)</f>
        <v>-2.2945475304325013E-2</v>
      </c>
      <c r="Z222" s="61">
        <f>SUM(Z212:Z221)-1</f>
        <v>0</v>
      </c>
      <c r="AA222" s="62">
        <f>SUM(AA212:AA221)</f>
        <v>-2.2945475304325013E-2</v>
      </c>
      <c r="AB222" s="61">
        <f>SUM(AB212:AB221)-1</f>
        <v>0</v>
      </c>
      <c r="AC222" s="62">
        <f>SUM(AC212:AC221)</f>
        <v>-2.2945475304325013E-2</v>
      </c>
      <c r="AD222" s="61">
        <f>SUM(AD212:AD221)-1</f>
        <v>0</v>
      </c>
      <c r="AE222" s="62">
        <f>SUM(AE212:AE221)</f>
        <v>-2.2945475304325013E-2</v>
      </c>
      <c r="AF222" s="61">
        <f>SUM(AF212:AF221)-1</f>
        <v>0</v>
      </c>
      <c r="AG222" s="62">
        <f>SUM(AG212:AG221)</f>
        <v>-2.2945475304325013E-2</v>
      </c>
      <c r="AH222" s="61">
        <f>SUM(AH212:AH221)-1</f>
        <v>0</v>
      </c>
      <c r="AI222" s="62">
        <f>SUM(AI212:AI221)</f>
        <v>-2.2945475304325013E-2</v>
      </c>
      <c r="AJ222" s="61">
        <f>SUM(AJ212:AJ221)-1</f>
        <v>0</v>
      </c>
      <c r="AK222" s="62">
        <f>SUM(AK212:AK221)</f>
        <v>-2.2945475304325013E-2</v>
      </c>
      <c r="AL222" s="61">
        <f>SUM(AL212:AL221)-1</f>
        <v>0</v>
      </c>
      <c r="AM222" s="62">
        <f>SUM(AM212:AM221)</f>
        <v>-2.2945475304325013E-2</v>
      </c>
      <c r="AN222" s="61">
        <f>SUM(AN212:AN221)-1</f>
        <v>0</v>
      </c>
      <c r="AO222" s="62">
        <f>SUM(AO212:AO221)</f>
        <v>-2.2945475304325013E-2</v>
      </c>
      <c r="AP222" s="61">
        <f>SUM(AP212:AP221)-1</f>
        <v>0</v>
      </c>
      <c r="AQ222" s="62">
        <f>SUM(AQ212:AQ221)</f>
        <v>-2.2945475304325013E-2</v>
      </c>
      <c r="AR222" s="61">
        <f>SUM(AR212:AR221)-1</f>
        <v>0</v>
      </c>
      <c r="AS222" s="62">
        <f>SUM(AS212:AS221)</f>
        <v>-2.2945475304325013E-2</v>
      </c>
      <c r="AT222" s="61">
        <f>SUM(AT212:AT221)-1</f>
        <v>0</v>
      </c>
      <c r="AU222" s="62">
        <f>SUM(AU212:AU221)</f>
        <v>-2.2945475304325013E-2</v>
      </c>
      <c r="AV222" s="61">
        <f>SUM(AV212:AV221)-1</f>
        <v>0</v>
      </c>
      <c r="AW222" s="62">
        <f>SUM(AW212:AW221)</f>
        <v>-2.2945475304325013E-2</v>
      </c>
      <c r="AX222" s="61">
        <f>SUM(AX212:AX221)-1</f>
        <v>0</v>
      </c>
      <c r="AY222" s="62">
        <f>SUM(AY212:AY221)</f>
        <v>-2.2945475304325013E-2</v>
      </c>
      <c r="AZ222" s="61">
        <f>SUM(AZ212:AZ221)-1</f>
        <v>0</v>
      </c>
      <c r="BA222" s="62">
        <f>SUM(BA212:BA221)</f>
        <v>-2.2945475304325013E-2</v>
      </c>
      <c r="BB222" s="61">
        <f>SUM(BB212:BB221)-1</f>
        <v>0</v>
      </c>
      <c r="BC222" s="62">
        <f>SUM(BC212:BC221)</f>
        <v>-2.2945475304325013E-2</v>
      </c>
      <c r="BD222" s="61">
        <f>SUM(BD212:BD221)-1</f>
        <v>0</v>
      </c>
      <c r="BE222" s="62">
        <f>SUM(BE212:BE221)</f>
        <v>-2.2945475304325013E-2</v>
      </c>
      <c r="BF222" s="61">
        <f>SUM(BF212:BF221)-1</f>
        <v>0</v>
      </c>
      <c r="BG222" s="62">
        <f>SUM(BG212:BG221)</f>
        <v>-2.2945475304325013E-2</v>
      </c>
      <c r="BH222" s="61">
        <f>SUM(BH212:BH221)-1</f>
        <v>0</v>
      </c>
      <c r="BI222" s="62">
        <f>SUM(BI212:BI221)</f>
        <v>-2.2945475304325013E-2</v>
      </c>
      <c r="BJ222" s="61">
        <f>SUM(BJ212:BJ221)-1</f>
        <v>0</v>
      </c>
      <c r="BK222" s="62">
        <f>SUM(BK212:BK221)</f>
        <v>-2.2945475304325013E-2</v>
      </c>
      <c r="BL222" s="61">
        <f>SUM(BL212:BL221)-1</f>
        <v>0</v>
      </c>
      <c r="BM222" s="62">
        <f>SUM(BM212:BM221)</f>
        <v>-2.2945475304325013E-2</v>
      </c>
      <c r="BN222" s="61">
        <f>SUM(BN212:BN221)-1</f>
        <v>0</v>
      </c>
      <c r="BO222" s="62">
        <f>SUM(BO212:BO221)</f>
        <v>-2.2945475304325013E-2</v>
      </c>
      <c r="BP222" s="61">
        <f>SUM(BP212:BP221)-1</f>
        <v>0</v>
      </c>
      <c r="BQ222" s="62">
        <f>SUM(BQ212:BQ221)</f>
        <v>-2.2945475304325013E-2</v>
      </c>
      <c r="BR222" s="61">
        <f>SUM(BR212:BR221)-1</f>
        <v>0</v>
      </c>
      <c r="BS222" s="62">
        <f>SUM(BS212:BS221)</f>
        <v>-2.2945475304325013E-2</v>
      </c>
      <c r="BT222" s="61">
        <f>SUM(BT212:BT221)-1</f>
        <v>0</v>
      </c>
      <c r="BU222" s="62">
        <f>SUM(BU212:BU221)</f>
        <v>-2.2945475304325013E-2</v>
      </c>
      <c r="BV222" s="61">
        <f>SUM(BV212:BV221)-1</f>
        <v>0</v>
      </c>
      <c r="BW222" s="62">
        <f>SUM(BW212:BW221)</f>
        <v>-2.2945475304325013E-2</v>
      </c>
      <c r="BX222" s="61">
        <f>SUM(BX212:BX221)-1</f>
        <v>0</v>
      </c>
      <c r="BY222" s="62">
        <f>SUM(BY212:BY221)</f>
        <v>-2.2945475304325013E-2</v>
      </c>
      <c r="BZ222" s="61">
        <f>SUM(BZ212:BZ221)-1</f>
        <v>0</v>
      </c>
      <c r="CA222" s="62">
        <f>SUM(CA212:CA221)</f>
        <v>-2.2945475304325013E-2</v>
      </c>
      <c r="CB222" s="61">
        <f>SUM(CB212:CB221)-1</f>
        <v>0</v>
      </c>
      <c r="CC222" s="62">
        <f>SUM(CC212:CC221)</f>
        <v>-2.2945475304325013E-2</v>
      </c>
      <c r="CD222" s="61">
        <f>SUM(CD212:CD221)-1</f>
        <v>0</v>
      </c>
      <c r="CE222" s="62">
        <f>SUM(CE212:CE221)</f>
        <v>-2.2945475304325013E-2</v>
      </c>
      <c r="CF222" s="61">
        <f>SUM(CF212:CF221)-1</f>
        <v>0</v>
      </c>
      <c r="CG222" s="62">
        <f>SUM(CG212:CG221)</f>
        <v>-2.2945475304325013E-2</v>
      </c>
      <c r="CH222" s="61">
        <f>SUM(CH212:CH221)-1</f>
        <v>0</v>
      </c>
      <c r="CI222" s="62">
        <f>SUM(CI212:CI221)</f>
        <v>-2.2945475304325013E-2</v>
      </c>
      <c r="CJ222" s="61">
        <f>SUM(CJ212:CJ221)-1</f>
        <v>0</v>
      </c>
      <c r="CK222" s="62">
        <f>SUM(CK212:CK221)</f>
        <v>-2.2945475304325013E-2</v>
      </c>
      <c r="CL222" s="61">
        <f>SUM(CL212:CL221)-1</f>
        <v>0</v>
      </c>
      <c r="CM222" s="62">
        <f>SUM(CM212:CM221)</f>
        <v>-2.2945475304325013E-2</v>
      </c>
      <c r="CN222" s="61">
        <f>SUM(CN212:CN221)-1</f>
        <v>0</v>
      </c>
      <c r="CO222" s="62">
        <f>SUM(CO212:CO221)</f>
        <v>-2.2945475304325013E-2</v>
      </c>
      <c r="CP222" s="61">
        <f>SUM(CP212:CP221)-1</f>
        <v>0</v>
      </c>
      <c r="CQ222" s="62">
        <f>SUM(CQ212:CQ221)</f>
        <v>-2.2945475304325013E-2</v>
      </c>
      <c r="CR222" s="61">
        <f>SUM(CR212:CR221)-1</f>
        <v>0</v>
      </c>
      <c r="CS222" s="62">
        <f>SUM(CS212:CS221)</f>
        <v>-2.2945475304325013E-2</v>
      </c>
      <c r="CT222" s="61">
        <f>SUM(CT212:CT221)-1</f>
        <v>0</v>
      </c>
      <c r="CU222" s="62">
        <f>SUM(CU212:CU221)</f>
        <v>-2.2945475304325013E-2</v>
      </c>
      <c r="CV222" s="61">
        <f>SUM(CV212:CV221)-1</f>
        <v>0</v>
      </c>
      <c r="CW222" s="62">
        <f>SUM(CW212:CW221)</f>
        <v>-2.2945475304325013E-2</v>
      </c>
      <c r="CX222" s="61">
        <f>SUM(CX212:CX221)-1</f>
        <v>0</v>
      </c>
      <c r="CY222" s="62">
        <f>SUM(CY212:CY221)</f>
        <v>-2.2945475304325013E-2</v>
      </c>
      <c r="CZ222" s="61">
        <f>SUM(CZ212:CZ221)-1</f>
        <v>0</v>
      </c>
      <c r="DA222" s="62">
        <f>SUM(DA212:DA221)</f>
        <v>-2.2945475304325013E-2</v>
      </c>
      <c r="DB222" s="61">
        <f>SUM(DB212:DB221)-1</f>
        <v>0</v>
      </c>
      <c r="DC222" s="62">
        <f>SUM(DC212:DC221)</f>
        <v>-2.2945475304325013E-2</v>
      </c>
      <c r="DD222" s="61">
        <f>SUM(DD212:DD221)-1</f>
        <v>0</v>
      </c>
      <c r="DE222" s="62">
        <f>SUM(DE212:DE221)</f>
        <v>-2.2945475304325013E-2</v>
      </c>
      <c r="DF222" s="61">
        <f>SUM(DF212:DF221)-1</f>
        <v>0</v>
      </c>
      <c r="DG222" s="62">
        <f>SUM(DG212:DG221)</f>
        <v>-2.2945475304325013E-2</v>
      </c>
      <c r="DH222" s="61">
        <f>SUM(DH212:DH221)-1</f>
        <v>0</v>
      </c>
      <c r="DI222" s="62">
        <f>SUM(DI212:DI221)</f>
        <v>-2.2945475304325013E-2</v>
      </c>
      <c r="DJ222" s="61">
        <f>SUM(DJ212:DJ221)-1</f>
        <v>0</v>
      </c>
      <c r="DK222" s="62">
        <f>SUM(DK212:DK221)</f>
        <v>-2.2945475304325013E-2</v>
      </c>
      <c r="DL222" s="61">
        <f>SUM(DL212:DL221)-1</f>
        <v>0</v>
      </c>
      <c r="DM222" s="62">
        <f>SUM(DM212:DM221)</f>
        <v>-2.2945475304325013E-2</v>
      </c>
      <c r="DN222" s="61">
        <f>SUM(DN212:DN221)-1</f>
        <v>0</v>
      </c>
      <c r="DO222" s="62">
        <f>SUM(DO212:DO221)</f>
        <v>-2.2945475304325013E-2</v>
      </c>
      <c r="DP222" s="61">
        <f>SUM(DP212:DP221)-1</f>
        <v>0</v>
      </c>
      <c r="DQ222" s="62">
        <f>SUM(DQ212:DQ221)</f>
        <v>-2.2945475304325013E-2</v>
      </c>
      <c r="DR222" s="61">
        <f>SUM(DR212:DR221)-1</f>
        <v>0</v>
      </c>
      <c r="DS222" s="62">
        <f>SUM(DS212:DS221)</f>
        <v>-2.2945475304325013E-2</v>
      </c>
      <c r="DT222" s="61">
        <f>SUM(DT212:DT221)-1</f>
        <v>0</v>
      </c>
      <c r="DU222" s="62">
        <f>SUM(DU212:DU221)</f>
        <v>-2.2945475304325013E-2</v>
      </c>
      <c r="DV222" s="61">
        <f>SUM(DV212:DV221)-1</f>
        <v>0</v>
      </c>
      <c r="DW222" s="62">
        <f>SUM(DW212:DW221)</f>
        <v>-2.2945475304325013E-2</v>
      </c>
      <c r="DX222" s="61">
        <f>SUM(DX212:DX221)-1</f>
        <v>0</v>
      </c>
      <c r="DY222" s="62">
        <f>SUM(DY212:DY221)</f>
        <v>-2.2945475304325013E-2</v>
      </c>
      <c r="DZ222" s="61">
        <f>SUM(DZ212:DZ221)-1</f>
        <v>0</v>
      </c>
      <c r="EA222" s="62">
        <f>SUM(EA212:EA221)</f>
        <v>-2.2945475304325013E-2</v>
      </c>
      <c r="EB222" s="61">
        <f>SUM(EB212:EB221)-1</f>
        <v>0</v>
      </c>
      <c r="EC222" s="62">
        <f>SUM(EC212:EC221)</f>
        <v>-2.2945475304325013E-2</v>
      </c>
      <c r="ED222" s="61">
        <f>SUM(ED212:ED221)-1</f>
        <v>0</v>
      </c>
      <c r="EE222" s="62">
        <f>SUM(EE212:EE221)</f>
        <v>-2.2945475304325013E-2</v>
      </c>
      <c r="EF222" s="61">
        <f>SUM(EF212:EF221)-1</f>
        <v>0</v>
      </c>
      <c r="EG222" s="62">
        <f>SUM(EG212:EG221)</f>
        <v>-2.2945475304325013E-2</v>
      </c>
      <c r="EH222" s="61">
        <f>SUM(EH212:EH221)-1</f>
        <v>0</v>
      </c>
      <c r="EI222" s="62">
        <f>SUM(EI212:EI221)</f>
        <v>-2.2945475304325013E-2</v>
      </c>
      <c r="EJ222" s="61">
        <f>SUM(EJ212:EJ221)-1</f>
        <v>0</v>
      </c>
      <c r="EK222" s="62">
        <f>SUM(EK212:EK221)</f>
        <v>-2.2945475304325013E-2</v>
      </c>
      <c r="EL222" s="61">
        <f>SUM(EL212:EL221)-1</f>
        <v>0</v>
      </c>
      <c r="EM222" s="62">
        <f>SUM(EM212:EM221)</f>
        <v>-2.2945475304325013E-2</v>
      </c>
      <c r="EN222" s="61">
        <f>SUM(EN212:EN221)-1</f>
        <v>0</v>
      </c>
      <c r="EO222" s="62">
        <f>SUM(EO212:EO221)</f>
        <v>-2.2945475304325013E-2</v>
      </c>
      <c r="EP222" s="61">
        <f>SUM(EP212:EP221)-1</f>
        <v>0</v>
      </c>
      <c r="EQ222" s="62">
        <f>SUM(EQ212:EQ221)</f>
        <v>-2.2945475304325013E-2</v>
      </c>
      <c r="ER222" s="61">
        <f>SUM(ER212:ER221)-1</f>
        <v>0</v>
      </c>
      <c r="ES222" s="62">
        <f>SUM(ES212:ES221)</f>
        <v>-2.2945475304325013E-2</v>
      </c>
      <c r="ET222" s="61">
        <f>SUM(ET212:ET221)-1</f>
        <v>0</v>
      </c>
      <c r="EU222" s="62">
        <f>SUM(EU212:EU221)</f>
        <v>-2.2945475304325013E-2</v>
      </c>
      <c r="EV222" s="61">
        <f>SUM(EV212:EV221)-1</f>
        <v>0</v>
      </c>
      <c r="EW222" s="62">
        <f>SUM(EW212:EW221)</f>
        <v>-2.2945475304325013E-2</v>
      </c>
    </row>
    <row r="223" spans="13:153" x14ac:dyDescent="0.25">
      <c r="M223" t="s">
        <v>656</v>
      </c>
      <c r="N223" s="44" t="b">
        <f>IF(ISNUMBER(N211),TRUE,FALSE)</f>
        <v>1</v>
      </c>
      <c r="O223" s="63" t="s">
        <v>672</v>
      </c>
      <c r="P223" s="42">
        <f>O222-Q223</f>
        <v>-3.3147654484288296</v>
      </c>
      <c r="Q223" s="42">
        <f>O222-P222/Q222</f>
        <v>338.81688142799965</v>
      </c>
      <c r="R223" s="42">
        <f>Q223-S223</f>
        <v>-0.17634611478030138</v>
      </c>
      <c r="S223" s="42">
        <f>Q223-R222/S222</f>
        <v>338.99322754277995</v>
      </c>
      <c r="T223" s="42">
        <f>S223-U223</f>
        <v>-4.6238293822398191E-4</v>
      </c>
      <c r="U223" s="42">
        <f>S223-T222/U222</f>
        <v>338.99368992571817</v>
      </c>
      <c r="V223" s="42">
        <f>U223-W223</f>
        <v>-3.1656099963583983E-9</v>
      </c>
      <c r="W223" s="42">
        <f>U223-V222/W222</f>
        <v>338.99368992888378</v>
      </c>
      <c r="X223" s="47">
        <f>W223-Y223</f>
        <v>0</v>
      </c>
      <c r="Y223" s="42">
        <f>W223-X222/Y222</f>
        <v>338.99368992888378</v>
      </c>
      <c r="Z223" s="47">
        <f>Y223-AA223</f>
        <v>0</v>
      </c>
      <c r="AA223" s="42">
        <f>Y223-Z222/AA222</f>
        <v>338.99368992888378</v>
      </c>
      <c r="AB223" s="47">
        <f>AA223-AC223</f>
        <v>0</v>
      </c>
      <c r="AC223" s="42">
        <f>AA223-AB222/AC222</f>
        <v>338.99368992888378</v>
      </c>
      <c r="AD223" s="47">
        <f>AC223-AE223</f>
        <v>0</v>
      </c>
      <c r="AE223" s="42">
        <f>AC223-AD222/AE222</f>
        <v>338.99368992888378</v>
      </c>
      <c r="AF223" s="47">
        <f>AE223-AG223</f>
        <v>0</v>
      </c>
      <c r="AG223" s="42">
        <f>AE223-AF222/AG222</f>
        <v>338.99368992888378</v>
      </c>
      <c r="AH223" s="47">
        <f>AG223-AI223</f>
        <v>0</v>
      </c>
      <c r="AI223" s="42">
        <f>AG223-AH222/AI222</f>
        <v>338.99368992888378</v>
      </c>
      <c r="AJ223" s="47">
        <f>AI223-AK223</f>
        <v>0</v>
      </c>
      <c r="AK223" s="42">
        <f>AI223-AJ222/AK222</f>
        <v>338.99368992888378</v>
      </c>
      <c r="AL223" s="47">
        <f>AK223-AM223</f>
        <v>0</v>
      </c>
      <c r="AM223" s="42">
        <f>AK223-AL222/AM222</f>
        <v>338.99368992888378</v>
      </c>
      <c r="AN223" s="47">
        <f>AM223-AO223</f>
        <v>0</v>
      </c>
      <c r="AO223" s="42">
        <f>AM223-AN222/AO222</f>
        <v>338.99368992888378</v>
      </c>
      <c r="AP223" s="47">
        <f>AO223-AQ223</f>
        <v>0</v>
      </c>
      <c r="AQ223" s="42">
        <f>AO223-AP222/AQ222</f>
        <v>338.99368992888378</v>
      </c>
      <c r="AR223" s="47">
        <f>AQ223-AS223</f>
        <v>0</v>
      </c>
      <c r="AS223" s="42">
        <f>AQ223-AR222/AS222</f>
        <v>338.99368992888378</v>
      </c>
      <c r="AT223" s="47">
        <f>AS223-AU223</f>
        <v>0</v>
      </c>
      <c r="AU223" s="42">
        <f>AS223-AT222/AU222</f>
        <v>338.99368992888378</v>
      </c>
      <c r="AV223" s="47">
        <f>AU223-AW223</f>
        <v>0</v>
      </c>
      <c r="AW223" s="42">
        <f>AU223-AV222/AW222</f>
        <v>338.99368992888378</v>
      </c>
      <c r="AX223" s="47">
        <f>AW223-AY223</f>
        <v>0</v>
      </c>
      <c r="AY223" s="42">
        <f>AW223-AX222/AY222</f>
        <v>338.99368992888378</v>
      </c>
      <c r="AZ223" s="47">
        <f>AY223-BA223</f>
        <v>0</v>
      </c>
      <c r="BA223" s="42">
        <f>AY223-AZ222/BA222</f>
        <v>338.99368992888378</v>
      </c>
      <c r="BB223" s="47">
        <f>BA223-BC223</f>
        <v>0</v>
      </c>
      <c r="BC223" s="42">
        <f>BA223-BB222/BC222</f>
        <v>338.99368992888378</v>
      </c>
      <c r="BD223" s="47">
        <f>BC223-BE223</f>
        <v>0</v>
      </c>
      <c r="BE223" s="42">
        <f>BC223-BD222/BE222</f>
        <v>338.99368992888378</v>
      </c>
      <c r="BF223" s="47">
        <f>BE223-BG223</f>
        <v>0</v>
      </c>
      <c r="BG223" s="42">
        <f>BE223-BF222/BG222</f>
        <v>338.99368992888378</v>
      </c>
      <c r="BH223" s="47">
        <f>BG223-BI223</f>
        <v>0</v>
      </c>
      <c r="BI223" s="42">
        <f>BG223-BH222/BI222</f>
        <v>338.99368992888378</v>
      </c>
      <c r="BJ223" s="47">
        <f>BI223-BK223</f>
        <v>0</v>
      </c>
      <c r="BK223" s="42">
        <f>BI223-BJ222/BK222</f>
        <v>338.99368992888378</v>
      </c>
      <c r="BL223" s="47">
        <f>BK223-BM223</f>
        <v>0</v>
      </c>
      <c r="BM223" s="42">
        <f>BK223-BL222/BM222</f>
        <v>338.99368992888378</v>
      </c>
      <c r="BN223" s="47">
        <f>BM223-BO223</f>
        <v>0</v>
      </c>
      <c r="BO223" s="42">
        <f>BM223-BN222/BO222</f>
        <v>338.99368992888378</v>
      </c>
      <c r="BP223" s="47">
        <f>BO223-BQ223</f>
        <v>0</v>
      </c>
      <c r="BQ223" s="42">
        <f>BO223-BP222/BQ222</f>
        <v>338.99368992888378</v>
      </c>
      <c r="BR223" s="47">
        <f>BQ223-BS223</f>
        <v>0</v>
      </c>
      <c r="BS223" s="42">
        <f>BQ223-BR222/BS222</f>
        <v>338.99368992888378</v>
      </c>
      <c r="BT223" s="47">
        <f>BS223-BU223</f>
        <v>0</v>
      </c>
      <c r="BU223" s="42">
        <f>BS223-BT222/BU222</f>
        <v>338.99368992888378</v>
      </c>
      <c r="BV223" s="47">
        <f>BU223-BW223</f>
        <v>0</v>
      </c>
      <c r="BW223" s="42">
        <f>BU223-BV222/BW222</f>
        <v>338.99368992888378</v>
      </c>
      <c r="BX223" s="47">
        <f>BW223-BY223</f>
        <v>0</v>
      </c>
      <c r="BY223" s="42">
        <f>BW223-BX222/BY222</f>
        <v>338.99368992888378</v>
      </c>
      <c r="BZ223" s="47">
        <f>BY223-CA223</f>
        <v>0</v>
      </c>
      <c r="CA223" s="42">
        <f>BY223-BZ222/CA222</f>
        <v>338.99368992888378</v>
      </c>
      <c r="CB223" s="47">
        <f>CA223-CC223</f>
        <v>0</v>
      </c>
      <c r="CC223" s="42">
        <f>CA223-CB222/CC222</f>
        <v>338.99368992888378</v>
      </c>
      <c r="CD223" s="47">
        <f>CC223-CE223</f>
        <v>0</v>
      </c>
      <c r="CE223" s="42">
        <f>CC223-CD222/CE222</f>
        <v>338.99368992888378</v>
      </c>
      <c r="CF223" s="47">
        <f>CE223-CG223</f>
        <v>0</v>
      </c>
      <c r="CG223" s="42">
        <f>CE223-CF222/CG222</f>
        <v>338.99368992888378</v>
      </c>
      <c r="CH223" s="47">
        <f>CG223-CI223</f>
        <v>0</v>
      </c>
      <c r="CI223" s="42">
        <f>CG223-CH222/CI222</f>
        <v>338.99368992888378</v>
      </c>
      <c r="CJ223" s="47">
        <f>CI223-CK223</f>
        <v>0</v>
      </c>
      <c r="CK223" s="42">
        <f>CI223-CJ222/CK222</f>
        <v>338.99368992888378</v>
      </c>
      <c r="CL223" s="47">
        <f>CK223-CM223</f>
        <v>0</v>
      </c>
      <c r="CM223" s="42">
        <f>CK223-CL222/CM222</f>
        <v>338.99368992888378</v>
      </c>
      <c r="CN223" s="47">
        <f>CM223-CO223</f>
        <v>0</v>
      </c>
      <c r="CO223" s="42">
        <f>CM223-CN222/CO222</f>
        <v>338.99368992888378</v>
      </c>
      <c r="CP223" s="47">
        <f>CO223-CQ223</f>
        <v>0</v>
      </c>
      <c r="CQ223" s="42">
        <f>CO223-CP222/CQ222</f>
        <v>338.99368992888378</v>
      </c>
      <c r="CR223" s="47">
        <f>CQ223-CS223</f>
        <v>0</v>
      </c>
      <c r="CS223" s="42">
        <f>CQ223-CR222/CS222</f>
        <v>338.99368992888378</v>
      </c>
      <c r="CT223" s="47">
        <f>CS223-CU223</f>
        <v>0</v>
      </c>
      <c r="CU223" s="42">
        <f>CS223-CT222/CU222</f>
        <v>338.99368992888378</v>
      </c>
      <c r="CV223" s="47">
        <f>CU223-CW223</f>
        <v>0</v>
      </c>
      <c r="CW223" s="42">
        <f>CU223-CV222/CW222</f>
        <v>338.99368992888378</v>
      </c>
      <c r="CX223" s="47">
        <f>CW223-CY223</f>
        <v>0</v>
      </c>
      <c r="CY223" s="42">
        <f>CW223-CX222/CY222</f>
        <v>338.99368992888378</v>
      </c>
      <c r="CZ223" s="47">
        <f>CY223-DA223</f>
        <v>0</v>
      </c>
      <c r="DA223" s="42">
        <f>CY223-CZ222/DA222</f>
        <v>338.99368992888378</v>
      </c>
      <c r="DB223" s="47">
        <f>DA223-DC223</f>
        <v>0</v>
      </c>
      <c r="DC223" s="42">
        <f>DA223-DB222/DC222</f>
        <v>338.99368992888378</v>
      </c>
      <c r="DD223" s="47">
        <f>DC223-DE223</f>
        <v>0</v>
      </c>
      <c r="DE223" s="42">
        <f>DC223-DD222/DE222</f>
        <v>338.99368992888378</v>
      </c>
      <c r="DF223" s="47">
        <f>DE223-DG223</f>
        <v>0</v>
      </c>
      <c r="DG223" s="42">
        <f>DE223-DF222/DG222</f>
        <v>338.99368992888378</v>
      </c>
      <c r="DH223" s="47">
        <f>DG223-DI223</f>
        <v>0</v>
      </c>
      <c r="DI223" s="42">
        <f>DG223-DH222/DI222</f>
        <v>338.99368992888378</v>
      </c>
      <c r="DJ223" s="47">
        <f>DI223-DK223</f>
        <v>0</v>
      </c>
      <c r="DK223" s="42">
        <f>DI223-DJ222/DK222</f>
        <v>338.99368992888378</v>
      </c>
      <c r="DL223" s="47">
        <f>DK223-DM223</f>
        <v>0</v>
      </c>
      <c r="DM223" s="42">
        <f>DK223-DL222/DM222</f>
        <v>338.99368992888378</v>
      </c>
      <c r="DN223" s="47">
        <f>DM223-DO223</f>
        <v>0</v>
      </c>
      <c r="DO223" s="42">
        <f>DM223-DN222/DO222</f>
        <v>338.99368992888378</v>
      </c>
      <c r="DP223" s="47">
        <f>DO223-DQ223</f>
        <v>0</v>
      </c>
      <c r="DQ223" s="42">
        <f>DO223-DP222/DQ222</f>
        <v>338.99368992888378</v>
      </c>
      <c r="DR223" s="47">
        <f>DQ223-DS223</f>
        <v>0</v>
      </c>
      <c r="DS223" s="42">
        <f>DQ223-DR222/DS222</f>
        <v>338.99368992888378</v>
      </c>
      <c r="DT223" s="47">
        <f>DS223-DU223</f>
        <v>0</v>
      </c>
      <c r="DU223" s="42">
        <f>DS223-DT222/DU222</f>
        <v>338.99368992888378</v>
      </c>
      <c r="DV223" s="47">
        <f>DU223-DW223</f>
        <v>0</v>
      </c>
      <c r="DW223" s="42">
        <f>DU223-DV222/DW222</f>
        <v>338.99368992888378</v>
      </c>
      <c r="DX223" s="47">
        <f>DW223-DY223</f>
        <v>0</v>
      </c>
      <c r="DY223" s="42">
        <f>DW223-DX222/DY222</f>
        <v>338.99368992888378</v>
      </c>
      <c r="DZ223" s="47">
        <f>DY223-EA223</f>
        <v>0</v>
      </c>
      <c r="EA223" s="42">
        <f>DY223-DZ222/EA222</f>
        <v>338.99368992888378</v>
      </c>
      <c r="EB223" s="47">
        <f>EA223-EC223</f>
        <v>0</v>
      </c>
      <c r="EC223" s="42">
        <f>EA223-EB222/EC222</f>
        <v>338.99368992888378</v>
      </c>
      <c r="ED223" s="47">
        <f>EC223-EE223</f>
        <v>0</v>
      </c>
      <c r="EE223" s="42">
        <f>EC223-ED222/EE222</f>
        <v>338.99368992888378</v>
      </c>
      <c r="EF223" s="47">
        <f>EE223-EG223</f>
        <v>0</v>
      </c>
      <c r="EG223" s="42">
        <f>EE223-EF222/EG222</f>
        <v>338.99368992888378</v>
      </c>
      <c r="EH223" s="47">
        <f>EG223-EI223</f>
        <v>0</v>
      </c>
      <c r="EI223" s="42">
        <f>EG223-EH222/EI222</f>
        <v>338.99368992888378</v>
      </c>
      <c r="EJ223" s="47">
        <f>EI223-EK223</f>
        <v>0</v>
      </c>
      <c r="EK223" s="42">
        <f>EI223-EJ222/EK222</f>
        <v>338.99368992888378</v>
      </c>
      <c r="EL223" s="47">
        <f>EK223-EM223</f>
        <v>0</v>
      </c>
      <c r="EM223" s="42">
        <f>EK223-EL222/EM222</f>
        <v>338.99368992888378</v>
      </c>
      <c r="EN223" s="47">
        <f>EM223-EO223</f>
        <v>0</v>
      </c>
      <c r="EO223" s="42">
        <f>EM223-EN222/EO222</f>
        <v>338.99368992888378</v>
      </c>
      <c r="EP223" s="47">
        <f>EO223-EQ223</f>
        <v>0</v>
      </c>
      <c r="EQ223" s="42">
        <f>EO223-EP222/EQ222</f>
        <v>338.99368992888378</v>
      </c>
      <c r="ER223" s="47">
        <f>EQ223-ES223</f>
        <v>0</v>
      </c>
      <c r="ES223" s="42">
        <f>EQ223-ER222/ES222</f>
        <v>338.99368992888378</v>
      </c>
      <c r="ET223" s="47">
        <f>ES223-EU223</f>
        <v>0</v>
      </c>
      <c r="EU223" s="42">
        <f>ES223-ET222/EU222</f>
        <v>338.99368992888378</v>
      </c>
      <c r="EV223" s="47">
        <f>EU223-EW223</f>
        <v>0</v>
      </c>
      <c r="EW223" s="42">
        <f>EU223-EV222/EW222</f>
        <v>338.99368992888378</v>
      </c>
    </row>
    <row r="225" spans="13:26" x14ac:dyDescent="0.25">
      <c r="N225" t="s">
        <v>676</v>
      </c>
      <c r="Q225" s="34">
        <f>N210</f>
        <v>65.843689928883805</v>
      </c>
      <c r="R225" t="s">
        <v>674</v>
      </c>
      <c r="S225" s="34">
        <f>N211</f>
        <v>338.99368992888378</v>
      </c>
      <c r="T225" t="s">
        <v>36</v>
      </c>
    </row>
    <row r="226" spans="13:26" x14ac:dyDescent="0.25">
      <c r="N226" t="s">
        <v>675</v>
      </c>
      <c r="Q226" s="34">
        <f>N194</f>
        <v>110.58219867532767</v>
      </c>
      <c r="R226" t="s">
        <v>674</v>
      </c>
      <c r="S226" s="34">
        <f>N195</f>
        <v>383.73219867532765</v>
      </c>
      <c r="T226" t="s">
        <v>36</v>
      </c>
    </row>
    <row r="228" spans="13:26" x14ac:dyDescent="0.25">
      <c r="M228" s="68" t="s">
        <v>705</v>
      </c>
      <c r="N228" s="69" t="s">
        <v>706</v>
      </c>
    </row>
    <row r="229" spans="13:26" x14ac:dyDescent="0.25">
      <c r="N229" t="s">
        <v>708</v>
      </c>
      <c r="P229">
        <f>IF(T30&gt;N32,1,IF(T30&lt;P32,2,3))</f>
        <v>3</v>
      </c>
      <c r="R229" t="s">
        <v>711</v>
      </c>
      <c r="S229" s="34">
        <f>IF(P229=1,0,IF(P229=2,Q19,N45*Q19))</f>
        <v>19.913883538817316</v>
      </c>
      <c r="T229" t="s">
        <v>709</v>
      </c>
    </row>
    <row r="230" spans="13:26" x14ac:dyDescent="0.25">
      <c r="R230" t="s">
        <v>710</v>
      </c>
      <c r="S230" s="34">
        <f>IF(P229=1,Q19,IF(P229=2,0,Q19*(1-N45)))</f>
        <v>80.086116461182684</v>
      </c>
      <c r="T230" t="s">
        <v>709</v>
      </c>
    </row>
    <row r="231" spans="13:26" x14ac:dyDescent="0.25">
      <c r="N231" t="s">
        <v>700</v>
      </c>
      <c r="P231" t="s">
        <v>666</v>
      </c>
      <c r="Q231" t="s">
        <v>667</v>
      </c>
      <c r="S231" t="s">
        <v>757</v>
      </c>
      <c r="W231" t="s">
        <v>700</v>
      </c>
      <c r="Y231" t="s">
        <v>666</v>
      </c>
      <c r="Z231" t="s">
        <v>667</v>
      </c>
    </row>
    <row r="232" spans="13:26" x14ac:dyDescent="0.25">
      <c r="M232" t="s">
        <v>701</v>
      </c>
      <c r="N232" t="s">
        <v>712</v>
      </c>
      <c r="O232" t="s">
        <v>713</v>
      </c>
      <c r="P232" t="s">
        <v>713</v>
      </c>
      <c r="Q232" t="s">
        <v>713</v>
      </c>
      <c r="W232" t="s">
        <v>712</v>
      </c>
      <c r="X232" t="s">
        <v>713</v>
      </c>
      <c r="Y232" t="s">
        <v>713</v>
      </c>
      <c r="Z232" t="s">
        <v>713</v>
      </c>
    </row>
    <row r="233" spans="13:26" x14ac:dyDescent="0.25">
      <c r="M233" t="s">
        <v>707</v>
      </c>
      <c r="N233" s="135">
        <f>D22</f>
        <v>85</v>
      </c>
      <c r="O233" s="136"/>
      <c r="P233" s="34">
        <f>Q225</f>
        <v>65.843689928883805</v>
      </c>
      <c r="Q233" s="34">
        <f>Q226</f>
        <v>110.58219867532767</v>
      </c>
      <c r="W233" s="135">
        <f>N233</f>
        <v>85</v>
      </c>
      <c r="X233" s="136"/>
      <c r="Y233" s="34">
        <f>P233</f>
        <v>65.843689928883805</v>
      </c>
      <c r="Z233" s="34">
        <f>Q233</f>
        <v>110.58219867532767</v>
      </c>
    </row>
    <row r="234" spans="13:26" x14ac:dyDescent="0.25">
      <c r="M234" t="s">
        <v>702</v>
      </c>
      <c r="N234" s="34">
        <f>S229</f>
        <v>19.913883538817316</v>
      </c>
      <c r="O234" s="34">
        <f>S230</f>
        <v>80.086116461182684</v>
      </c>
      <c r="P234" s="16">
        <f>P191</f>
        <v>45.03757235487317</v>
      </c>
      <c r="Q234" s="16">
        <f>Q191</f>
        <v>54.962427645126823</v>
      </c>
    </row>
    <row r="235" spans="13:26" x14ac:dyDescent="0.25">
      <c r="N235" s="78" t="s">
        <v>651</v>
      </c>
      <c r="O235" s="78" t="s">
        <v>550</v>
      </c>
      <c r="P235" s="78" t="s">
        <v>550</v>
      </c>
      <c r="Q235" s="78" t="s">
        <v>550</v>
      </c>
      <c r="S235" s="78" t="s">
        <v>758</v>
      </c>
      <c r="T235" s="78" t="s">
        <v>759</v>
      </c>
      <c r="U235" s="78" t="s">
        <v>690</v>
      </c>
      <c r="V235" s="78" t="s">
        <v>667</v>
      </c>
      <c r="W235" s="78" t="s">
        <v>760</v>
      </c>
      <c r="X235" s="78" t="s">
        <v>761</v>
      </c>
      <c r="Y235" s="78" t="s">
        <v>666</v>
      </c>
      <c r="Z235" s="78" t="s">
        <v>667</v>
      </c>
    </row>
    <row r="236" spans="13:26" x14ac:dyDescent="0.25">
      <c r="M236" s="45">
        <v>1</v>
      </c>
      <c r="N236" s="30">
        <f>IF($P$229=1,0,IF($P$229=2,S9,N47))</f>
        <v>0.12471516356439488</v>
      </c>
      <c r="O236" s="30">
        <f>IF($P$229=1,S9,IF($P$229=2,0,M47))</f>
        <v>3.1421635465040836E-2</v>
      </c>
      <c r="P236" s="30">
        <f>R181</f>
        <v>0.11101822689986626</v>
      </c>
      <c r="Q236" s="30">
        <f>S181</f>
        <v>1.2473255343533002E-6</v>
      </c>
      <c r="S236" s="34">
        <f>N236*$N$234*R9</f>
        <v>109.5176883153665</v>
      </c>
      <c r="T236" s="34">
        <f>$O$234*O236*R9</f>
        <v>110.96731168463354</v>
      </c>
      <c r="U236" s="34">
        <f>P236*$P$234*R9</f>
        <v>220.48462194373906</v>
      </c>
      <c r="V236" s="34">
        <f>$Q$234*Q236*R9</f>
        <v>3.0231156708246322E-3</v>
      </c>
      <c r="W236" s="30">
        <f>S236/S$246</f>
        <v>9.0108604008377419E-2</v>
      </c>
      <c r="X236" s="30">
        <f>T236/T$246</f>
        <v>2.0943735288402692E-2</v>
      </c>
      <c r="Y236" s="30">
        <f t="shared" ref="Y236:Z236" si="96">U236/U$246</f>
        <v>8.5884542911069478E-2</v>
      </c>
      <c r="Z236" s="30">
        <f t="shared" si="96"/>
        <v>7.6602046351768119E-7</v>
      </c>
    </row>
    <row r="237" spans="13:26" x14ac:dyDescent="0.25">
      <c r="M237" s="45">
        <v>2</v>
      </c>
      <c r="N237" s="30">
        <f t="shared" ref="N237:N245" si="97">IF($P$229=1,0,IF($P$229=2,S10,N48))</f>
        <v>0.22833153431208006</v>
      </c>
      <c r="O237" s="30">
        <f t="shared" ref="O237:O245" si="98">IF($P$229=1,S10,IF($P$229=2,0,M48))</f>
        <v>0.13052240362455705</v>
      </c>
      <c r="P237" s="30">
        <f t="shared" ref="P237:P245" si="99">R182</f>
        <v>0.33068661097005309</v>
      </c>
      <c r="Q237" s="30">
        <f t="shared" ref="Q237:Q245" si="100">S182</f>
        <v>1.9441545178875816E-3</v>
      </c>
      <c r="S237" s="34">
        <f t="shared" ref="S237:S245" si="101">N237*$N$234*R10</f>
        <v>264.28794376698727</v>
      </c>
      <c r="T237" s="34">
        <f t="shared" ref="T237:T245" si="102">$O$234*O237*R10</f>
        <v>607.57205623301286</v>
      </c>
      <c r="U237" s="34">
        <f t="shared" ref="U237:U245" si="103">P237*$P$234*R10</f>
        <v>865.65945771326619</v>
      </c>
      <c r="V237" s="34">
        <f t="shared" ref="V237:V245" si="104">$Q$234*Q237*R10</f>
        <v>6.2108662932303949</v>
      </c>
      <c r="W237" s="30">
        <f t="shared" ref="W237:W245" si="105">S237/S$246</f>
        <v>0.21744996662558599</v>
      </c>
      <c r="X237" s="30">
        <f t="shared" ref="X237:X245" si="106">T237/T$246</f>
        <v>0.11467186256199839</v>
      </c>
      <c r="Y237" s="30">
        <f t="shared" ref="Y237:Y245" si="107">U237/U$246</f>
        <v>0.33719706248410908</v>
      </c>
      <c r="Z237" s="30">
        <f t="shared" ref="Z237:Z245" si="108">V237/V$246</f>
        <v>1.5737574062089786E-3</v>
      </c>
    </row>
    <row r="238" spans="13:26" x14ac:dyDescent="0.25">
      <c r="M238" s="45">
        <v>3</v>
      </c>
      <c r="N238" s="30">
        <f t="shared" si="97"/>
        <v>0.3148791720685421</v>
      </c>
      <c r="O238" s="30">
        <f t="shared" si="98"/>
        <v>0.23386741255840446</v>
      </c>
      <c r="P238" s="30">
        <f t="shared" si="99"/>
        <v>0.52734380836602779</v>
      </c>
      <c r="Q238" s="30">
        <f t="shared" si="100"/>
        <v>2.2742585538521938E-2</v>
      </c>
      <c r="S238" s="34">
        <f t="shared" si="101"/>
        <v>364.46463328759575</v>
      </c>
      <c r="T238" s="34">
        <f t="shared" si="102"/>
        <v>1088.6353667124044</v>
      </c>
      <c r="U238" s="34">
        <f t="shared" si="103"/>
        <v>1380.4615609911243</v>
      </c>
      <c r="V238" s="34">
        <f t="shared" si="104"/>
        <v>72.654285779502331</v>
      </c>
      <c r="W238" s="30">
        <f t="shared" si="105"/>
        <v>0.29987301431528168</v>
      </c>
      <c r="X238" s="30">
        <f t="shared" si="106"/>
        <v>0.20546673249880204</v>
      </c>
      <c r="Y238" s="30">
        <f t="shared" si="107"/>
        <v>0.53772598345782652</v>
      </c>
      <c r="Z238" s="30">
        <f t="shared" si="108"/>
        <v>1.8409705657798803E-2</v>
      </c>
    </row>
    <row r="239" spans="13:26" x14ac:dyDescent="0.25">
      <c r="M239" s="45">
        <v>4</v>
      </c>
      <c r="N239" s="30">
        <f t="shared" si="97"/>
        <v>0.13463012234537572</v>
      </c>
      <c r="O239" s="30">
        <f t="shared" si="98"/>
        <v>0.21625460426954135</v>
      </c>
      <c r="P239" s="30">
        <f t="shared" si="99"/>
        <v>2.220394982593803E-2</v>
      </c>
      <c r="Q239" s="30">
        <f t="shared" si="100"/>
        <v>0.34568730018553345</v>
      </c>
      <c r="S239" s="34">
        <f t="shared" si="101"/>
        <v>193.43744985374039</v>
      </c>
      <c r="T239" s="34">
        <f t="shared" si="102"/>
        <v>1249.5825501462598</v>
      </c>
      <c r="U239" s="34">
        <f t="shared" si="103"/>
        <v>72.151865584699635</v>
      </c>
      <c r="V239" s="34">
        <f t="shared" si="104"/>
        <v>1370.8555239455038</v>
      </c>
      <c r="W239" s="30">
        <f t="shared" si="105"/>
        <v>0.15915582986986213</v>
      </c>
      <c r="X239" s="30">
        <f t="shared" si="106"/>
        <v>0.23584356288316324</v>
      </c>
      <c r="Y239" s="30">
        <f t="shared" si="107"/>
        <v>2.8105043976736251E-2</v>
      </c>
      <c r="Z239" s="30">
        <f t="shared" si="108"/>
        <v>0.34735799030212627</v>
      </c>
    </row>
    <row r="240" spans="13:26" x14ac:dyDescent="0.25">
      <c r="M240" s="45">
        <v>5</v>
      </c>
      <c r="N240" s="30">
        <f t="shared" si="97"/>
        <v>0.19744400770960729</v>
      </c>
      <c r="O240" s="30">
        <f t="shared" si="98"/>
        <v>0.38793394408245629</v>
      </c>
      <c r="P240" s="30">
        <f t="shared" si="99"/>
        <v>8.7594007877716019E-3</v>
      </c>
      <c r="Q240" s="30">
        <f t="shared" si="100"/>
        <v>0.62961488213181849</v>
      </c>
      <c r="S240" s="34">
        <f t="shared" si="101"/>
        <v>283.68885562080561</v>
      </c>
      <c r="T240" s="34">
        <f t="shared" si="102"/>
        <v>2241.5961443791939</v>
      </c>
      <c r="U240" s="34">
        <f t="shared" si="103"/>
        <v>28.463724391212406</v>
      </c>
      <c r="V240" s="34">
        <f t="shared" si="104"/>
        <v>2496.7970725724126</v>
      </c>
      <c r="W240" s="30">
        <f t="shared" si="105"/>
        <v>0.23341258518089258</v>
      </c>
      <c r="X240" s="30">
        <f t="shared" si="106"/>
        <v>0.42307410676763368</v>
      </c>
      <c r="Y240" s="30">
        <f t="shared" si="107"/>
        <v>1.1087367170258806E-2</v>
      </c>
      <c r="Z240" s="30">
        <f t="shared" si="108"/>
        <v>0.63265778061340239</v>
      </c>
    </row>
    <row r="241" spans="13:167" x14ac:dyDescent="0.25">
      <c r="M241" s="45">
        <v>6</v>
      </c>
      <c r="N241" s="30">
        <f t="shared" si="97"/>
        <v>0</v>
      </c>
      <c r="O241" s="30">
        <f t="shared" si="98"/>
        <v>0</v>
      </c>
      <c r="P241" s="30">
        <f t="shared" si="99"/>
        <v>0</v>
      </c>
      <c r="Q241" s="30">
        <f t="shared" si="100"/>
        <v>0</v>
      </c>
      <c r="S241" s="34">
        <f t="shared" si="101"/>
        <v>0</v>
      </c>
      <c r="T241" s="34">
        <f t="shared" si="102"/>
        <v>0</v>
      </c>
      <c r="U241" s="34">
        <f t="shared" si="103"/>
        <v>0</v>
      </c>
      <c r="V241" s="34">
        <f t="shared" si="104"/>
        <v>0</v>
      </c>
      <c r="W241" s="30">
        <f t="shared" si="105"/>
        <v>0</v>
      </c>
      <c r="X241" s="30">
        <f t="shared" si="106"/>
        <v>0</v>
      </c>
      <c r="Y241" s="30">
        <f t="shared" si="107"/>
        <v>0</v>
      </c>
      <c r="Z241" s="30">
        <f t="shared" si="108"/>
        <v>0</v>
      </c>
    </row>
    <row r="242" spans="13:167" x14ac:dyDescent="0.25">
      <c r="M242" s="45">
        <v>7</v>
      </c>
      <c r="N242" s="30">
        <f t="shared" si="97"/>
        <v>0</v>
      </c>
      <c r="O242" s="30">
        <f t="shared" si="98"/>
        <v>0</v>
      </c>
      <c r="P242" s="30">
        <f t="shared" si="99"/>
        <v>0</v>
      </c>
      <c r="Q242" s="30">
        <f t="shared" si="100"/>
        <v>0</v>
      </c>
      <c r="S242" s="34">
        <f t="shared" si="101"/>
        <v>0</v>
      </c>
      <c r="T242" s="34">
        <f t="shared" si="102"/>
        <v>0</v>
      </c>
      <c r="U242" s="34">
        <f t="shared" si="103"/>
        <v>0</v>
      </c>
      <c r="V242" s="34">
        <f t="shared" si="104"/>
        <v>0</v>
      </c>
      <c r="W242" s="30">
        <f t="shared" si="105"/>
        <v>0</v>
      </c>
      <c r="X242" s="30">
        <f t="shared" si="106"/>
        <v>0</v>
      </c>
      <c r="Y242" s="30">
        <f t="shared" si="107"/>
        <v>0</v>
      </c>
      <c r="Z242" s="30">
        <f t="shared" si="108"/>
        <v>0</v>
      </c>
    </row>
    <row r="243" spans="13:167" x14ac:dyDescent="0.25">
      <c r="M243" s="45">
        <v>8</v>
      </c>
      <c r="N243" s="30">
        <f t="shared" si="97"/>
        <v>0</v>
      </c>
      <c r="O243" s="30">
        <f t="shared" si="98"/>
        <v>0</v>
      </c>
      <c r="P243" s="30">
        <f t="shared" si="99"/>
        <v>0</v>
      </c>
      <c r="Q243" s="30">
        <f t="shared" si="100"/>
        <v>0</v>
      </c>
      <c r="S243" s="34">
        <f t="shared" si="101"/>
        <v>0</v>
      </c>
      <c r="T243" s="34">
        <f t="shared" si="102"/>
        <v>0</v>
      </c>
      <c r="U243" s="34">
        <f t="shared" si="103"/>
        <v>0</v>
      </c>
      <c r="V243" s="34">
        <f t="shared" si="104"/>
        <v>0</v>
      </c>
      <c r="W243" s="30">
        <f t="shared" si="105"/>
        <v>0</v>
      </c>
      <c r="X243" s="30">
        <f t="shared" si="106"/>
        <v>0</v>
      </c>
      <c r="Y243" s="30">
        <f t="shared" si="107"/>
        <v>0</v>
      </c>
      <c r="Z243" s="30">
        <f t="shared" si="108"/>
        <v>0</v>
      </c>
    </row>
    <row r="244" spans="13:167" x14ac:dyDescent="0.25">
      <c r="M244" s="45">
        <v>9</v>
      </c>
      <c r="N244" s="30">
        <f t="shared" si="97"/>
        <v>0</v>
      </c>
      <c r="O244" s="30">
        <f t="shared" si="98"/>
        <v>0</v>
      </c>
      <c r="P244" s="30">
        <f t="shared" si="99"/>
        <v>0</v>
      </c>
      <c r="Q244" s="30">
        <f t="shared" si="100"/>
        <v>0</v>
      </c>
      <c r="S244" s="34">
        <f t="shared" si="101"/>
        <v>0</v>
      </c>
      <c r="T244" s="34">
        <f t="shared" si="102"/>
        <v>0</v>
      </c>
      <c r="U244" s="34">
        <f t="shared" si="103"/>
        <v>0</v>
      </c>
      <c r="V244" s="34">
        <f t="shared" si="104"/>
        <v>0</v>
      </c>
      <c r="W244" s="30">
        <f t="shared" si="105"/>
        <v>0</v>
      </c>
      <c r="X244" s="30">
        <f t="shared" si="106"/>
        <v>0</v>
      </c>
      <c r="Y244" s="30">
        <f t="shared" si="107"/>
        <v>0</v>
      </c>
      <c r="Z244" s="30">
        <f t="shared" si="108"/>
        <v>0</v>
      </c>
    </row>
    <row r="245" spans="13:167" x14ac:dyDescent="0.25">
      <c r="M245" s="45">
        <v>10</v>
      </c>
      <c r="N245" s="30">
        <f t="shared" si="97"/>
        <v>0</v>
      </c>
      <c r="O245" s="30">
        <f t="shared" si="98"/>
        <v>0</v>
      </c>
      <c r="P245" s="30">
        <f t="shared" si="99"/>
        <v>0</v>
      </c>
      <c r="Q245" s="30">
        <f t="shared" si="100"/>
        <v>0</v>
      </c>
      <c r="S245" s="34">
        <f t="shared" si="101"/>
        <v>0</v>
      </c>
      <c r="T245" s="34">
        <f t="shared" si="102"/>
        <v>0</v>
      </c>
      <c r="U245" s="34">
        <f t="shared" si="103"/>
        <v>0</v>
      </c>
      <c r="V245" s="34">
        <f t="shared" si="104"/>
        <v>0</v>
      </c>
      <c r="W245" s="30">
        <f t="shared" si="105"/>
        <v>0</v>
      </c>
      <c r="X245" s="30">
        <f t="shared" si="106"/>
        <v>0</v>
      </c>
      <c r="Y245" s="30">
        <f t="shared" si="107"/>
        <v>0</v>
      </c>
      <c r="Z245" s="30">
        <f t="shared" si="108"/>
        <v>0</v>
      </c>
    </row>
    <row r="246" spans="13:167" x14ac:dyDescent="0.25">
      <c r="S246" s="34">
        <f>SUM(S236:S245)</f>
        <v>1215.3965708444957</v>
      </c>
      <c r="T246" s="34">
        <f>SUM(T236:T245)</f>
        <v>5298.3534291555043</v>
      </c>
      <c r="U246" s="34">
        <f t="shared" ref="U246:V246" si="109">SUM(U236:U245)</f>
        <v>2567.2212306240413</v>
      </c>
      <c r="V246" s="34">
        <f t="shared" si="109"/>
        <v>3946.5207717063199</v>
      </c>
      <c r="W246" s="34">
        <f t="shared" ref="W246" si="110">SUM(W236:W245)</f>
        <v>0.99999999999999978</v>
      </c>
      <c r="X246" s="34">
        <f t="shared" ref="X246" si="111">SUM(X236:X245)</f>
        <v>1</v>
      </c>
      <c r="Y246" s="34">
        <f t="shared" ref="Y246" si="112">SUM(Y236:Y245)</f>
        <v>1.0000000000000002</v>
      </c>
      <c r="Z246" s="34">
        <f t="shared" ref="Z246" si="113">SUM(Z236:Z245)</f>
        <v>1</v>
      </c>
    </row>
    <row r="248" spans="13:167" x14ac:dyDescent="0.25">
      <c r="N248" s="69" t="s">
        <v>714</v>
      </c>
    </row>
    <row r="249" spans="13:167" x14ac:dyDescent="0.25">
      <c r="N249" t="s">
        <v>715</v>
      </c>
      <c r="Q249" t="s">
        <v>716</v>
      </c>
      <c r="R249" s="100">
        <f>ROUND(LN((AC191/AE191)*(AF191/AD191))/LN(AA191),0)</f>
        <v>8</v>
      </c>
    </row>
    <row r="251" spans="13:167" x14ac:dyDescent="0.25">
      <c r="N251" s="69" t="s">
        <v>719</v>
      </c>
    </row>
    <row r="252" spans="13:167" x14ac:dyDescent="0.25">
      <c r="N252" t="s">
        <v>720</v>
      </c>
    </row>
    <row r="253" spans="13:167" x14ac:dyDescent="0.25">
      <c r="N253" t="s">
        <v>657</v>
      </c>
      <c r="O253" s="16">
        <f>IF(D23="",IF(V37,U37,1),IF(ISNUMBER(D23),D23,1))</f>
        <v>0.80086116461182688</v>
      </c>
    </row>
    <row r="254" spans="13:167" x14ac:dyDescent="0.25">
      <c r="R254" s="67" t="s">
        <v>722</v>
      </c>
      <c r="S254" s="16">
        <f>AA191</f>
        <v>2.1544710663304594</v>
      </c>
    </row>
    <row r="255" spans="13:167" x14ac:dyDescent="0.25">
      <c r="R255" s="81" t="s">
        <v>728</v>
      </c>
      <c r="S255" s="82">
        <v>1</v>
      </c>
      <c r="T255" s="83"/>
      <c r="U255" s="81" t="s">
        <v>728</v>
      </c>
      <c r="V255" s="82">
        <f>S255+1</f>
        <v>2</v>
      </c>
      <c r="W255" s="83"/>
      <c r="X255" s="81" t="s">
        <v>728</v>
      </c>
      <c r="Y255" s="82">
        <f>V255+1</f>
        <v>3</v>
      </c>
      <c r="Z255" s="83"/>
      <c r="AA255" s="81" t="s">
        <v>728</v>
      </c>
      <c r="AB255" s="82">
        <f>Y255+1</f>
        <v>4</v>
      </c>
      <c r="AC255" s="83"/>
      <c r="AD255" s="81" t="s">
        <v>728</v>
      </c>
      <c r="AE255" s="82">
        <f>AB255+1</f>
        <v>5</v>
      </c>
      <c r="AF255" s="83"/>
      <c r="AG255" s="81" t="s">
        <v>728</v>
      </c>
      <c r="AH255" s="82">
        <f>AE255+1</f>
        <v>6</v>
      </c>
      <c r="AI255" s="83"/>
      <c r="AJ255" s="81" t="s">
        <v>728</v>
      </c>
      <c r="AK255" s="82">
        <f>AH255+1</f>
        <v>7</v>
      </c>
      <c r="AL255" s="83"/>
      <c r="AM255" s="81" t="s">
        <v>728</v>
      </c>
      <c r="AN255" s="82">
        <f>AK255+1</f>
        <v>8</v>
      </c>
      <c r="AO255" s="83"/>
      <c r="AP255" s="81" t="s">
        <v>728</v>
      </c>
      <c r="AQ255" s="82">
        <f>AN255+1</f>
        <v>9</v>
      </c>
      <c r="AR255" s="83"/>
      <c r="AS255" s="81" t="s">
        <v>728</v>
      </c>
      <c r="AT255" s="82">
        <f>AQ255+1</f>
        <v>10</v>
      </c>
      <c r="AU255" s="83"/>
      <c r="AV255" s="81" t="s">
        <v>728</v>
      </c>
      <c r="AW255" s="82">
        <f>AT255+1</f>
        <v>11</v>
      </c>
      <c r="AX255" s="83"/>
      <c r="AY255" s="81" t="s">
        <v>728</v>
      </c>
      <c r="AZ255" s="82">
        <f>AW255+1</f>
        <v>12</v>
      </c>
      <c r="BA255" s="83"/>
      <c r="BB255" s="81" t="s">
        <v>728</v>
      </c>
      <c r="BC255" s="82">
        <f>AZ255+1</f>
        <v>13</v>
      </c>
      <c r="BD255" s="83"/>
      <c r="BE255" s="81" t="s">
        <v>728</v>
      </c>
      <c r="BF255" s="82">
        <f>BC255+1</f>
        <v>14</v>
      </c>
      <c r="BG255" s="83"/>
      <c r="BH255" s="81" t="s">
        <v>728</v>
      </c>
      <c r="BI255" s="82">
        <f>BF255+1</f>
        <v>15</v>
      </c>
      <c r="BJ255" s="83"/>
      <c r="BK255" s="81" t="s">
        <v>728</v>
      </c>
      <c r="BL255" s="82">
        <f>BI255+1</f>
        <v>16</v>
      </c>
      <c r="BM255" s="83"/>
      <c r="BN255" s="81" t="s">
        <v>728</v>
      </c>
      <c r="BO255" s="82">
        <f>BL255+1</f>
        <v>17</v>
      </c>
      <c r="BP255" s="83"/>
      <c r="BQ255" s="81" t="s">
        <v>728</v>
      </c>
      <c r="BR255" s="82">
        <f>BO255+1</f>
        <v>18</v>
      </c>
      <c r="BS255" s="83"/>
      <c r="BT255" s="81" t="s">
        <v>728</v>
      </c>
      <c r="BU255" s="82">
        <f>BR255+1</f>
        <v>19</v>
      </c>
      <c r="BV255" s="83"/>
      <c r="BW255" s="81" t="s">
        <v>728</v>
      </c>
      <c r="BX255" s="82">
        <f>BU255+1</f>
        <v>20</v>
      </c>
      <c r="BY255" s="83"/>
      <c r="BZ255" s="81" t="s">
        <v>728</v>
      </c>
      <c r="CA255" s="82">
        <f>BX255+1</f>
        <v>21</v>
      </c>
      <c r="CB255" s="83"/>
      <c r="CC255" s="81" t="s">
        <v>728</v>
      </c>
      <c r="CD255" s="82">
        <f>CA255+1</f>
        <v>22</v>
      </c>
      <c r="CE255" s="83"/>
      <c r="CF255" s="81" t="s">
        <v>728</v>
      </c>
      <c r="CG255" s="82">
        <f>CD255+1</f>
        <v>23</v>
      </c>
      <c r="CH255" s="83"/>
      <c r="CI255" s="81" t="s">
        <v>728</v>
      </c>
      <c r="CJ255" s="82">
        <f>CG255+1</f>
        <v>24</v>
      </c>
      <c r="CK255" s="83"/>
      <c r="CL255" s="81" t="s">
        <v>728</v>
      </c>
      <c r="CM255" s="82">
        <f>CJ255+1</f>
        <v>25</v>
      </c>
      <c r="CN255" s="83"/>
      <c r="CO255" s="81" t="s">
        <v>728</v>
      </c>
      <c r="CP255" s="82">
        <f>CM255+1</f>
        <v>26</v>
      </c>
      <c r="CQ255" s="83"/>
      <c r="CR255" s="81" t="s">
        <v>728</v>
      </c>
      <c r="CS255" s="82">
        <f>CP255+1</f>
        <v>27</v>
      </c>
      <c r="CT255" s="83"/>
      <c r="CU255" s="81" t="s">
        <v>728</v>
      </c>
      <c r="CV255" s="82">
        <f>CS255+1</f>
        <v>28</v>
      </c>
      <c r="CW255" s="83"/>
      <c r="CX255" s="81" t="s">
        <v>728</v>
      </c>
      <c r="CY255" s="82">
        <f>CV255+1</f>
        <v>29</v>
      </c>
      <c r="CZ255" s="83"/>
      <c r="DA255" s="81" t="s">
        <v>728</v>
      </c>
      <c r="DB255" s="82">
        <f>CY255+1</f>
        <v>30</v>
      </c>
      <c r="DC255" s="83"/>
      <c r="DD255" s="81" t="s">
        <v>728</v>
      </c>
      <c r="DE255" s="82">
        <f>DB255+1</f>
        <v>31</v>
      </c>
      <c r="DF255" s="83"/>
      <c r="DG255" s="81" t="s">
        <v>728</v>
      </c>
      <c r="DH255" s="82">
        <f>DE255+1</f>
        <v>32</v>
      </c>
      <c r="DI255" s="83"/>
      <c r="DJ255" s="81" t="s">
        <v>728</v>
      </c>
      <c r="DK255" s="82">
        <f>DH255+1</f>
        <v>33</v>
      </c>
      <c r="DL255" s="83"/>
      <c r="DM255" s="81" t="s">
        <v>728</v>
      </c>
      <c r="DN255" s="82">
        <f>DK255+1</f>
        <v>34</v>
      </c>
      <c r="DO255" s="83"/>
      <c r="DP255" s="81" t="s">
        <v>728</v>
      </c>
      <c r="DQ255" s="82">
        <f>DN255+1</f>
        <v>35</v>
      </c>
      <c r="DR255" s="83"/>
      <c r="DS255" s="81" t="s">
        <v>728</v>
      </c>
      <c r="DT255" s="82">
        <f>DQ255+1</f>
        <v>36</v>
      </c>
      <c r="DU255" s="83"/>
      <c r="DV255" s="81" t="s">
        <v>728</v>
      </c>
      <c r="DW255" s="82">
        <f>DT255+1</f>
        <v>37</v>
      </c>
      <c r="DX255" s="83"/>
      <c r="DY255" s="81" t="s">
        <v>728</v>
      </c>
      <c r="DZ255" s="82">
        <f>DW255+1</f>
        <v>38</v>
      </c>
      <c r="EA255" s="83"/>
      <c r="EB255" s="81" t="s">
        <v>728</v>
      </c>
      <c r="EC255" s="82">
        <f>DZ255+1</f>
        <v>39</v>
      </c>
      <c r="ED255" s="83"/>
      <c r="EE255" s="81" t="s">
        <v>728</v>
      </c>
      <c r="EF255" s="82">
        <f>EC255+1</f>
        <v>40</v>
      </c>
      <c r="EG255" s="83"/>
      <c r="EH255" s="81" t="s">
        <v>728</v>
      </c>
      <c r="EI255" s="82">
        <f>EF255+1</f>
        <v>41</v>
      </c>
      <c r="EJ255" s="83"/>
      <c r="EK255" s="81" t="s">
        <v>728</v>
      </c>
      <c r="EL255" s="82">
        <f>EI255+1</f>
        <v>42</v>
      </c>
      <c r="EM255" s="83"/>
      <c r="EN255" s="81" t="s">
        <v>728</v>
      </c>
      <c r="EO255" s="82">
        <f>EL255+1</f>
        <v>43</v>
      </c>
      <c r="EP255" s="83"/>
      <c r="EQ255" s="81" t="s">
        <v>728</v>
      </c>
      <c r="ER255" s="82">
        <f>EO255+1</f>
        <v>44</v>
      </c>
      <c r="ES255" s="83"/>
      <c r="ET255" s="81" t="s">
        <v>728</v>
      </c>
      <c r="EU255" s="82">
        <f>ER255+1</f>
        <v>45</v>
      </c>
      <c r="EV255" s="83"/>
      <c r="EW255" s="81" t="s">
        <v>728</v>
      </c>
      <c r="EX255" s="82">
        <f>EU255+1</f>
        <v>46</v>
      </c>
      <c r="EY255" s="83"/>
      <c r="EZ255" s="81" t="s">
        <v>728</v>
      </c>
      <c r="FA255" s="82">
        <f>EX255+1</f>
        <v>47</v>
      </c>
      <c r="FB255" s="83"/>
      <c r="FC255" s="81" t="s">
        <v>728</v>
      </c>
      <c r="FD255" s="82">
        <f>FA255+1</f>
        <v>48</v>
      </c>
      <c r="FE255" s="83"/>
      <c r="FF255" s="81" t="s">
        <v>728</v>
      </c>
      <c r="FG255" s="82">
        <f>FD255+1</f>
        <v>49</v>
      </c>
      <c r="FH255" s="83"/>
      <c r="FI255" s="81" t="s">
        <v>728</v>
      </c>
      <c r="FJ255" s="82">
        <f>FG255+1</f>
        <v>50</v>
      </c>
      <c r="FK255" s="83"/>
    </row>
    <row r="256" spans="13:167" x14ac:dyDescent="0.25">
      <c r="P256" s="80"/>
      <c r="Q256" s="80"/>
      <c r="R256" s="84" t="s">
        <v>725</v>
      </c>
      <c r="S256" s="85" t="s">
        <v>726</v>
      </c>
      <c r="T256" s="86" t="s">
        <v>727</v>
      </c>
      <c r="U256" s="84" t="s">
        <v>725</v>
      </c>
      <c r="V256" s="85" t="s">
        <v>726</v>
      </c>
      <c r="W256" s="86" t="s">
        <v>727</v>
      </c>
      <c r="X256" s="84" t="s">
        <v>725</v>
      </c>
      <c r="Y256" s="85" t="s">
        <v>726</v>
      </c>
      <c r="Z256" s="86" t="s">
        <v>727</v>
      </c>
      <c r="AA256" s="84" t="s">
        <v>725</v>
      </c>
      <c r="AB256" s="85" t="s">
        <v>726</v>
      </c>
      <c r="AC256" s="86" t="s">
        <v>727</v>
      </c>
      <c r="AD256" s="84" t="s">
        <v>725</v>
      </c>
      <c r="AE256" s="85" t="s">
        <v>726</v>
      </c>
      <c r="AF256" s="86" t="s">
        <v>727</v>
      </c>
      <c r="AG256" s="84" t="s">
        <v>725</v>
      </c>
      <c r="AH256" s="85" t="s">
        <v>726</v>
      </c>
      <c r="AI256" s="86" t="s">
        <v>727</v>
      </c>
      <c r="AJ256" s="84" t="s">
        <v>725</v>
      </c>
      <c r="AK256" s="85" t="s">
        <v>726</v>
      </c>
      <c r="AL256" s="86" t="s">
        <v>727</v>
      </c>
      <c r="AM256" s="84" t="s">
        <v>725</v>
      </c>
      <c r="AN256" s="85" t="s">
        <v>726</v>
      </c>
      <c r="AO256" s="86" t="s">
        <v>727</v>
      </c>
      <c r="AP256" s="84" t="s">
        <v>725</v>
      </c>
      <c r="AQ256" s="85" t="s">
        <v>726</v>
      </c>
      <c r="AR256" s="86" t="s">
        <v>727</v>
      </c>
      <c r="AS256" s="84" t="s">
        <v>725</v>
      </c>
      <c r="AT256" s="85" t="s">
        <v>726</v>
      </c>
      <c r="AU256" s="86" t="s">
        <v>727</v>
      </c>
      <c r="AV256" s="84" t="s">
        <v>725</v>
      </c>
      <c r="AW256" s="85" t="s">
        <v>726</v>
      </c>
      <c r="AX256" s="86" t="s">
        <v>727</v>
      </c>
      <c r="AY256" s="84" t="s">
        <v>725</v>
      </c>
      <c r="AZ256" s="85" t="s">
        <v>726</v>
      </c>
      <c r="BA256" s="86" t="s">
        <v>727</v>
      </c>
      <c r="BB256" s="84" t="s">
        <v>725</v>
      </c>
      <c r="BC256" s="85" t="s">
        <v>726</v>
      </c>
      <c r="BD256" s="86" t="s">
        <v>727</v>
      </c>
      <c r="BE256" s="84" t="s">
        <v>725</v>
      </c>
      <c r="BF256" s="85" t="s">
        <v>726</v>
      </c>
      <c r="BG256" s="86" t="s">
        <v>727</v>
      </c>
      <c r="BH256" s="84" t="s">
        <v>725</v>
      </c>
      <c r="BI256" s="85" t="s">
        <v>726</v>
      </c>
      <c r="BJ256" s="86" t="s">
        <v>727</v>
      </c>
      <c r="BK256" s="84" t="s">
        <v>725</v>
      </c>
      <c r="BL256" s="85" t="s">
        <v>726</v>
      </c>
      <c r="BM256" s="86" t="s">
        <v>727</v>
      </c>
      <c r="BN256" s="84" t="s">
        <v>725</v>
      </c>
      <c r="BO256" s="85" t="s">
        <v>726</v>
      </c>
      <c r="BP256" s="86" t="s">
        <v>727</v>
      </c>
      <c r="BQ256" s="84" t="s">
        <v>725</v>
      </c>
      <c r="BR256" s="85" t="s">
        <v>726</v>
      </c>
      <c r="BS256" s="86" t="s">
        <v>727</v>
      </c>
      <c r="BT256" s="84" t="s">
        <v>725</v>
      </c>
      <c r="BU256" s="85" t="s">
        <v>726</v>
      </c>
      <c r="BV256" s="86" t="s">
        <v>727</v>
      </c>
      <c r="BW256" s="84" t="s">
        <v>725</v>
      </c>
      <c r="BX256" s="85" t="s">
        <v>726</v>
      </c>
      <c r="BY256" s="86" t="s">
        <v>727</v>
      </c>
      <c r="BZ256" s="84" t="s">
        <v>725</v>
      </c>
      <c r="CA256" s="85" t="s">
        <v>726</v>
      </c>
      <c r="CB256" s="86" t="s">
        <v>727</v>
      </c>
      <c r="CC256" s="84" t="s">
        <v>725</v>
      </c>
      <c r="CD256" s="85" t="s">
        <v>726</v>
      </c>
      <c r="CE256" s="86" t="s">
        <v>727</v>
      </c>
      <c r="CF256" s="84" t="s">
        <v>725</v>
      </c>
      <c r="CG256" s="85" t="s">
        <v>726</v>
      </c>
      <c r="CH256" s="86" t="s">
        <v>727</v>
      </c>
      <c r="CI256" s="84" t="s">
        <v>725</v>
      </c>
      <c r="CJ256" s="85" t="s">
        <v>726</v>
      </c>
      <c r="CK256" s="86" t="s">
        <v>727</v>
      </c>
      <c r="CL256" s="84" t="s">
        <v>725</v>
      </c>
      <c r="CM256" s="85" t="s">
        <v>726</v>
      </c>
      <c r="CN256" s="86" t="s">
        <v>727</v>
      </c>
      <c r="CO256" s="84" t="s">
        <v>725</v>
      </c>
      <c r="CP256" s="85" t="s">
        <v>726</v>
      </c>
      <c r="CQ256" s="86" t="s">
        <v>727</v>
      </c>
      <c r="CR256" s="84" t="s">
        <v>725</v>
      </c>
      <c r="CS256" s="85" t="s">
        <v>726</v>
      </c>
      <c r="CT256" s="86" t="s">
        <v>727</v>
      </c>
      <c r="CU256" s="84" t="s">
        <v>725</v>
      </c>
      <c r="CV256" s="85" t="s">
        <v>726</v>
      </c>
      <c r="CW256" s="86" t="s">
        <v>727</v>
      </c>
      <c r="CX256" s="84" t="s">
        <v>725</v>
      </c>
      <c r="CY256" s="85" t="s">
        <v>726</v>
      </c>
      <c r="CZ256" s="86" t="s">
        <v>727</v>
      </c>
      <c r="DA256" s="84" t="s">
        <v>725</v>
      </c>
      <c r="DB256" s="85" t="s">
        <v>726</v>
      </c>
      <c r="DC256" s="86" t="s">
        <v>727</v>
      </c>
      <c r="DD256" s="84" t="s">
        <v>725</v>
      </c>
      <c r="DE256" s="85" t="s">
        <v>726</v>
      </c>
      <c r="DF256" s="86" t="s">
        <v>727</v>
      </c>
      <c r="DG256" s="84" t="s">
        <v>725</v>
      </c>
      <c r="DH256" s="85" t="s">
        <v>726</v>
      </c>
      <c r="DI256" s="86" t="s">
        <v>727</v>
      </c>
      <c r="DJ256" s="84" t="s">
        <v>725</v>
      </c>
      <c r="DK256" s="85" t="s">
        <v>726</v>
      </c>
      <c r="DL256" s="86" t="s">
        <v>727</v>
      </c>
      <c r="DM256" s="84" t="s">
        <v>725</v>
      </c>
      <c r="DN256" s="85" t="s">
        <v>726</v>
      </c>
      <c r="DO256" s="86" t="s">
        <v>727</v>
      </c>
      <c r="DP256" s="84" t="s">
        <v>725</v>
      </c>
      <c r="DQ256" s="85" t="s">
        <v>726</v>
      </c>
      <c r="DR256" s="86" t="s">
        <v>727</v>
      </c>
      <c r="DS256" s="84" t="s">
        <v>725</v>
      </c>
      <c r="DT256" s="85" t="s">
        <v>726</v>
      </c>
      <c r="DU256" s="86" t="s">
        <v>727</v>
      </c>
      <c r="DV256" s="84" t="s">
        <v>725</v>
      </c>
      <c r="DW256" s="85" t="s">
        <v>726</v>
      </c>
      <c r="DX256" s="86" t="s">
        <v>727</v>
      </c>
      <c r="DY256" s="84" t="s">
        <v>725</v>
      </c>
      <c r="DZ256" s="85" t="s">
        <v>726</v>
      </c>
      <c r="EA256" s="86" t="s">
        <v>727</v>
      </c>
      <c r="EB256" s="84" t="s">
        <v>725</v>
      </c>
      <c r="EC256" s="85" t="s">
        <v>726</v>
      </c>
      <c r="ED256" s="86" t="s">
        <v>727</v>
      </c>
      <c r="EE256" s="84" t="s">
        <v>725</v>
      </c>
      <c r="EF256" s="85" t="s">
        <v>726</v>
      </c>
      <c r="EG256" s="86" t="s">
        <v>727</v>
      </c>
      <c r="EH256" s="84" t="s">
        <v>725</v>
      </c>
      <c r="EI256" s="85" t="s">
        <v>726</v>
      </c>
      <c r="EJ256" s="86" t="s">
        <v>727</v>
      </c>
      <c r="EK256" s="84" t="s">
        <v>725</v>
      </c>
      <c r="EL256" s="85" t="s">
        <v>726</v>
      </c>
      <c r="EM256" s="86" t="s">
        <v>727</v>
      </c>
      <c r="EN256" s="84" t="s">
        <v>725</v>
      </c>
      <c r="EO256" s="85" t="s">
        <v>726</v>
      </c>
      <c r="EP256" s="86" t="s">
        <v>727</v>
      </c>
      <c r="EQ256" s="84" t="s">
        <v>725</v>
      </c>
      <c r="ER256" s="85" t="s">
        <v>726</v>
      </c>
      <c r="ES256" s="86" t="s">
        <v>727</v>
      </c>
      <c r="ET256" s="84" t="s">
        <v>725</v>
      </c>
      <c r="EU256" s="85" t="s">
        <v>726</v>
      </c>
      <c r="EV256" s="86" t="s">
        <v>727</v>
      </c>
      <c r="EW256" s="84" t="s">
        <v>725</v>
      </c>
      <c r="EX256" s="85" t="s">
        <v>726</v>
      </c>
      <c r="EY256" s="86" t="s">
        <v>727</v>
      </c>
      <c r="EZ256" s="84" t="s">
        <v>725</v>
      </c>
      <c r="FA256" s="85" t="s">
        <v>726</v>
      </c>
      <c r="FB256" s="86" t="s">
        <v>727</v>
      </c>
      <c r="FC256" s="84" t="s">
        <v>725</v>
      </c>
      <c r="FD256" s="85" t="s">
        <v>726</v>
      </c>
      <c r="FE256" s="86" t="s">
        <v>727</v>
      </c>
      <c r="FF256" s="84" t="s">
        <v>725</v>
      </c>
      <c r="FG256" s="85" t="s">
        <v>726</v>
      </c>
      <c r="FH256" s="86" t="s">
        <v>727</v>
      </c>
      <c r="FI256" s="84" t="s">
        <v>725</v>
      </c>
      <c r="FJ256" s="85" t="s">
        <v>726</v>
      </c>
      <c r="FK256" s="86" t="s">
        <v>727</v>
      </c>
    </row>
    <row r="257" spans="13:167" x14ac:dyDescent="0.25">
      <c r="N257" t="s">
        <v>723</v>
      </c>
      <c r="O257" s="80" t="s">
        <v>724</v>
      </c>
      <c r="P257" t="s">
        <v>729</v>
      </c>
      <c r="R257" s="87">
        <v>1.0000009999999999</v>
      </c>
      <c r="S257" s="88">
        <f>S254-0.000001</f>
        <v>2.1544700663304592</v>
      </c>
      <c r="T257" s="89">
        <f>(R257+S257)/2</f>
        <v>1.5772355331652297</v>
      </c>
      <c r="U257" s="87">
        <f>IF(T268&gt;0,R257,T257)</f>
        <v>1.0000009999999999</v>
      </c>
      <c r="V257" s="88">
        <f>IF(T268&gt;0,T257,S257)</f>
        <v>1.5772355331652297</v>
      </c>
      <c r="W257" s="97">
        <f>(U257+V257)/2</f>
        <v>1.2886182665826147</v>
      </c>
      <c r="X257" s="87">
        <f>IF(W268&gt;0,U257,W257)</f>
        <v>1.2886182665826147</v>
      </c>
      <c r="Y257" s="88">
        <f>IF(W268&gt;0,W257,V257)</f>
        <v>1.5772355331652297</v>
      </c>
      <c r="Z257" s="97">
        <f>(X257+Y257)/2</f>
        <v>1.4329268998739222</v>
      </c>
      <c r="AA257" s="87">
        <f>IF(Z268&gt;0,X257,Z257)</f>
        <v>1.4329268998739222</v>
      </c>
      <c r="AB257" s="88">
        <f>IF(Z268&gt;0,Z257,Y257)</f>
        <v>1.5772355331652297</v>
      </c>
      <c r="AC257" s="97">
        <f>(AA257+AB257)/2</f>
        <v>1.5050812165195759</v>
      </c>
      <c r="AD257" s="87">
        <f>IF(AC268&gt;0,AA257,AC257)</f>
        <v>1.4329268998739222</v>
      </c>
      <c r="AE257" s="88">
        <f>IF(AC268&gt;0,AC257,AB257)</f>
        <v>1.5050812165195759</v>
      </c>
      <c r="AF257" s="97">
        <f>(AD257+AE257)/2</f>
        <v>1.4690040581967492</v>
      </c>
      <c r="AG257" s="87">
        <f>IF(AF268&gt;0,AD257,AF257)</f>
        <v>1.4329268998739222</v>
      </c>
      <c r="AH257" s="88">
        <f>IF(AF268&gt;0,AF257,AE257)</f>
        <v>1.4690040581967492</v>
      </c>
      <c r="AI257" s="97">
        <f>(AG257+AH257)/2</f>
        <v>1.4509654790353357</v>
      </c>
      <c r="AJ257" s="87">
        <f>IF(AI268&gt;0,AG257,AI257)</f>
        <v>1.4329268998739222</v>
      </c>
      <c r="AK257" s="88">
        <f>IF(AI268&gt;0,AI257,AH257)</f>
        <v>1.4509654790353357</v>
      </c>
      <c r="AL257" s="97">
        <f>(AJ257+AK257)/2</f>
        <v>1.441946189454629</v>
      </c>
      <c r="AM257" s="87">
        <f>IF(AL268&gt;0,AJ257,AL257)</f>
        <v>1.4329268998739222</v>
      </c>
      <c r="AN257" s="88">
        <f>IF(AL268&gt;0,AL257,AK257)</f>
        <v>1.441946189454629</v>
      </c>
      <c r="AO257" s="97">
        <f>(AM257+AN257)/2</f>
        <v>1.4374365446642756</v>
      </c>
      <c r="AP257" s="87">
        <f>IF(AO268&gt;0,AM257,AO257)</f>
        <v>1.4329268998739222</v>
      </c>
      <c r="AQ257" s="88">
        <f>IF(AO268&gt;0,AO257,AN257)</f>
        <v>1.4374365446642756</v>
      </c>
      <c r="AR257" s="97">
        <f>(AP257+AQ257)/2</f>
        <v>1.4351817222690988</v>
      </c>
      <c r="AS257" s="87">
        <f>IF(AR268&gt;0,AP257,AR257)</f>
        <v>1.4351817222690988</v>
      </c>
      <c r="AT257" s="88">
        <f>IF(AR268&gt;0,AR257,AQ257)</f>
        <v>1.4374365446642756</v>
      </c>
      <c r="AU257" s="97">
        <f>(AS257+AT257)/2</f>
        <v>1.4363091334666871</v>
      </c>
      <c r="AV257" s="87">
        <f>IF(AU268&gt;0,AS257,AU257)</f>
        <v>1.4351817222690988</v>
      </c>
      <c r="AW257" s="88">
        <f>IF(AU268&gt;0,AU257,AT257)</f>
        <v>1.4363091334666871</v>
      </c>
      <c r="AX257" s="97">
        <f>(AV257+AW257)/2</f>
        <v>1.4357454278678929</v>
      </c>
      <c r="AY257" s="87">
        <f>IF(AX268&gt;0,AV257,AX257)</f>
        <v>1.4357454278678929</v>
      </c>
      <c r="AZ257" s="88">
        <f>IF(AX268&gt;0,AX257,AW257)</f>
        <v>1.4363091334666871</v>
      </c>
      <c r="BA257" s="97">
        <f>(AY257+AZ257)/2</f>
        <v>1.43602728066729</v>
      </c>
      <c r="BB257" s="87">
        <f>IF(BA268&gt;0,AY257,BA257)</f>
        <v>1.4357454278678929</v>
      </c>
      <c r="BC257" s="88">
        <f>IF(BA268&gt;0,BA257,AZ257)</f>
        <v>1.43602728066729</v>
      </c>
      <c r="BD257" s="97">
        <f>(BB257+BC257)/2</f>
        <v>1.4358863542675915</v>
      </c>
      <c r="BE257" s="87">
        <f>IF(BD268&gt;0,BB257,BD257)</f>
        <v>1.4358863542675915</v>
      </c>
      <c r="BF257" s="88">
        <f>IF(BD268&gt;0,BD257,BC257)</f>
        <v>1.43602728066729</v>
      </c>
      <c r="BG257" s="97">
        <f>(BE257+BF257)/2</f>
        <v>1.4359568174674409</v>
      </c>
      <c r="BH257" s="87">
        <f>IF(BG268&gt;0,BE257,BG257)</f>
        <v>1.4358863542675915</v>
      </c>
      <c r="BI257" s="88">
        <f>IF(BG268&gt;0,BG257,BF257)</f>
        <v>1.4359568174674409</v>
      </c>
      <c r="BJ257" s="97">
        <f>(BH257+BI257)/2</f>
        <v>1.4359215858675163</v>
      </c>
      <c r="BK257" s="87">
        <f>IF(BJ268&gt;0,BH257,BJ257)</f>
        <v>1.4358863542675915</v>
      </c>
      <c r="BL257" s="88">
        <f>IF(BJ268&gt;0,BJ257,BI257)</f>
        <v>1.4359215858675163</v>
      </c>
      <c r="BM257" s="97">
        <f>(BK257+BL257)/2</f>
        <v>1.435903970067554</v>
      </c>
      <c r="BN257" s="87">
        <f>IF(BM268&gt;0,BK257,BM257)</f>
        <v>1.4358863542675915</v>
      </c>
      <c r="BO257" s="88">
        <f>IF(BM268&gt;0,BM257,BL257)</f>
        <v>1.435903970067554</v>
      </c>
      <c r="BP257" s="97">
        <f>(BN257+BO257)/2</f>
        <v>1.4358951621675726</v>
      </c>
      <c r="BQ257" s="87">
        <f>IF(BP268&gt;0,BN257,BP257)</f>
        <v>1.4358951621675726</v>
      </c>
      <c r="BR257" s="88">
        <f>IF(BP268&gt;0,BP257,BO257)</f>
        <v>1.435903970067554</v>
      </c>
      <c r="BS257" s="97">
        <f>(BQ257+BR257)/2</f>
        <v>1.4358995661175633</v>
      </c>
      <c r="BT257" s="87">
        <f>IF(BS268&gt;0,BQ257,BS257)</f>
        <v>1.4358995661175633</v>
      </c>
      <c r="BU257" s="88">
        <f>IF(BS268&gt;0,BS257,BR257)</f>
        <v>1.435903970067554</v>
      </c>
      <c r="BV257" s="97">
        <f>(BT257+BU257)/2</f>
        <v>1.4359017680925588</v>
      </c>
      <c r="BW257" s="87">
        <f>IF(BV268&gt;0,BT257,BV257)</f>
        <v>1.4358995661175633</v>
      </c>
      <c r="BX257" s="88">
        <f>IF(BV268&gt;0,BV257,BU257)</f>
        <v>1.4359017680925588</v>
      </c>
      <c r="BY257" s="97">
        <f>(BW257+BX257)/2</f>
        <v>1.4359006671050611</v>
      </c>
      <c r="BZ257" s="87">
        <f>IF(BY268&gt;0,BW257,BY257)</f>
        <v>1.4358995661175633</v>
      </c>
      <c r="CA257" s="88">
        <f>IF(BY268&gt;0,BY257,BX257)</f>
        <v>1.4359006671050611</v>
      </c>
      <c r="CB257" s="97">
        <f>(BZ257+CA257)/2</f>
        <v>1.4359001166113123</v>
      </c>
      <c r="CC257" s="87">
        <f>IF(CB268&gt;0,BZ257,CB257)</f>
        <v>1.4359001166113123</v>
      </c>
      <c r="CD257" s="88">
        <f>IF(CB268&gt;0,CB257,CA257)</f>
        <v>1.4359006671050611</v>
      </c>
      <c r="CE257" s="97">
        <f>(CC257+CD257)/2</f>
        <v>1.4359003918581867</v>
      </c>
      <c r="CF257" s="87">
        <f>IF(CE268&gt;0,CC257,CE257)</f>
        <v>1.4359003918581867</v>
      </c>
      <c r="CG257" s="88">
        <f>IF(CE268&gt;0,CE257,CD257)</f>
        <v>1.4359006671050611</v>
      </c>
      <c r="CH257" s="97">
        <f>(CF257+CG257)/2</f>
        <v>1.4359005294816241</v>
      </c>
      <c r="CI257" s="87">
        <f>IF(CH268&gt;0,CF257,CH257)</f>
        <v>1.4359003918581867</v>
      </c>
      <c r="CJ257" s="88">
        <f>IF(CH268&gt;0,CH257,CG257)</f>
        <v>1.4359005294816241</v>
      </c>
      <c r="CK257" s="97">
        <f>(CI257+CJ257)/2</f>
        <v>1.4359004606699055</v>
      </c>
      <c r="CL257" s="87">
        <f>IF(CK268&gt;0,CI257,CK257)</f>
        <v>1.4359003918581867</v>
      </c>
      <c r="CM257" s="88">
        <f>IF(CK268&gt;0,CK257,CJ257)</f>
        <v>1.4359004606699055</v>
      </c>
      <c r="CN257" s="97">
        <f>(CL257+CM257)/2</f>
        <v>1.435900426264046</v>
      </c>
      <c r="CO257" s="87">
        <f>IF(CN268&gt;0,CL257,CN257)</f>
        <v>1.435900426264046</v>
      </c>
      <c r="CP257" s="88">
        <f>IF(CN268&gt;0,CN257,CM257)</f>
        <v>1.4359004606699055</v>
      </c>
      <c r="CQ257" s="97">
        <f>(CO257+CP257)/2</f>
        <v>1.4359004434669758</v>
      </c>
      <c r="CR257" s="87">
        <f>IF(CQ268&gt;0,CO257,CQ257)</f>
        <v>1.435900426264046</v>
      </c>
      <c r="CS257" s="88">
        <f>IF(CQ268&gt;0,CQ257,CP257)</f>
        <v>1.4359004434669758</v>
      </c>
      <c r="CT257" s="97">
        <f>(CR257+CS257)/2</f>
        <v>1.4359004348655109</v>
      </c>
      <c r="CU257" s="87">
        <f>IF(CT268&gt;0,CR257,CT257)</f>
        <v>1.435900426264046</v>
      </c>
      <c r="CV257" s="88">
        <f>IF(CT268&gt;0,CT257,CS257)</f>
        <v>1.4359004348655109</v>
      </c>
      <c r="CW257" s="97">
        <f>(CU257+CV257)/2</f>
        <v>1.4359004305647785</v>
      </c>
      <c r="CX257" s="87">
        <f>IF(CW268&gt;0,CU257,CW257)</f>
        <v>1.4359004305647785</v>
      </c>
      <c r="CY257" s="88">
        <f>IF(CW268&gt;0,CW257,CV257)</f>
        <v>1.4359004348655109</v>
      </c>
      <c r="CZ257" s="97">
        <f>(CX257+CY257)/2</f>
        <v>1.4359004327151448</v>
      </c>
      <c r="DA257" s="87">
        <f>IF(CZ268&gt;0,CX257,CZ257)</f>
        <v>1.4359004327151448</v>
      </c>
      <c r="DB257" s="88">
        <f>IF(CZ268&gt;0,CZ257,CY257)</f>
        <v>1.4359004348655109</v>
      </c>
      <c r="DC257" s="97">
        <f>(DA257+DB257)/2</f>
        <v>1.4359004337903278</v>
      </c>
      <c r="DD257" s="87">
        <f>IF(DC268&gt;0,DA257,DC257)</f>
        <v>1.4359004327151448</v>
      </c>
      <c r="DE257" s="88">
        <f>IF(DC268&gt;0,DC257,DB257)</f>
        <v>1.4359004337903278</v>
      </c>
      <c r="DF257" s="97">
        <f>(DD257+DE257)/2</f>
        <v>1.4359004332527363</v>
      </c>
      <c r="DG257" s="87">
        <f>IF(DF268&gt;0,DD257,DF257)</f>
        <v>1.4359004332527363</v>
      </c>
      <c r="DH257" s="88">
        <f>IF(DF268&gt;0,DF257,DE257)</f>
        <v>1.4359004337903278</v>
      </c>
      <c r="DI257" s="97">
        <f>(DG257+DH257)/2</f>
        <v>1.4359004335215322</v>
      </c>
      <c r="DJ257" s="87">
        <f>IF(DI268&gt;0,DG257,DI257)</f>
        <v>1.4359004332527363</v>
      </c>
      <c r="DK257" s="88">
        <f>IF(DI268&gt;0,DI257,DH257)</f>
        <v>1.4359004335215322</v>
      </c>
      <c r="DL257" s="97">
        <f>(DJ257+DK257)/2</f>
        <v>1.4359004333871344</v>
      </c>
      <c r="DM257" s="87">
        <f>IF(DL268&gt;0,DJ257,DL257)</f>
        <v>1.4359004333871344</v>
      </c>
      <c r="DN257" s="88">
        <f>IF(DL268&gt;0,DL257,DK257)</f>
        <v>1.4359004335215322</v>
      </c>
      <c r="DO257" s="97">
        <f>(DM257+DN257)/2</f>
        <v>1.4359004334543333</v>
      </c>
      <c r="DP257" s="87">
        <f>IF(DO268&gt;0,DM257,DO257)</f>
        <v>1.4359004334543333</v>
      </c>
      <c r="DQ257" s="88">
        <f>IF(DO268&gt;0,DO257,DN257)</f>
        <v>1.4359004335215322</v>
      </c>
      <c r="DR257" s="97">
        <f>(DP257+DQ257)/2</f>
        <v>1.4359004334879328</v>
      </c>
      <c r="DS257" s="87">
        <f>IF(DR268&gt;0,DP257,DR257)</f>
        <v>1.4359004334879328</v>
      </c>
      <c r="DT257" s="88">
        <f>IF(DR268&gt;0,DR257,DQ257)</f>
        <v>1.4359004335215322</v>
      </c>
      <c r="DU257" s="97">
        <f>(DS257+DT257)/2</f>
        <v>1.4359004335047325</v>
      </c>
      <c r="DV257" s="87">
        <f>IF(DU268&gt;0,DS257,DU257)</f>
        <v>1.4359004335047325</v>
      </c>
      <c r="DW257" s="88">
        <f>IF(DU268&gt;0,DU257,DT257)</f>
        <v>1.4359004335215322</v>
      </c>
      <c r="DX257" s="97">
        <f>(DV257+DW257)/2</f>
        <v>1.4359004335131322</v>
      </c>
      <c r="DY257" s="87">
        <f>IF(DX268&gt;0,DV257,DX257)</f>
        <v>1.4359004335131322</v>
      </c>
      <c r="DZ257" s="88">
        <f>IF(DX268&gt;0,DX257,DW257)</f>
        <v>1.4359004335215322</v>
      </c>
      <c r="EA257" s="97">
        <f>(DY257+DZ257)/2</f>
        <v>1.4359004335173322</v>
      </c>
      <c r="EB257" s="87">
        <f>IF(EA268&gt;0,DY257,EA257)</f>
        <v>1.4359004335173322</v>
      </c>
      <c r="EC257" s="88">
        <f>IF(EA268&gt;0,EA257,DZ257)</f>
        <v>1.4359004335215322</v>
      </c>
      <c r="ED257" s="97">
        <f>(EB257+EC257)/2</f>
        <v>1.4359004335194321</v>
      </c>
      <c r="EE257" s="87">
        <f>IF(ED268&gt;0,EB257,ED257)</f>
        <v>1.4359004335194321</v>
      </c>
      <c r="EF257" s="88">
        <f>IF(ED268&gt;0,ED257,EC257)</f>
        <v>1.4359004335215322</v>
      </c>
      <c r="EG257" s="97">
        <f>(EE257+EF257)/2</f>
        <v>1.4359004335204821</v>
      </c>
      <c r="EH257" s="87">
        <f>IF(EG268&gt;0,EE257,EG257)</f>
        <v>1.4359004335194321</v>
      </c>
      <c r="EI257" s="88">
        <f>IF(EG268&gt;0,EG257,EF257)</f>
        <v>1.4359004335204821</v>
      </c>
      <c r="EJ257" s="97">
        <f>(EH257+EI257)/2</f>
        <v>1.435900433519957</v>
      </c>
      <c r="EK257" s="87">
        <f>IF(EJ268&gt;0,EH257,EJ257)</f>
        <v>1.435900433519957</v>
      </c>
      <c r="EL257" s="88">
        <f>IF(EJ268&gt;0,EJ257,EI257)</f>
        <v>1.4359004335204821</v>
      </c>
      <c r="EM257" s="97">
        <f>(EK257+EL257)/2</f>
        <v>1.4359004335202195</v>
      </c>
      <c r="EN257" s="87">
        <f>IF(EM268&gt;0,EK257,EM257)</f>
        <v>1.435900433519957</v>
      </c>
      <c r="EO257" s="88">
        <f>IF(EM268&gt;0,EM257,EL257)</f>
        <v>1.4359004335202195</v>
      </c>
      <c r="EP257" s="97">
        <f>(EN257+EO257)/2</f>
        <v>1.4359004335200882</v>
      </c>
      <c r="EQ257" s="87">
        <f>IF(EP268&gt;0,EN257,EP257)</f>
        <v>1.435900433519957</v>
      </c>
      <c r="ER257" s="88">
        <f>IF(EP268&gt;0,EP257,EO257)</f>
        <v>1.4359004335200882</v>
      </c>
      <c r="ES257" s="97">
        <f>(EQ257+ER257)/2</f>
        <v>1.4359004335200227</v>
      </c>
      <c r="ET257" s="87">
        <f>IF(ES268&gt;0,EQ257,ES257)</f>
        <v>1.4359004335200227</v>
      </c>
      <c r="EU257" s="88">
        <f>IF(ES268&gt;0,ES257,ER257)</f>
        <v>1.4359004335200882</v>
      </c>
      <c r="EV257" s="97">
        <f>(ET257+EU257)/2</f>
        <v>1.4359004335200556</v>
      </c>
      <c r="EW257" s="87">
        <f>IF(EV268&gt;0,ET257,EV257)</f>
        <v>1.4359004335200556</v>
      </c>
      <c r="EX257" s="88">
        <f>IF(EV268&gt;0,EV257,EU257)</f>
        <v>1.4359004335200882</v>
      </c>
      <c r="EY257" s="97">
        <f>(EW257+EX257)/2</f>
        <v>1.435900433520072</v>
      </c>
      <c r="EZ257" s="87">
        <f>IF(EY268&gt;0,EW257,EY257)</f>
        <v>1.435900433520072</v>
      </c>
      <c r="FA257" s="88">
        <f>IF(EY268&gt;0,EY257,EX257)</f>
        <v>1.4359004335200882</v>
      </c>
      <c r="FB257" s="97">
        <f>(EZ257+FA257)/2</f>
        <v>1.43590043352008</v>
      </c>
      <c r="FC257" s="87">
        <f>IF(FB268&gt;0,EZ257,FB257)</f>
        <v>1.43590043352008</v>
      </c>
      <c r="FD257" s="88">
        <f>IF(FB268&gt;0,FB257,FA257)</f>
        <v>1.4359004335200882</v>
      </c>
      <c r="FE257" s="97">
        <f>(FC257+FD257)/2</f>
        <v>1.435900433520084</v>
      </c>
      <c r="FF257" s="87">
        <f>IF(FE268&gt;0,FC257,FE257)</f>
        <v>1.435900433520084</v>
      </c>
      <c r="FG257" s="88">
        <f>IF(FE268&gt;0,FE257,FD257)</f>
        <v>1.4359004335200882</v>
      </c>
      <c r="FH257" s="97">
        <f>(FF257+FG257)/2</f>
        <v>1.4359004335200862</v>
      </c>
      <c r="FI257" s="87">
        <f>IF(FH268&gt;0,FF257,FH257)</f>
        <v>1.4359004335200862</v>
      </c>
      <c r="FJ257" s="88">
        <f>IF(FH268&gt;0,FH257,FG257)</f>
        <v>1.4359004335200882</v>
      </c>
      <c r="FK257" s="97">
        <f>(FI257+FJ257)/2</f>
        <v>1.4359004335200871</v>
      </c>
    </row>
    <row r="258" spans="13:167" x14ac:dyDescent="0.25">
      <c r="M258" s="45">
        <v>1</v>
      </c>
      <c r="N258" s="16">
        <f t="shared" ref="N258:N267" si="114">IF(X9,S9,0)</f>
        <v>0.05</v>
      </c>
      <c r="O258" s="16">
        <f t="shared" ref="O258:O267" si="115">IF(X9,X181,0)</f>
        <v>6.3167459130976278</v>
      </c>
      <c r="P258" s="30">
        <f>R181</f>
        <v>0.11101822689986626</v>
      </c>
      <c r="Q258" s="30">
        <f>O258*P258/(O258-$R$270)</f>
        <v>0.14367878147000337</v>
      </c>
      <c r="R258" s="90">
        <f t="shared" ref="R258:AW258" si="116">$O$258*$N$258/($O$258-R257)</f>
        <v>5.9404259714778966E-2</v>
      </c>
      <c r="S258" s="91">
        <f t="shared" si="116"/>
        <v>7.5880914019716306E-2</v>
      </c>
      <c r="T258" s="89">
        <f t="shared" si="116"/>
        <v>6.6639224378993001E-2</v>
      </c>
      <c r="U258" s="90">
        <f t="shared" si="116"/>
        <v>5.9404259714778966E-2</v>
      </c>
      <c r="V258" s="91">
        <f t="shared" si="116"/>
        <v>6.6639224378993001E-2</v>
      </c>
      <c r="W258" s="89">
        <f t="shared" si="116"/>
        <v>6.2814096589967769E-2</v>
      </c>
      <c r="X258" s="90">
        <f t="shared" si="116"/>
        <v>6.2814096589967769E-2</v>
      </c>
      <c r="Y258" s="91">
        <f t="shared" si="116"/>
        <v>6.6639224378993001E-2</v>
      </c>
      <c r="Z258" s="89">
        <f t="shared" si="116"/>
        <v>6.4670147439883086E-2</v>
      </c>
      <c r="AA258" s="90">
        <f t="shared" si="116"/>
        <v>6.4670147439883086E-2</v>
      </c>
      <c r="AB258" s="91">
        <f t="shared" si="116"/>
        <v>6.6639224378993001E-2</v>
      </c>
      <c r="AC258" s="89">
        <f t="shared" si="116"/>
        <v>6.5639922058471328E-2</v>
      </c>
      <c r="AD258" s="90">
        <f t="shared" si="116"/>
        <v>6.4670147439883086E-2</v>
      </c>
      <c r="AE258" s="91">
        <f t="shared" si="116"/>
        <v>6.5639922058471328E-2</v>
      </c>
      <c r="AF258" s="89">
        <f t="shared" si="116"/>
        <v>6.5151426191471434E-2</v>
      </c>
      <c r="AG258" s="90">
        <f t="shared" si="116"/>
        <v>6.4670147439883086E-2</v>
      </c>
      <c r="AH258" s="91">
        <f t="shared" si="116"/>
        <v>6.5151426191471434E-2</v>
      </c>
      <c r="AI258" s="89">
        <f t="shared" si="116"/>
        <v>6.4909894709572508E-2</v>
      </c>
      <c r="AJ258" s="90">
        <f t="shared" si="116"/>
        <v>6.4670147439883086E-2</v>
      </c>
      <c r="AK258" s="91">
        <f t="shared" si="116"/>
        <v>6.4909894709572508E-2</v>
      </c>
      <c r="AL258" s="89">
        <f t="shared" si="116"/>
        <v>6.4789799286123745E-2</v>
      </c>
      <c r="AM258" s="90">
        <f t="shared" si="116"/>
        <v>6.4670147439883086E-2</v>
      </c>
      <c r="AN258" s="91">
        <f t="shared" si="116"/>
        <v>6.4789799286123745E-2</v>
      </c>
      <c r="AO258" s="89">
        <f t="shared" si="116"/>
        <v>6.4729918069591552E-2</v>
      </c>
      <c r="AP258" s="90">
        <f t="shared" si="116"/>
        <v>6.4670147439883086E-2</v>
      </c>
      <c r="AQ258" s="91">
        <f t="shared" si="116"/>
        <v>6.4729918069591552E-2</v>
      </c>
      <c r="AR258" s="89">
        <f t="shared" si="116"/>
        <v>6.4700018950539617E-2</v>
      </c>
      <c r="AS258" s="90">
        <f t="shared" si="116"/>
        <v>6.4700018950539617E-2</v>
      </c>
      <c r="AT258" s="91">
        <f t="shared" si="116"/>
        <v>6.4729918069591552E-2</v>
      </c>
      <c r="AU258" s="89">
        <f t="shared" si="116"/>
        <v>6.471496505662451E-2</v>
      </c>
      <c r="AV258" s="90">
        <f t="shared" si="116"/>
        <v>6.4700018950539617E-2</v>
      </c>
      <c r="AW258" s="91">
        <f t="shared" si="116"/>
        <v>6.471496505662451E-2</v>
      </c>
      <c r="AX258" s="89">
        <f t="shared" ref="AX258:CC258" si="117">$O$258*$N$258/($O$258-AX257)</f>
        <v>6.470749114052092E-2</v>
      </c>
      <c r="AY258" s="90">
        <f t="shared" si="117"/>
        <v>6.470749114052092E-2</v>
      </c>
      <c r="AZ258" s="91">
        <f t="shared" si="117"/>
        <v>6.471496505662451E-2</v>
      </c>
      <c r="BA258" s="89">
        <f t="shared" si="117"/>
        <v>6.4711227882770062E-2</v>
      </c>
      <c r="BB258" s="90">
        <f t="shared" si="117"/>
        <v>6.470749114052092E-2</v>
      </c>
      <c r="BC258" s="91">
        <f t="shared" si="117"/>
        <v>6.4711227882770062E-2</v>
      </c>
      <c r="BD258" s="89">
        <f t="shared" si="117"/>
        <v>6.4709359457699497E-2</v>
      </c>
      <c r="BE258" s="90">
        <f t="shared" si="117"/>
        <v>6.4709359457699497E-2</v>
      </c>
      <c r="BF258" s="91">
        <f t="shared" si="117"/>
        <v>6.4711227882770062E-2</v>
      </c>
      <c r="BG258" s="89">
        <f t="shared" si="117"/>
        <v>6.47102936567477E-2</v>
      </c>
      <c r="BH258" s="90">
        <f t="shared" si="117"/>
        <v>6.4709359457699497E-2</v>
      </c>
      <c r="BI258" s="91">
        <f t="shared" si="117"/>
        <v>6.47102936567477E-2</v>
      </c>
      <c r="BJ258" s="89">
        <f t="shared" si="117"/>
        <v>6.4709826553851893E-2</v>
      </c>
      <c r="BK258" s="90">
        <f t="shared" si="117"/>
        <v>6.4709359457699497E-2</v>
      </c>
      <c r="BL258" s="91">
        <f t="shared" si="117"/>
        <v>6.4709826553851893E-2</v>
      </c>
      <c r="BM258" s="89">
        <f t="shared" si="117"/>
        <v>6.4709593004932786E-2</v>
      </c>
      <c r="BN258" s="90">
        <f t="shared" si="117"/>
        <v>6.4709359457699497E-2</v>
      </c>
      <c r="BO258" s="91">
        <f t="shared" si="117"/>
        <v>6.4709593004932786E-2</v>
      </c>
      <c r="BP258" s="89">
        <f t="shared" si="117"/>
        <v>6.4709476231105414E-2</v>
      </c>
      <c r="BQ258" s="90">
        <f t="shared" si="117"/>
        <v>6.4709476231105414E-2</v>
      </c>
      <c r="BR258" s="91">
        <f t="shared" si="117"/>
        <v>6.4709593004932786E-2</v>
      </c>
      <c r="BS258" s="89">
        <f t="shared" si="117"/>
        <v>6.4709534617966413E-2</v>
      </c>
      <c r="BT258" s="90">
        <f t="shared" si="117"/>
        <v>6.4709534617966413E-2</v>
      </c>
      <c r="BU258" s="91">
        <f t="shared" si="117"/>
        <v>6.4709593004932786E-2</v>
      </c>
      <c r="BV258" s="89">
        <f t="shared" si="117"/>
        <v>6.470956381143643E-2</v>
      </c>
      <c r="BW258" s="90">
        <f t="shared" si="117"/>
        <v>6.4709534617966413E-2</v>
      </c>
      <c r="BX258" s="91">
        <f t="shared" si="117"/>
        <v>6.470956381143643E-2</v>
      </c>
      <c r="BY258" s="89">
        <f t="shared" si="117"/>
        <v>6.4709549214698125E-2</v>
      </c>
      <c r="BZ258" s="90">
        <f t="shared" si="117"/>
        <v>6.4709534617966413E-2</v>
      </c>
      <c r="CA258" s="91">
        <f t="shared" si="117"/>
        <v>6.4709549214698125E-2</v>
      </c>
      <c r="CB258" s="89">
        <f t="shared" si="117"/>
        <v>6.4709541916331451E-2</v>
      </c>
      <c r="CC258" s="90">
        <f t="shared" si="117"/>
        <v>6.4709541916331451E-2</v>
      </c>
      <c r="CD258" s="91">
        <f t="shared" ref="CD258:DI258" si="118">$O$258*$N$258/($O$258-CD257)</f>
        <v>6.4709549214698125E-2</v>
      </c>
      <c r="CE258" s="89">
        <f t="shared" si="118"/>
        <v>6.4709545565514587E-2</v>
      </c>
      <c r="CF258" s="90">
        <f t="shared" si="118"/>
        <v>6.4709545565514587E-2</v>
      </c>
      <c r="CG258" s="91">
        <f t="shared" si="118"/>
        <v>6.4709549214698125E-2</v>
      </c>
      <c r="CH258" s="89">
        <f t="shared" si="118"/>
        <v>6.4709547390106301E-2</v>
      </c>
      <c r="CI258" s="90">
        <f t="shared" si="118"/>
        <v>6.4709545565514587E-2</v>
      </c>
      <c r="CJ258" s="91">
        <f t="shared" si="118"/>
        <v>6.4709547390106301E-2</v>
      </c>
      <c r="CK258" s="89">
        <f t="shared" si="118"/>
        <v>6.4709546477810423E-2</v>
      </c>
      <c r="CL258" s="90">
        <f t="shared" si="118"/>
        <v>6.4709545565514587E-2</v>
      </c>
      <c r="CM258" s="91">
        <f t="shared" si="118"/>
        <v>6.4709546477810423E-2</v>
      </c>
      <c r="CN258" s="89">
        <f t="shared" si="118"/>
        <v>6.4709546021662498E-2</v>
      </c>
      <c r="CO258" s="90">
        <f t="shared" si="118"/>
        <v>6.4709546021662498E-2</v>
      </c>
      <c r="CP258" s="91">
        <f t="shared" si="118"/>
        <v>6.4709546477810423E-2</v>
      </c>
      <c r="CQ258" s="89">
        <f t="shared" si="118"/>
        <v>6.4709546249736474E-2</v>
      </c>
      <c r="CR258" s="90">
        <f t="shared" si="118"/>
        <v>6.4709546021662498E-2</v>
      </c>
      <c r="CS258" s="91">
        <f t="shared" si="118"/>
        <v>6.4709546249736474E-2</v>
      </c>
      <c r="CT258" s="89">
        <f t="shared" si="118"/>
        <v>6.4709546135699486E-2</v>
      </c>
      <c r="CU258" s="90">
        <f t="shared" si="118"/>
        <v>6.4709546021662498E-2</v>
      </c>
      <c r="CV258" s="91">
        <f t="shared" si="118"/>
        <v>6.4709546135699486E-2</v>
      </c>
      <c r="CW258" s="89">
        <f t="shared" si="118"/>
        <v>6.4709546078680999E-2</v>
      </c>
      <c r="CX258" s="90">
        <f t="shared" si="118"/>
        <v>6.4709546078680999E-2</v>
      </c>
      <c r="CY258" s="91">
        <f t="shared" si="118"/>
        <v>6.4709546135699486E-2</v>
      </c>
      <c r="CZ258" s="89">
        <f t="shared" si="118"/>
        <v>6.4709546107190236E-2</v>
      </c>
      <c r="DA258" s="90">
        <f t="shared" si="118"/>
        <v>6.4709546107190236E-2</v>
      </c>
      <c r="DB258" s="91">
        <f t="shared" si="118"/>
        <v>6.4709546135699486E-2</v>
      </c>
      <c r="DC258" s="89">
        <f t="shared" si="118"/>
        <v>6.4709546121444861E-2</v>
      </c>
      <c r="DD258" s="90">
        <f t="shared" si="118"/>
        <v>6.4709546107190236E-2</v>
      </c>
      <c r="DE258" s="91">
        <f t="shared" si="118"/>
        <v>6.4709546121444861E-2</v>
      </c>
      <c r="DF258" s="89">
        <f t="shared" si="118"/>
        <v>6.4709546114317548E-2</v>
      </c>
      <c r="DG258" s="90">
        <f t="shared" si="118"/>
        <v>6.4709546114317548E-2</v>
      </c>
      <c r="DH258" s="91">
        <f t="shared" si="118"/>
        <v>6.4709546121444861E-2</v>
      </c>
      <c r="DI258" s="89">
        <f t="shared" si="118"/>
        <v>6.4709546117881211E-2</v>
      </c>
      <c r="DJ258" s="90">
        <f t="shared" ref="DJ258:EO258" si="119">$O$258*$N$258/($O$258-DJ257)</f>
        <v>6.4709546114317548E-2</v>
      </c>
      <c r="DK258" s="91">
        <f t="shared" si="119"/>
        <v>6.4709546117881211E-2</v>
      </c>
      <c r="DL258" s="89">
        <f t="shared" si="119"/>
        <v>6.4709546116099387E-2</v>
      </c>
      <c r="DM258" s="90">
        <f t="shared" si="119"/>
        <v>6.4709546116099387E-2</v>
      </c>
      <c r="DN258" s="91">
        <f t="shared" si="119"/>
        <v>6.4709546117881211E-2</v>
      </c>
      <c r="DO258" s="89">
        <f t="shared" si="119"/>
        <v>6.4709546116990299E-2</v>
      </c>
      <c r="DP258" s="90">
        <f t="shared" si="119"/>
        <v>6.4709546116990299E-2</v>
      </c>
      <c r="DQ258" s="91">
        <f t="shared" si="119"/>
        <v>6.4709546117881211E-2</v>
      </c>
      <c r="DR258" s="89">
        <f t="shared" si="119"/>
        <v>6.4709546117435748E-2</v>
      </c>
      <c r="DS258" s="90">
        <f t="shared" si="119"/>
        <v>6.4709546117435748E-2</v>
      </c>
      <c r="DT258" s="91">
        <f t="shared" si="119"/>
        <v>6.4709546117881211E-2</v>
      </c>
      <c r="DU258" s="89">
        <f t="shared" si="119"/>
        <v>6.4709546117658487E-2</v>
      </c>
      <c r="DV258" s="90">
        <f t="shared" si="119"/>
        <v>6.4709546117658487E-2</v>
      </c>
      <c r="DW258" s="91">
        <f t="shared" si="119"/>
        <v>6.4709546117881211E-2</v>
      </c>
      <c r="DX258" s="89">
        <f t="shared" si="119"/>
        <v>6.4709546117769842E-2</v>
      </c>
      <c r="DY258" s="90">
        <f t="shared" si="119"/>
        <v>6.4709546117769842E-2</v>
      </c>
      <c r="DZ258" s="91">
        <f t="shared" si="119"/>
        <v>6.4709546117881211E-2</v>
      </c>
      <c r="EA258" s="89">
        <f t="shared" si="119"/>
        <v>6.4709546117825534E-2</v>
      </c>
      <c r="EB258" s="90">
        <f t="shared" si="119"/>
        <v>6.4709546117825534E-2</v>
      </c>
      <c r="EC258" s="91">
        <f t="shared" si="119"/>
        <v>6.4709546117881211E-2</v>
      </c>
      <c r="ED258" s="89">
        <f t="shared" si="119"/>
        <v>6.4709546117853373E-2</v>
      </c>
      <c r="EE258" s="90">
        <f t="shared" si="119"/>
        <v>6.4709546117853373E-2</v>
      </c>
      <c r="EF258" s="91">
        <f t="shared" si="119"/>
        <v>6.4709546117881211E-2</v>
      </c>
      <c r="EG258" s="89">
        <f t="shared" si="119"/>
        <v>6.4709546117867292E-2</v>
      </c>
      <c r="EH258" s="90">
        <f t="shared" si="119"/>
        <v>6.4709546117853373E-2</v>
      </c>
      <c r="EI258" s="91">
        <f t="shared" si="119"/>
        <v>6.4709546117867292E-2</v>
      </c>
      <c r="EJ258" s="89">
        <f t="shared" si="119"/>
        <v>6.4709546117860325E-2</v>
      </c>
      <c r="EK258" s="90">
        <f t="shared" si="119"/>
        <v>6.4709546117860325E-2</v>
      </c>
      <c r="EL258" s="91">
        <f t="shared" si="119"/>
        <v>6.4709546117867292E-2</v>
      </c>
      <c r="EM258" s="89">
        <f t="shared" si="119"/>
        <v>6.4709546117863809E-2</v>
      </c>
      <c r="EN258" s="90">
        <f t="shared" si="119"/>
        <v>6.4709546117860325E-2</v>
      </c>
      <c r="EO258" s="91">
        <f t="shared" si="119"/>
        <v>6.4709546117863809E-2</v>
      </c>
      <c r="EP258" s="89">
        <f t="shared" ref="EP258:FK258" si="120">$O$258*$N$258/($O$258-EP257)</f>
        <v>6.4709546117862074E-2</v>
      </c>
      <c r="EQ258" s="90">
        <f t="shared" si="120"/>
        <v>6.4709546117860325E-2</v>
      </c>
      <c r="ER258" s="91">
        <f t="shared" si="120"/>
        <v>6.4709546117862074E-2</v>
      </c>
      <c r="ES258" s="89">
        <f t="shared" si="120"/>
        <v>6.47095461178612E-2</v>
      </c>
      <c r="ET258" s="90">
        <f t="shared" si="120"/>
        <v>6.47095461178612E-2</v>
      </c>
      <c r="EU258" s="91">
        <f t="shared" si="120"/>
        <v>6.4709546117862074E-2</v>
      </c>
      <c r="EV258" s="89">
        <f t="shared" si="120"/>
        <v>6.470954611786163E-2</v>
      </c>
      <c r="EW258" s="90">
        <f t="shared" si="120"/>
        <v>6.470954611786163E-2</v>
      </c>
      <c r="EX258" s="91">
        <f t="shared" si="120"/>
        <v>6.4709546117862074E-2</v>
      </c>
      <c r="EY258" s="89">
        <f t="shared" si="120"/>
        <v>6.4709546117861852E-2</v>
      </c>
      <c r="EZ258" s="90">
        <f t="shared" si="120"/>
        <v>6.4709546117861852E-2</v>
      </c>
      <c r="FA258" s="91">
        <f t="shared" si="120"/>
        <v>6.4709546117862074E-2</v>
      </c>
      <c r="FB258" s="89">
        <f t="shared" si="120"/>
        <v>6.4709546117861949E-2</v>
      </c>
      <c r="FC258" s="90">
        <f t="shared" si="120"/>
        <v>6.4709546117861949E-2</v>
      </c>
      <c r="FD258" s="91">
        <f t="shared" si="120"/>
        <v>6.4709546117862074E-2</v>
      </c>
      <c r="FE258" s="89">
        <f t="shared" si="120"/>
        <v>6.4709546117862005E-2</v>
      </c>
      <c r="FF258" s="90">
        <f t="shared" si="120"/>
        <v>6.4709546117862005E-2</v>
      </c>
      <c r="FG258" s="91">
        <f t="shared" si="120"/>
        <v>6.4709546117862074E-2</v>
      </c>
      <c r="FH258" s="89">
        <f t="shared" si="120"/>
        <v>6.4709546117862046E-2</v>
      </c>
      <c r="FI258" s="90">
        <f t="shared" si="120"/>
        <v>6.4709546117862046E-2</v>
      </c>
      <c r="FJ258" s="91">
        <f t="shared" si="120"/>
        <v>6.4709546117862074E-2</v>
      </c>
      <c r="FK258" s="89">
        <f t="shared" si="120"/>
        <v>6.4709546117862046E-2</v>
      </c>
    </row>
    <row r="259" spans="13:167" x14ac:dyDescent="0.25">
      <c r="M259" s="45">
        <v>2</v>
      </c>
      <c r="N259" s="16">
        <f t="shared" si="114"/>
        <v>0.15</v>
      </c>
      <c r="O259" s="16">
        <f t="shared" si="115"/>
        <v>2.7934390312157493</v>
      </c>
      <c r="P259" s="30">
        <f t="shared" ref="P259:P267" si="121">R182</f>
        <v>0.33068661097005309</v>
      </c>
      <c r="Q259" s="30">
        <f t="shared" ref="Q259:Q267" si="122">O259*P259/(O259-$R$270)</f>
        <v>0.68046159995171984</v>
      </c>
      <c r="R259" s="90">
        <f t="shared" ref="R259:AW259" si="123">$O$259*$N$259/($O$259-R257)</f>
        <v>0.23363832337062507</v>
      </c>
      <c r="S259" s="91">
        <f t="shared" si="123"/>
        <v>0.65576871132948622</v>
      </c>
      <c r="T259" s="89">
        <f t="shared" si="123"/>
        <v>0.34452774996455154</v>
      </c>
      <c r="U259" s="90">
        <f t="shared" si="123"/>
        <v>0.23363832337062507</v>
      </c>
      <c r="V259" s="91">
        <f t="shared" si="123"/>
        <v>0.34452774996455154</v>
      </c>
      <c r="W259" s="89">
        <f t="shared" si="123"/>
        <v>0.27844901168978464</v>
      </c>
      <c r="X259" s="90">
        <f t="shared" si="123"/>
        <v>0.27844901168978464</v>
      </c>
      <c r="Y259" s="91">
        <f t="shared" si="123"/>
        <v>0.34452774996455154</v>
      </c>
      <c r="Z259" s="89">
        <f t="shared" si="123"/>
        <v>0.30798391651906937</v>
      </c>
      <c r="AA259" s="90">
        <f t="shared" si="123"/>
        <v>0.30798391651906937</v>
      </c>
      <c r="AB259" s="91">
        <f t="shared" si="123"/>
        <v>0.34452774996455154</v>
      </c>
      <c r="AC259" s="89">
        <f t="shared" si="123"/>
        <v>0.32523251685416033</v>
      </c>
      <c r="AD259" s="90">
        <f t="shared" si="123"/>
        <v>0.30798391651906937</v>
      </c>
      <c r="AE259" s="91">
        <f t="shared" si="123"/>
        <v>0.32523251685416033</v>
      </c>
      <c r="AF259" s="89">
        <f t="shared" si="123"/>
        <v>0.31637329368253647</v>
      </c>
      <c r="AG259" s="90">
        <f t="shared" si="123"/>
        <v>0.30798391651906937</v>
      </c>
      <c r="AH259" s="91">
        <f t="shared" si="123"/>
        <v>0.31637329368253647</v>
      </c>
      <c r="AI259" s="89">
        <f t="shared" si="123"/>
        <v>0.31212224181385684</v>
      </c>
      <c r="AJ259" s="90">
        <f t="shared" si="123"/>
        <v>0.30798391651906937</v>
      </c>
      <c r="AK259" s="91">
        <f t="shared" si="123"/>
        <v>0.31212224181385684</v>
      </c>
      <c r="AL259" s="89">
        <f t="shared" si="123"/>
        <v>0.31003927045321672</v>
      </c>
      <c r="AM259" s="90">
        <f t="shared" si="123"/>
        <v>0.30798391651906937</v>
      </c>
      <c r="AN259" s="91">
        <f t="shared" si="123"/>
        <v>0.31003927045321672</v>
      </c>
      <c r="AO259" s="89">
        <f t="shared" si="123"/>
        <v>0.30900817575046285</v>
      </c>
      <c r="AP259" s="90">
        <f t="shared" si="123"/>
        <v>0.30798391651906937</v>
      </c>
      <c r="AQ259" s="91">
        <f t="shared" si="123"/>
        <v>0.30900817575046285</v>
      </c>
      <c r="AR259" s="89">
        <f t="shared" si="123"/>
        <v>0.30849519595614444</v>
      </c>
      <c r="AS259" s="90">
        <f t="shared" si="123"/>
        <v>0.30849519595614444</v>
      </c>
      <c r="AT259" s="91">
        <f t="shared" si="123"/>
        <v>0.30900817575046285</v>
      </c>
      <c r="AU259" s="89">
        <f t="shared" si="123"/>
        <v>0.30875147277894532</v>
      </c>
      <c r="AV259" s="90">
        <f t="shared" si="123"/>
        <v>0.30849519595614444</v>
      </c>
      <c r="AW259" s="91">
        <f t="shared" si="123"/>
        <v>0.30875147277894532</v>
      </c>
      <c r="AX259" s="89">
        <f t="shared" ref="AX259:CC259" si="124">$O$259*$N$259/($O$259-AX257)</f>
        <v>0.30862328116530563</v>
      </c>
      <c r="AY259" s="90">
        <f t="shared" si="124"/>
        <v>0.30862328116530563</v>
      </c>
      <c r="AZ259" s="91">
        <f t="shared" si="124"/>
        <v>0.30875147277894532</v>
      </c>
      <c r="BA259" s="89">
        <f t="shared" si="124"/>
        <v>0.30868736366328048</v>
      </c>
      <c r="BB259" s="90">
        <f t="shared" si="124"/>
        <v>0.30862328116530563</v>
      </c>
      <c r="BC259" s="91">
        <f t="shared" si="124"/>
        <v>0.30868736366328048</v>
      </c>
      <c r="BD259" s="89">
        <f t="shared" si="124"/>
        <v>0.308655319088118</v>
      </c>
      <c r="BE259" s="90">
        <f t="shared" si="124"/>
        <v>0.308655319088118</v>
      </c>
      <c r="BF259" s="91">
        <f t="shared" si="124"/>
        <v>0.30868736366328048</v>
      </c>
      <c r="BG259" s="89">
        <f t="shared" si="124"/>
        <v>0.30867134054402601</v>
      </c>
      <c r="BH259" s="90">
        <f t="shared" si="124"/>
        <v>0.308655319088118</v>
      </c>
      <c r="BI259" s="91">
        <f t="shared" si="124"/>
        <v>0.30867134054402601</v>
      </c>
      <c r="BJ259" s="89">
        <f t="shared" si="124"/>
        <v>0.30866332960816989</v>
      </c>
      <c r="BK259" s="90">
        <f t="shared" si="124"/>
        <v>0.308655319088118</v>
      </c>
      <c r="BL259" s="91">
        <f t="shared" si="124"/>
        <v>0.30866332960816989</v>
      </c>
      <c r="BM259" s="89">
        <f t="shared" si="124"/>
        <v>0.30865932429617043</v>
      </c>
      <c r="BN259" s="90">
        <f t="shared" si="124"/>
        <v>0.308655319088118</v>
      </c>
      <c r="BO259" s="91">
        <f t="shared" si="124"/>
        <v>0.30865932429617043</v>
      </c>
      <c r="BP259" s="89">
        <f t="shared" si="124"/>
        <v>0.30865732167915105</v>
      </c>
      <c r="BQ259" s="90">
        <f t="shared" si="124"/>
        <v>0.30865732167915105</v>
      </c>
      <c r="BR259" s="91">
        <f t="shared" si="124"/>
        <v>0.30865932429617043</v>
      </c>
      <c r="BS259" s="89">
        <f t="shared" si="124"/>
        <v>0.30865832298441243</v>
      </c>
      <c r="BT259" s="90">
        <f t="shared" si="124"/>
        <v>0.30865832298441243</v>
      </c>
      <c r="BU259" s="91">
        <f t="shared" si="124"/>
        <v>0.30865932429617043</v>
      </c>
      <c r="BV259" s="89">
        <f t="shared" si="124"/>
        <v>0.30865882363947938</v>
      </c>
      <c r="BW259" s="90">
        <f t="shared" si="124"/>
        <v>0.30865832298441243</v>
      </c>
      <c r="BX259" s="91">
        <f t="shared" si="124"/>
        <v>0.30865882363947938</v>
      </c>
      <c r="BY259" s="89">
        <f t="shared" si="124"/>
        <v>0.3086585733117429</v>
      </c>
      <c r="BZ259" s="90">
        <f t="shared" si="124"/>
        <v>0.30865832298441243</v>
      </c>
      <c r="CA259" s="91">
        <f t="shared" si="124"/>
        <v>0.3086585733117429</v>
      </c>
      <c r="CB259" s="89">
        <f t="shared" si="124"/>
        <v>0.30865844814802695</v>
      </c>
      <c r="CC259" s="90">
        <f t="shared" si="124"/>
        <v>0.30865844814802695</v>
      </c>
      <c r="CD259" s="91">
        <f t="shared" ref="CD259:DI259" si="125">$O$259*$N$259/($O$259-CD257)</f>
        <v>0.3086585733117429</v>
      </c>
      <c r="CE259" s="89">
        <f t="shared" si="125"/>
        <v>0.30865851072987227</v>
      </c>
      <c r="CF259" s="90">
        <f t="shared" si="125"/>
        <v>0.30865851072987227</v>
      </c>
      <c r="CG259" s="91">
        <f t="shared" si="125"/>
        <v>0.3086585733117429</v>
      </c>
      <c r="CH259" s="89">
        <f t="shared" si="125"/>
        <v>0.30865854202080445</v>
      </c>
      <c r="CI259" s="90">
        <f t="shared" si="125"/>
        <v>0.30865851072987227</v>
      </c>
      <c r="CJ259" s="91">
        <f t="shared" si="125"/>
        <v>0.30865854202080445</v>
      </c>
      <c r="CK259" s="89">
        <f t="shared" si="125"/>
        <v>0.30865852637533758</v>
      </c>
      <c r="CL259" s="90">
        <f t="shared" si="125"/>
        <v>0.30865851072987227</v>
      </c>
      <c r="CM259" s="91">
        <f t="shared" si="125"/>
        <v>0.30865852637533758</v>
      </c>
      <c r="CN259" s="89">
        <f t="shared" si="125"/>
        <v>0.30865851855260468</v>
      </c>
      <c r="CO259" s="90">
        <f t="shared" si="125"/>
        <v>0.30865851855260468</v>
      </c>
      <c r="CP259" s="91">
        <f t="shared" si="125"/>
        <v>0.30865852637533758</v>
      </c>
      <c r="CQ259" s="89">
        <f t="shared" si="125"/>
        <v>0.30865852246397107</v>
      </c>
      <c r="CR259" s="90">
        <f t="shared" si="125"/>
        <v>0.30865851855260468</v>
      </c>
      <c r="CS259" s="91">
        <f t="shared" si="125"/>
        <v>0.30865852246397107</v>
      </c>
      <c r="CT259" s="89">
        <f t="shared" si="125"/>
        <v>0.3086585205082879</v>
      </c>
      <c r="CU259" s="90">
        <f t="shared" si="125"/>
        <v>0.30865851855260468</v>
      </c>
      <c r="CV259" s="91">
        <f t="shared" si="125"/>
        <v>0.3086585205082879</v>
      </c>
      <c r="CW259" s="89">
        <f t="shared" si="125"/>
        <v>0.30865851953044626</v>
      </c>
      <c r="CX259" s="90">
        <f t="shared" si="125"/>
        <v>0.30865851953044626</v>
      </c>
      <c r="CY259" s="91">
        <f t="shared" si="125"/>
        <v>0.3086585205082879</v>
      </c>
      <c r="CZ259" s="89">
        <f t="shared" si="125"/>
        <v>0.30865852001936711</v>
      </c>
      <c r="DA259" s="90">
        <f t="shared" si="125"/>
        <v>0.30865852001936711</v>
      </c>
      <c r="DB259" s="91">
        <f t="shared" si="125"/>
        <v>0.3086585205082879</v>
      </c>
      <c r="DC259" s="89">
        <f t="shared" si="125"/>
        <v>0.30865852026382751</v>
      </c>
      <c r="DD259" s="90">
        <f t="shared" si="125"/>
        <v>0.30865852001936711</v>
      </c>
      <c r="DE259" s="91">
        <f t="shared" si="125"/>
        <v>0.30865852026382751</v>
      </c>
      <c r="DF259" s="89">
        <f t="shared" si="125"/>
        <v>0.30865852014159728</v>
      </c>
      <c r="DG259" s="90">
        <f t="shared" si="125"/>
        <v>0.30865852014159728</v>
      </c>
      <c r="DH259" s="91">
        <f t="shared" si="125"/>
        <v>0.30865852026382751</v>
      </c>
      <c r="DI259" s="89">
        <f t="shared" si="125"/>
        <v>0.30865852020271239</v>
      </c>
      <c r="DJ259" s="90">
        <f t="shared" ref="DJ259:EO259" si="126">$O$259*$N$259/($O$259-DJ257)</f>
        <v>0.30865852014159728</v>
      </c>
      <c r="DK259" s="91">
        <f t="shared" si="126"/>
        <v>0.30865852020271239</v>
      </c>
      <c r="DL259" s="89">
        <f t="shared" si="126"/>
        <v>0.30865852017215489</v>
      </c>
      <c r="DM259" s="90">
        <f t="shared" si="126"/>
        <v>0.30865852017215489</v>
      </c>
      <c r="DN259" s="91">
        <f t="shared" si="126"/>
        <v>0.30865852020271239</v>
      </c>
      <c r="DO259" s="89">
        <f t="shared" si="126"/>
        <v>0.30865852018743367</v>
      </c>
      <c r="DP259" s="90">
        <f t="shared" si="126"/>
        <v>0.30865852018743367</v>
      </c>
      <c r="DQ259" s="91">
        <f t="shared" si="126"/>
        <v>0.30865852020271239</v>
      </c>
      <c r="DR259" s="89">
        <f t="shared" si="126"/>
        <v>0.30865852019507306</v>
      </c>
      <c r="DS259" s="90">
        <f t="shared" si="126"/>
        <v>0.30865852019507306</v>
      </c>
      <c r="DT259" s="91">
        <f t="shared" si="126"/>
        <v>0.30865852020271239</v>
      </c>
      <c r="DU259" s="89">
        <f t="shared" si="126"/>
        <v>0.30865852019889273</v>
      </c>
      <c r="DV259" s="90">
        <f t="shared" si="126"/>
        <v>0.30865852019889273</v>
      </c>
      <c r="DW259" s="91">
        <f t="shared" si="126"/>
        <v>0.30865852020271239</v>
      </c>
      <c r="DX259" s="89">
        <f t="shared" si="126"/>
        <v>0.30865852020080253</v>
      </c>
      <c r="DY259" s="90">
        <f t="shared" si="126"/>
        <v>0.30865852020080253</v>
      </c>
      <c r="DZ259" s="91">
        <f t="shared" si="126"/>
        <v>0.30865852020271239</v>
      </c>
      <c r="EA259" s="89">
        <f t="shared" si="126"/>
        <v>0.30865852020175749</v>
      </c>
      <c r="EB259" s="90">
        <f t="shared" si="126"/>
        <v>0.30865852020175749</v>
      </c>
      <c r="EC259" s="91">
        <f t="shared" si="126"/>
        <v>0.30865852020271239</v>
      </c>
      <c r="ED259" s="89">
        <f t="shared" si="126"/>
        <v>0.30865852020223494</v>
      </c>
      <c r="EE259" s="90">
        <f t="shared" si="126"/>
        <v>0.30865852020223494</v>
      </c>
      <c r="EF259" s="91">
        <f t="shared" si="126"/>
        <v>0.30865852020271239</v>
      </c>
      <c r="EG259" s="89">
        <f t="shared" si="126"/>
        <v>0.3086585202024737</v>
      </c>
      <c r="EH259" s="90">
        <f t="shared" si="126"/>
        <v>0.30865852020223494</v>
      </c>
      <c r="EI259" s="91">
        <f t="shared" si="126"/>
        <v>0.3086585202024737</v>
      </c>
      <c r="EJ259" s="89">
        <f t="shared" si="126"/>
        <v>0.30865852020235429</v>
      </c>
      <c r="EK259" s="90">
        <f t="shared" si="126"/>
        <v>0.30865852020235429</v>
      </c>
      <c r="EL259" s="91">
        <f t="shared" si="126"/>
        <v>0.3086585202024737</v>
      </c>
      <c r="EM259" s="89">
        <f t="shared" si="126"/>
        <v>0.30865852020241397</v>
      </c>
      <c r="EN259" s="90">
        <f t="shared" si="126"/>
        <v>0.30865852020235429</v>
      </c>
      <c r="EO259" s="91">
        <f t="shared" si="126"/>
        <v>0.30865852020241397</v>
      </c>
      <c r="EP259" s="89">
        <f t="shared" ref="EP259:FK259" si="127">$O$259*$N$259/($O$259-EP257)</f>
        <v>0.3086585202023841</v>
      </c>
      <c r="EQ259" s="90">
        <f t="shared" si="127"/>
        <v>0.30865852020235429</v>
      </c>
      <c r="ER259" s="91">
        <f t="shared" si="127"/>
        <v>0.3086585202023841</v>
      </c>
      <c r="ES259" s="89">
        <f t="shared" si="127"/>
        <v>0.30865852020236922</v>
      </c>
      <c r="ET259" s="90">
        <f t="shared" si="127"/>
        <v>0.30865852020236922</v>
      </c>
      <c r="EU259" s="91">
        <f t="shared" si="127"/>
        <v>0.3086585202023841</v>
      </c>
      <c r="EV259" s="89">
        <f t="shared" si="127"/>
        <v>0.30865852020237672</v>
      </c>
      <c r="EW259" s="90">
        <f t="shared" si="127"/>
        <v>0.30865852020237672</v>
      </c>
      <c r="EX259" s="91">
        <f t="shared" si="127"/>
        <v>0.3086585202023841</v>
      </c>
      <c r="EY259" s="89">
        <f t="shared" si="127"/>
        <v>0.30865852020238044</v>
      </c>
      <c r="EZ259" s="90">
        <f t="shared" si="127"/>
        <v>0.30865852020238044</v>
      </c>
      <c r="FA259" s="91">
        <f t="shared" si="127"/>
        <v>0.3086585202023841</v>
      </c>
      <c r="FB259" s="89">
        <f t="shared" si="127"/>
        <v>0.30865852020238227</v>
      </c>
      <c r="FC259" s="90">
        <f t="shared" si="127"/>
        <v>0.30865852020238227</v>
      </c>
      <c r="FD259" s="91">
        <f t="shared" si="127"/>
        <v>0.3086585202023841</v>
      </c>
      <c r="FE259" s="89">
        <f t="shared" si="127"/>
        <v>0.30865852020238316</v>
      </c>
      <c r="FF259" s="90">
        <f t="shared" si="127"/>
        <v>0.30865852020238316</v>
      </c>
      <c r="FG259" s="91">
        <f t="shared" si="127"/>
        <v>0.3086585202023841</v>
      </c>
      <c r="FH259" s="89">
        <f t="shared" si="127"/>
        <v>0.30865852020238366</v>
      </c>
      <c r="FI259" s="90">
        <f t="shared" si="127"/>
        <v>0.30865852020238366</v>
      </c>
      <c r="FJ259" s="91">
        <f t="shared" si="127"/>
        <v>0.3086585202023841</v>
      </c>
      <c r="FK259" s="89">
        <f t="shared" si="127"/>
        <v>0.30865852020238388</v>
      </c>
    </row>
    <row r="260" spans="13:167" x14ac:dyDescent="0.25">
      <c r="M260" s="45">
        <v>3</v>
      </c>
      <c r="N260" s="16">
        <f t="shared" si="114"/>
        <v>0.25</v>
      </c>
      <c r="O260" s="16">
        <f t="shared" si="115"/>
        <v>2.1544710663304594</v>
      </c>
      <c r="P260" s="30">
        <f t="shared" si="121"/>
        <v>0.52734380836602779</v>
      </c>
      <c r="Q260" s="30">
        <f t="shared" si="122"/>
        <v>1.5811208046306922</v>
      </c>
      <c r="R260" s="90">
        <f t="shared" ref="R260:AW260" si="128">$O$260*$N$260/($O$260-R257)</f>
        <v>0.46654978963173832</v>
      </c>
      <c r="S260" s="92">
        <f t="shared" si="128"/>
        <v>538617.76650732791</v>
      </c>
      <c r="T260" s="89">
        <f t="shared" si="128"/>
        <v>0.93309877101491467</v>
      </c>
      <c r="U260" s="90">
        <f t="shared" si="128"/>
        <v>0.46654978963173832</v>
      </c>
      <c r="V260" s="92">
        <f t="shared" si="128"/>
        <v>0.93309877101491467</v>
      </c>
      <c r="W260" s="89">
        <f t="shared" si="128"/>
        <v>0.62206620656475575</v>
      </c>
      <c r="X260" s="90">
        <f t="shared" si="128"/>
        <v>0.62206620656475575</v>
      </c>
      <c r="Y260" s="92">
        <f t="shared" si="128"/>
        <v>0.93309877101491467</v>
      </c>
      <c r="Z260" s="89">
        <f t="shared" si="128"/>
        <v>0.74647927545133708</v>
      </c>
      <c r="AA260" s="90">
        <f t="shared" si="128"/>
        <v>0.74647927545133708</v>
      </c>
      <c r="AB260" s="92">
        <f t="shared" si="128"/>
        <v>0.93309877101491467</v>
      </c>
      <c r="AC260" s="89">
        <f t="shared" si="128"/>
        <v>0.82942128944496463</v>
      </c>
      <c r="AD260" s="90">
        <f t="shared" si="128"/>
        <v>0.74647927545133708</v>
      </c>
      <c r="AE260" s="92">
        <f t="shared" si="128"/>
        <v>0.82942128944496463</v>
      </c>
      <c r="AF260" s="89">
        <f t="shared" si="128"/>
        <v>0.78576760105360122</v>
      </c>
      <c r="AG260" s="90">
        <f t="shared" si="128"/>
        <v>0.74647927545133708</v>
      </c>
      <c r="AH260" s="92">
        <f t="shared" si="128"/>
        <v>0.78576760105360122</v>
      </c>
      <c r="AI260" s="89">
        <f t="shared" si="128"/>
        <v>0.76561974248636966</v>
      </c>
      <c r="AJ260" s="90">
        <f t="shared" si="128"/>
        <v>0.74647927545133708</v>
      </c>
      <c r="AK260" s="92">
        <f t="shared" si="128"/>
        <v>0.76561974248636966</v>
      </c>
      <c r="AL260" s="89">
        <f t="shared" si="128"/>
        <v>0.75592836694244747</v>
      </c>
      <c r="AM260" s="90">
        <f t="shared" si="128"/>
        <v>0.74647927545133708</v>
      </c>
      <c r="AN260" s="92">
        <f t="shared" si="128"/>
        <v>0.75592836694244747</v>
      </c>
      <c r="AO260" s="89">
        <f t="shared" si="128"/>
        <v>0.75117410711414667</v>
      </c>
      <c r="AP260" s="90">
        <f t="shared" si="128"/>
        <v>0.74647927545133708</v>
      </c>
      <c r="AQ260" s="92">
        <f t="shared" si="128"/>
        <v>0.75117410711414667</v>
      </c>
      <c r="AR260" s="89">
        <f t="shared" si="128"/>
        <v>0.74881933262265432</v>
      </c>
      <c r="AS260" s="90">
        <f t="shared" si="128"/>
        <v>0.74881933262265432</v>
      </c>
      <c r="AT260" s="92">
        <f t="shared" si="128"/>
        <v>0.75117410711414667</v>
      </c>
      <c r="AU260" s="89">
        <f t="shared" si="128"/>
        <v>0.74999487153934807</v>
      </c>
      <c r="AV260" s="90">
        <f t="shared" si="128"/>
        <v>0.74881933262265432</v>
      </c>
      <c r="AW260" s="92">
        <f t="shared" si="128"/>
        <v>0.74999487153934807</v>
      </c>
      <c r="AX260" s="89">
        <f t="shared" ref="AX260:CC260" si="129">$O$260*$N$260/($O$260-AX257)</f>
        <v>0.74940664108598909</v>
      </c>
      <c r="AY260" s="90">
        <f t="shared" si="129"/>
        <v>0.74940664108598909</v>
      </c>
      <c r="AZ260" s="92">
        <f t="shared" si="129"/>
        <v>0.74999487153934807</v>
      </c>
      <c r="BA260" s="89">
        <f t="shared" si="129"/>
        <v>0.74970064092827582</v>
      </c>
      <c r="BB260" s="90">
        <f t="shared" si="129"/>
        <v>0.74940664108598909</v>
      </c>
      <c r="BC260" s="92">
        <f t="shared" si="129"/>
        <v>0.74970064092827582</v>
      </c>
      <c r="BD260" s="89">
        <f t="shared" si="129"/>
        <v>0.74955361217800576</v>
      </c>
      <c r="BE260" s="90">
        <f t="shared" si="129"/>
        <v>0.74955361217800576</v>
      </c>
      <c r="BF260" s="92">
        <f t="shared" si="129"/>
        <v>0.74970064092827582</v>
      </c>
      <c r="BG260" s="89">
        <f t="shared" si="129"/>
        <v>0.74962711934373882</v>
      </c>
      <c r="BH260" s="90">
        <f t="shared" si="129"/>
        <v>0.74955361217800576</v>
      </c>
      <c r="BI260" s="92">
        <f t="shared" si="129"/>
        <v>0.74962711934373882</v>
      </c>
      <c r="BJ260" s="89">
        <f t="shared" si="129"/>
        <v>0.74959036395878709</v>
      </c>
      <c r="BK260" s="90">
        <f t="shared" si="129"/>
        <v>0.74955361217800576</v>
      </c>
      <c r="BL260" s="92">
        <f t="shared" si="129"/>
        <v>0.74959036395878709</v>
      </c>
      <c r="BM260" s="89">
        <f t="shared" si="129"/>
        <v>0.74957198761790833</v>
      </c>
      <c r="BN260" s="90">
        <f t="shared" si="129"/>
        <v>0.74955361217800576</v>
      </c>
      <c r="BO260" s="92">
        <f t="shared" si="129"/>
        <v>0.74957198761790833</v>
      </c>
      <c r="BP260" s="89">
        <f t="shared" si="129"/>
        <v>0.74956279978533902</v>
      </c>
      <c r="BQ260" s="90">
        <f t="shared" si="129"/>
        <v>0.74956279978533902</v>
      </c>
      <c r="BR260" s="92">
        <f t="shared" si="129"/>
        <v>0.74957198761790833</v>
      </c>
      <c r="BS260" s="89">
        <f t="shared" si="129"/>
        <v>0.7495673936734687</v>
      </c>
      <c r="BT260" s="90">
        <f t="shared" si="129"/>
        <v>0.7495673936734687</v>
      </c>
      <c r="BU260" s="92">
        <f t="shared" si="129"/>
        <v>0.74957198761790833</v>
      </c>
      <c r="BV260" s="89">
        <f t="shared" si="129"/>
        <v>0.74956969063864975</v>
      </c>
      <c r="BW260" s="90">
        <f t="shared" si="129"/>
        <v>0.7495673936734687</v>
      </c>
      <c r="BX260" s="92">
        <f t="shared" si="129"/>
        <v>0.74956969063864975</v>
      </c>
      <c r="BY260" s="89">
        <f t="shared" si="129"/>
        <v>0.74956854215429969</v>
      </c>
      <c r="BZ260" s="90">
        <f t="shared" si="129"/>
        <v>0.7495673936734687</v>
      </c>
      <c r="CA260" s="92">
        <f t="shared" si="129"/>
        <v>0.74956854215429969</v>
      </c>
      <c r="CB260" s="89">
        <f t="shared" si="129"/>
        <v>0.74956796791344438</v>
      </c>
      <c r="CC260" s="90">
        <f t="shared" si="129"/>
        <v>0.74956796791344438</v>
      </c>
      <c r="CD260" s="92">
        <f t="shared" ref="CD260:DI260" si="130">$O$260*$N$260/($O$260-CD257)</f>
        <v>0.74956854215429969</v>
      </c>
      <c r="CE260" s="89">
        <f t="shared" si="130"/>
        <v>0.74956825503376201</v>
      </c>
      <c r="CF260" s="90">
        <f t="shared" si="130"/>
        <v>0.74956825503376201</v>
      </c>
      <c r="CG260" s="92">
        <f t="shared" si="130"/>
        <v>0.74956854215429969</v>
      </c>
      <c r="CH260" s="89">
        <f t="shared" si="130"/>
        <v>0.74956839859400348</v>
      </c>
      <c r="CI260" s="90">
        <f t="shared" si="130"/>
        <v>0.74956825503376201</v>
      </c>
      <c r="CJ260" s="92">
        <f t="shared" si="130"/>
        <v>0.74956839859400348</v>
      </c>
      <c r="CK260" s="89">
        <f t="shared" si="130"/>
        <v>0.74956832681387597</v>
      </c>
      <c r="CL260" s="90">
        <f t="shared" si="130"/>
        <v>0.74956825503376201</v>
      </c>
      <c r="CM260" s="92">
        <f t="shared" si="130"/>
        <v>0.74956832681387597</v>
      </c>
      <c r="CN260" s="89">
        <f t="shared" si="130"/>
        <v>0.74956829092381716</v>
      </c>
      <c r="CO260" s="90">
        <f t="shared" si="130"/>
        <v>0.74956829092381716</v>
      </c>
      <c r="CP260" s="92">
        <f t="shared" si="130"/>
        <v>0.74956832681387597</v>
      </c>
      <c r="CQ260" s="89">
        <f t="shared" si="130"/>
        <v>0.74956830886884618</v>
      </c>
      <c r="CR260" s="90">
        <f t="shared" si="130"/>
        <v>0.74956829092381716</v>
      </c>
      <c r="CS260" s="92">
        <f t="shared" si="130"/>
        <v>0.74956830886884618</v>
      </c>
      <c r="CT260" s="89">
        <f t="shared" si="130"/>
        <v>0.74956829989633156</v>
      </c>
      <c r="CU260" s="90">
        <f t="shared" si="130"/>
        <v>0.74956829092381716</v>
      </c>
      <c r="CV260" s="92">
        <f t="shared" si="130"/>
        <v>0.74956829989633156</v>
      </c>
      <c r="CW260" s="89">
        <f t="shared" si="130"/>
        <v>0.7495682954100743</v>
      </c>
      <c r="CX260" s="90">
        <f t="shared" si="130"/>
        <v>0.7495682954100743</v>
      </c>
      <c r="CY260" s="92">
        <f t="shared" si="130"/>
        <v>0.74956829989633156</v>
      </c>
      <c r="CZ260" s="89">
        <f t="shared" si="130"/>
        <v>0.7495682976532031</v>
      </c>
      <c r="DA260" s="90">
        <f t="shared" si="130"/>
        <v>0.7495682976532031</v>
      </c>
      <c r="DB260" s="92">
        <f t="shared" si="130"/>
        <v>0.74956829989633156</v>
      </c>
      <c r="DC260" s="89">
        <f t="shared" si="130"/>
        <v>0.74956829877476727</v>
      </c>
      <c r="DD260" s="90">
        <f t="shared" si="130"/>
        <v>0.7495682976532031</v>
      </c>
      <c r="DE260" s="92">
        <f t="shared" si="130"/>
        <v>0.74956829877476727</v>
      </c>
      <c r="DF260" s="89">
        <f t="shared" si="130"/>
        <v>0.74956829821398518</v>
      </c>
      <c r="DG260" s="90">
        <f t="shared" si="130"/>
        <v>0.74956829821398518</v>
      </c>
      <c r="DH260" s="92">
        <f t="shared" si="130"/>
        <v>0.74956829877476727</v>
      </c>
      <c r="DI260" s="89">
        <f t="shared" si="130"/>
        <v>0.74956829849437634</v>
      </c>
      <c r="DJ260" s="90">
        <f t="shared" ref="DJ260:EO260" si="131">$O$260*$N$260/($O$260-DJ257)</f>
        <v>0.74956829821398518</v>
      </c>
      <c r="DK260" s="92">
        <f t="shared" si="131"/>
        <v>0.74956829849437634</v>
      </c>
      <c r="DL260" s="89">
        <f t="shared" si="131"/>
        <v>0.74956829835418093</v>
      </c>
      <c r="DM260" s="90">
        <f t="shared" si="131"/>
        <v>0.74956829835418093</v>
      </c>
      <c r="DN260" s="92">
        <f t="shared" si="131"/>
        <v>0.74956829849437634</v>
      </c>
      <c r="DO260" s="89">
        <f t="shared" si="131"/>
        <v>0.74956829842427863</v>
      </c>
      <c r="DP260" s="90">
        <f t="shared" si="131"/>
        <v>0.74956829842427863</v>
      </c>
      <c r="DQ260" s="92">
        <f t="shared" si="131"/>
        <v>0.74956829849437634</v>
      </c>
      <c r="DR260" s="89">
        <f t="shared" si="131"/>
        <v>0.7495682984593276</v>
      </c>
      <c r="DS260" s="90">
        <f t="shared" si="131"/>
        <v>0.7495682984593276</v>
      </c>
      <c r="DT260" s="92">
        <f t="shared" si="131"/>
        <v>0.74956829849437634</v>
      </c>
      <c r="DU260" s="89">
        <f t="shared" si="131"/>
        <v>0.74956829847685202</v>
      </c>
      <c r="DV260" s="90">
        <f t="shared" si="131"/>
        <v>0.74956829847685202</v>
      </c>
      <c r="DW260" s="92">
        <f t="shared" si="131"/>
        <v>0.74956829849437634</v>
      </c>
      <c r="DX260" s="89">
        <f t="shared" si="131"/>
        <v>0.74956829848561402</v>
      </c>
      <c r="DY260" s="90">
        <f t="shared" si="131"/>
        <v>0.74956829848561402</v>
      </c>
      <c r="DZ260" s="92">
        <f t="shared" si="131"/>
        <v>0.74956829849437634</v>
      </c>
      <c r="EA260" s="89">
        <f t="shared" si="131"/>
        <v>0.74956829848999518</v>
      </c>
      <c r="EB260" s="90">
        <f t="shared" si="131"/>
        <v>0.74956829848999518</v>
      </c>
      <c r="EC260" s="92">
        <f t="shared" si="131"/>
        <v>0.74956829849437634</v>
      </c>
      <c r="ED260" s="89">
        <f t="shared" si="131"/>
        <v>0.74956829849218565</v>
      </c>
      <c r="EE260" s="90">
        <f t="shared" si="131"/>
        <v>0.74956829849218565</v>
      </c>
      <c r="EF260" s="92">
        <f t="shared" si="131"/>
        <v>0.74956829849437634</v>
      </c>
      <c r="EG260" s="89">
        <f t="shared" si="131"/>
        <v>0.74956829849328099</v>
      </c>
      <c r="EH260" s="90">
        <f t="shared" si="131"/>
        <v>0.74956829849218565</v>
      </c>
      <c r="EI260" s="92">
        <f t="shared" si="131"/>
        <v>0.74956829849328099</v>
      </c>
      <c r="EJ260" s="89">
        <f t="shared" si="131"/>
        <v>0.74956829849273321</v>
      </c>
      <c r="EK260" s="90">
        <f t="shared" si="131"/>
        <v>0.74956829849273321</v>
      </c>
      <c r="EL260" s="92">
        <f t="shared" si="131"/>
        <v>0.74956829849328099</v>
      </c>
      <c r="EM260" s="89">
        <f t="shared" si="131"/>
        <v>0.74956829849300699</v>
      </c>
      <c r="EN260" s="90">
        <f t="shared" si="131"/>
        <v>0.74956829849273321</v>
      </c>
      <c r="EO260" s="92">
        <f t="shared" si="131"/>
        <v>0.74956829849300699</v>
      </c>
      <c r="EP260" s="89">
        <f t="shared" ref="EP260:FK260" si="132">$O$260*$N$260/($O$260-EP257)</f>
        <v>0.7495682984928701</v>
      </c>
      <c r="EQ260" s="90">
        <f t="shared" si="132"/>
        <v>0.74956829849273321</v>
      </c>
      <c r="ER260" s="92">
        <f t="shared" si="132"/>
        <v>0.7495682984928701</v>
      </c>
      <c r="ES260" s="89">
        <f t="shared" si="132"/>
        <v>0.74956829849280182</v>
      </c>
      <c r="ET260" s="90">
        <f t="shared" si="132"/>
        <v>0.74956829849280182</v>
      </c>
      <c r="EU260" s="92">
        <f t="shared" si="132"/>
        <v>0.7495682984928701</v>
      </c>
      <c r="EV260" s="89">
        <f t="shared" si="132"/>
        <v>0.74956829849283602</v>
      </c>
      <c r="EW260" s="90">
        <f t="shared" si="132"/>
        <v>0.74956829849283602</v>
      </c>
      <c r="EX260" s="92">
        <f t="shared" si="132"/>
        <v>0.7495682984928701</v>
      </c>
      <c r="EY260" s="89">
        <f t="shared" si="132"/>
        <v>0.74956829849285322</v>
      </c>
      <c r="EZ260" s="90">
        <f t="shared" si="132"/>
        <v>0.74956829849285322</v>
      </c>
      <c r="FA260" s="92">
        <f t="shared" si="132"/>
        <v>0.7495682984928701</v>
      </c>
      <c r="FB260" s="89">
        <f t="shared" si="132"/>
        <v>0.74956829849286155</v>
      </c>
      <c r="FC260" s="90">
        <f t="shared" si="132"/>
        <v>0.74956829849286155</v>
      </c>
      <c r="FD260" s="92">
        <f t="shared" si="132"/>
        <v>0.7495682984928701</v>
      </c>
      <c r="FE260" s="89">
        <f t="shared" si="132"/>
        <v>0.74956829849286566</v>
      </c>
      <c r="FF260" s="90">
        <f t="shared" si="132"/>
        <v>0.74956829849286566</v>
      </c>
      <c r="FG260" s="92">
        <f t="shared" si="132"/>
        <v>0.7495682984928701</v>
      </c>
      <c r="FH260" s="89">
        <f t="shared" si="132"/>
        <v>0.74956829849286799</v>
      </c>
      <c r="FI260" s="90">
        <f t="shared" si="132"/>
        <v>0.74956829849286799</v>
      </c>
      <c r="FJ260" s="92">
        <f t="shared" si="132"/>
        <v>0.7495682984928701</v>
      </c>
      <c r="FK260" s="89">
        <f t="shared" si="132"/>
        <v>0.74956829849286899</v>
      </c>
    </row>
    <row r="261" spans="13:167" x14ac:dyDescent="0.25">
      <c r="M261" s="45">
        <v>4</v>
      </c>
      <c r="N261" s="16">
        <f t="shared" si="114"/>
        <v>0.2</v>
      </c>
      <c r="O261" s="16">
        <f t="shared" si="115"/>
        <v>1</v>
      </c>
      <c r="P261" s="30">
        <f t="shared" si="121"/>
        <v>2.220394982593803E-2</v>
      </c>
      <c r="Q261" s="30">
        <f t="shared" si="122"/>
        <v>-5.0938122833765961E-2</v>
      </c>
      <c r="R261" s="93">
        <f t="shared" ref="R261:AW261" si="133">$O$261*$N$261/($O$261-R257)</f>
        <v>-200000.00001645333</v>
      </c>
      <c r="S261" s="91">
        <f t="shared" si="133"/>
        <v>-0.17323965846573225</v>
      </c>
      <c r="T261" s="89">
        <f t="shared" si="133"/>
        <v>-0.34647901681193177</v>
      </c>
      <c r="U261" s="93">
        <f t="shared" si="133"/>
        <v>-200000.00001645333</v>
      </c>
      <c r="V261" s="91">
        <f t="shared" si="133"/>
        <v>-0.34647901681193177</v>
      </c>
      <c r="W261" s="89">
        <f t="shared" si="133"/>
        <v>-0.6929568331488527</v>
      </c>
      <c r="X261" s="93">
        <f t="shared" si="133"/>
        <v>-0.6929568331488527</v>
      </c>
      <c r="Y261" s="91">
        <f t="shared" si="133"/>
        <v>-0.34647901681193177</v>
      </c>
      <c r="Z261" s="89">
        <f t="shared" si="133"/>
        <v>-0.46197175564337628</v>
      </c>
      <c r="AA261" s="93">
        <f t="shared" si="133"/>
        <v>-0.46197175564337628</v>
      </c>
      <c r="AB261" s="91">
        <f t="shared" si="133"/>
        <v>-0.34647901681193177</v>
      </c>
      <c r="AC261" s="89">
        <f t="shared" si="133"/>
        <v>-0.39597592121553071</v>
      </c>
      <c r="AD261" s="93">
        <f t="shared" si="133"/>
        <v>-0.46197175564337628</v>
      </c>
      <c r="AE261" s="91">
        <f t="shared" si="133"/>
        <v>-0.39597592121553071</v>
      </c>
      <c r="AF261" s="89">
        <f t="shared" si="133"/>
        <v>-0.426435542517415</v>
      </c>
      <c r="AG261" s="93">
        <f t="shared" si="133"/>
        <v>-0.46197175564337628</v>
      </c>
      <c r="AH261" s="91">
        <f t="shared" si="133"/>
        <v>-0.426435542517415</v>
      </c>
      <c r="AI261" s="89">
        <f t="shared" si="133"/>
        <v>-0.44349292639388233</v>
      </c>
      <c r="AJ261" s="93">
        <f t="shared" si="133"/>
        <v>-0.46197175564337628</v>
      </c>
      <c r="AK261" s="91">
        <f t="shared" si="133"/>
        <v>-0.44349292639388233</v>
      </c>
      <c r="AL261" s="89">
        <f t="shared" si="133"/>
        <v>-0.45254378196314859</v>
      </c>
      <c r="AM261" s="93">
        <f t="shared" si="133"/>
        <v>-0.46197175564337628</v>
      </c>
      <c r="AN261" s="91">
        <f t="shared" si="133"/>
        <v>-0.45254378196314859</v>
      </c>
      <c r="AO261" s="89">
        <f t="shared" si="133"/>
        <v>-0.45720917111188386</v>
      </c>
      <c r="AP261" s="93">
        <f t="shared" si="133"/>
        <v>-0.46197175564337628</v>
      </c>
      <c r="AQ261" s="91">
        <f t="shared" si="133"/>
        <v>-0.45720917111188386</v>
      </c>
      <c r="AR261" s="89">
        <f t="shared" si="133"/>
        <v>-0.45957812510408719</v>
      </c>
      <c r="AS261" s="93">
        <f t="shared" si="133"/>
        <v>-0.45957812510408719</v>
      </c>
      <c r="AT261" s="91">
        <f t="shared" si="133"/>
        <v>-0.45720917111188386</v>
      </c>
      <c r="AU261" s="89">
        <f t="shared" si="133"/>
        <v>-0.45839058745092792</v>
      </c>
      <c r="AV261" s="93">
        <f t="shared" si="133"/>
        <v>-0.45957812510408719</v>
      </c>
      <c r="AW261" s="91">
        <f t="shared" si="133"/>
        <v>-0.45839058745092792</v>
      </c>
      <c r="AX261" s="89">
        <f t="shared" ref="AX261:CC261" si="134">$O$261*$N$261/($O$261-AX257)</f>
        <v>-0.4589835881436603</v>
      </c>
      <c r="AY261" s="93">
        <f t="shared" si="134"/>
        <v>-0.4589835881436603</v>
      </c>
      <c r="AZ261" s="91">
        <f t="shared" si="134"/>
        <v>-0.45839058745092792</v>
      </c>
      <c r="BA261" s="89">
        <f t="shared" si="134"/>
        <v>-0.45868689613622987</v>
      </c>
      <c r="BB261" s="93">
        <f t="shared" si="134"/>
        <v>-0.4589835881436603</v>
      </c>
      <c r="BC261" s="91">
        <f t="shared" si="134"/>
        <v>-0.45868689613622987</v>
      </c>
      <c r="BD261" s="89">
        <f t="shared" si="134"/>
        <v>-0.45883519417820456</v>
      </c>
      <c r="BE261" s="93">
        <f t="shared" si="134"/>
        <v>-0.45883519417820456</v>
      </c>
      <c r="BF261" s="91">
        <f t="shared" si="134"/>
        <v>-0.45868689613622987</v>
      </c>
      <c r="BG261" s="89">
        <f t="shared" si="134"/>
        <v>-0.45876103317259598</v>
      </c>
      <c r="BH261" s="93">
        <f t="shared" si="134"/>
        <v>-0.45883519417820456</v>
      </c>
      <c r="BI261" s="91">
        <f t="shared" si="134"/>
        <v>-0.45876103317259598</v>
      </c>
      <c r="BJ261" s="89">
        <f t="shared" si="134"/>
        <v>-0.45879811067851844</v>
      </c>
      <c r="BK261" s="93">
        <f t="shared" si="134"/>
        <v>-0.45883519417820456</v>
      </c>
      <c r="BL261" s="91">
        <f t="shared" si="134"/>
        <v>-0.45879811067851844</v>
      </c>
      <c r="BM261" s="89">
        <f t="shared" si="134"/>
        <v>-0.45881665167905011</v>
      </c>
      <c r="BN261" s="93">
        <f t="shared" si="134"/>
        <v>-0.45883519417820456</v>
      </c>
      <c r="BO261" s="91">
        <f t="shared" si="134"/>
        <v>-0.45881665167905011</v>
      </c>
      <c r="BP261" s="89">
        <f t="shared" si="134"/>
        <v>-0.45882592274128831</v>
      </c>
      <c r="BQ261" s="93">
        <f t="shared" si="134"/>
        <v>-0.45882592274128831</v>
      </c>
      <c r="BR261" s="91">
        <f t="shared" si="134"/>
        <v>-0.45881665167905011</v>
      </c>
      <c r="BS261" s="89">
        <f t="shared" si="134"/>
        <v>-0.45882128716333581</v>
      </c>
      <c r="BT261" s="93">
        <f t="shared" si="134"/>
        <v>-0.45882128716333581</v>
      </c>
      <c r="BU261" s="91">
        <f t="shared" si="134"/>
        <v>-0.45881665167905011</v>
      </c>
      <c r="BV261" s="89">
        <f t="shared" si="134"/>
        <v>-0.45881896940948469</v>
      </c>
      <c r="BW261" s="93">
        <f t="shared" si="134"/>
        <v>-0.45882128716333581</v>
      </c>
      <c r="BX261" s="91">
        <f t="shared" si="134"/>
        <v>-0.45881896940948469</v>
      </c>
      <c r="BY261" s="89">
        <f t="shared" si="134"/>
        <v>-0.45882012828348306</v>
      </c>
      <c r="BZ261" s="93">
        <f t="shared" si="134"/>
        <v>-0.45882128716333581</v>
      </c>
      <c r="CA261" s="91">
        <f t="shared" si="134"/>
        <v>-0.45882012828348306</v>
      </c>
      <c r="CB261" s="89">
        <f t="shared" si="134"/>
        <v>-0.45882070772267758</v>
      </c>
      <c r="CC261" s="93">
        <f t="shared" si="134"/>
        <v>-0.45882070772267758</v>
      </c>
      <c r="CD261" s="91">
        <f t="shared" ref="CD261:DI261" si="135">$O$261*$N$261/($O$261-CD257)</f>
        <v>-0.45882012828348306</v>
      </c>
      <c r="CE261" s="89">
        <f t="shared" si="135"/>
        <v>-0.45882041800289741</v>
      </c>
      <c r="CF261" s="93">
        <f t="shared" si="135"/>
        <v>-0.45882041800289741</v>
      </c>
      <c r="CG261" s="91">
        <f t="shared" si="135"/>
        <v>-0.45882012828348306</v>
      </c>
      <c r="CH261" s="89">
        <f t="shared" si="135"/>
        <v>-0.45882027314314439</v>
      </c>
      <c r="CI261" s="93">
        <f t="shared" si="135"/>
        <v>-0.45882041800289741</v>
      </c>
      <c r="CJ261" s="91">
        <f t="shared" si="135"/>
        <v>-0.45882027314314439</v>
      </c>
      <c r="CK261" s="89">
        <f t="shared" si="135"/>
        <v>-0.45882034557300932</v>
      </c>
      <c r="CL261" s="93">
        <f t="shared" si="135"/>
        <v>-0.45882041800289741</v>
      </c>
      <c r="CM261" s="91">
        <f t="shared" si="135"/>
        <v>-0.45882034557300932</v>
      </c>
      <c r="CN261" s="89">
        <f t="shared" si="135"/>
        <v>-0.45882038178795065</v>
      </c>
      <c r="CO261" s="93">
        <f t="shared" si="135"/>
        <v>-0.45882038178795065</v>
      </c>
      <c r="CP261" s="91">
        <f t="shared" si="135"/>
        <v>-0.45882034557300932</v>
      </c>
      <c r="CQ261" s="89">
        <f t="shared" si="135"/>
        <v>-0.45882036368047924</v>
      </c>
      <c r="CR261" s="93">
        <f t="shared" si="135"/>
        <v>-0.45882038178795065</v>
      </c>
      <c r="CS261" s="91">
        <f t="shared" si="135"/>
        <v>-0.45882036368047924</v>
      </c>
      <c r="CT261" s="89">
        <f t="shared" si="135"/>
        <v>-0.45882037273421478</v>
      </c>
      <c r="CU261" s="93">
        <f t="shared" si="135"/>
        <v>-0.45882038178795065</v>
      </c>
      <c r="CV261" s="91">
        <f t="shared" si="135"/>
        <v>-0.45882037273421478</v>
      </c>
      <c r="CW261" s="89">
        <f t="shared" si="135"/>
        <v>-0.45882037726108266</v>
      </c>
      <c r="CX261" s="93">
        <f t="shared" si="135"/>
        <v>-0.45882037726108266</v>
      </c>
      <c r="CY261" s="91">
        <f t="shared" si="135"/>
        <v>-0.45882037273421478</v>
      </c>
      <c r="CZ261" s="89">
        <f t="shared" si="135"/>
        <v>-0.45882037499764861</v>
      </c>
      <c r="DA261" s="93">
        <f t="shared" si="135"/>
        <v>-0.45882037499764861</v>
      </c>
      <c r="DB261" s="91">
        <f t="shared" si="135"/>
        <v>-0.45882037273421478</v>
      </c>
      <c r="DC261" s="89">
        <f t="shared" si="135"/>
        <v>-0.45882037386593166</v>
      </c>
      <c r="DD261" s="93">
        <f t="shared" si="135"/>
        <v>-0.45882037499764861</v>
      </c>
      <c r="DE261" s="91">
        <f t="shared" si="135"/>
        <v>-0.45882037386593166</v>
      </c>
      <c r="DF261" s="89">
        <f t="shared" si="135"/>
        <v>-0.45882037443179013</v>
      </c>
      <c r="DG261" s="93">
        <f t="shared" si="135"/>
        <v>-0.45882037443179013</v>
      </c>
      <c r="DH261" s="91">
        <f t="shared" si="135"/>
        <v>-0.45882037386593166</v>
      </c>
      <c r="DI261" s="89">
        <f t="shared" si="135"/>
        <v>-0.45882037414886079</v>
      </c>
      <c r="DJ261" s="93">
        <f t="shared" ref="DJ261:EO261" si="136">$O$261*$N$261/($O$261-DJ257)</f>
        <v>-0.45882037443179013</v>
      </c>
      <c r="DK261" s="91">
        <f t="shared" si="136"/>
        <v>-0.45882037414886079</v>
      </c>
      <c r="DL261" s="89">
        <f t="shared" si="136"/>
        <v>-0.45882037429032535</v>
      </c>
      <c r="DM261" s="93">
        <f t="shared" si="136"/>
        <v>-0.45882037429032535</v>
      </c>
      <c r="DN261" s="91">
        <f t="shared" si="136"/>
        <v>-0.45882037414886079</v>
      </c>
      <c r="DO261" s="89">
        <f t="shared" si="136"/>
        <v>-0.45882037421959304</v>
      </c>
      <c r="DP261" s="93">
        <f t="shared" si="136"/>
        <v>-0.45882037421959304</v>
      </c>
      <c r="DQ261" s="91">
        <f t="shared" si="136"/>
        <v>-0.45882037414886079</v>
      </c>
      <c r="DR261" s="89">
        <f t="shared" si="136"/>
        <v>-0.45882037418422678</v>
      </c>
      <c r="DS261" s="93">
        <f t="shared" si="136"/>
        <v>-0.45882037418422678</v>
      </c>
      <c r="DT261" s="91">
        <f t="shared" si="136"/>
        <v>-0.45882037414886079</v>
      </c>
      <c r="DU261" s="89">
        <f t="shared" si="136"/>
        <v>-0.45882037416654381</v>
      </c>
      <c r="DV261" s="93">
        <f t="shared" si="136"/>
        <v>-0.45882037416654381</v>
      </c>
      <c r="DW261" s="91">
        <f t="shared" si="136"/>
        <v>-0.45882037414886079</v>
      </c>
      <c r="DX261" s="89">
        <f t="shared" si="136"/>
        <v>-0.45882037415770238</v>
      </c>
      <c r="DY261" s="93">
        <f t="shared" si="136"/>
        <v>-0.45882037415770238</v>
      </c>
      <c r="DZ261" s="91">
        <f t="shared" si="136"/>
        <v>-0.45882037414886079</v>
      </c>
      <c r="EA261" s="89">
        <f t="shared" si="136"/>
        <v>-0.45882037415328158</v>
      </c>
      <c r="EB261" s="93">
        <f t="shared" si="136"/>
        <v>-0.45882037415328158</v>
      </c>
      <c r="EC261" s="91">
        <f t="shared" si="136"/>
        <v>-0.45882037414886079</v>
      </c>
      <c r="ED261" s="89">
        <f t="shared" si="136"/>
        <v>-0.4588203741510713</v>
      </c>
      <c r="EE261" s="93">
        <f t="shared" si="136"/>
        <v>-0.4588203741510713</v>
      </c>
      <c r="EF261" s="91">
        <f t="shared" si="136"/>
        <v>-0.45882037414886079</v>
      </c>
      <c r="EG261" s="89">
        <f t="shared" si="136"/>
        <v>-0.45882037414996601</v>
      </c>
      <c r="EH261" s="93">
        <f t="shared" si="136"/>
        <v>-0.4588203741510713</v>
      </c>
      <c r="EI261" s="91">
        <f t="shared" si="136"/>
        <v>-0.45882037414996601</v>
      </c>
      <c r="EJ261" s="89">
        <f t="shared" si="136"/>
        <v>-0.45882037415051879</v>
      </c>
      <c r="EK261" s="93">
        <f t="shared" si="136"/>
        <v>-0.45882037415051879</v>
      </c>
      <c r="EL261" s="91">
        <f t="shared" si="136"/>
        <v>-0.45882037414996601</v>
      </c>
      <c r="EM261" s="89">
        <f t="shared" si="136"/>
        <v>-0.45882037415024252</v>
      </c>
      <c r="EN261" s="93">
        <f t="shared" si="136"/>
        <v>-0.45882037415051879</v>
      </c>
      <c r="EO261" s="91">
        <f t="shared" si="136"/>
        <v>-0.45882037415024252</v>
      </c>
      <c r="EP261" s="89">
        <f t="shared" ref="EP261:FK261" si="137">$O$261*$N$261/($O$261-EP257)</f>
        <v>-0.45882037415038068</v>
      </c>
      <c r="EQ261" s="93">
        <f t="shared" si="137"/>
        <v>-0.45882037415051879</v>
      </c>
      <c r="ER261" s="91">
        <f t="shared" si="137"/>
        <v>-0.45882037415038068</v>
      </c>
      <c r="ES261" s="89">
        <f t="shared" si="137"/>
        <v>-0.45882037415044963</v>
      </c>
      <c r="ET261" s="93">
        <f t="shared" si="137"/>
        <v>-0.45882037415044963</v>
      </c>
      <c r="EU261" s="91">
        <f t="shared" si="137"/>
        <v>-0.45882037415038068</v>
      </c>
      <c r="EV261" s="89">
        <f t="shared" si="137"/>
        <v>-0.45882037415041499</v>
      </c>
      <c r="EW261" s="93">
        <f t="shared" si="137"/>
        <v>-0.45882037415041499</v>
      </c>
      <c r="EX261" s="91">
        <f t="shared" si="137"/>
        <v>-0.45882037415038068</v>
      </c>
      <c r="EY261" s="89">
        <f t="shared" si="137"/>
        <v>-0.45882037415039773</v>
      </c>
      <c r="EZ261" s="93">
        <f t="shared" si="137"/>
        <v>-0.45882037415039773</v>
      </c>
      <c r="FA261" s="91">
        <f t="shared" si="137"/>
        <v>-0.45882037415038068</v>
      </c>
      <c r="FB261" s="89">
        <f t="shared" si="137"/>
        <v>-0.45882037415038929</v>
      </c>
      <c r="FC261" s="93">
        <f t="shared" si="137"/>
        <v>-0.45882037415038929</v>
      </c>
      <c r="FD261" s="91">
        <f t="shared" si="137"/>
        <v>-0.45882037415038068</v>
      </c>
      <c r="FE261" s="89">
        <f t="shared" si="137"/>
        <v>-0.45882037415038512</v>
      </c>
      <c r="FF261" s="93">
        <f t="shared" si="137"/>
        <v>-0.45882037415038512</v>
      </c>
      <c r="FG261" s="91">
        <f t="shared" si="137"/>
        <v>-0.45882037415038068</v>
      </c>
      <c r="FH261" s="89">
        <f t="shared" si="137"/>
        <v>-0.45882037415038274</v>
      </c>
      <c r="FI261" s="93">
        <f t="shared" si="137"/>
        <v>-0.45882037415038274</v>
      </c>
      <c r="FJ261" s="91">
        <f t="shared" si="137"/>
        <v>-0.45882037415038068</v>
      </c>
      <c r="FK261" s="89">
        <f t="shared" si="137"/>
        <v>-0.45882037415038185</v>
      </c>
    </row>
    <row r="262" spans="13:167" x14ac:dyDescent="0.25">
      <c r="M262" s="45">
        <v>5</v>
      </c>
      <c r="N262" s="16">
        <f t="shared" si="114"/>
        <v>0.35</v>
      </c>
      <c r="O262" s="16">
        <f t="shared" si="115"/>
        <v>0.81923879033240898</v>
      </c>
      <c r="P262" s="30">
        <f t="shared" si="121"/>
        <v>8.7594007877716019E-3</v>
      </c>
      <c r="Q262" s="30">
        <f t="shared" si="122"/>
        <v>-1.1636917886307973E-2</v>
      </c>
      <c r="R262" s="90">
        <f t="shared" ref="R262:AW262" si="138">$O$262*$N$262/($O$262-R257)</f>
        <v>-1.5862473530481074</v>
      </c>
      <c r="S262" s="91">
        <f t="shared" si="138"/>
        <v>-0.21474450289671154</v>
      </c>
      <c r="T262" s="89">
        <f t="shared" si="138"/>
        <v>-0.37827811178284099</v>
      </c>
      <c r="U262" s="90">
        <f t="shared" si="138"/>
        <v>-1.5862473530481074</v>
      </c>
      <c r="V262" s="91">
        <f t="shared" si="138"/>
        <v>-0.37827811178284099</v>
      </c>
      <c r="W262" s="89">
        <f t="shared" si="138"/>
        <v>-0.61087795935819311</v>
      </c>
      <c r="X262" s="90">
        <f t="shared" si="138"/>
        <v>-0.61087795935819311</v>
      </c>
      <c r="Y262" s="91">
        <f t="shared" si="138"/>
        <v>-0.37827811178284099</v>
      </c>
      <c r="Z262" s="89">
        <f t="shared" si="138"/>
        <v>-0.46723013230704757</v>
      </c>
      <c r="AA262" s="90">
        <f t="shared" si="138"/>
        <v>-0.46723013230704757</v>
      </c>
      <c r="AB262" s="91">
        <f t="shared" si="138"/>
        <v>-0.37827811178284099</v>
      </c>
      <c r="AC262" s="89">
        <f t="shared" si="138"/>
        <v>-0.41807500625237393</v>
      </c>
      <c r="AD262" s="90">
        <f t="shared" si="138"/>
        <v>-0.46723013230704757</v>
      </c>
      <c r="AE262" s="91">
        <f t="shared" si="138"/>
        <v>-0.41807500625237393</v>
      </c>
      <c r="AF262" s="89">
        <f t="shared" si="138"/>
        <v>-0.44128794011841238</v>
      </c>
      <c r="AG262" s="90">
        <f t="shared" si="138"/>
        <v>-0.46723013230704757</v>
      </c>
      <c r="AH262" s="91">
        <f t="shared" si="138"/>
        <v>-0.44128794011841238</v>
      </c>
      <c r="AI262" s="89">
        <f t="shared" si="138"/>
        <v>-0.45388865429299813</v>
      </c>
      <c r="AJ262" s="90">
        <f t="shared" si="138"/>
        <v>-0.46723013230704757</v>
      </c>
      <c r="AK262" s="91">
        <f t="shared" si="138"/>
        <v>-0.45388865429299813</v>
      </c>
      <c r="AL262" s="89">
        <f t="shared" si="138"/>
        <v>-0.46046277436325328</v>
      </c>
      <c r="AM262" s="90">
        <f t="shared" si="138"/>
        <v>-0.46723013230704757</v>
      </c>
      <c r="AN262" s="91">
        <f t="shared" si="138"/>
        <v>-0.46046277436325328</v>
      </c>
      <c r="AO262" s="89">
        <f t="shared" si="138"/>
        <v>-0.46382176998723967</v>
      </c>
      <c r="AP262" s="90">
        <f t="shared" si="138"/>
        <v>-0.46723013230704757</v>
      </c>
      <c r="AQ262" s="91">
        <f t="shared" si="138"/>
        <v>-0.46382176998723967</v>
      </c>
      <c r="AR262" s="89">
        <f t="shared" si="138"/>
        <v>-0.46551971254021191</v>
      </c>
      <c r="AS262" s="90">
        <f t="shared" si="138"/>
        <v>-0.46551971254021191</v>
      </c>
      <c r="AT262" s="91">
        <f t="shared" si="138"/>
        <v>-0.46382176998723967</v>
      </c>
      <c r="AU262" s="89">
        <f t="shared" si="138"/>
        <v>-0.46466919016062358</v>
      </c>
      <c r="AV262" s="90">
        <f t="shared" si="138"/>
        <v>-0.46551971254021191</v>
      </c>
      <c r="AW262" s="91">
        <f t="shared" si="138"/>
        <v>-0.46466919016062358</v>
      </c>
      <c r="AX262" s="89">
        <f t="shared" ref="AX262:CC262" si="139">$O$262*$N$262/($O$262-AX257)</f>
        <v>-0.46509406251094865</v>
      </c>
      <c r="AY262" s="90">
        <f t="shared" si="139"/>
        <v>-0.46509406251094865</v>
      </c>
      <c r="AZ262" s="91">
        <f t="shared" si="139"/>
        <v>-0.46466919016062358</v>
      </c>
      <c r="BA262" s="89">
        <f t="shared" si="139"/>
        <v>-0.46488152925918436</v>
      </c>
      <c r="BB262" s="90">
        <f t="shared" si="139"/>
        <v>-0.46509406251094865</v>
      </c>
      <c r="BC262" s="91">
        <f t="shared" si="139"/>
        <v>-0.46488152925918436</v>
      </c>
      <c r="BD262" s="89">
        <f t="shared" si="139"/>
        <v>-0.4649877715992769</v>
      </c>
      <c r="BE262" s="90">
        <f t="shared" si="139"/>
        <v>-0.4649877715992769</v>
      </c>
      <c r="BF262" s="91">
        <f t="shared" si="139"/>
        <v>-0.46488152925918436</v>
      </c>
      <c r="BG262" s="89">
        <f t="shared" si="139"/>
        <v>-0.4649346443598642</v>
      </c>
      <c r="BH262" s="90">
        <f t="shared" si="139"/>
        <v>-0.4649877715992769</v>
      </c>
      <c r="BI262" s="91">
        <f t="shared" si="139"/>
        <v>-0.4649346443598642</v>
      </c>
      <c r="BJ262" s="89">
        <f t="shared" si="139"/>
        <v>-0.46496120646196881</v>
      </c>
      <c r="BK262" s="90">
        <f t="shared" si="139"/>
        <v>-0.4649877715992769</v>
      </c>
      <c r="BL262" s="91">
        <f t="shared" si="139"/>
        <v>-0.46496120646196881</v>
      </c>
      <c r="BM262" s="89">
        <f t="shared" si="139"/>
        <v>-0.46497448865118984</v>
      </c>
      <c r="BN262" s="90">
        <f t="shared" si="139"/>
        <v>-0.4649877715992769</v>
      </c>
      <c r="BO262" s="91">
        <f t="shared" si="139"/>
        <v>-0.46497448865118984</v>
      </c>
      <c r="BP262" s="89">
        <f t="shared" si="139"/>
        <v>-0.46498113003037117</v>
      </c>
      <c r="BQ262" s="90">
        <f t="shared" si="139"/>
        <v>-0.46498113003037117</v>
      </c>
      <c r="BR262" s="91">
        <f t="shared" si="139"/>
        <v>-0.46497448865118984</v>
      </c>
      <c r="BS262" s="89">
        <f t="shared" si="139"/>
        <v>-0.46497780931706545</v>
      </c>
      <c r="BT262" s="90">
        <f t="shared" si="139"/>
        <v>-0.46497780931706545</v>
      </c>
      <c r="BU262" s="91">
        <f t="shared" si="139"/>
        <v>-0.46497448865118984</v>
      </c>
      <c r="BV262" s="89">
        <f t="shared" si="139"/>
        <v>-0.46497614897819883</v>
      </c>
      <c r="BW262" s="90">
        <f t="shared" si="139"/>
        <v>-0.46497780931706545</v>
      </c>
      <c r="BX262" s="91">
        <f t="shared" si="139"/>
        <v>-0.46497614897819883</v>
      </c>
      <c r="BY262" s="89">
        <f t="shared" si="139"/>
        <v>-0.46497697914614988</v>
      </c>
      <c r="BZ262" s="90">
        <f t="shared" si="139"/>
        <v>-0.46497780931706545</v>
      </c>
      <c r="CA262" s="91">
        <f t="shared" si="139"/>
        <v>-0.46497697914614988</v>
      </c>
      <c r="CB262" s="89">
        <f t="shared" si="139"/>
        <v>-0.46497739423123702</v>
      </c>
      <c r="CC262" s="90">
        <f t="shared" si="139"/>
        <v>-0.46497739423123702</v>
      </c>
      <c r="CD262" s="91">
        <f t="shared" ref="CD262:DI262" si="140">$O$262*$N$262/($O$262-CD257)</f>
        <v>-0.46497697914614988</v>
      </c>
      <c r="CE262" s="89">
        <f t="shared" si="140"/>
        <v>-0.46497718668860083</v>
      </c>
      <c r="CF262" s="90">
        <f t="shared" si="140"/>
        <v>-0.46497718668860083</v>
      </c>
      <c r="CG262" s="91">
        <f t="shared" si="140"/>
        <v>-0.46497697914614988</v>
      </c>
      <c r="CH262" s="89">
        <f t="shared" si="140"/>
        <v>-0.46497708291735212</v>
      </c>
      <c r="CI262" s="90">
        <f t="shared" si="140"/>
        <v>-0.46497718668860083</v>
      </c>
      <c r="CJ262" s="91">
        <f t="shared" si="140"/>
        <v>-0.46497708291735212</v>
      </c>
      <c r="CK262" s="89">
        <f t="shared" si="140"/>
        <v>-0.46497713480297059</v>
      </c>
      <c r="CL262" s="90">
        <f t="shared" si="140"/>
        <v>-0.46497718668860083</v>
      </c>
      <c r="CM262" s="91">
        <f t="shared" si="140"/>
        <v>-0.46497713480297059</v>
      </c>
      <c r="CN262" s="89">
        <f t="shared" si="140"/>
        <v>-0.46497716074578432</v>
      </c>
      <c r="CO262" s="90">
        <f t="shared" si="140"/>
        <v>-0.46497716074578432</v>
      </c>
      <c r="CP262" s="91">
        <f t="shared" si="140"/>
        <v>-0.46497713480297059</v>
      </c>
      <c r="CQ262" s="89">
        <f t="shared" si="140"/>
        <v>-0.4649771477743771</v>
      </c>
      <c r="CR262" s="90">
        <f t="shared" si="140"/>
        <v>-0.46497716074578432</v>
      </c>
      <c r="CS262" s="91">
        <f t="shared" si="140"/>
        <v>-0.4649771477743771</v>
      </c>
      <c r="CT262" s="89">
        <f t="shared" si="140"/>
        <v>-0.46497715426008063</v>
      </c>
      <c r="CU262" s="90">
        <f t="shared" si="140"/>
        <v>-0.46497716074578432</v>
      </c>
      <c r="CV262" s="91">
        <f t="shared" si="140"/>
        <v>-0.46497715426008063</v>
      </c>
      <c r="CW262" s="89">
        <f t="shared" si="140"/>
        <v>-0.46497715750293245</v>
      </c>
      <c r="CX262" s="90">
        <f t="shared" si="140"/>
        <v>-0.46497715750293245</v>
      </c>
      <c r="CY262" s="91">
        <f t="shared" si="140"/>
        <v>-0.46497715426008063</v>
      </c>
      <c r="CZ262" s="89">
        <f t="shared" si="140"/>
        <v>-0.46497715588150645</v>
      </c>
      <c r="DA262" s="90">
        <f t="shared" si="140"/>
        <v>-0.46497715588150645</v>
      </c>
      <c r="DB262" s="91">
        <f t="shared" si="140"/>
        <v>-0.46497715426008063</v>
      </c>
      <c r="DC262" s="89">
        <f t="shared" si="140"/>
        <v>-0.46497715507079357</v>
      </c>
      <c r="DD262" s="90">
        <f t="shared" si="140"/>
        <v>-0.46497715588150645</v>
      </c>
      <c r="DE262" s="91">
        <f t="shared" si="140"/>
        <v>-0.46497715507079357</v>
      </c>
      <c r="DF262" s="89">
        <f t="shared" si="140"/>
        <v>-0.46497715547614998</v>
      </c>
      <c r="DG262" s="90">
        <f t="shared" si="140"/>
        <v>-0.46497715547614998</v>
      </c>
      <c r="DH262" s="91">
        <f t="shared" si="140"/>
        <v>-0.46497715507079357</v>
      </c>
      <c r="DI262" s="89">
        <f t="shared" si="140"/>
        <v>-0.46497715527347167</v>
      </c>
      <c r="DJ262" s="90">
        <f t="shared" ref="DJ262:EO262" si="141">$O$262*$N$262/($O$262-DJ257)</f>
        <v>-0.46497715547614998</v>
      </c>
      <c r="DK262" s="91">
        <f t="shared" si="141"/>
        <v>-0.46497715527347167</v>
      </c>
      <c r="DL262" s="89">
        <f t="shared" si="141"/>
        <v>-0.46497715537481077</v>
      </c>
      <c r="DM262" s="90">
        <f t="shared" si="141"/>
        <v>-0.46497715537481077</v>
      </c>
      <c r="DN262" s="91">
        <f t="shared" si="141"/>
        <v>-0.46497715527347167</v>
      </c>
      <c r="DO262" s="89">
        <f t="shared" si="141"/>
        <v>-0.46497715532414124</v>
      </c>
      <c r="DP262" s="90">
        <f t="shared" si="141"/>
        <v>-0.46497715532414124</v>
      </c>
      <c r="DQ262" s="91">
        <f t="shared" si="141"/>
        <v>-0.46497715527347167</v>
      </c>
      <c r="DR262" s="89">
        <f t="shared" si="141"/>
        <v>-0.4649771552988064</v>
      </c>
      <c r="DS262" s="90">
        <f t="shared" si="141"/>
        <v>-0.4649771552988064</v>
      </c>
      <c r="DT262" s="91">
        <f t="shared" si="141"/>
        <v>-0.46497715527347167</v>
      </c>
      <c r="DU262" s="89">
        <f t="shared" si="141"/>
        <v>-0.46497715528613903</v>
      </c>
      <c r="DV262" s="90">
        <f t="shared" si="141"/>
        <v>-0.46497715528613903</v>
      </c>
      <c r="DW262" s="91">
        <f t="shared" si="141"/>
        <v>-0.46497715527347167</v>
      </c>
      <c r="DX262" s="89">
        <f t="shared" si="141"/>
        <v>-0.46497715527980543</v>
      </c>
      <c r="DY262" s="90">
        <f t="shared" si="141"/>
        <v>-0.46497715527980543</v>
      </c>
      <c r="DZ262" s="91">
        <f t="shared" si="141"/>
        <v>-0.46497715527347167</v>
      </c>
      <c r="EA262" s="89">
        <f t="shared" si="141"/>
        <v>-0.46497715527663858</v>
      </c>
      <c r="EB262" s="90">
        <f t="shared" si="141"/>
        <v>-0.46497715527663858</v>
      </c>
      <c r="EC262" s="91">
        <f t="shared" si="141"/>
        <v>-0.46497715527347167</v>
      </c>
      <c r="ED262" s="89">
        <f t="shared" si="141"/>
        <v>-0.46497715527505523</v>
      </c>
      <c r="EE262" s="90">
        <f t="shared" si="141"/>
        <v>-0.46497715527505523</v>
      </c>
      <c r="EF262" s="91">
        <f t="shared" si="141"/>
        <v>-0.46497715527347167</v>
      </c>
      <c r="EG262" s="89">
        <f t="shared" si="141"/>
        <v>-0.46497715527426348</v>
      </c>
      <c r="EH262" s="90">
        <f t="shared" si="141"/>
        <v>-0.46497715527505523</v>
      </c>
      <c r="EI262" s="91">
        <f t="shared" si="141"/>
        <v>-0.46497715527426348</v>
      </c>
      <c r="EJ262" s="89">
        <f t="shared" si="141"/>
        <v>-0.46497715527465944</v>
      </c>
      <c r="EK262" s="90">
        <f t="shared" si="141"/>
        <v>-0.46497715527465944</v>
      </c>
      <c r="EL262" s="91">
        <f t="shared" si="141"/>
        <v>-0.46497715527426348</v>
      </c>
      <c r="EM262" s="89">
        <f t="shared" si="141"/>
        <v>-0.46497715527446154</v>
      </c>
      <c r="EN262" s="90">
        <f t="shared" si="141"/>
        <v>-0.46497715527465944</v>
      </c>
      <c r="EO262" s="91">
        <f t="shared" si="141"/>
        <v>-0.46497715527446154</v>
      </c>
      <c r="EP262" s="89">
        <f t="shared" ref="EP262:FK262" si="142">$O$262*$N$262/($O$262-EP257)</f>
        <v>-0.46497715527456046</v>
      </c>
      <c r="EQ262" s="90">
        <f t="shared" si="142"/>
        <v>-0.46497715527465944</v>
      </c>
      <c r="ER262" s="91">
        <f t="shared" si="142"/>
        <v>-0.46497715527456046</v>
      </c>
      <c r="ES262" s="89">
        <f t="shared" si="142"/>
        <v>-0.46497715527460987</v>
      </c>
      <c r="ET262" s="90">
        <f t="shared" si="142"/>
        <v>-0.46497715527460987</v>
      </c>
      <c r="EU262" s="91">
        <f t="shared" si="142"/>
        <v>-0.46497715527456046</v>
      </c>
      <c r="EV262" s="89">
        <f t="shared" si="142"/>
        <v>-0.46497715527458505</v>
      </c>
      <c r="EW262" s="90">
        <f t="shared" si="142"/>
        <v>-0.46497715527458505</v>
      </c>
      <c r="EX262" s="91">
        <f t="shared" si="142"/>
        <v>-0.46497715527456046</v>
      </c>
      <c r="EY262" s="89">
        <f t="shared" si="142"/>
        <v>-0.46497715527457267</v>
      </c>
      <c r="EZ262" s="90">
        <f t="shared" si="142"/>
        <v>-0.46497715527457267</v>
      </c>
      <c r="FA262" s="91">
        <f t="shared" si="142"/>
        <v>-0.46497715527456046</v>
      </c>
      <c r="FB262" s="89">
        <f t="shared" si="142"/>
        <v>-0.46497715527456668</v>
      </c>
      <c r="FC262" s="90">
        <f t="shared" si="142"/>
        <v>-0.46497715527456668</v>
      </c>
      <c r="FD262" s="91">
        <f t="shared" si="142"/>
        <v>-0.46497715527456046</v>
      </c>
      <c r="FE262" s="89">
        <f t="shared" si="142"/>
        <v>-0.46497715527456362</v>
      </c>
      <c r="FF262" s="90">
        <f t="shared" si="142"/>
        <v>-0.46497715527456362</v>
      </c>
      <c r="FG262" s="91">
        <f t="shared" si="142"/>
        <v>-0.46497715527456046</v>
      </c>
      <c r="FH262" s="89">
        <f t="shared" si="142"/>
        <v>-0.46497715527456196</v>
      </c>
      <c r="FI262" s="90">
        <f t="shared" si="142"/>
        <v>-0.46497715527456196</v>
      </c>
      <c r="FJ262" s="91">
        <f t="shared" si="142"/>
        <v>-0.46497715527456046</v>
      </c>
      <c r="FK262" s="89">
        <f t="shared" si="142"/>
        <v>-0.46497715527456129</v>
      </c>
    </row>
    <row r="263" spans="13:167" x14ac:dyDescent="0.25">
      <c r="M263" s="45">
        <v>6</v>
      </c>
      <c r="N263" s="16">
        <f t="shared" si="114"/>
        <v>0</v>
      </c>
      <c r="O263" s="16">
        <f t="shared" si="115"/>
        <v>0</v>
      </c>
      <c r="P263" s="30">
        <f t="shared" si="121"/>
        <v>0</v>
      </c>
      <c r="Q263" s="30">
        <f t="shared" si="122"/>
        <v>0</v>
      </c>
      <c r="R263" s="90">
        <f t="shared" ref="R263:AW263" si="143">$O$263*$N$263/($O$263-R257)</f>
        <v>0</v>
      </c>
      <c r="S263" s="91">
        <f t="shared" si="143"/>
        <v>0</v>
      </c>
      <c r="T263" s="89">
        <f t="shared" si="143"/>
        <v>0</v>
      </c>
      <c r="U263" s="90">
        <f t="shared" si="143"/>
        <v>0</v>
      </c>
      <c r="V263" s="91">
        <f t="shared" si="143"/>
        <v>0</v>
      </c>
      <c r="W263" s="89">
        <f t="shared" si="143"/>
        <v>0</v>
      </c>
      <c r="X263" s="90">
        <f t="shared" si="143"/>
        <v>0</v>
      </c>
      <c r="Y263" s="91">
        <f t="shared" si="143"/>
        <v>0</v>
      </c>
      <c r="Z263" s="89">
        <f t="shared" si="143"/>
        <v>0</v>
      </c>
      <c r="AA263" s="90">
        <f t="shared" si="143"/>
        <v>0</v>
      </c>
      <c r="AB263" s="91">
        <f t="shared" si="143"/>
        <v>0</v>
      </c>
      <c r="AC263" s="89">
        <f t="shared" si="143"/>
        <v>0</v>
      </c>
      <c r="AD263" s="90">
        <f t="shared" si="143"/>
        <v>0</v>
      </c>
      <c r="AE263" s="91">
        <f t="shared" si="143"/>
        <v>0</v>
      </c>
      <c r="AF263" s="89">
        <f t="shared" si="143"/>
        <v>0</v>
      </c>
      <c r="AG263" s="90">
        <f t="shared" si="143"/>
        <v>0</v>
      </c>
      <c r="AH263" s="91">
        <f t="shared" si="143"/>
        <v>0</v>
      </c>
      <c r="AI263" s="89">
        <f t="shared" si="143"/>
        <v>0</v>
      </c>
      <c r="AJ263" s="90">
        <f t="shared" si="143"/>
        <v>0</v>
      </c>
      <c r="AK263" s="91">
        <f t="shared" si="143"/>
        <v>0</v>
      </c>
      <c r="AL263" s="89">
        <f t="shared" si="143"/>
        <v>0</v>
      </c>
      <c r="AM263" s="90">
        <f t="shared" si="143"/>
        <v>0</v>
      </c>
      <c r="AN263" s="91">
        <f t="shared" si="143"/>
        <v>0</v>
      </c>
      <c r="AO263" s="89">
        <f t="shared" si="143"/>
        <v>0</v>
      </c>
      <c r="AP263" s="90">
        <f t="shared" si="143"/>
        <v>0</v>
      </c>
      <c r="AQ263" s="91">
        <f t="shared" si="143"/>
        <v>0</v>
      </c>
      <c r="AR263" s="89">
        <f t="shared" si="143"/>
        <v>0</v>
      </c>
      <c r="AS263" s="90">
        <f t="shared" si="143"/>
        <v>0</v>
      </c>
      <c r="AT263" s="91">
        <f t="shared" si="143"/>
        <v>0</v>
      </c>
      <c r="AU263" s="89">
        <f t="shared" si="143"/>
        <v>0</v>
      </c>
      <c r="AV263" s="90">
        <f t="shared" si="143"/>
        <v>0</v>
      </c>
      <c r="AW263" s="91">
        <f t="shared" si="143"/>
        <v>0</v>
      </c>
      <c r="AX263" s="89">
        <f t="shared" ref="AX263:CC263" si="144">$O$263*$N$263/($O$263-AX257)</f>
        <v>0</v>
      </c>
      <c r="AY263" s="90">
        <f t="shared" si="144"/>
        <v>0</v>
      </c>
      <c r="AZ263" s="91">
        <f t="shared" si="144"/>
        <v>0</v>
      </c>
      <c r="BA263" s="89">
        <f t="shared" si="144"/>
        <v>0</v>
      </c>
      <c r="BB263" s="90">
        <f t="shared" si="144"/>
        <v>0</v>
      </c>
      <c r="BC263" s="91">
        <f t="shared" si="144"/>
        <v>0</v>
      </c>
      <c r="BD263" s="89">
        <f t="shared" si="144"/>
        <v>0</v>
      </c>
      <c r="BE263" s="90">
        <f t="shared" si="144"/>
        <v>0</v>
      </c>
      <c r="BF263" s="91">
        <f t="shared" si="144"/>
        <v>0</v>
      </c>
      <c r="BG263" s="89">
        <f t="shared" si="144"/>
        <v>0</v>
      </c>
      <c r="BH263" s="90">
        <f t="shared" si="144"/>
        <v>0</v>
      </c>
      <c r="BI263" s="91">
        <f t="shared" si="144"/>
        <v>0</v>
      </c>
      <c r="BJ263" s="89">
        <f t="shared" si="144"/>
        <v>0</v>
      </c>
      <c r="BK263" s="90">
        <f t="shared" si="144"/>
        <v>0</v>
      </c>
      <c r="BL263" s="91">
        <f t="shared" si="144"/>
        <v>0</v>
      </c>
      <c r="BM263" s="89">
        <f t="shared" si="144"/>
        <v>0</v>
      </c>
      <c r="BN263" s="90">
        <f t="shared" si="144"/>
        <v>0</v>
      </c>
      <c r="BO263" s="91">
        <f t="shared" si="144"/>
        <v>0</v>
      </c>
      <c r="BP263" s="89">
        <f t="shared" si="144"/>
        <v>0</v>
      </c>
      <c r="BQ263" s="90">
        <f t="shared" si="144"/>
        <v>0</v>
      </c>
      <c r="BR263" s="91">
        <f t="shared" si="144"/>
        <v>0</v>
      </c>
      <c r="BS263" s="89">
        <f t="shared" si="144"/>
        <v>0</v>
      </c>
      <c r="BT263" s="90">
        <f t="shared" si="144"/>
        <v>0</v>
      </c>
      <c r="BU263" s="91">
        <f t="shared" si="144"/>
        <v>0</v>
      </c>
      <c r="BV263" s="89">
        <f t="shared" si="144"/>
        <v>0</v>
      </c>
      <c r="BW263" s="90">
        <f t="shared" si="144"/>
        <v>0</v>
      </c>
      <c r="BX263" s="91">
        <f t="shared" si="144"/>
        <v>0</v>
      </c>
      <c r="BY263" s="89">
        <f t="shared" si="144"/>
        <v>0</v>
      </c>
      <c r="BZ263" s="90">
        <f t="shared" si="144"/>
        <v>0</v>
      </c>
      <c r="CA263" s="91">
        <f t="shared" si="144"/>
        <v>0</v>
      </c>
      <c r="CB263" s="89">
        <f t="shared" si="144"/>
        <v>0</v>
      </c>
      <c r="CC263" s="90">
        <f t="shared" si="144"/>
        <v>0</v>
      </c>
      <c r="CD263" s="91">
        <f t="shared" ref="CD263:DI263" si="145">$O$263*$N$263/($O$263-CD257)</f>
        <v>0</v>
      </c>
      <c r="CE263" s="89">
        <f t="shared" si="145"/>
        <v>0</v>
      </c>
      <c r="CF263" s="90">
        <f t="shared" si="145"/>
        <v>0</v>
      </c>
      <c r="CG263" s="91">
        <f t="shared" si="145"/>
        <v>0</v>
      </c>
      <c r="CH263" s="89">
        <f t="shared" si="145"/>
        <v>0</v>
      </c>
      <c r="CI263" s="90">
        <f t="shared" si="145"/>
        <v>0</v>
      </c>
      <c r="CJ263" s="91">
        <f t="shared" si="145"/>
        <v>0</v>
      </c>
      <c r="CK263" s="89">
        <f t="shared" si="145"/>
        <v>0</v>
      </c>
      <c r="CL263" s="90">
        <f t="shared" si="145"/>
        <v>0</v>
      </c>
      <c r="CM263" s="91">
        <f t="shared" si="145"/>
        <v>0</v>
      </c>
      <c r="CN263" s="89">
        <f t="shared" si="145"/>
        <v>0</v>
      </c>
      <c r="CO263" s="90">
        <f t="shared" si="145"/>
        <v>0</v>
      </c>
      <c r="CP263" s="91">
        <f t="shared" si="145"/>
        <v>0</v>
      </c>
      <c r="CQ263" s="89">
        <f t="shared" si="145"/>
        <v>0</v>
      </c>
      <c r="CR263" s="90">
        <f t="shared" si="145"/>
        <v>0</v>
      </c>
      <c r="CS263" s="91">
        <f t="shared" si="145"/>
        <v>0</v>
      </c>
      <c r="CT263" s="89">
        <f t="shared" si="145"/>
        <v>0</v>
      </c>
      <c r="CU263" s="90">
        <f t="shared" si="145"/>
        <v>0</v>
      </c>
      <c r="CV263" s="91">
        <f t="shared" si="145"/>
        <v>0</v>
      </c>
      <c r="CW263" s="89">
        <f t="shared" si="145"/>
        <v>0</v>
      </c>
      <c r="CX263" s="90">
        <f t="shared" si="145"/>
        <v>0</v>
      </c>
      <c r="CY263" s="91">
        <f t="shared" si="145"/>
        <v>0</v>
      </c>
      <c r="CZ263" s="89">
        <f t="shared" si="145"/>
        <v>0</v>
      </c>
      <c r="DA263" s="90">
        <f t="shared" si="145"/>
        <v>0</v>
      </c>
      <c r="DB263" s="91">
        <f t="shared" si="145"/>
        <v>0</v>
      </c>
      <c r="DC263" s="89">
        <f t="shared" si="145"/>
        <v>0</v>
      </c>
      <c r="DD263" s="90">
        <f t="shared" si="145"/>
        <v>0</v>
      </c>
      <c r="DE263" s="91">
        <f t="shared" si="145"/>
        <v>0</v>
      </c>
      <c r="DF263" s="89">
        <f t="shared" si="145"/>
        <v>0</v>
      </c>
      <c r="DG263" s="90">
        <f t="shared" si="145"/>
        <v>0</v>
      </c>
      <c r="DH263" s="91">
        <f t="shared" si="145"/>
        <v>0</v>
      </c>
      <c r="DI263" s="89">
        <f t="shared" si="145"/>
        <v>0</v>
      </c>
      <c r="DJ263" s="90">
        <f t="shared" ref="DJ263:EO263" si="146">$O$263*$N$263/($O$263-DJ257)</f>
        <v>0</v>
      </c>
      <c r="DK263" s="91">
        <f t="shared" si="146"/>
        <v>0</v>
      </c>
      <c r="DL263" s="89">
        <f t="shared" si="146"/>
        <v>0</v>
      </c>
      <c r="DM263" s="90">
        <f t="shared" si="146"/>
        <v>0</v>
      </c>
      <c r="DN263" s="91">
        <f t="shared" si="146"/>
        <v>0</v>
      </c>
      <c r="DO263" s="89">
        <f t="shared" si="146"/>
        <v>0</v>
      </c>
      <c r="DP263" s="90">
        <f t="shared" si="146"/>
        <v>0</v>
      </c>
      <c r="DQ263" s="91">
        <f t="shared" si="146"/>
        <v>0</v>
      </c>
      <c r="DR263" s="89">
        <f t="shared" si="146"/>
        <v>0</v>
      </c>
      <c r="DS263" s="90">
        <f t="shared" si="146"/>
        <v>0</v>
      </c>
      <c r="DT263" s="91">
        <f t="shared" si="146"/>
        <v>0</v>
      </c>
      <c r="DU263" s="89">
        <f t="shared" si="146"/>
        <v>0</v>
      </c>
      <c r="DV263" s="90">
        <f t="shared" si="146"/>
        <v>0</v>
      </c>
      <c r="DW263" s="91">
        <f t="shared" si="146"/>
        <v>0</v>
      </c>
      <c r="DX263" s="89">
        <f t="shared" si="146"/>
        <v>0</v>
      </c>
      <c r="DY263" s="90">
        <f t="shared" si="146"/>
        <v>0</v>
      </c>
      <c r="DZ263" s="91">
        <f t="shared" si="146"/>
        <v>0</v>
      </c>
      <c r="EA263" s="89">
        <f t="shared" si="146"/>
        <v>0</v>
      </c>
      <c r="EB263" s="90">
        <f t="shared" si="146"/>
        <v>0</v>
      </c>
      <c r="EC263" s="91">
        <f t="shared" si="146"/>
        <v>0</v>
      </c>
      <c r="ED263" s="89">
        <f t="shared" si="146"/>
        <v>0</v>
      </c>
      <c r="EE263" s="90">
        <f t="shared" si="146"/>
        <v>0</v>
      </c>
      <c r="EF263" s="91">
        <f t="shared" si="146"/>
        <v>0</v>
      </c>
      <c r="EG263" s="89">
        <f t="shared" si="146"/>
        <v>0</v>
      </c>
      <c r="EH263" s="90">
        <f t="shared" si="146"/>
        <v>0</v>
      </c>
      <c r="EI263" s="91">
        <f t="shared" si="146"/>
        <v>0</v>
      </c>
      <c r="EJ263" s="89">
        <f t="shared" si="146"/>
        <v>0</v>
      </c>
      <c r="EK263" s="90">
        <f t="shared" si="146"/>
        <v>0</v>
      </c>
      <c r="EL263" s="91">
        <f t="shared" si="146"/>
        <v>0</v>
      </c>
      <c r="EM263" s="89">
        <f t="shared" si="146"/>
        <v>0</v>
      </c>
      <c r="EN263" s="90">
        <f t="shared" si="146"/>
        <v>0</v>
      </c>
      <c r="EO263" s="91">
        <f t="shared" si="146"/>
        <v>0</v>
      </c>
      <c r="EP263" s="89">
        <f t="shared" ref="EP263:FK263" si="147">$O$263*$N$263/($O$263-EP257)</f>
        <v>0</v>
      </c>
      <c r="EQ263" s="90">
        <f t="shared" si="147"/>
        <v>0</v>
      </c>
      <c r="ER263" s="91">
        <f t="shared" si="147"/>
        <v>0</v>
      </c>
      <c r="ES263" s="89">
        <f t="shared" si="147"/>
        <v>0</v>
      </c>
      <c r="ET263" s="90">
        <f t="shared" si="147"/>
        <v>0</v>
      </c>
      <c r="EU263" s="91">
        <f t="shared" si="147"/>
        <v>0</v>
      </c>
      <c r="EV263" s="89">
        <f t="shared" si="147"/>
        <v>0</v>
      </c>
      <c r="EW263" s="90">
        <f t="shared" si="147"/>
        <v>0</v>
      </c>
      <c r="EX263" s="91">
        <f t="shared" si="147"/>
        <v>0</v>
      </c>
      <c r="EY263" s="89">
        <f t="shared" si="147"/>
        <v>0</v>
      </c>
      <c r="EZ263" s="90">
        <f t="shared" si="147"/>
        <v>0</v>
      </c>
      <c r="FA263" s="91">
        <f t="shared" si="147"/>
        <v>0</v>
      </c>
      <c r="FB263" s="89">
        <f t="shared" si="147"/>
        <v>0</v>
      </c>
      <c r="FC263" s="90">
        <f t="shared" si="147"/>
        <v>0</v>
      </c>
      <c r="FD263" s="91">
        <f t="shared" si="147"/>
        <v>0</v>
      </c>
      <c r="FE263" s="89">
        <f t="shared" si="147"/>
        <v>0</v>
      </c>
      <c r="FF263" s="90">
        <f t="shared" si="147"/>
        <v>0</v>
      </c>
      <c r="FG263" s="91">
        <f t="shared" si="147"/>
        <v>0</v>
      </c>
      <c r="FH263" s="89">
        <f t="shared" si="147"/>
        <v>0</v>
      </c>
      <c r="FI263" s="90">
        <f t="shared" si="147"/>
        <v>0</v>
      </c>
      <c r="FJ263" s="91">
        <f t="shared" si="147"/>
        <v>0</v>
      </c>
      <c r="FK263" s="89">
        <f t="shared" si="147"/>
        <v>0</v>
      </c>
    </row>
    <row r="264" spans="13:167" x14ac:dyDescent="0.25">
      <c r="M264" s="45">
        <v>7</v>
      </c>
      <c r="N264" s="16">
        <f t="shared" si="114"/>
        <v>0</v>
      </c>
      <c r="O264" s="16">
        <f t="shared" si="115"/>
        <v>0</v>
      </c>
      <c r="P264" s="30">
        <f t="shared" si="121"/>
        <v>0</v>
      </c>
      <c r="Q264" s="30">
        <f t="shared" si="122"/>
        <v>0</v>
      </c>
      <c r="R264" s="90">
        <f t="shared" ref="R264:AW264" si="148">$O$264*$N$264/($O$264-R257)</f>
        <v>0</v>
      </c>
      <c r="S264" s="91">
        <f t="shared" si="148"/>
        <v>0</v>
      </c>
      <c r="T264" s="89">
        <f t="shared" si="148"/>
        <v>0</v>
      </c>
      <c r="U264" s="90">
        <f t="shared" si="148"/>
        <v>0</v>
      </c>
      <c r="V264" s="91">
        <f t="shared" si="148"/>
        <v>0</v>
      </c>
      <c r="W264" s="89">
        <f t="shared" si="148"/>
        <v>0</v>
      </c>
      <c r="X264" s="90">
        <f t="shared" si="148"/>
        <v>0</v>
      </c>
      <c r="Y264" s="91">
        <f t="shared" si="148"/>
        <v>0</v>
      </c>
      <c r="Z264" s="89">
        <f t="shared" si="148"/>
        <v>0</v>
      </c>
      <c r="AA264" s="90">
        <f t="shared" si="148"/>
        <v>0</v>
      </c>
      <c r="AB264" s="91">
        <f t="shared" si="148"/>
        <v>0</v>
      </c>
      <c r="AC264" s="89">
        <f t="shared" si="148"/>
        <v>0</v>
      </c>
      <c r="AD264" s="90">
        <f t="shared" si="148"/>
        <v>0</v>
      </c>
      <c r="AE264" s="91">
        <f t="shared" si="148"/>
        <v>0</v>
      </c>
      <c r="AF264" s="89">
        <f t="shared" si="148"/>
        <v>0</v>
      </c>
      <c r="AG264" s="90">
        <f t="shared" si="148"/>
        <v>0</v>
      </c>
      <c r="AH264" s="91">
        <f t="shared" si="148"/>
        <v>0</v>
      </c>
      <c r="AI264" s="89">
        <f t="shared" si="148"/>
        <v>0</v>
      </c>
      <c r="AJ264" s="90">
        <f t="shared" si="148"/>
        <v>0</v>
      </c>
      <c r="AK264" s="91">
        <f t="shared" si="148"/>
        <v>0</v>
      </c>
      <c r="AL264" s="89">
        <f t="shared" si="148"/>
        <v>0</v>
      </c>
      <c r="AM264" s="90">
        <f t="shared" si="148"/>
        <v>0</v>
      </c>
      <c r="AN264" s="91">
        <f t="shared" si="148"/>
        <v>0</v>
      </c>
      <c r="AO264" s="89">
        <f t="shared" si="148"/>
        <v>0</v>
      </c>
      <c r="AP264" s="90">
        <f t="shared" si="148"/>
        <v>0</v>
      </c>
      <c r="AQ264" s="91">
        <f t="shared" si="148"/>
        <v>0</v>
      </c>
      <c r="AR264" s="89">
        <f t="shared" si="148"/>
        <v>0</v>
      </c>
      <c r="AS264" s="90">
        <f t="shared" si="148"/>
        <v>0</v>
      </c>
      <c r="AT264" s="91">
        <f t="shared" si="148"/>
        <v>0</v>
      </c>
      <c r="AU264" s="89">
        <f t="shared" si="148"/>
        <v>0</v>
      </c>
      <c r="AV264" s="90">
        <f t="shared" si="148"/>
        <v>0</v>
      </c>
      <c r="AW264" s="91">
        <f t="shared" si="148"/>
        <v>0</v>
      </c>
      <c r="AX264" s="89">
        <f t="shared" ref="AX264:CC264" si="149">$O$264*$N$264/($O$264-AX257)</f>
        <v>0</v>
      </c>
      <c r="AY264" s="90">
        <f t="shared" si="149"/>
        <v>0</v>
      </c>
      <c r="AZ264" s="91">
        <f t="shared" si="149"/>
        <v>0</v>
      </c>
      <c r="BA264" s="89">
        <f t="shared" si="149"/>
        <v>0</v>
      </c>
      <c r="BB264" s="90">
        <f t="shared" si="149"/>
        <v>0</v>
      </c>
      <c r="BC264" s="91">
        <f t="shared" si="149"/>
        <v>0</v>
      </c>
      <c r="BD264" s="89">
        <f t="shared" si="149"/>
        <v>0</v>
      </c>
      <c r="BE264" s="90">
        <f t="shared" si="149"/>
        <v>0</v>
      </c>
      <c r="BF264" s="91">
        <f t="shared" si="149"/>
        <v>0</v>
      </c>
      <c r="BG264" s="89">
        <f t="shared" si="149"/>
        <v>0</v>
      </c>
      <c r="BH264" s="90">
        <f t="shared" si="149"/>
        <v>0</v>
      </c>
      <c r="BI264" s="91">
        <f t="shared" si="149"/>
        <v>0</v>
      </c>
      <c r="BJ264" s="89">
        <f t="shared" si="149"/>
        <v>0</v>
      </c>
      <c r="BK264" s="90">
        <f t="shared" si="149"/>
        <v>0</v>
      </c>
      <c r="BL264" s="91">
        <f t="shared" si="149"/>
        <v>0</v>
      </c>
      <c r="BM264" s="89">
        <f t="shared" si="149"/>
        <v>0</v>
      </c>
      <c r="BN264" s="90">
        <f t="shared" si="149"/>
        <v>0</v>
      </c>
      <c r="BO264" s="91">
        <f t="shared" si="149"/>
        <v>0</v>
      </c>
      <c r="BP264" s="89">
        <f t="shared" si="149"/>
        <v>0</v>
      </c>
      <c r="BQ264" s="90">
        <f t="shared" si="149"/>
        <v>0</v>
      </c>
      <c r="BR264" s="91">
        <f t="shared" si="149"/>
        <v>0</v>
      </c>
      <c r="BS264" s="89">
        <f t="shared" si="149"/>
        <v>0</v>
      </c>
      <c r="BT264" s="90">
        <f t="shared" si="149"/>
        <v>0</v>
      </c>
      <c r="BU264" s="91">
        <f t="shared" si="149"/>
        <v>0</v>
      </c>
      <c r="BV264" s="89">
        <f t="shared" si="149"/>
        <v>0</v>
      </c>
      <c r="BW264" s="90">
        <f t="shared" si="149"/>
        <v>0</v>
      </c>
      <c r="BX264" s="91">
        <f t="shared" si="149"/>
        <v>0</v>
      </c>
      <c r="BY264" s="89">
        <f t="shared" si="149"/>
        <v>0</v>
      </c>
      <c r="BZ264" s="90">
        <f t="shared" si="149"/>
        <v>0</v>
      </c>
      <c r="CA264" s="91">
        <f t="shared" si="149"/>
        <v>0</v>
      </c>
      <c r="CB264" s="89">
        <f t="shared" si="149"/>
        <v>0</v>
      </c>
      <c r="CC264" s="90">
        <f t="shared" si="149"/>
        <v>0</v>
      </c>
      <c r="CD264" s="91">
        <f t="shared" ref="CD264:DI264" si="150">$O$264*$N$264/($O$264-CD257)</f>
        <v>0</v>
      </c>
      <c r="CE264" s="89">
        <f t="shared" si="150"/>
        <v>0</v>
      </c>
      <c r="CF264" s="90">
        <f t="shared" si="150"/>
        <v>0</v>
      </c>
      <c r="CG264" s="91">
        <f t="shared" si="150"/>
        <v>0</v>
      </c>
      <c r="CH264" s="89">
        <f t="shared" si="150"/>
        <v>0</v>
      </c>
      <c r="CI264" s="90">
        <f t="shared" si="150"/>
        <v>0</v>
      </c>
      <c r="CJ264" s="91">
        <f t="shared" si="150"/>
        <v>0</v>
      </c>
      <c r="CK264" s="89">
        <f t="shared" si="150"/>
        <v>0</v>
      </c>
      <c r="CL264" s="90">
        <f t="shared" si="150"/>
        <v>0</v>
      </c>
      <c r="CM264" s="91">
        <f t="shared" si="150"/>
        <v>0</v>
      </c>
      <c r="CN264" s="89">
        <f t="shared" si="150"/>
        <v>0</v>
      </c>
      <c r="CO264" s="90">
        <f t="shared" si="150"/>
        <v>0</v>
      </c>
      <c r="CP264" s="91">
        <f t="shared" si="150"/>
        <v>0</v>
      </c>
      <c r="CQ264" s="89">
        <f t="shared" si="150"/>
        <v>0</v>
      </c>
      <c r="CR264" s="90">
        <f t="shared" si="150"/>
        <v>0</v>
      </c>
      <c r="CS264" s="91">
        <f t="shared" si="150"/>
        <v>0</v>
      </c>
      <c r="CT264" s="89">
        <f t="shared" si="150"/>
        <v>0</v>
      </c>
      <c r="CU264" s="90">
        <f t="shared" si="150"/>
        <v>0</v>
      </c>
      <c r="CV264" s="91">
        <f t="shared" si="150"/>
        <v>0</v>
      </c>
      <c r="CW264" s="89">
        <f t="shared" si="150"/>
        <v>0</v>
      </c>
      <c r="CX264" s="90">
        <f t="shared" si="150"/>
        <v>0</v>
      </c>
      <c r="CY264" s="91">
        <f t="shared" si="150"/>
        <v>0</v>
      </c>
      <c r="CZ264" s="89">
        <f t="shared" si="150"/>
        <v>0</v>
      </c>
      <c r="DA264" s="90">
        <f t="shared" si="150"/>
        <v>0</v>
      </c>
      <c r="DB264" s="91">
        <f t="shared" si="150"/>
        <v>0</v>
      </c>
      <c r="DC264" s="89">
        <f t="shared" si="150"/>
        <v>0</v>
      </c>
      <c r="DD264" s="90">
        <f t="shared" si="150"/>
        <v>0</v>
      </c>
      <c r="DE264" s="91">
        <f t="shared" si="150"/>
        <v>0</v>
      </c>
      <c r="DF264" s="89">
        <f t="shared" si="150"/>
        <v>0</v>
      </c>
      <c r="DG264" s="90">
        <f t="shared" si="150"/>
        <v>0</v>
      </c>
      <c r="DH264" s="91">
        <f t="shared" si="150"/>
        <v>0</v>
      </c>
      <c r="DI264" s="89">
        <f t="shared" si="150"/>
        <v>0</v>
      </c>
      <c r="DJ264" s="90">
        <f t="shared" ref="DJ264:EO264" si="151">$O$264*$N$264/($O$264-DJ257)</f>
        <v>0</v>
      </c>
      <c r="DK264" s="91">
        <f t="shared" si="151"/>
        <v>0</v>
      </c>
      <c r="DL264" s="89">
        <f t="shared" si="151"/>
        <v>0</v>
      </c>
      <c r="DM264" s="90">
        <f t="shared" si="151"/>
        <v>0</v>
      </c>
      <c r="DN264" s="91">
        <f t="shared" si="151"/>
        <v>0</v>
      </c>
      <c r="DO264" s="89">
        <f t="shared" si="151"/>
        <v>0</v>
      </c>
      <c r="DP264" s="90">
        <f t="shared" si="151"/>
        <v>0</v>
      </c>
      <c r="DQ264" s="91">
        <f t="shared" si="151"/>
        <v>0</v>
      </c>
      <c r="DR264" s="89">
        <f t="shared" si="151"/>
        <v>0</v>
      </c>
      <c r="DS264" s="90">
        <f t="shared" si="151"/>
        <v>0</v>
      </c>
      <c r="DT264" s="91">
        <f t="shared" si="151"/>
        <v>0</v>
      </c>
      <c r="DU264" s="89">
        <f t="shared" si="151"/>
        <v>0</v>
      </c>
      <c r="DV264" s="90">
        <f t="shared" si="151"/>
        <v>0</v>
      </c>
      <c r="DW264" s="91">
        <f t="shared" si="151"/>
        <v>0</v>
      </c>
      <c r="DX264" s="89">
        <f t="shared" si="151"/>
        <v>0</v>
      </c>
      <c r="DY264" s="90">
        <f t="shared" si="151"/>
        <v>0</v>
      </c>
      <c r="DZ264" s="91">
        <f t="shared" si="151"/>
        <v>0</v>
      </c>
      <c r="EA264" s="89">
        <f t="shared" si="151"/>
        <v>0</v>
      </c>
      <c r="EB264" s="90">
        <f t="shared" si="151"/>
        <v>0</v>
      </c>
      <c r="EC264" s="91">
        <f t="shared" si="151"/>
        <v>0</v>
      </c>
      <c r="ED264" s="89">
        <f t="shared" si="151"/>
        <v>0</v>
      </c>
      <c r="EE264" s="90">
        <f t="shared" si="151"/>
        <v>0</v>
      </c>
      <c r="EF264" s="91">
        <f t="shared" si="151"/>
        <v>0</v>
      </c>
      <c r="EG264" s="89">
        <f t="shared" si="151"/>
        <v>0</v>
      </c>
      <c r="EH264" s="90">
        <f t="shared" si="151"/>
        <v>0</v>
      </c>
      <c r="EI264" s="91">
        <f t="shared" si="151"/>
        <v>0</v>
      </c>
      <c r="EJ264" s="89">
        <f t="shared" si="151"/>
        <v>0</v>
      </c>
      <c r="EK264" s="90">
        <f t="shared" si="151"/>
        <v>0</v>
      </c>
      <c r="EL264" s="91">
        <f t="shared" si="151"/>
        <v>0</v>
      </c>
      <c r="EM264" s="89">
        <f t="shared" si="151"/>
        <v>0</v>
      </c>
      <c r="EN264" s="90">
        <f t="shared" si="151"/>
        <v>0</v>
      </c>
      <c r="EO264" s="91">
        <f t="shared" si="151"/>
        <v>0</v>
      </c>
      <c r="EP264" s="89">
        <f t="shared" ref="EP264:FK264" si="152">$O$264*$N$264/($O$264-EP257)</f>
        <v>0</v>
      </c>
      <c r="EQ264" s="90">
        <f t="shared" si="152"/>
        <v>0</v>
      </c>
      <c r="ER264" s="91">
        <f t="shared" si="152"/>
        <v>0</v>
      </c>
      <c r="ES264" s="89">
        <f t="shared" si="152"/>
        <v>0</v>
      </c>
      <c r="ET264" s="90">
        <f t="shared" si="152"/>
        <v>0</v>
      </c>
      <c r="EU264" s="91">
        <f t="shared" si="152"/>
        <v>0</v>
      </c>
      <c r="EV264" s="89">
        <f t="shared" si="152"/>
        <v>0</v>
      </c>
      <c r="EW264" s="90">
        <f t="shared" si="152"/>
        <v>0</v>
      </c>
      <c r="EX264" s="91">
        <f t="shared" si="152"/>
        <v>0</v>
      </c>
      <c r="EY264" s="89">
        <f t="shared" si="152"/>
        <v>0</v>
      </c>
      <c r="EZ264" s="90">
        <f t="shared" si="152"/>
        <v>0</v>
      </c>
      <c r="FA264" s="91">
        <f t="shared" si="152"/>
        <v>0</v>
      </c>
      <c r="FB264" s="89">
        <f t="shared" si="152"/>
        <v>0</v>
      </c>
      <c r="FC264" s="90">
        <f t="shared" si="152"/>
        <v>0</v>
      </c>
      <c r="FD264" s="91">
        <f t="shared" si="152"/>
        <v>0</v>
      </c>
      <c r="FE264" s="89">
        <f t="shared" si="152"/>
        <v>0</v>
      </c>
      <c r="FF264" s="90">
        <f t="shared" si="152"/>
        <v>0</v>
      </c>
      <c r="FG264" s="91">
        <f t="shared" si="152"/>
        <v>0</v>
      </c>
      <c r="FH264" s="89">
        <f t="shared" si="152"/>
        <v>0</v>
      </c>
      <c r="FI264" s="90">
        <f t="shared" si="152"/>
        <v>0</v>
      </c>
      <c r="FJ264" s="91">
        <f t="shared" si="152"/>
        <v>0</v>
      </c>
      <c r="FK264" s="89">
        <f t="shared" si="152"/>
        <v>0</v>
      </c>
    </row>
    <row r="265" spans="13:167" x14ac:dyDescent="0.25">
      <c r="M265" s="45">
        <v>8</v>
      </c>
      <c r="N265" s="16">
        <f t="shared" si="114"/>
        <v>0</v>
      </c>
      <c r="O265" s="16">
        <f t="shared" si="115"/>
        <v>0</v>
      </c>
      <c r="P265" s="30">
        <f t="shared" si="121"/>
        <v>0</v>
      </c>
      <c r="Q265" s="30">
        <f t="shared" si="122"/>
        <v>0</v>
      </c>
      <c r="R265" s="90">
        <f t="shared" ref="R265:AW265" si="153">$O$265*$N$265/($O$265-R257)</f>
        <v>0</v>
      </c>
      <c r="S265" s="91">
        <f t="shared" si="153"/>
        <v>0</v>
      </c>
      <c r="T265" s="89">
        <f t="shared" si="153"/>
        <v>0</v>
      </c>
      <c r="U265" s="90">
        <f t="shared" si="153"/>
        <v>0</v>
      </c>
      <c r="V265" s="91">
        <f t="shared" si="153"/>
        <v>0</v>
      </c>
      <c r="W265" s="89">
        <f t="shared" si="153"/>
        <v>0</v>
      </c>
      <c r="X265" s="90">
        <f t="shared" si="153"/>
        <v>0</v>
      </c>
      <c r="Y265" s="91">
        <f t="shared" si="153"/>
        <v>0</v>
      </c>
      <c r="Z265" s="89">
        <f t="shared" si="153"/>
        <v>0</v>
      </c>
      <c r="AA265" s="90">
        <f t="shared" si="153"/>
        <v>0</v>
      </c>
      <c r="AB265" s="91">
        <f t="shared" si="153"/>
        <v>0</v>
      </c>
      <c r="AC265" s="89">
        <f t="shared" si="153"/>
        <v>0</v>
      </c>
      <c r="AD265" s="90">
        <f t="shared" si="153"/>
        <v>0</v>
      </c>
      <c r="AE265" s="91">
        <f t="shared" si="153"/>
        <v>0</v>
      </c>
      <c r="AF265" s="89">
        <f t="shared" si="153"/>
        <v>0</v>
      </c>
      <c r="AG265" s="90">
        <f t="shared" si="153"/>
        <v>0</v>
      </c>
      <c r="AH265" s="91">
        <f t="shared" si="153"/>
        <v>0</v>
      </c>
      <c r="AI265" s="89">
        <f t="shared" si="153"/>
        <v>0</v>
      </c>
      <c r="AJ265" s="90">
        <f t="shared" si="153"/>
        <v>0</v>
      </c>
      <c r="AK265" s="91">
        <f t="shared" si="153"/>
        <v>0</v>
      </c>
      <c r="AL265" s="89">
        <f t="shared" si="153"/>
        <v>0</v>
      </c>
      <c r="AM265" s="90">
        <f t="shared" si="153"/>
        <v>0</v>
      </c>
      <c r="AN265" s="91">
        <f t="shared" si="153"/>
        <v>0</v>
      </c>
      <c r="AO265" s="89">
        <f t="shared" si="153"/>
        <v>0</v>
      </c>
      <c r="AP265" s="90">
        <f t="shared" si="153"/>
        <v>0</v>
      </c>
      <c r="AQ265" s="91">
        <f t="shared" si="153"/>
        <v>0</v>
      </c>
      <c r="AR265" s="89">
        <f t="shared" si="153"/>
        <v>0</v>
      </c>
      <c r="AS265" s="90">
        <f t="shared" si="153"/>
        <v>0</v>
      </c>
      <c r="AT265" s="91">
        <f t="shared" si="153"/>
        <v>0</v>
      </c>
      <c r="AU265" s="89">
        <f t="shared" si="153"/>
        <v>0</v>
      </c>
      <c r="AV265" s="90">
        <f t="shared" si="153"/>
        <v>0</v>
      </c>
      <c r="AW265" s="91">
        <f t="shared" si="153"/>
        <v>0</v>
      </c>
      <c r="AX265" s="89">
        <f t="shared" ref="AX265:CC265" si="154">$O$265*$N$265/($O$265-AX257)</f>
        <v>0</v>
      </c>
      <c r="AY265" s="90">
        <f t="shared" si="154"/>
        <v>0</v>
      </c>
      <c r="AZ265" s="91">
        <f t="shared" si="154"/>
        <v>0</v>
      </c>
      <c r="BA265" s="89">
        <f t="shared" si="154"/>
        <v>0</v>
      </c>
      <c r="BB265" s="90">
        <f t="shared" si="154"/>
        <v>0</v>
      </c>
      <c r="BC265" s="91">
        <f t="shared" si="154"/>
        <v>0</v>
      </c>
      <c r="BD265" s="89">
        <f t="shared" si="154"/>
        <v>0</v>
      </c>
      <c r="BE265" s="90">
        <f t="shared" si="154"/>
        <v>0</v>
      </c>
      <c r="BF265" s="91">
        <f t="shared" si="154"/>
        <v>0</v>
      </c>
      <c r="BG265" s="89">
        <f t="shared" si="154"/>
        <v>0</v>
      </c>
      <c r="BH265" s="90">
        <f t="shared" si="154"/>
        <v>0</v>
      </c>
      <c r="BI265" s="91">
        <f t="shared" si="154"/>
        <v>0</v>
      </c>
      <c r="BJ265" s="89">
        <f t="shared" si="154"/>
        <v>0</v>
      </c>
      <c r="BK265" s="90">
        <f t="shared" si="154"/>
        <v>0</v>
      </c>
      <c r="BL265" s="91">
        <f t="shared" si="154"/>
        <v>0</v>
      </c>
      <c r="BM265" s="89">
        <f t="shared" si="154"/>
        <v>0</v>
      </c>
      <c r="BN265" s="90">
        <f t="shared" si="154"/>
        <v>0</v>
      </c>
      <c r="BO265" s="91">
        <f t="shared" si="154"/>
        <v>0</v>
      </c>
      <c r="BP265" s="89">
        <f t="shared" si="154"/>
        <v>0</v>
      </c>
      <c r="BQ265" s="90">
        <f t="shared" si="154"/>
        <v>0</v>
      </c>
      <c r="BR265" s="91">
        <f t="shared" si="154"/>
        <v>0</v>
      </c>
      <c r="BS265" s="89">
        <f t="shared" si="154"/>
        <v>0</v>
      </c>
      <c r="BT265" s="90">
        <f t="shared" si="154"/>
        <v>0</v>
      </c>
      <c r="BU265" s="91">
        <f t="shared" si="154"/>
        <v>0</v>
      </c>
      <c r="BV265" s="89">
        <f t="shared" si="154"/>
        <v>0</v>
      </c>
      <c r="BW265" s="90">
        <f t="shared" si="154"/>
        <v>0</v>
      </c>
      <c r="BX265" s="91">
        <f t="shared" si="154"/>
        <v>0</v>
      </c>
      <c r="BY265" s="89">
        <f t="shared" si="154"/>
        <v>0</v>
      </c>
      <c r="BZ265" s="90">
        <f t="shared" si="154"/>
        <v>0</v>
      </c>
      <c r="CA265" s="91">
        <f t="shared" si="154"/>
        <v>0</v>
      </c>
      <c r="CB265" s="89">
        <f t="shared" si="154"/>
        <v>0</v>
      </c>
      <c r="CC265" s="90">
        <f t="shared" si="154"/>
        <v>0</v>
      </c>
      <c r="CD265" s="91">
        <f t="shared" ref="CD265:DI265" si="155">$O$265*$N$265/($O$265-CD257)</f>
        <v>0</v>
      </c>
      <c r="CE265" s="89">
        <f t="shared" si="155"/>
        <v>0</v>
      </c>
      <c r="CF265" s="90">
        <f t="shared" si="155"/>
        <v>0</v>
      </c>
      <c r="CG265" s="91">
        <f t="shared" si="155"/>
        <v>0</v>
      </c>
      <c r="CH265" s="89">
        <f t="shared" si="155"/>
        <v>0</v>
      </c>
      <c r="CI265" s="90">
        <f t="shared" si="155"/>
        <v>0</v>
      </c>
      <c r="CJ265" s="91">
        <f t="shared" si="155"/>
        <v>0</v>
      </c>
      <c r="CK265" s="89">
        <f t="shared" si="155"/>
        <v>0</v>
      </c>
      <c r="CL265" s="90">
        <f t="shared" si="155"/>
        <v>0</v>
      </c>
      <c r="CM265" s="91">
        <f t="shared" si="155"/>
        <v>0</v>
      </c>
      <c r="CN265" s="89">
        <f t="shared" si="155"/>
        <v>0</v>
      </c>
      <c r="CO265" s="90">
        <f t="shared" si="155"/>
        <v>0</v>
      </c>
      <c r="CP265" s="91">
        <f t="shared" si="155"/>
        <v>0</v>
      </c>
      <c r="CQ265" s="89">
        <f t="shared" si="155"/>
        <v>0</v>
      </c>
      <c r="CR265" s="90">
        <f t="shared" si="155"/>
        <v>0</v>
      </c>
      <c r="CS265" s="91">
        <f t="shared" si="155"/>
        <v>0</v>
      </c>
      <c r="CT265" s="89">
        <f t="shared" si="155"/>
        <v>0</v>
      </c>
      <c r="CU265" s="90">
        <f t="shared" si="155"/>
        <v>0</v>
      </c>
      <c r="CV265" s="91">
        <f t="shared" si="155"/>
        <v>0</v>
      </c>
      <c r="CW265" s="89">
        <f t="shared" si="155"/>
        <v>0</v>
      </c>
      <c r="CX265" s="90">
        <f t="shared" si="155"/>
        <v>0</v>
      </c>
      <c r="CY265" s="91">
        <f t="shared" si="155"/>
        <v>0</v>
      </c>
      <c r="CZ265" s="89">
        <f t="shared" si="155"/>
        <v>0</v>
      </c>
      <c r="DA265" s="90">
        <f t="shared" si="155"/>
        <v>0</v>
      </c>
      <c r="DB265" s="91">
        <f t="shared" si="155"/>
        <v>0</v>
      </c>
      <c r="DC265" s="89">
        <f t="shared" si="155"/>
        <v>0</v>
      </c>
      <c r="DD265" s="90">
        <f t="shared" si="155"/>
        <v>0</v>
      </c>
      <c r="DE265" s="91">
        <f t="shared" si="155"/>
        <v>0</v>
      </c>
      <c r="DF265" s="89">
        <f t="shared" si="155"/>
        <v>0</v>
      </c>
      <c r="DG265" s="90">
        <f t="shared" si="155"/>
        <v>0</v>
      </c>
      <c r="DH265" s="91">
        <f t="shared" si="155"/>
        <v>0</v>
      </c>
      <c r="DI265" s="89">
        <f t="shared" si="155"/>
        <v>0</v>
      </c>
      <c r="DJ265" s="90">
        <f t="shared" ref="DJ265:EO265" si="156">$O$265*$N$265/($O$265-DJ257)</f>
        <v>0</v>
      </c>
      <c r="DK265" s="91">
        <f t="shared" si="156"/>
        <v>0</v>
      </c>
      <c r="DL265" s="89">
        <f t="shared" si="156"/>
        <v>0</v>
      </c>
      <c r="DM265" s="90">
        <f t="shared" si="156"/>
        <v>0</v>
      </c>
      <c r="DN265" s="91">
        <f t="shared" si="156"/>
        <v>0</v>
      </c>
      <c r="DO265" s="89">
        <f t="shared" si="156"/>
        <v>0</v>
      </c>
      <c r="DP265" s="90">
        <f t="shared" si="156"/>
        <v>0</v>
      </c>
      <c r="DQ265" s="91">
        <f t="shared" si="156"/>
        <v>0</v>
      </c>
      <c r="DR265" s="89">
        <f t="shared" si="156"/>
        <v>0</v>
      </c>
      <c r="DS265" s="90">
        <f t="shared" si="156"/>
        <v>0</v>
      </c>
      <c r="DT265" s="91">
        <f t="shared" si="156"/>
        <v>0</v>
      </c>
      <c r="DU265" s="89">
        <f t="shared" si="156"/>
        <v>0</v>
      </c>
      <c r="DV265" s="90">
        <f t="shared" si="156"/>
        <v>0</v>
      </c>
      <c r="DW265" s="91">
        <f t="shared" si="156"/>
        <v>0</v>
      </c>
      <c r="DX265" s="89">
        <f t="shared" si="156"/>
        <v>0</v>
      </c>
      <c r="DY265" s="90">
        <f t="shared" si="156"/>
        <v>0</v>
      </c>
      <c r="DZ265" s="91">
        <f t="shared" si="156"/>
        <v>0</v>
      </c>
      <c r="EA265" s="89">
        <f t="shared" si="156"/>
        <v>0</v>
      </c>
      <c r="EB265" s="90">
        <f t="shared" si="156"/>
        <v>0</v>
      </c>
      <c r="EC265" s="91">
        <f t="shared" si="156"/>
        <v>0</v>
      </c>
      <c r="ED265" s="89">
        <f t="shared" si="156"/>
        <v>0</v>
      </c>
      <c r="EE265" s="90">
        <f t="shared" si="156"/>
        <v>0</v>
      </c>
      <c r="EF265" s="91">
        <f t="shared" si="156"/>
        <v>0</v>
      </c>
      <c r="EG265" s="89">
        <f t="shared" si="156"/>
        <v>0</v>
      </c>
      <c r="EH265" s="90">
        <f t="shared" si="156"/>
        <v>0</v>
      </c>
      <c r="EI265" s="91">
        <f t="shared" si="156"/>
        <v>0</v>
      </c>
      <c r="EJ265" s="89">
        <f t="shared" si="156"/>
        <v>0</v>
      </c>
      <c r="EK265" s="90">
        <f t="shared" si="156"/>
        <v>0</v>
      </c>
      <c r="EL265" s="91">
        <f t="shared" si="156"/>
        <v>0</v>
      </c>
      <c r="EM265" s="89">
        <f t="shared" si="156"/>
        <v>0</v>
      </c>
      <c r="EN265" s="90">
        <f t="shared" si="156"/>
        <v>0</v>
      </c>
      <c r="EO265" s="91">
        <f t="shared" si="156"/>
        <v>0</v>
      </c>
      <c r="EP265" s="89">
        <f t="shared" ref="EP265:FK265" si="157">$O$265*$N$265/($O$265-EP257)</f>
        <v>0</v>
      </c>
      <c r="EQ265" s="90">
        <f t="shared" si="157"/>
        <v>0</v>
      </c>
      <c r="ER265" s="91">
        <f t="shared" si="157"/>
        <v>0</v>
      </c>
      <c r="ES265" s="89">
        <f t="shared" si="157"/>
        <v>0</v>
      </c>
      <c r="ET265" s="90">
        <f t="shared" si="157"/>
        <v>0</v>
      </c>
      <c r="EU265" s="91">
        <f t="shared" si="157"/>
        <v>0</v>
      </c>
      <c r="EV265" s="89">
        <f t="shared" si="157"/>
        <v>0</v>
      </c>
      <c r="EW265" s="90">
        <f t="shared" si="157"/>
        <v>0</v>
      </c>
      <c r="EX265" s="91">
        <f t="shared" si="157"/>
        <v>0</v>
      </c>
      <c r="EY265" s="89">
        <f t="shared" si="157"/>
        <v>0</v>
      </c>
      <c r="EZ265" s="90">
        <f t="shared" si="157"/>
        <v>0</v>
      </c>
      <c r="FA265" s="91">
        <f t="shared" si="157"/>
        <v>0</v>
      </c>
      <c r="FB265" s="89">
        <f t="shared" si="157"/>
        <v>0</v>
      </c>
      <c r="FC265" s="90">
        <f t="shared" si="157"/>
        <v>0</v>
      </c>
      <c r="FD265" s="91">
        <f t="shared" si="157"/>
        <v>0</v>
      </c>
      <c r="FE265" s="89">
        <f t="shared" si="157"/>
        <v>0</v>
      </c>
      <c r="FF265" s="90">
        <f t="shared" si="157"/>
        <v>0</v>
      </c>
      <c r="FG265" s="91">
        <f t="shared" si="157"/>
        <v>0</v>
      </c>
      <c r="FH265" s="89">
        <f t="shared" si="157"/>
        <v>0</v>
      </c>
      <c r="FI265" s="90">
        <f t="shared" si="157"/>
        <v>0</v>
      </c>
      <c r="FJ265" s="91">
        <f t="shared" si="157"/>
        <v>0</v>
      </c>
      <c r="FK265" s="89">
        <f t="shared" si="157"/>
        <v>0</v>
      </c>
    </row>
    <row r="266" spans="13:167" x14ac:dyDescent="0.25">
      <c r="M266" s="45">
        <v>9</v>
      </c>
      <c r="N266" s="16">
        <f t="shared" si="114"/>
        <v>0</v>
      </c>
      <c r="O266" s="16">
        <f t="shared" si="115"/>
        <v>0</v>
      </c>
      <c r="P266" s="30">
        <f t="shared" si="121"/>
        <v>0</v>
      </c>
      <c r="Q266" s="30">
        <f t="shared" si="122"/>
        <v>0</v>
      </c>
      <c r="R266" s="90">
        <f t="shared" ref="R266:AW266" si="158">$O$266*$N$266/($O$266-R257)</f>
        <v>0</v>
      </c>
      <c r="S266" s="91">
        <f t="shared" si="158"/>
        <v>0</v>
      </c>
      <c r="T266" s="89">
        <f t="shared" si="158"/>
        <v>0</v>
      </c>
      <c r="U266" s="90">
        <f t="shared" si="158"/>
        <v>0</v>
      </c>
      <c r="V266" s="91">
        <f t="shared" si="158"/>
        <v>0</v>
      </c>
      <c r="W266" s="89">
        <f t="shared" si="158"/>
        <v>0</v>
      </c>
      <c r="X266" s="90">
        <f t="shared" si="158"/>
        <v>0</v>
      </c>
      <c r="Y266" s="91">
        <f t="shared" si="158"/>
        <v>0</v>
      </c>
      <c r="Z266" s="89">
        <f t="shared" si="158"/>
        <v>0</v>
      </c>
      <c r="AA266" s="90">
        <f t="shared" si="158"/>
        <v>0</v>
      </c>
      <c r="AB266" s="91">
        <f t="shared" si="158"/>
        <v>0</v>
      </c>
      <c r="AC266" s="89">
        <f t="shared" si="158"/>
        <v>0</v>
      </c>
      <c r="AD266" s="90">
        <f t="shared" si="158"/>
        <v>0</v>
      </c>
      <c r="AE266" s="91">
        <f t="shared" si="158"/>
        <v>0</v>
      </c>
      <c r="AF266" s="89">
        <f t="shared" si="158"/>
        <v>0</v>
      </c>
      <c r="AG266" s="90">
        <f t="shared" si="158"/>
        <v>0</v>
      </c>
      <c r="AH266" s="91">
        <f t="shared" si="158"/>
        <v>0</v>
      </c>
      <c r="AI266" s="89">
        <f t="shared" si="158"/>
        <v>0</v>
      </c>
      <c r="AJ266" s="90">
        <f t="shared" si="158"/>
        <v>0</v>
      </c>
      <c r="AK266" s="91">
        <f t="shared" si="158"/>
        <v>0</v>
      </c>
      <c r="AL266" s="89">
        <f t="shared" si="158"/>
        <v>0</v>
      </c>
      <c r="AM266" s="90">
        <f t="shared" si="158"/>
        <v>0</v>
      </c>
      <c r="AN266" s="91">
        <f t="shared" si="158"/>
        <v>0</v>
      </c>
      <c r="AO266" s="89">
        <f t="shared" si="158"/>
        <v>0</v>
      </c>
      <c r="AP266" s="90">
        <f t="shared" si="158"/>
        <v>0</v>
      </c>
      <c r="AQ266" s="91">
        <f t="shared" si="158"/>
        <v>0</v>
      </c>
      <c r="AR266" s="89">
        <f t="shared" si="158"/>
        <v>0</v>
      </c>
      <c r="AS266" s="90">
        <f t="shared" si="158"/>
        <v>0</v>
      </c>
      <c r="AT266" s="91">
        <f t="shared" si="158"/>
        <v>0</v>
      </c>
      <c r="AU266" s="89">
        <f t="shared" si="158"/>
        <v>0</v>
      </c>
      <c r="AV266" s="90">
        <f t="shared" si="158"/>
        <v>0</v>
      </c>
      <c r="AW266" s="91">
        <f t="shared" si="158"/>
        <v>0</v>
      </c>
      <c r="AX266" s="89">
        <f t="shared" ref="AX266:CC266" si="159">$O$266*$N$266/($O$266-AX257)</f>
        <v>0</v>
      </c>
      <c r="AY266" s="90">
        <f t="shared" si="159"/>
        <v>0</v>
      </c>
      <c r="AZ266" s="91">
        <f t="shared" si="159"/>
        <v>0</v>
      </c>
      <c r="BA266" s="89">
        <f t="shared" si="159"/>
        <v>0</v>
      </c>
      <c r="BB266" s="90">
        <f t="shared" si="159"/>
        <v>0</v>
      </c>
      <c r="BC266" s="91">
        <f t="shared" si="159"/>
        <v>0</v>
      </c>
      <c r="BD266" s="89">
        <f t="shared" si="159"/>
        <v>0</v>
      </c>
      <c r="BE266" s="90">
        <f t="shared" si="159"/>
        <v>0</v>
      </c>
      <c r="BF266" s="91">
        <f t="shared" si="159"/>
        <v>0</v>
      </c>
      <c r="BG266" s="89">
        <f t="shared" si="159"/>
        <v>0</v>
      </c>
      <c r="BH266" s="90">
        <f t="shared" si="159"/>
        <v>0</v>
      </c>
      <c r="BI266" s="91">
        <f t="shared" si="159"/>
        <v>0</v>
      </c>
      <c r="BJ266" s="89">
        <f t="shared" si="159"/>
        <v>0</v>
      </c>
      <c r="BK266" s="90">
        <f t="shared" si="159"/>
        <v>0</v>
      </c>
      <c r="BL266" s="91">
        <f t="shared" si="159"/>
        <v>0</v>
      </c>
      <c r="BM266" s="89">
        <f t="shared" si="159"/>
        <v>0</v>
      </c>
      <c r="BN266" s="90">
        <f t="shared" si="159"/>
        <v>0</v>
      </c>
      <c r="BO266" s="91">
        <f t="shared" si="159"/>
        <v>0</v>
      </c>
      <c r="BP266" s="89">
        <f t="shared" si="159"/>
        <v>0</v>
      </c>
      <c r="BQ266" s="90">
        <f t="shared" si="159"/>
        <v>0</v>
      </c>
      <c r="BR266" s="91">
        <f t="shared" si="159"/>
        <v>0</v>
      </c>
      <c r="BS266" s="89">
        <f t="shared" si="159"/>
        <v>0</v>
      </c>
      <c r="BT266" s="90">
        <f t="shared" si="159"/>
        <v>0</v>
      </c>
      <c r="BU266" s="91">
        <f t="shared" si="159"/>
        <v>0</v>
      </c>
      <c r="BV266" s="89">
        <f t="shared" si="159"/>
        <v>0</v>
      </c>
      <c r="BW266" s="90">
        <f t="shared" si="159"/>
        <v>0</v>
      </c>
      <c r="BX266" s="91">
        <f t="shared" si="159"/>
        <v>0</v>
      </c>
      <c r="BY266" s="89">
        <f t="shared" si="159"/>
        <v>0</v>
      </c>
      <c r="BZ266" s="90">
        <f t="shared" si="159"/>
        <v>0</v>
      </c>
      <c r="CA266" s="91">
        <f t="shared" si="159"/>
        <v>0</v>
      </c>
      <c r="CB266" s="89">
        <f t="shared" si="159"/>
        <v>0</v>
      </c>
      <c r="CC266" s="90">
        <f t="shared" si="159"/>
        <v>0</v>
      </c>
      <c r="CD266" s="91">
        <f t="shared" ref="CD266:DI266" si="160">$O$266*$N$266/($O$266-CD257)</f>
        <v>0</v>
      </c>
      <c r="CE266" s="89">
        <f t="shared" si="160"/>
        <v>0</v>
      </c>
      <c r="CF266" s="90">
        <f t="shared" si="160"/>
        <v>0</v>
      </c>
      <c r="CG266" s="91">
        <f t="shared" si="160"/>
        <v>0</v>
      </c>
      <c r="CH266" s="89">
        <f t="shared" si="160"/>
        <v>0</v>
      </c>
      <c r="CI266" s="90">
        <f t="shared" si="160"/>
        <v>0</v>
      </c>
      <c r="CJ266" s="91">
        <f t="shared" si="160"/>
        <v>0</v>
      </c>
      <c r="CK266" s="89">
        <f t="shared" si="160"/>
        <v>0</v>
      </c>
      <c r="CL266" s="90">
        <f t="shared" si="160"/>
        <v>0</v>
      </c>
      <c r="CM266" s="91">
        <f t="shared" si="160"/>
        <v>0</v>
      </c>
      <c r="CN266" s="89">
        <f t="shared" si="160"/>
        <v>0</v>
      </c>
      <c r="CO266" s="90">
        <f t="shared" si="160"/>
        <v>0</v>
      </c>
      <c r="CP266" s="91">
        <f t="shared" si="160"/>
        <v>0</v>
      </c>
      <c r="CQ266" s="89">
        <f t="shared" si="160"/>
        <v>0</v>
      </c>
      <c r="CR266" s="90">
        <f t="shared" si="160"/>
        <v>0</v>
      </c>
      <c r="CS266" s="91">
        <f t="shared" si="160"/>
        <v>0</v>
      </c>
      <c r="CT266" s="89">
        <f t="shared" si="160"/>
        <v>0</v>
      </c>
      <c r="CU266" s="90">
        <f t="shared" si="160"/>
        <v>0</v>
      </c>
      <c r="CV266" s="91">
        <f t="shared" si="160"/>
        <v>0</v>
      </c>
      <c r="CW266" s="89">
        <f t="shared" si="160"/>
        <v>0</v>
      </c>
      <c r="CX266" s="90">
        <f t="shared" si="160"/>
        <v>0</v>
      </c>
      <c r="CY266" s="91">
        <f t="shared" si="160"/>
        <v>0</v>
      </c>
      <c r="CZ266" s="89">
        <f t="shared" si="160"/>
        <v>0</v>
      </c>
      <c r="DA266" s="90">
        <f t="shared" si="160"/>
        <v>0</v>
      </c>
      <c r="DB266" s="91">
        <f t="shared" si="160"/>
        <v>0</v>
      </c>
      <c r="DC266" s="89">
        <f t="shared" si="160"/>
        <v>0</v>
      </c>
      <c r="DD266" s="90">
        <f t="shared" si="160"/>
        <v>0</v>
      </c>
      <c r="DE266" s="91">
        <f t="shared" si="160"/>
        <v>0</v>
      </c>
      <c r="DF266" s="89">
        <f t="shared" si="160"/>
        <v>0</v>
      </c>
      <c r="DG266" s="90">
        <f t="shared" si="160"/>
        <v>0</v>
      </c>
      <c r="DH266" s="91">
        <f t="shared" si="160"/>
        <v>0</v>
      </c>
      <c r="DI266" s="89">
        <f t="shared" si="160"/>
        <v>0</v>
      </c>
      <c r="DJ266" s="90">
        <f t="shared" ref="DJ266:EO266" si="161">$O$266*$N$266/($O$266-DJ257)</f>
        <v>0</v>
      </c>
      <c r="DK266" s="91">
        <f t="shared" si="161"/>
        <v>0</v>
      </c>
      <c r="DL266" s="89">
        <f t="shared" si="161"/>
        <v>0</v>
      </c>
      <c r="DM266" s="90">
        <f t="shared" si="161"/>
        <v>0</v>
      </c>
      <c r="DN266" s="91">
        <f t="shared" si="161"/>
        <v>0</v>
      </c>
      <c r="DO266" s="89">
        <f t="shared" si="161"/>
        <v>0</v>
      </c>
      <c r="DP266" s="90">
        <f t="shared" si="161"/>
        <v>0</v>
      </c>
      <c r="DQ266" s="91">
        <f t="shared" si="161"/>
        <v>0</v>
      </c>
      <c r="DR266" s="89">
        <f t="shared" si="161"/>
        <v>0</v>
      </c>
      <c r="DS266" s="90">
        <f t="shared" si="161"/>
        <v>0</v>
      </c>
      <c r="DT266" s="91">
        <f t="shared" si="161"/>
        <v>0</v>
      </c>
      <c r="DU266" s="89">
        <f t="shared" si="161"/>
        <v>0</v>
      </c>
      <c r="DV266" s="90">
        <f t="shared" si="161"/>
        <v>0</v>
      </c>
      <c r="DW266" s="91">
        <f t="shared" si="161"/>
        <v>0</v>
      </c>
      <c r="DX266" s="89">
        <f t="shared" si="161"/>
        <v>0</v>
      </c>
      <c r="DY266" s="90">
        <f t="shared" si="161"/>
        <v>0</v>
      </c>
      <c r="DZ266" s="91">
        <f t="shared" si="161"/>
        <v>0</v>
      </c>
      <c r="EA266" s="89">
        <f t="shared" si="161"/>
        <v>0</v>
      </c>
      <c r="EB266" s="90">
        <f t="shared" si="161"/>
        <v>0</v>
      </c>
      <c r="EC266" s="91">
        <f t="shared" si="161"/>
        <v>0</v>
      </c>
      <c r="ED266" s="89">
        <f t="shared" si="161"/>
        <v>0</v>
      </c>
      <c r="EE266" s="90">
        <f t="shared" si="161"/>
        <v>0</v>
      </c>
      <c r="EF266" s="91">
        <f t="shared" si="161"/>
        <v>0</v>
      </c>
      <c r="EG266" s="89">
        <f t="shared" si="161"/>
        <v>0</v>
      </c>
      <c r="EH266" s="90">
        <f t="shared" si="161"/>
        <v>0</v>
      </c>
      <c r="EI266" s="91">
        <f t="shared" si="161"/>
        <v>0</v>
      </c>
      <c r="EJ266" s="89">
        <f t="shared" si="161"/>
        <v>0</v>
      </c>
      <c r="EK266" s="90">
        <f t="shared" si="161"/>
        <v>0</v>
      </c>
      <c r="EL266" s="91">
        <f t="shared" si="161"/>
        <v>0</v>
      </c>
      <c r="EM266" s="89">
        <f t="shared" si="161"/>
        <v>0</v>
      </c>
      <c r="EN266" s="90">
        <f t="shared" si="161"/>
        <v>0</v>
      </c>
      <c r="EO266" s="91">
        <f t="shared" si="161"/>
        <v>0</v>
      </c>
      <c r="EP266" s="89">
        <f t="shared" ref="EP266:FK266" si="162">$O$266*$N$266/($O$266-EP257)</f>
        <v>0</v>
      </c>
      <c r="EQ266" s="90">
        <f t="shared" si="162"/>
        <v>0</v>
      </c>
      <c r="ER266" s="91">
        <f t="shared" si="162"/>
        <v>0</v>
      </c>
      <c r="ES266" s="89">
        <f t="shared" si="162"/>
        <v>0</v>
      </c>
      <c r="ET266" s="90">
        <f t="shared" si="162"/>
        <v>0</v>
      </c>
      <c r="EU266" s="91">
        <f t="shared" si="162"/>
        <v>0</v>
      </c>
      <c r="EV266" s="89">
        <f t="shared" si="162"/>
        <v>0</v>
      </c>
      <c r="EW266" s="90">
        <f t="shared" si="162"/>
        <v>0</v>
      </c>
      <c r="EX266" s="91">
        <f t="shared" si="162"/>
        <v>0</v>
      </c>
      <c r="EY266" s="89">
        <f t="shared" si="162"/>
        <v>0</v>
      </c>
      <c r="EZ266" s="90">
        <f t="shared" si="162"/>
        <v>0</v>
      </c>
      <c r="FA266" s="91">
        <f t="shared" si="162"/>
        <v>0</v>
      </c>
      <c r="FB266" s="89">
        <f t="shared" si="162"/>
        <v>0</v>
      </c>
      <c r="FC266" s="90">
        <f t="shared" si="162"/>
        <v>0</v>
      </c>
      <c r="FD266" s="91">
        <f t="shared" si="162"/>
        <v>0</v>
      </c>
      <c r="FE266" s="89">
        <f t="shared" si="162"/>
        <v>0</v>
      </c>
      <c r="FF266" s="90">
        <f t="shared" si="162"/>
        <v>0</v>
      </c>
      <c r="FG266" s="91">
        <f t="shared" si="162"/>
        <v>0</v>
      </c>
      <c r="FH266" s="89">
        <f t="shared" si="162"/>
        <v>0</v>
      </c>
      <c r="FI266" s="90">
        <f t="shared" si="162"/>
        <v>0</v>
      </c>
      <c r="FJ266" s="91">
        <f t="shared" si="162"/>
        <v>0</v>
      </c>
      <c r="FK266" s="89">
        <f t="shared" si="162"/>
        <v>0</v>
      </c>
    </row>
    <row r="267" spans="13:167" x14ac:dyDescent="0.25">
      <c r="M267" s="45">
        <v>10</v>
      </c>
      <c r="N267" s="16">
        <f t="shared" si="114"/>
        <v>0</v>
      </c>
      <c r="O267" s="16">
        <f t="shared" si="115"/>
        <v>0</v>
      </c>
      <c r="P267" s="30">
        <f t="shared" si="121"/>
        <v>0</v>
      </c>
      <c r="Q267" s="30">
        <f t="shared" si="122"/>
        <v>0</v>
      </c>
      <c r="R267" s="90">
        <f t="shared" ref="R267:AW267" si="163">$O$267*$N$267/($O$267-R257)</f>
        <v>0</v>
      </c>
      <c r="S267" s="91">
        <f t="shared" si="163"/>
        <v>0</v>
      </c>
      <c r="T267" s="89">
        <f t="shared" si="163"/>
        <v>0</v>
      </c>
      <c r="U267" s="90">
        <f t="shared" si="163"/>
        <v>0</v>
      </c>
      <c r="V267" s="91">
        <f t="shared" si="163"/>
        <v>0</v>
      </c>
      <c r="W267" s="89">
        <f t="shared" si="163"/>
        <v>0</v>
      </c>
      <c r="X267" s="90">
        <f t="shared" si="163"/>
        <v>0</v>
      </c>
      <c r="Y267" s="91">
        <f t="shared" si="163"/>
        <v>0</v>
      </c>
      <c r="Z267" s="89">
        <f t="shared" si="163"/>
        <v>0</v>
      </c>
      <c r="AA267" s="90">
        <f t="shared" si="163"/>
        <v>0</v>
      </c>
      <c r="AB267" s="91">
        <f t="shared" si="163"/>
        <v>0</v>
      </c>
      <c r="AC267" s="89">
        <f t="shared" si="163"/>
        <v>0</v>
      </c>
      <c r="AD267" s="90">
        <f t="shared" si="163"/>
        <v>0</v>
      </c>
      <c r="AE267" s="91">
        <f t="shared" si="163"/>
        <v>0</v>
      </c>
      <c r="AF267" s="89">
        <f t="shared" si="163"/>
        <v>0</v>
      </c>
      <c r="AG267" s="90">
        <f t="shared" si="163"/>
        <v>0</v>
      </c>
      <c r="AH267" s="91">
        <f t="shared" si="163"/>
        <v>0</v>
      </c>
      <c r="AI267" s="89">
        <f t="shared" si="163"/>
        <v>0</v>
      </c>
      <c r="AJ267" s="90">
        <f t="shared" si="163"/>
        <v>0</v>
      </c>
      <c r="AK267" s="91">
        <f t="shared" si="163"/>
        <v>0</v>
      </c>
      <c r="AL267" s="89">
        <f t="shared" si="163"/>
        <v>0</v>
      </c>
      <c r="AM267" s="90">
        <f t="shared" si="163"/>
        <v>0</v>
      </c>
      <c r="AN267" s="91">
        <f t="shared" si="163"/>
        <v>0</v>
      </c>
      <c r="AO267" s="89">
        <f t="shared" si="163"/>
        <v>0</v>
      </c>
      <c r="AP267" s="90">
        <f t="shared" si="163"/>
        <v>0</v>
      </c>
      <c r="AQ267" s="91">
        <f t="shared" si="163"/>
        <v>0</v>
      </c>
      <c r="AR267" s="89">
        <f t="shared" si="163"/>
        <v>0</v>
      </c>
      <c r="AS267" s="90">
        <f t="shared" si="163"/>
        <v>0</v>
      </c>
      <c r="AT267" s="91">
        <f t="shared" si="163"/>
        <v>0</v>
      </c>
      <c r="AU267" s="89">
        <f t="shared" si="163"/>
        <v>0</v>
      </c>
      <c r="AV267" s="90">
        <f t="shared" si="163"/>
        <v>0</v>
      </c>
      <c r="AW267" s="91">
        <f t="shared" si="163"/>
        <v>0</v>
      </c>
      <c r="AX267" s="89">
        <f t="shared" ref="AX267:CC267" si="164">$O$267*$N$267/($O$267-AX257)</f>
        <v>0</v>
      </c>
      <c r="AY267" s="90">
        <f t="shared" si="164"/>
        <v>0</v>
      </c>
      <c r="AZ267" s="91">
        <f t="shared" si="164"/>
        <v>0</v>
      </c>
      <c r="BA267" s="89">
        <f t="shared" si="164"/>
        <v>0</v>
      </c>
      <c r="BB267" s="90">
        <f t="shared" si="164"/>
        <v>0</v>
      </c>
      <c r="BC267" s="91">
        <f t="shared" si="164"/>
        <v>0</v>
      </c>
      <c r="BD267" s="89">
        <f t="shared" si="164"/>
        <v>0</v>
      </c>
      <c r="BE267" s="90">
        <f t="shared" si="164"/>
        <v>0</v>
      </c>
      <c r="BF267" s="91">
        <f t="shared" si="164"/>
        <v>0</v>
      </c>
      <c r="BG267" s="89">
        <f t="shared" si="164"/>
        <v>0</v>
      </c>
      <c r="BH267" s="90">
        <f t="shared" si="164"/>
        <v>0</v>
      </c>
      <c r="BI267" s="91">
        <f t="shared" si="164"/>
        <v>0</v>
      </c>
      <c r="BJ267" s="89">
        <f t="shared" si="164"/>
        <v>0</v>
      </c>
      <c r="BK267" s="90">
        <f t="shared" si="164"/>
        <v>0</v>
      </c>
      <c r="BL267" s="91">
        <f t="shared" si="164"/>
        <v>0</v>
      </c>
      <c r="BM267" s="89">
        <f t="shared" si="164"/>
        <v>0</v>
      </c>
      <c r="BN267" s="90">
        <f t="shared" si="164"/>
        <v>0</v>
      </c>
      <c r="BO267" s="91">
        <f t="shared" si="164"/>
        <v>0</v>
      </c>
      <c r="BP267" s="89">
        <f t="shared" si="164"/>
        <v>0</v>
      </c>
      <c r="BQ267" s="90">
        <f t="shared" si="164"/>
        <v>0</v>
      </c>
      <c r="BR267" s="91">
        <f t="shared" si="164"/>
        <v>0</v>
      </c>
      <c r="BS267" s="89">
        <f t="shared" si="164"/>
        <v>0</v>
      </c>
      <c r="BT267" s="90">
        <f t="shared" si="164"/>
        <v>0</v>
      </c>
      <c r="BU267" s="91">
        <f t="shared" si="164"/>
        <v>0</v>
      </c>
      <c r="BV267" s="89">
        <f t="shared" si="164"/>
        <v>0</v>
      </c>
      <c r="BW267" s="90">
        <f t="shared" si="164"/>
        <v>0</v>
      </c>
      <c r="BX267" s="91">
        <f t="shared" si="164"/>
        <v>0</v>
      </c>
      <c r="BY267" s="89">
        <f t="shared" si="164"/>
        <v>0</v>
      </c>
      <c r="BZ267" s="90">
        <f t="shared" si="164"/>
        <v>0</v>
      </c>
      <c r="CA267" s="91">
        <f t="shared" si="164"/>
        <v>0</v>
      </c>
      <c r="CB267" s="89">
        <f t="shared" si="164"/>
        <v>0</v>
      </c>
      <c r="CC267" s="90">
        <f t="shared" si="164"/>
        <v>0</v>
      </c>
      <c r="CD267" s="91">
        <f t="shared" ref="CD267:DI267" si="165">$O$267*$N$267/($O$267-CD257)</f>
        <v>0</v>
      </c>
      <c r="CE267" s="89">
        <f t="shared" si="165"/>
        <v>0</v>
      </c>
      <c r="CF267" s="90">
        <f t="shared" si="165"/>
        <v>0</v>
      </c>
      <c r="CG267" s="91">
        <f t="shared" si="165"/>
        <v>0</v>
      </c>
      <c r="CH267" s="89">
        <f t="shared" si="165"/>
        <v>0</v>
      </c>
      <c r="CI267" s="90">
        <f t="shared" si="165"/>
        <v>0</v>
      </c>
      <c r="CJ267" s="91">
        <f t="shared" si="165"/>
        <v>0</v>
      </c>
      <c r="CK267" s="89">
        <f t="shared" si="165"/>
        <v>0</v>
      </c>
      <c r="CL267" s="90">
        <f t="shared" si="165"/>
        <v>0</v>
      </c>
      <c r="CM267" s="91">
        <f t="shared" si="165"/>
        <v>0</v>
      </c>
      <c r="CN267" s="89">
        <f t="shared" si="165"/>
        <v>0</v>
      </c>
      <c r="CO267" s="90">
        <f t="shared" si="165"/>
        <v>0</v>
      </c>
      <c r="CP267" s="91">
        <f t="shared" si="165"/>
        <v>0</v>
      </c>
      <c r="CQ267" s="89">
        <f t="shared" si="165"/>
        <v>0</v>
      </c>
      <c r="CR267" s="90">
        <f t="shared" si="165"/>
        <v>0</v>
      </c>
      <c r="CS267" s="91">
        <f t="shared" si="165"/>
        <v>0</v>
      </c>
      <c r="CT267" s="89">
        <f t="shared" si="165"/>
        <v>0</v>
      </c>
      <c r="CU267" s="90">
        <f t="shared" si="165"/>
        <v>0</v>
      </c>
      <c r="CV267" s="91">
        <f t="shared" si="165"/>
        <v>0</v>
      </c>
      <c r="CW267" s="89">
        <f t="shared" si="165"/>
        <v>0</v>
      </c>
      <c r="CX267" s="90">
        <f t="shared" si="165"/>
        <v>0</v>
      </c>
      <c r="CY267" s="91">
        <f t="shared" si="165"/>
        <v>0</v>
      </c>
      <c r="CZ267" s="89">
        <f t="shared" si="165"/>
        <v>0</v>
      </c>
      <c r="DA267" s="90">
        <f t="shared" si="165"/>
        <v>0</v>
      </c>
      <c r="DB267" s="91">
        <f t="shared" si="165"/>
        <v>0</v>
      </c>
      <c r="DC267" s="89">
        <f t="shared" si="165"/>
        <v>0</v>
      </c>
      <c r="DD267" s="90">
        <f t="shared" si="165"/>
        <v>0</v>
      </c>
      <c r="DE267" s="91">
        <f t="shared" si="165"/>
        <v>0</v>
      </c>
      <c r="DF267" s="89">
        <f t="shared" si="165"/>
        <v>0</v>
      </c>
      <c r="DG267" s="90">
        <f t="shared" si="165"/>
        <v>0</v>
      </c>
      <c r="DH267" s="91">
        <f t="shared" si="165"/>
        <v>0</v>
      </c>
      <c r="DI267" s="89">
        <f t="shared" si="165"/>
        <v>0</v>
      </c>
      <c r="DJ267" s="90">
        <f t="shared" ref="DJ267:EO267" si="166">$O$267*$N$267/($O$267-DJ257)</f>
        <v>0</v>
      </c>
      <c r="DK267" s="91">
        <f t="shared" si="166"/>
        <v>0</v>
      </c>
      <c r="DL267" s="89">
        <f t="shared" si="166"/>
        <v>0</v>
      </c>
      <c r="DM267" s="90">
        <f t="shared" si="166"/>
        <v>0</v>
      </c>
      <c r="DN267" s="91">
        <f t="shared" si="166"/>
        <v>0</v>
      </c>
      <c r="DO267" s="89">
        <f t="shared" si="166"/>
        <v>0</v>
      </c>
      <c r="DP267" s="90">
        <f t="shared" si="166"/>
        <v>0</v>
      </c>
      <c r="DQ267" s="91">
        <f t="shared" si="166"/>
        <v>0</v>
      </c>
      <c r="DR267" s="89">
        <f t="shared" si="166"/>
        <v>0</v>
      </c>
      <c r="DS267" s="90">
        <f t="shared" si="166"/>
        <v>0</v>
      </c>
      <c r="DT267" s="91">
        <f t="shared" si="166"/>
        <v>0</v>
      </c>
      <c r="DU267" s="89">
        <f t="shared" si="166"/>
        <v>0</v>
      </c>
      <c r="DV267" s="90">
        <f t="shared" si="166"/>
        <v>0</v>
      </c>
      <c r="DW267" s="91">
        <f t="shared" si="166"/>
        <v>0</v>
      </c>
      <c r="DX267" s="89">
        <f t="shared" si="166"/>
        <v>0</v>
      </c>
      <c r="DY267" s="90">
        <f t="shared" si="166"/>
        <v>0</v>
      </c>
      <c r="DZ267" s="91">
        <f t="shared" si="166"/>
        <v>0</v>
      </c>
      <c r="EA267" s="89">
        <f t="shared" si="166"/>
        <v>0</v>
      </c>
      <c r="EB267" s="90">
        <f t="shared" si="166"/>
        <v>0</v>
      </c>
      <c r="EC267" s="91">
        <f t="shared" si="166"/>
        <v>0</v>
      </c>
      <c r="ED267" s="89">
        <f t="shared" si="166"/>
        <v>0</v>
      </c>
      <c r="EE267" s="90">
        <f t="shared" si="166"/>
        <v>0</v>
      </c>
      <c r="EF267" s="91">
        <f t="shared" si="166"/>
        <v>0</v>
      </c>
      <c r="EG267" s="89">
        <f t="shared" si="166"/>
        <v>0</v>
      </c>
      <c r="EH267" s="90">
        <f t="shared" si="166"/>
        <v>0</v>
      </c>
      <c r="EI267" s="91">
        <f t="shared" si="166"/>
        <v>0</v>
      </c>
      <c r="EJ267" s="89">
        <f t="shared" si="166"/>
        <v>0</v>
      </c>
      <c r="EK267" s="90">
        <f t="shared" si="166"/>
        <v>0</v>
      </c>
      <c r="EL267" s="91">
        <f t="shared" si="166"/>
        <v>0</v>
      </c>
      <c r="EM267" s="89">
        <f t="shared" si="166"/>
        <v>0</v>
      </c>
      <c r="EN267" s="90">
        <f t="shared" si="166"/>
        <v>0</v>
      </c>
      <c r="EO267" s="91">
        <f t="shared" si="166"/>
        <v>0</v>
      </c>
      <c r="EP267" s="89">
        <f t="shared" ref="EP267:FK267" si="167">$O$267*$N$267/($O$267-EP257)</f>
        <v>0</v>
      </c>
      <c r="EQ267" s="90">
        <f t="shared" si="167"/>
        <v>0</v>
      </c>
      <c r="ER267" s="91">
        <f t="shared" si="167"/>
        <v>0</v>
      </c>
      <c r="ES267" s="89">
        <f t="shared" si="167"/>
        <v>0</v>
      </c>
      <c r="ET267" s="90">
        <f t="shared" si="167"/>
        <v>0</v>
      </c>
      <c r="EU267" s="91">
        <f t="shared" si="167"/>
        <v>0</v>
      </c>
      <c r="EV267" s="89">
        <f t="shared" si="167"/>
        <v>0</v>
      </c>
      <c r="EW267" s="90">
        <f t="shared" si="167"/>
        <v>0</v>
      </c>
      <c r="EX267" s="91">
        <f t="shared" si="167"/>
        <v>0</v>
      </c>
      <c r="EY267" s="89">
        <f t="shared" si="167"/>
        <v>0</v>
      </c>
      <c r="EZ267" s="90">
        <f t="shared" si="167"/>
        <v>0</v>
      </c>
      <c r="FA267" s="91">
        <f t="shared" si="167"/>
        <v>0</v>
      </c>
      <c r="FB267" s="89">
        <f t="shared" si="167"/>
        <v>0</v>
      </c>
      <c r="FC267" s="90">
        <f t="shared" si="167"/>
        <v>0</v>
      </c>
      <c r="FD267" s="91">
        <f t="shared" si="167"/>
        <v>0</v>
      </c>
      <c r="FE267" s="89">
        <f t="shared" si="167"/>
        <v>0</v>
      </c>
      <c r="FF267" s="90">
        <f t="shared" si="167"/>
        <v>0</v>
      </c>
      <c r="FG267" s="91">
        <f t="shared" si="167"/>
        <v>0</v>
      </c>
      <c r="FH267" s="89">
        <f t="shared" si="167"/>
        <v>0</v>
      </c>
      <c r="FI267" s="90">
        <f t="shared" si="167"/>
        <v>0</v>
      </c>
      <c r="FJ267" s="91">
        <f t="shared" si="167"/>
        <v>0</v>
      </c>
      <c r="FK267" s="89">
        <f t="shared" si="167"/>
        <v>0</v>
      </c>
    </row>
    <row r="268" spans="13:167" x14ac:dyDescent="0.25">
      <c r="Q268" s="30">
        <f>SUM(Q258:Q267)</f>
        <v>2.3426861453323418</v>
      </c>
      <c r="R268" s="94">
        <f t="shared" ref="R268:AW268" si="168">SUM(R258:R267)+$O$253-1</f>
        <v>-200001.02581026906</v>
      </c>
      <c r="S268" s="95">
        <f t="shared" si="168"/>
        <v>538617.91103395645</v>
      </c>
      <c r="T268" s="96">
        <f t="shared" si="168"/>
        <v>0.42036978137551317</v>
      </c>
      <c r="U268" s="94">
        <f t="shared" si="168"/>
        <v>-200001.02581026906</v>
      </c>
      <c r="V268" s="95">
        <f t="shared" si="168"/>
        <v>0.42036978137551317</v>
      </c>
      <c r="W268" s="96">
        <f t="shared" si="168"/>
        <v>-0.53964431305071081</v>
      </c>
      <c r="X268" s="94">
        <f t="shared" si="168"/>
        <v>-0.53964431305071081</v>
      </c>
      <c r="Y268" s="95">
        <f t="shared" si="168"/>
        <v>0.42036978137551317</v>
      </c>
      <c r="Z268" s="96">
        <f t="shared" si="168"/>
        <v>-9.2073839283073333E-3</v>
      </c>
      <c r="AA268" s="94">
        <f t="shared" si="168"/>
        <v>-9.2073839283073333E-3</v>
      </c>
      <c r="AB268" s="95">
        <f t="shared" si="168"/>
        <v>0.42036978137551317</v>
      </c>
      <c r="AC268" s="96">
        <f t="shared" si="168"/>
        <v>0.20710396550151855</v>
      </c>
      <c r="AD268" s="94">
        <f t="shared" si="168"/>
        <v>-9.2073839283073333E-3</v>
      </c>
      <c r="AE268" s="95">
        <f t="shared" si="168"/>
        <v>0.20710396550151855</v>
      </c>
      <c r="AF268" s="96">
        <f t="shared" si="168"/>
        <v>0.10043000290360871</v>
      </c>
      <c r="AG268" s="94">
        <f t="shared" si="168"/>
        <v>-9.2073839283073333E-3</v>
      </c>
      <c r="AH268" s="95">
        <f t="shared" si="168"/>
        <v>0.10043000290360871</v>
      </c>
      <c r="AI268" s="96">
        <f t="shared" si="168"/>
        <v>4.6131462934745571E-2</v>
      </c>
      <c r="AJ268" s="94">
        <f t="shared" si="168"/>
        <v>-9.2073839283073333E-3</v>
      </c>
      <c r="AK268" s="95">
        <f t="shared" si="168"/>
        <v>4.6131462934745571E-2</v>
      </c>
      <c r="AL268" s="96">
        <f t="shared" si="168"/>
        <v>1.8612044967213137E-2</v>
      </c>
      <c r="AM268" s="94">
        <f t="shared" si="168"/>
        <v>-9.2073839283073333E-3</v>
      </c>
      <c r="AN268" s="95">
        <f t="shared" si="168"/>
        <v>1.8612044967213137E-2</v>
      </c>
      <c r="AO268" s="96">
        <f t="shared" si="168"/>
        <v>4.7424244469043142E-3</v>
      </c>
      <c r="AP268" s="94">
        <f t="shared" si="168"/>
        <v>-9.2073839283073333E-3</v>
      </c>
      <c r="AQ268" s="95">
        <f t="shared" si="168"/>
        <v>4.7424244469043142E-3</v>
      </c>
      <c r="AR268" s="96">
        <f t="shared" si="168"/>
        <v>-2.2221255031338316E-3</v>
      </c>
      <c r="AS268" s="94">
        <f t="shared" si="168"/>
        <v>-2.2221255031338316E-3</v>
      </c>
      <c r="AT268" s="95">
        <f t="shared" si="168"/>
        <v>4.7424244469043142E-3</v>
      </c>
      <c r="AU268" s="96">
        <f t="shared" si="168"/>
        <v>1.2626963751931619E-3</v>
      </c>
      <c r="AV268" s="94">
        <f t="shared" si="168"/>
        <v>-2.2221255031338316E-3</v>
      </c>
      <c r="AW268" s="95">
        <f t="shared" si="168"/>
        <v>1.2626963751931619E-3</v>
      </c>
      <c r="AX268" s="96">
        <f t="shared" ref="AX268:CC268" si="169">SUM(AX258:AX267)+$O$253-1</f>
        <v>-4.790726509663612E-4</v>
      </c>
      <c r="AY268" s="94">
        <f t="shared" si="169"/>
        <v>-4.790726509663612E-4</v>
      </c>
      <c r="AZ268" s="95">
        <f t="shared" si="169"/>
        <v>1.2626963751931619E-3</v>
      </c>
      <c r="BA268" s="96">
        <f t="shared" si="169"/>
        <v>3.919716907390125E-4</v>
      </c>
      <c r="BB268" s="94">
        <f t="shared" si="169"/>
        <v>-4.790726509663612E-4</v>
      </c>
      <c r="BC268" s="95">
        <f t="shared" si="169"/>
        <v>3.919716907390125E-4</v>
      </c>
      <c r="BD268" s="96">
        <f t="shared" si="169"/>
        <v>-4.3510441831262625E-5</v>
      </c>
      <c r="BE268" s="94">
        <f t="shared" si="169"/>
        <v>-4.3510441831262625E-5</v>
      </c>
      <c r="BF268" s="95">
        <f t="shared" si="169"/>
        <v>3.919716907390125E-4</v>
      </c>
      <c r="BG268" s="96">
        <f t="shared" si="169"/>
        <v>1.7424062387938477E-4</v>
      </c>
      <c r="BH268" s="94">
        <f t="shared" si="169"/>
        <v>-4.3510441831262625E-5</v>
      </c>
      <c r="BI268" s="95">
        <f t="shared" si="169"/>
        <v>1.7424062387938477E-4</v>
      </c>
      <c r="BJ268" s="96">
        <f t="shared" si="169"/>
        <v>6.5367592148479758E-5</v>
      </c>
      <c r="BK268" s="94">
        <f t="shared" si="169"/>
        <v>-4.3510441831262625E-5</v>
      </c>
      <c r="BL268" s="95">
        <f t="shared" si="169"/>
        <v>6.5367592148479758E-5</v>
      </c>
      <c r="BM268" s="98">
        <f t="shared" si="169"/>
        <v>1.0929200598308597E-5</v>
      </c>
      <c r="BN268" s="94">
        <f t="shared" si="169"/>
        <v>-4.3510441831262625E-5</v>
      </c>
      <c r="BO268" s="95">
        <f t="shared" si="169"/>
        <v>1.0929200598308597E-5</v>
      </c>
      <c r="BP268" s="98">
        <f t="shared" si="169"/>
        <v>-1.6290464237123103E-5</v>
      </c>
      <c r="BQ268" s="94">
        <f t="shared" si="169"/>
        <v>-1.6290464237123103E-5</v>
      </c>
      <c r="BR268" s="95">
        <f t="shared" si="169"/>
        <v>1.0929200598308597E-5</v>
      </c>
      <c r="BS268" s="98">
        <f t="shared" si="169"/>
        <v>-2.6805927269002439E-6</v>
      </c>
      <c r="BT268" s="94">
        <f t="shared" si="169"/>
        <v>-2.6805927269002439E-6</v>
      </c>
      <c r="BU268" s="95">
        <f t="shared" si="169"/>
        <v>1.0929200598308597E-5</v>
      </c>
      <c r="BV268" s="98">
        <f t="shared" si="169"/>
        <v>4.1243137087754178E-6</v>
      </c>
      <c r="BW268" s="94">
        <f t="shared" si="169"/>
        <v>-2.6805927269002439E-6</v>
      </c>
      <c r="BX268" s="95">
        <f t="shared" si="169"/>
        <v>4.1243137087754178E-6</v>
      </c>
      <c r="BY268" s="98">
        <f t="shared" si="169"/>
        <v>7.2186293476050878E-7</v>
      </c>
      <c r="BZ268" s="94">
        <f t="shared" si="169"/>
        <v>-2.6805927269002439E-6</v>
      </c>
      <c r="CA268" s="95">
        <f t="shared" si="169"/>
        <v>7.2186293476050878E-7</v>
      </c>
      <c r="CB268" s="98">
        <f t="shared" si="169"/>
        <v>-9.7936428478107018E-7</v>
      </c>
      <c r="CC268" s="94">
        <f t="shared" si="169"/>
        <v>-9.7936428478107018E-7</v>
      </c>
      <c r="CD268" s="95">
        <f t="shared" ref="CD268:DI268" si="170">SUM(CD258:CD267)+$O$253-1</f>
        <v>7.2186293476050878E-7</v>
      </c>
      <c r="CE268" s="98">
        <f t="shared" si="170"/>
        <v>-1.2875052246563712E-7</v>
      </c>
      <c r="CF268" s="94">
        <f t="shared" si="170"/>
        <v>-1.2875052246563712E-7</v>
      </c>
      <c r="CG268" s="95">
        <f t="shared" si="170"/>
        <v>7.2186293476050878E-7</v>
      </c>
      <c r="CH268" s="98">
        <f t="shared" si="170"/>
        <v>2.9655624467217478E-7</v>
      </c>
      <c r="CI268" s="94">
        <f t="shared" si="170"/>
        <v>-1.2875052246563712E-7</v>
      </c>
      <c r="CJ268" s="95">
        <f t="shared" si="170"/>
        <v>2.9655624467217478E-7</v>
      </c>
      <c r="CK268" s="98">
        <f t="shared" si="170"/>
        <v>8.3902871095276055E-8</v>
      </c>
      <c r="CL268" s="94">
        <f t="shared" si="170"/>
        <v>-1.2875052246563712E-7</v>
      </c>
      <c r="CM268" s="95">
        <f t="shared" si="170"/>
        <v>8.3902871095276055E-8</v>
      </c>
      <c r="CN268" s="98">
        <f t="shared" si="170"/>
        <v>-2.2423823575756785E-8</v>
      </c>
      <c r="CO268" s="94">
        <f t="shared" si="170"/>
        <v>-2.2423823575756785E-8</v>
      </c>
      <c r="CP268" s="95">
        <f t="shared" si="170"/>
        <v>8.3902871095276055E-8</v>
      </c>
      <c r="CQ268" s="98">
        <f t="shared" si="170"/>
        <v>3.0739524259359996E-8</v>
      </c>
      <c r="CR268" s="94">
        <f t="shared" si="170"/>
        <v>-2.2423823575756785E-8</v>
      </c>
      <c r="CS268" s="95">
        <f t="shared" si="170"/>
        <v>3.0739524259359996E-8</v>
      </c>
      <c r="CT268" s="98">
        <f t="shared" si="170"/>
        <v>4.1578502862904543E-9</v>
      </c>
      <c r="CU268" s="94">
        <f t="shared" si="170"/>
        <v>-2.2423823575756785E-8</v>
      </c>
      <c r="CV268" s="95">
        <f t="shared" si="170"/>
        <v>4.1578502862904543E-9</v>
      </c>
      <c r="CW268" s="98">
        <f t="shared" si="170"/>
        <v>-9.1329865892220141E-9</v>
      </c>
      <c r="CX268" s="94">
        <f t="shared" si="170"/>
        <v>-9.1329865892220141E-9</v>
      </c>
      <c r="CY268" s="95">
        <f t="shared" si="170"/>
        <v>4.1578502862904543E-9</v>
      </c>
      <c r="CZ268" s="98">
        <f t="shared" si="170"/>
        <v>-2.4875677073765701E-9</v>
      </c>
      <c r="DA268" s="94">
        <f t="shared" si="170"/>
        <v>-2.4875677073765701E-9</v>
      </c>
      <c r="DB268" s="95">
        <f t="shared" si="170"/>
        <v>4.1578502862904543E-9</v>
      </c>
      <c r="DC268" s="98">
        <f t="shared" si="170"/>
        <v>8.351412894569421E-10</v>
      </c>
      <c r="DD268" s="94">
        <f t="shared" si="170"/>
        <v>-2.4875677073765701E-9</v>
      </c>
      <c r="DE268" s="95">
        <f t="shared" si="170"/>
        <v>8.351412894569421E-10</v>
      </c>
      <c r="DF268" s="98">
        <f t="shared" si="170"/>
        <v>-8.2621331998211645E-10</v>
      </c>
      <c r="DG268" s="94">
        <f t="shared" si="170"/>
        <v>-8.2621331998211645E-10</v>
      </c>
      <c r="DH268" s="95">
        <f t="shared" si="170"/>
        <v>8.351412894569421E-10</v>
      </c>
      <c r="DI268" s="98">
        <f t="shared" si="170"/>
        <v>4.4644288266226795E-12</v>
      </c>
      <c r="DJ268" s="94">
        <f t="shared" ref="DJ268:EO268" si="171">SUM(DJ258:DJ267)+$O$253-1</f>
        <v>-8.2621331998211645E-10</v>
      </c>
      <c r="DK268" s="95">
        <f t="shared" si="171"/>
        <v>4.4644288266226795E-12</v>
      </c>
      <c r="DL268" s="98">
        <f t="shared" si="171"/>
        <v>-4.1087422353314196E-10</v>
      </c>
      <c r="DM268" s="94">
        <f t="shared" si="171"/>
        <v>-4.1087422353314196E-10</v>
      </c>
      <c r="DN268" s="95">
        <f t="shared" si="171"/>
        <v>4.4644288266226795E-12</v>
      </c>
      <c r="DO268" s="98">
        <f t="shared" si="171"/>
        <v>-2.032050083755621E-10</v>
      </c>
      <c r="DP268" s="94">
        <f t="shared" si="171"/>
        <v>-2.032050083755621E-10</v>
      </c>
      <c r="DQ268" s="95">
        <f t="shared" si="171"/>
        <v>4.4644288266226795E-12</v>
      </c>
      <c r="DR268" s="98">
        <f t="shared" si="171"/>
        <v>-9.9369845685259861E-11</v>
      </c>
      <c r="DS268" s="94">
        <f t="shared" si="171"/>
        <v>-9.9369845685259861E-11</v>
      </c>
      <c r="DT268" s="95">
        <f t="shared" si="171"/>
        <v>4.4644288266226795E-12</v>
      </c>
      <c r="DU268" s="98">
        <f t="shared" si="171"/>
        <v>-4.7452708429318591E-11</v>
      </c>
      <c r="DV268" s="94">
        <f t="shared" si="171"/>
        <v>-4.7452708429318591E-11</v>
      </c>
      <c r="DW268" s="95">
        <f t="shared" si="171"/>
        <v>4.4644288266226795E-12</v>
      </c>
      <c r="DX268" s="98">
        <f t="shared" si="171"/>
        <v>-2.1494583890557806E-11</v>
      </c>
      <c r="DY268" s="94">
        <f t="shared" si="171"/>
        <v>-2.1494583890557806E-11</v>
      </c>
      <c r="DZ268" s="95">
        <f t="shared" si="171"/>
        <v>4.4644288266226795E-12</v>
      </c>
      <c r="EA268" s="98">
        <f t="shared" si="171"/>
        <v>-8.5149665096651006E-12</v>
      </c>
      <c r="EB268" s="94">
        <f t="shared" si="171"/>
        <v>-8.5149665096651006E-12</v>
      </c>
      <c r="EC268" s="95">
        <f t="shared" si="171"/>
        <v>4.4644288266226795E-12</v>
      </c>
      <c r="ED268" s="98">
        <f t="shared" si="171"/>
        <v>-2.0257129307310606E-12</v>
      </c>
      <c r="EE268" s="94">
        <f t="shared" si="171"/>
        <v>-2.0257129307310606E-12</v>
      </c>
      <c r="EF268" s="95">
        <f t="shared" si="171"/>
        <v>4.4644288266226795E-12</v>
      </c>
      <c r="EG268" s="98">
        <f t="shared" si="171"/>
        <v>1.2192469256433469E-12</v>
      </c>
      <c r="EH268" s="94">
        <f t="shared" si="171"/>
        <v>-2.0257129307310606E-12</v>
      </c>
      <c r="EI268" s="95">
        <f t="shared" si="171"/>
        <v>1.2192469256433469E-12</v>
      </c>
      <c r="EJ268" s="98">
        <f t="shared" si="171"/>
        <v>-4.035660694512444E-13</v>
      </c>
      <c r="EK268" s="94">
        <f t="shared" si="171"/>
        <v>-4.035660694512444E-13</v>
      </c>
      <c r="EL268" s="95">
        <f t="shared" si="171"/>
        <v>1.2192469256433469E-12</v>
      </c>
      <c r="EM268" s="98">
        <f t="shared" si="171"/>
        <v>4.0745185003743245E-13</v>
      </c>
      <c r="EN268" s="94">
        <f t="shared" si="171"/>
        <v>-4.035660694512444E-13</v>
      </c>
      <c r="EO268" s="95">
        <f t="shared" si="171"/>
        <v>4.0745185003743245E-13</v>
      </c>
      <c r="EP268" s="98">
        <f t="shared" ref="EP268:FK268" si="172">SUM(EP258:EP267)+$O$253-1</f>
        <v>1.9984014443252818E-15</v>
      </c>
      <c r="EQ268" s="94">
        <f t="shared" si="172"/>
        <v>-4.035660694512444E-13</v>
      </c>
      <c r="ER268" s="95">
        <f t="shared" si="172"/>
        <v>1.9984014443252818E-15</v>
      </c>
      <c r="ES268" s="98">
        <f t="shared" si="172"/>
        <v>-2.0028423364237824E-13</v>
      </c>
      <c r="ET268" s="94">
        <f t="shared" si="172"/>
        <v>-2.0028423364237824E-13</v>
      </c>
      <c r="EU268" s="95">
        <f t="shared" si="172"/>
        <v>1.9984014443252818E-15</v>
      </c>
      <c r="EV268" s="98">
        <f t="shared" si="172"/>
        <v>-9.8809849191638932E-14</v>
      </c>
      <c r="EW268" s="94">
        <f t="shared" si="172"/>
        <v>-9.8809849191638932E-14</v>
      </c>
      <c r="EX268" s="95">
        <f t="shared" si="172"/>
        <v>1.9984014443252818E-15</v>
      </c>
      <c r="EY268" s="98">
        <f t="shared" si="172"/>
        <v>-4.8183679268731794E-14</v>
      </c>
      <c r="EZ268" s="94">
        <f t="shared" si="172"/>
        <v>-4.8183679268731794E-14</v>
      </c>
      <c r="FA268" s="95">
        <f t="shared" si="172"/>
        <v>1.9984014443252818E-15</v>
      </c>
      <c r="FB268" s="98">
        <f t="shared" si="172"/>
        <v>-2.3536728122053319E-14</v>
      </c>
      <c r="FC268" s="94">
        <f t="shared" si="172"/>
        <v>-2.3536728122053319E-14</v>
      </c>
      <c r="FD268" s="95">
        <f t="shared" si="172"/>
        <v>1.9984014443252818E-15</v>
      </c>
      <c r="FE268" s="98">
        <f t="shared" si="172"/>
        <v>-1.1102230246251565E-14</v>
      </c>
      <c r="FF268" s="94">
        <f t="shared" si="172"/>
        <v>-1.1102230246251565E-14</v>
      </c>
      <c r="FG268" s="95">
        <f t="shared" si="172"/>
        <v>1.9984014443252818E-15</v>
      </c>
      <c r="FH268" s="98">
        <f t="shared" si="172"/>
        <v>-4.1078251911130792E-15</v>
      </c>
      <c r="FI268" s="94">
        <f t="shared" si="172"/>
        <v>-4.1078251911130792E-15</v>
      </c>
      <c r="FJ268" s="95">
        <f t="shared" si="172"/>
        <v>1.9984014443252818E-15</v>
      </c>
      <c r="FK268" s="98">
        <f t="shared" si="172"/>
        <v>-1.2212453270876722E-15</v>
      </c>
    </row>
    <row r="270" spans="13:167" x14ac:dyDescent="0.25">
      <c r="N270" t="s">
        <v>721</v>
      </c>
      <c r="R270" s="99">
        <f>IF(ISNUMBER(FK257),FK257,0)</f>
        <v>1.4359004335200871</v>
      </c>
      <c r="S270" s="107" t="s">
        <v>754</v>
      </c>
      <c r="T270" s="108">
        <f>FK268</f>
        <v>-1.2212453270876722E-15</v>
      </c>
    </row>
    <row r="271" spans="13:167" x14ac:dyDescent="0.25">
      <c r="N271" t="s">
        <v>730</v>
      </c>
      <c r="R271" s="99">
        <f>Q268-1</f>
        <v>1.3426861453323418</v>
      </c>
    </row>
    <row r="273" spans="2:23" x14ac:dyDescent="0.25">
      <c r="C273" s="69" t="s">
        <v>740</v>
      </c>
      <c r="S273" s="69"/>
    </row>
    <row r="275" spans="2:23" x14ac:dyDescent="0.25">
      <c r="C275" s="78" t="s">
        <v>735</v>
      </c>
      <c r="D275" s="78" t="s">
        <v>736</v>
      </c>
      <c r="E275" s="78" t="s">
        <v>737</v>
      </c>
      <c r="F275" s="78" t="s">
        <v>738</v>
      </c>
      <c r="G275" s="130" t="s">
        <v>739</v>
      </c>
      <c r="V275" t="s">
        <v>742</v>
      </c>
      <c r="W275" s="16">
        <f>Q191/P191</f>
        <v>1.2203683451685814</v>
      </c>
    </row>
    <row r="276" spans="2:23" ht="18" x14ac:dyDescent="0.35">
      <c r="C276" s="39">
        <f>G30</f>
        <v>1.61122337439881</v>
      </c>
      <c r="D276" s="101">
        <f>(C276-$R$271)/(C276+1)</f>
        <v>0.1028396236412729</v>
      </c>
      <c r="E276" s="16">
        <f>1-EXP(((1+54.4*D276)/(11+117.2*D276))*((D276-1)/D276^0.5))</f>
        <v>0.55080046150913453</v>
      </c>
      <c r="F276" s="34">
        <f>($R$249+E276)/(1-E276)</f>
        <v>19.03563946266836</v>
      </c>
      <c r="G276" s="79">
        <f>(ROUNDUP(F276,0)-1)*$W$278/(1+$W$278)</f>
        <v>9.5234322501210436</v>
      </c>
      <c r="V276" t="s">
        <v>749</v>
      </c>
      <c r="W276">
        <f>AH191/AI191</f>
        <v>0.8</v>
      </c>
    </row>
    <row r="277" spans="2:23" ht="18" x14ac:dyDescent="0.35">
      <c r="B277">
        <v>1</v>
      </c>
      <c r="C277" s="79">
        <f>G28+0.1</f>
        <v>1.4426861453323419</v>
      </c>
      <c r="D277" s="101">
        <f>(C277-$R$271)/(C277+1)</f>
        <v>4.0938538170811341E-2</v>
      </c>
      <c r="E277" s="16">
        <f>1-EXP(((1+54.4*D277)/(11+117.2*D277))*((D277-1)/D277^0.5))</f>
        <v>0.62025071414736788</v>
      </c>
      <c r="F277" s="34">
        <f t="shared" ref="F277:F294" si="173">($R$249+E277)/(1-E277)</f>
        <v>22.69984707092404</v>
      </c>
      <c r="G277" s="79">
        <f t="shared" ref="G277:G300" si="174">(ROUNDUP(F277,0)-1)*$W$278/(1+$W$278)</f>
        <v>11.027132079087524</v>
      </c>
      <c r="V277" t="s">
        <v>748</v>
      </c>
      <c r="W277" s="16">
        <f>AJ191/AK191</f>
        <v>1.0242585538521929</v>
      </c>
    </row>
    <row r="278" spans="2:23" x14ac:dyDescent="0.25">
      <c r="B278">
        <v>2</v>
      </c>
      <c r="C278" s="79">
        <f>C277+0.5</f>
        <v>1.9426861453323419</v>
      </c>
      <c r="D278" s="101">
        <f t="shared" ref="D278:D294" si="175">(C278-$R$271)/(C278+1)</f>
        <v>0.20389534267924353</v>
      </c>
      <c r="E278" s="16">
        <f t="shared" ref="E278:E294" si="176">1-EXP(((1+54.4*D278)/(11+117.2*D278))*((D278-1)/D278^0.5))</f>
        <v>0.45714470457233702</v>
      </c>
      <c r="F278" s="34">
        <f t="shared" si="173"/>
        <v>15.579003789416431</v>
      </c>
      <c r="G278" s="79">
        <f t="shared" si="174"/>
        <v>7.5184991448324032</v>
      </c>
      <c r="V278" t="s">
        <v>741</v>
      </c>
      <c r="W278" s="16">
        <f>(W275*W276*W277^2)^0.206</f>
        <v>1.004945303139176</v>
      </c>
    </row>
    <row r="279" spans="2:23" x14ac:dyDescent="0.25">
      <c r="B279">
        <v>3</v>
      </c>
      <c r="C279" s="79">
        <f t="shared" ref="C279:C285" si="177">C278+0.5</f>
        <v>2.4426861453323419</v>
      </c>
      <c r="D279" s="101">
        <f t="shared" si="175"/>
        <v>0.31951794429225</v>
      </c>
      <c r="E279" s="16">
        <f t="shared" si="176"/>
        <v>0.36666572074627224</v>
      </c>
      <c r="F279" s="34">
        <f t="shared" si="173"/>
        <v>13.210505091568557</v>
      </c>
      <c r="G279" s="79">
        <f t="shared" si="174"/>
        <v>6.5160325921880826</v>
      </c>
    </row>
    <row r="280" spans="2:23" x14ac:dyDescent="0.25">
      <c r="B280">
        <v>4</v>
      </c>
      <c r="C280" s="79">
        <f t="shared" si="177"/>
        <v>2.9426861453323419</v>
      </c>
      <c r="D280" s="101">
        <f t="shared" si="175"/>
        <v>0.4058147012016679</v>
      </c>
      <c r="E280" s="16">
        <f t="shared" si="176"/>
        <v>0.30756899200822163</v>
      </c>
      <c r="F280" s="34">
        <f t="shared" si="173"/>
        <v>11.997684817874104</v>
      </c>
      <c r="G280" s="79">
        <f t="shared" si="174"/>
        <v>5.513566039543762</v>
      </c>
    </row>
    <row r="281" spans="2:23" x14ac:dyDescent="0.25">
      <c r="C281" s="79">
        <f t="shared" si="177"/>
        <v>3.4426861453323419</v>
      </c>
      <c r="D281" s="101">
        <f t="shared" si="175"/>
        <v>0.47268700315603918</v>
      </c>
      <c r="E281" s="16">
        <f t="shared" si="176"/>
        <v>0.26550799618093679</v>
      </c>
      <c r="F281" s="34">
        <f t="shared" si="173"/>
        <v>11.25336688922904</v>
      </c>
      <c r="G281" s="79">
        <f t="shared" si="174"/>
        <v>5.513566039543762</v>
      </c>
    </row>
    <row r="282" spans="2:23" x14ac:dyDescent="0.25">
      <c r="B282">
        <v>5</v>
      </c>
      <c r="C282" s="79">
        <f t="shared" si="177"/>
        <v>3.9426861453323419</v>
      </c>
      <c r="D282" s="101">
        <f t="shared" si="175"/>
        <v>0.52602975862736645</v>
      </c>
      <c r="E282" s="16">
        <f t="shared" si="176"/>
        <v>0.23386675052911032</v>
      </c>
      <c r="F282" s="34">
        <f t="shared" si="173"/>
        <v>10.747303757167071</v>
      </c>
      <c r="G282" s="79">
        <f t="shared" si="174"/>
        <v>5.0123327632216021</v>
      </c>
    </row>
    <row r="283" spans="2:23" x14ac:dyDescent="0.25">
      <c r="C283" s="79">
        <f t="shared" si="177"/>
        <v>4.4426861453323419</v>
      </c>
      <c r="D283" s="101">
        <f t="shared" si="175"/>
        <v>0.56957169993323353</v>
      </c>
      <c r="E283" s="16">
        <f t="shared" si="176"/>
        <v>0.20912108545477359</v>
      </c>
      <c r="F283" s="34">
        <f t="shared" si="173"/>
        <v>10.379744527865189</v>
      </c>
      <c r="G283" s="79">
        <f t="shared" si="174"/>
        <v>5.0123327632216021</v>
      </c>
    </row>
    <row r="284" spans="2:23" x14ac:dyDescent="0.25">
      <c r="C284" s="79">
        <f t="shared" si="177"/>
        <v>4.9426861453323419</v>
      </c>
      <c r="D284" s="101">
        <f t="shared" si="175"/>
        <v>0.60578666144561666</v>
      </c>
      <c r="E284" s="16">
        <f t="shared" si="176"/>
        <v>0.18919988488001227</v>
      </c>
      <c r="F284" s="34">
        <f t="shared" si="173"/>
        <v>10.100146425938924</v>
      </c>
      <c r="G284" s="79">
        <f t="shared" si="174"/>
        <v>5.0123327632216021</v>
      </c>
    </row>
    <row r="285" spans="2:23" x14ac:dyDescent="0.25">
      <c r="B285">
        <v>6</v>
      </c>
      <c r="C285" s="79">
        <f t="shared" si="177"/>
        <v>5.4426861453323419</v>
      </c>
      <c r="D285" s="101">
        <f t="shared" si="175"/>
        <v>0.6363805263074015</v>
      </c>
      <c r="E285" s="16">
        <f t="shared" si="176"/>
        <v>0.17279735087877335</v>
      </c>
      <c r="F285" s="34">
        <f t="shared" si="173"/>
        <v>9.8800425259289142</v>
      </c>
      <c r="G285" s="79">
        <f t="shared" si="174"/>
        <v>4.5110994868994414</v>
      </c>
    </row>
    <row r="286" spans="2:23" x14ac:dyDescent="0.25">
      <c r="C286" s="79">
        <f t="shared" ref="C286:C289" si="178">C285+0.5</f>
        <v>5.9426861453323419</v>
      </c>
      <c r="D286" s="101">
        <f t="shared" si="175"/>
        <v>0.66256775889151198</v>
      </c>
      <c r="E286" s="16">
        <f t="shared" si="176"/>
        <v>0.15904554970371609</v>
      </c>
      <c r="F286" s="34">
        <f t="shared" si="173"/>
        <v>9.7021254205018277</v>
      </c>
      <c r="G286" s="79">
        <f t="shared" si="174"/>
        <v>4.5110994868994414</v>
      </c>
    </row>
    <row r="287" spans="2:23" x14ac:dyDescent="0.25">
      <c r="C287" s="79">
        <f t="shared" si="178"/>
        <v>6.4426861453323419</v>
      </c>
      <c r="D287" s="101">
        <f t="shared" si="175"/>
        <v>0.68523647247955621</v>
      </c>
      <c r="E287" s="16">
        <f t="shared" si="176"/>
        <v>0.1473432743036408</v>
      </c>
      <c r="F287" s="34">
        <f t="shared" si="173"/>
        <v>9.5552442486743523</v>
      </c>
      <c r="G287" s="79">
        <f t="shared" si="174"/>
        <v>4.5110994868994414</v>
      </c>
    </row>
    <row r="288" spans="2:23" x14ac:dyDescent="0.25">
      <c r="C288" s="79">
        <f t="shared" si="178"/>
        <v>6.9426861453323419</v>
      </c>
      <c r="D288" s="101">
        <f t="shared" si="175"/>
        <v>0.7050511498922738</v>
      </c>
      <c r="E288" s="16">
        <f t="shared" si="176"/>
        <v>0.13725999627067487</v>
      </c>
      <c r="F288" s="34">
        <f t="shared" si="173"/>
        <v>9.4318797796510285</v>
      </c>
      <c r="G288" s="79">
        <f t="shared" si="174"/>
        <v>4.5110994868994414</v>
      </c>
    </row>
    <row r="289" spans="2:7" x14ac:dyDescent="0.25">
      <c r="C289" s="79">
        <f t="shared" si="178"/>
        <v>7.4426861453323419</v>
      </c>
      <c r="D289" s="101">
        <f t="shared" si="175"/>
        <v>0.72251886366431739</v>
      </c>
      <c r="E289" s="16">
        <f t="shared" si="176"/>
        <v>0.12847883859321596</v>
      </c>
      <c r="F289" s="34">
        <f t="shared" si="173"/>
        <v>9.3267716247675061</v>
      </c>
      <c r="G289" s="79">
        <f t="shared" si="174"/>
        <v>4.5110994868994414</v>
      </c>
    </row>
    <row r="290" spans="2:7" x14ac:dyDescent="0.25">
      <c r="B290">
        <v>7</v>
      </c>
      <c r="C290" s="79">
        <f t="shared" ref="C290:C300" si="179">C289+0.5</f>
        <v>7.9426861453323419</v>
      </c>
      <c r="D290" s="101">
        <f t="shared" si="175"/>
        <v>0.73803328135863144</v>
      </c>
      <c r="E290" s="16">
        <f t="shared" si="176"/>
        <v>0.12076113386055431</v>
      </c>
      <c r="F290" s="34">
        <f t="shared" si="173"/>
        <v>9.2361262071103862</v>
      </c>
      <c r="G290" s="79">
        <f t="shared" si="174"/>
        <v>4.5110994868994414</v>
      </c>
    </row>
    <row r="291" spans="2:7" x14ac:dyDescent="0.25">
      <c r="C291" s="79">
        <f t="shared" si="179"/>
        <v>8.4426861453323419</v>
      </c>
      <c r="D291" s="101">
        <f t="shared" si="175"/>
        <v>0.75190469011930827</v>
      </c>
      <c r="E291" s="16">
        <f t="shared" si="176"/>
        <v>0.11392354718828535</v>
      </c>
      <c r="F291" s="34">
        <f t="shared" si="173"/>
        <v>9.1571370861295645</v>
      </c>
      <c r="G291" s="79">
        <f t="shared" si="174"/>
        <v>4.5110994868994414</v>
      </c>
    </row>
    <row r="292" spans="2:7" x14ac:dyDescent="0.25">
      <c r="C292" s="79">
        <f t="shared" si="179"/>
        <v>8.9426861453323419</v>
      </c>
      <c r="D292" s="101">
        <f t="shared" si="175"/>
        <v>0.76438096193631422</v>
      </c>
      <c r="E292" s="16">
        <f t="shared" si="176"/>
        <v>0.10782282964934697</v>
      </c>
      <c r="F292" s="34">
        <f t="shared" si="173"/>
        <v>9.0876824683405921</v>
      </c>
      <c r="G292" s="79">
        <f t="shared" si="174"/>
        <v>4.5110994868994414</v>
      </c>
    </row>
    <row r="293" spans="2:7" x14ac:dyDescent="0.25">
      <c r="C293" s="79">
        <f t="shared" si="179"/>
        <v>9.4426861453323419</v>
      </c>
      <c r="D293" s="101">
        <f t="shared" si="175"/>
        <v>0.77566249595852566</v>
      </c>
      <c r="E293" s="16">
        <f t="shared" si="176"/>
        <v>0.10234537492244655</v>
      </c>
      <c r="F293" s="34">
        <f t="shared" si="173"/>
        <v>9.0261278097045832</v>
      </c>
      <c r="G293" s="79">
        <f t="shared" si="174"/>
        <v>4.5110994868994414</v>
      </c>
    </row>
    <row r="294" spans="2:7" x14ac:dyDescent="0.25">
      <c r="B294">
        <v>8</v>
      </c>
      <c r="C294" s="79">
        <f t="shared" si="179"/>
        <v>9.9426861453323419</v>
      </c>
      <c r="D294" s="101">
        <f t="shared" si="175"/>
        <v>0.7859130642861738</v>
      </c>
      <c r="E294" s="16">
        <f t="shared" si="176"/>
        <v>9.7399893993053155E-2</v>
      </c>
      <c r="F294" s="34">
        <f t="shared" si="173"/>
        <v>8.9711931564195186</v>
      </c>
      <c r="G294" s="79">
        <f t="shared" si="174"/>
        <v>4.0098662105772815</v>
      </c>
    </row>
    <row r="295" spans="2:7" x14ac:dyDescent="0.25">
      <c r="C295" s="79">
        <f t="shared" si="179"/>
        <v>10.442686145332342</v>
      </c>
      <c r="D295" s="101">
        <f t="shared" ref="D295:D300" si="180">(C295-$R$271)/(C295+1)</f>
        <v>0.79526781425461346</v>
      </c>
      <c r="E295" s="16">
        <f t="shared" ref="E295:E300" si="181">1-EXP(((1+54.4*D295)/(11+117.2*D295))*((D295-1)/D295^0.5))</f>
        <v>9.2912168842334442E-2</v>
      </c>
      <c r="F295" s="34">
        <f t="shared" ref="F295:F300" si="182">($R$249+E295)/(1-E295)</f>
        <v>8.9218616884252562</v>
      </c>
      <c r="G295" s="79">
        <f t="shared" si="174"/>
        <v>4.0098662105772815</v>
      </c>
    </row>
    <row r="296" spans="2:7" x14ac:dyDescent="0.25">
      <c r="C296" s="79">
        <f t="shared" si="179"/>
        <v>10.942686145332342</v>
      </c>
      <c r="D296" s="101">
        <f t="shared" si="180"/>
        <v>0.80383926054625876</v>
      </c>
      <c r="E296" s="16">
        <f t="shared" si="181"/>
        <v>8.8821225250363289E-2</v>
      </c>
      <c r="F296" s="34">
        <f t="shared" si="182"/>
        <v>8.8773152419764365</v>
      </c>
      <c r="G296" s="79">
        <f t="shared" si="174"/>
        <v>4.0098662105772815</v>
      </c>
    </row>
    <row r="297" spans="2:7" x14ac:dyDescent="0.25">
      <c r="C297" s="79">
        <f t="shared" si="179"/>
        <v>11.442686145332342</v>
      </c>
      <c r="D297" s="101">
        <f t="shared" si="180"/>
        <v>0.81172183257140496</v>
      </c>
      <c r="E297" s="16">
        <f t="shared" si="181"/>
        <v>8.5076494635903055E-2</v>
      </c>
      <c r="F297" s="34">
        <f t="shared" si="182"/>
        <v>8.8368879444390487</v>
      </c>
      <c r="G297" s="79">
        <f t="shared" si="174"/>
        <v>4.0098662105772815</v>
      </c>
    </row>
    <row r="298" spans="2:7" x14ac:dyDescent="0.25">
      <c r="C298" s="79">
        <f t="shared" si="179"/>
        <v>11.942686145332342</v>
      </c>
      <c r="D298" s="101">
        <f t="shared" si="180"/>
        <v>0.81899536780645721</v>
      </c>
      <c r="E298" s="16">
        <f t="shared" si="181"/>
        <v>8.163567810307315E-2</v>
      </c>
      <c r="F298" s="34">
        <f t="shared" si="182"/>
        <v>8.8000322806640128</v>
      </c>
      <c r="G298" s="79">
        <f t="shared" si="174"/>
        <v>4.0098662105772815</v>
      </c>
    </row>
    <row r="299" spans="2:7" x14ac:dyDescent="0.25">
      <c r="C299" s="79">
        <f t="shared" si="179"/>
        <v>12.442686145332342</v>
      </c>
      <c r="D299" s="101">
        <f t="shared" si="180"/>
        <v>0.82572782552497626</v>
      </c>
      <c r="E299" s="16">
        <f t="shared" si="181"/>
        <v>7.8463117428558382E-2</v>
      </c>
      <c r="F299" s="34">
        <f t="shared" si="182"/>
        <v>8.7662938621474868</v>
      </c>
      <c r="G299" s="79">
        <f t="shared" si="174"/>
        <v>4.0098662105772815</v>
      </c>
    </row>
    <row r="300" spans="2:7" x14ac:dyDescent="0.25">
      <c r="C300" s="79">
        <f t="shared" si="179"/>
        <v>12.942686145332342</v>
      </c>
      <c r="D300" s="101">
        <f t="shared" si="180"/>
        <v>0.83197741662451363</v>
      </c>
      <c r="E300" s="16">
        <f t="shared" si="181"/>
        <v>7.5528537577020605E-2</v>
      </c>
      <c r="F300" s="34">
        <f t="shared" si="182"/>
        <v>8.7352923976815759</v>
      </c>
      <c r="G300" s="79">
        <f t="shared" si="174"/>
        <v>4.0098662105772815</v>
      </c>
    </row>
  </sheetData>
  <mergeCells count="30">
    <mergeCell ref="J3:K3"/>
    <mergeCell ref="J4:K4"/>
    <mergeCell ref="J5:K5"/>
    <mergeCell ref="B2:K2"/>
    <mergeCell ref="B15:E15"/>
    <mergeCell ref="B8:E8"/>
    <mergeCell ref="B16:E16"/>
    <mergeCell ref="B17:E17"/>
    <mergeCell ref="B18:E18"/>
    <mergeCell ref="B9:E9"/>
    <mergeCell ref="B10:E10"/>
    <mergeCell ref="B11:E11"/>
    <mergeCell ref="B12:E12"/>
    <mergeCell ref="B13:E13"/>
    <mergeCell ref="B14:E14"/>
    <mergeCell ref="F33:G33"/>
    <mergeCell ref="F35:G35"/>
    <mergeCell ref="W233:X233"/>
    <mergeCell ref="B47:E47"/>
    <mergeCell ref="B38:E38"/>
    <mergeCell ref="F37:I37"/>
    <mergeCell ref="N233:O233"/>
    <mergeCell ref="B39:E39"/>
    <mergeCell ref="B40:E40"/>
    <mergeCell ref="B41:E41"/>
    <mergeCell ref="B42:E42"/>
    <mergeCell ref="B43:E43"/>
    <mergeCell ref="B44:E44"/>
    <mergeCell ref="B45:E45"/>
    <mergeCell ref="B46:E46"/>
  </mergeCells>
  <dataValidations count="2">
    <dataValidation type="list" allowBlank="1" showInputMessage="1" showErrorMessage="1" sqref="G9:G18">
      <formula1>$N$4:$N$6</formula1>
    </dataValidation>
    <dataValidation type="list" allowBlank="1" showInputMessage="1" showErrorMessage="1" sqref="F8">
      <formula1>$O$4:$O$5</formula1>
    </dataValidation>
  </dataValidations>
  <hyperlinks>
    <hyperlink ref="B3" r:id="rId1"/>
  </hyperlinks>
  <pageMargins left="0.25" right="0.25" top="0.75" bottom="0.75" header="0.3" footer="0.3"/>
  <pageSetup paperSize="9" orientation="portrait" horizontalDpi="4294967293" verticalDpi="4294967293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Dbk!$B$15:$B$483</xm:f>
          </x14:formula1>
          <xm:sqref>B9:E18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483"/>
  <sheetViews>
    <sheetView topLeftCell="A7" zoomScale="70" workbookViewId="0">
      <pane ySplit="6" topLeftCell="A94" activePane="bottomLeft" state="frozen"/>
      <selection activeCell="A7" sqref="A7"/>
      <selection pane="bottomLeft" activeCell="B119" sqref="B119"/>
    </sheetView>
  </sheetViews>
  <sheetFormatPr defaultColWidth="16.28515625" defaultRowHeight="12.75" x14ac:dyDescent="0.2"/>
  <cols>
    <col min="1" max="1" width="11.140625" style="2" customWidth="1"/>
    <col min="2" max="2" width="52.28515625" style="2" customWidth="1"/>
    <col min="3" max="256" width="16.28515625" style="2"/>
    <col min="257" max="257" width="11.140625" style="2" customWidth="1"/>
    <col min="258" max="258" width="52.28515625" style="2" customWidth="1"/>
    <col min="259" max="512" width="16.28515625" style="2"/>
    <col min="513" max="513" width="11.140625" style="2" customWidth="1"/>
    <col min="514" max="514" width="52.28515625" style="2" customWidth="1"/>
    <col min="515" max="768" width="16.28515625" style="2"/>
    <col min="769" max="769" width="11.140625" style="2" customWidth="1"/>
    <col min="770" max="770" width="52.28515625" style="2" customWidth="1"/>
    <col min="771" max="1024" width="16.28515625" style="2"/>
    <col min="1025" max="1025" width="11.140625" style="2" customWidth="1"/>
    <col min="1026" max="1026" width="52.28515625" style="2" customWidth="1"/>
    <col min="1027" max="1280" width="16.28515625" style="2"/>
    <col min="1281" max="1281" width="11.140625" style="2" customWidth="1"/>
    <col min="1282" max="1282" width="52.28515625" style="2" customWidth="1"/>
    <col min="1283" max="1536" width="16.28515625" style="2"/>
    <col min="1537" max="1537" width="11.140625" style="2" customWidth="1"/>
    <col min="1538" max="1538" width="52.28515625" style="2" customWidth="1"/>
    <col min="1539" max="1792" width="16.28515625" style="2"/>
    <col min="1793" max="1793" width="11.140625" style="2" customWidth="1"/>
    <col min="1794" max="1794" width="52.28515625" style="2" customWidth="1"/>
    <col min="1795" max="2048" width="16.28515625" style="2"/>
    <col min="2049" max="2049" width="11.140625" style="2" customWidth="1"/>
    <col min="2050" max="2050" width="52.28515625" style="2" customWidth="1"/>
    <col min="2051" max="2304" width="16.28515625" style="2"/>
    <col min="2305" max="2305" width="11.140625" style="2" customWidth="1"/>
    <col min="2306" max="2306" width="52.28515625" style="2" customWidth="1"/>
    <col min="2307" max="2560" width="16.28515625" style="2"/>
    <col min="2561" max="2561" width="11.140625" style="2" customWidth="1"/>
    <col min="2562" max="2562" width="52.28515625" style="2" customWidth="1"/>
    <col min="2563" max="2816" width="16.28515625" style="2"/>
    <col min="2817" max="2817" width="11.140625" style="2" customWidth="1"/>
    <col min="2818" max="2818" width="52.28515625" style="2" customWidth="1"/>
    <col min="2819" max="3072" width="16.28515625" style="2"/>
    <col min="3073" max="3073" width="11.140625" style="2" customWidth="1"/>
    <col min="3074" max="3074" width="52.28515625" style="2" customWidth="1"/>
    <col min="3075" max="3328" width="16.28515625" style="2"/>
    <col min="3329" max="3329" width="11.140625" style="2" customWidth="1"/>
    <col min="3330" max="3330" width="52.28515625" style="2" customWidth="1"/>
    <col min="3331" max="3584" width="16.28515625" style="2"/>
    <col min="3585" max="3585" width="11.140625" style="2" customWidth="1"/>
    <col min="3586" max="3586" width="52.28515625" style="2" customWidth="1"/>
    <col min="3587" max="3840" width="16.28515625" style="2"/>
    <col min="3841" max="3841" width="11.140625" style="2" customWidth="1"/>
    <col min="3842" max="3842" width="52.28515625" style="2" customWidth="1"/>
    <col min="3843" max="4096" width="16.28515625" style="2"/>
    <col min="4097" max="4097" width="11.140625" style="2" customWidth="1"/>
    <col min="4098" max="4098" width="52.28515625" style="2" customWidth="1"/>
    <col min="4099" max="4352" width="16.28515625" style="2"/>
    <col min="4353" max="4353" width="11.140625" style="2" customWidth="1"/>
    <col min="4354" max="4354" width="52.28515625" style="2" customWidth="1"/>
    <col min="4355" max="4608" width="16.28515625" style="2"/>
    <col min="4609" max="4609" width="11.140625" style="2" customWidth="1"/>
    <col min="4610" max="4610" width="52.28515625" style="2" customWidth="1"/>
    <col min="4611" max="4864" width="16.28515625" style="2"/>
    <col min="4865" max="4865" width="11.140625" style="2" customWidth="1"/>
    <col min="4866" max="4866" width="52.28515625" style="2" customWidth="1"/>
    <col min="4867" max="5120" width="16.28515625" style="2"/>
    <col min="5121" max="5121" width="11.140625" style="2" customWidth="1"/>
    <col min="5122" max="5122" width="52.28515625" style="2" customWidth="1"/>
    <col min="5123" max="5376" width="16.28515625" style="2"/>
    <col min="5377" max="5377" width="11.140625" style="2" customWidth="1"/>
    <col min="5378" max="5378" width="52.28515625" style="2" customWidth="1"/>
    <col min="5379" max="5632" width="16.28515625" style="2"/>
    <col min="5633" max="5633" width="11.140625" style="2" customWidth="1"/>
    <col min="5634" max="5634" width="52.28515625" style="2" customWidth="1"/>
    <col min="5635" max="5888" width="16.28515625" style="2"/>
    <col min="5889" max="5889" width="11.140625" style="2" customWidth="1"/>
    <col min="5890" max="5890" width="52.28515625" style="2" customWidth="1"/>
    <col min="5891" max="6144" width="16.28515625" style="2"/>
    <col min="6145" max="6145" width="11.140625" style="2" customWidth="1"/>
    <col min="6146" max="6146" width="52.28515625" style="2" customWidth="1"/>
    <col min="6147" max="6400" width="16.28515625" style="2"/>
    <col min="6401" max="6401" width="11.140625" style="2" customWidth="1"/>
    <col min="6402" max="6402" width="52.28515625" style="2" customWidth="1"/>
    <col min="6403" max="6656" width="16.28515625" style="2"/>
    <col min="6657" max="6657" width="11.140625" style="2" customWidth="1"/>
    <col min="6658" max="6658" width="52.28515625" style="2" customWidth="1"/>
    <col min="6659" max="6912" width="16.28515625" style="2"/>
    <col min="6913" max="6913" width="11.140625" style="2" customWidth="1"/>
    <col min="6914" max="6914" width="52.28515625" style="2" customWidth="1"/>
    <col min="6915" max="7168" width="16.28515625" style="2"/>
    <col min="7169" max="7169" width="11.140625" style="2" customWidth="1"/>
    <col min="7170" max="7170" width="52.28515625" style="2" customWidth="1"/>
    <col min="7171" max="7424" width="16.28515625" style="2"/>
    <col min="7425" max="7425" width="11.140625" style="2" customWidth="1"/>
    <col min="7426" max="7426" width="52.28515625" style="2" customWidth="1"/>
    <col min="7427" max="7680" width="16.28515625" style="2"/>
    <col min="7681" max="7681" width="11.140625" style="2" customWidth="1"/>
    <col min="7682" max="7682" width="52.28515625" style="2" customWidth="1"/>
    <col min="7683" max="7936" width="16.28515625" style="2"/>
    <col min="7937" max="7937" width="11.140625" style="2" customWidth="1"/>
    <col min="7938" max="7938" width="52.28515625" style="2" customWidth="1"/>
    <col min="7939" max="8192" width="16.28515625" style="2"/>
    <col min="8193" max="8193" width="11.140625" style="2" customWidth="1"/>
    <col min="8194" max="8194" width="52.28515625" style="2" customWidth="1"/>
    <col min="8195" max="8448" width="16.28515625" style="2"/>
    <col min="8449" max="8449" width="11.140625" style="2" customWidth="1"/>
    <col min="8450" max="8450" width="52.28515625" style="2" customWidth="1"/>
    <col min="8451" max="8704" width="16.28515625" style="2"/>
    <col min="8705" max="8705" width="11.140625" style="2" customWidth="1"/>
    <col min="8706" max="8706" width="52.28515625" style="2" customWidth="1"/>
    <col min="8707" max="8960" width="16.28515625" style="2"/>
    <col min="8961" max="8961" width="11.140625" style="2" customWidth="1"/>
    <col min="8962" max="8962" width="52.28515625" style="2" customWidth="1"/>
    <col min="8963" max="9216" width="16.28515625" style="2"/>
    <col min="9217" max="9217" width="11.140625" style="2" customWidth="1"/>
    <col min="9218" max="9218" width="52.28515625" style="2" customWidth="1"/>
    <col min="9219" max="9472" width="16.28515625" style="2"/>
    <col min="9473" max="9473" width="11.140625" style="2" customWidth="1"/>
    <col min="9474" max="9474" width="52.28515625" style="2" customWidth="1"/>
    <col min="9475" max="9728" width="16.28515625" style="2"/>
    <col min="9729" max="9729" width="11.140625" style="2" customWidth="1"/>
    <col min="9730" max="9730" width="52.28515625" style="2" customWidth="1"/>
    <col min="9731" max="9984" width="16.28515625" style="2"/>
    <col min="9985" max="9985" width="11.140625" style="2" customWidth="1"/>
    <col min="9986" max="9986" width="52.28515625" style="2" customWidth="1"/>
    <col min="9987" max="10240" width="16.28515625" style="2"/>
    <col min="10241" max="10241" width="11.140625" style="2" customWidth="1"/>
    <col min="10242" max="10242" width="52.28515625" style="2" customWidth="1"/>
    <col min="10243" max="10496" width="16.28515625" style="2"/>
    <col min="10497" max="10497" width="11.140625" style="2" customWidth="1"/>
    <col min="10498" max="10498" width="52.28515625" style="2" customWidth="1"/>
    <col min="10499" max="10752" width="16.28515625" style="2"/>
    <col min="10753" max="10753" width="11.140625" style="2" customWidth="1"/>
    <col min="10754" max="10754" width="52.28515625" style="2" customWidth="1"/>
    <col min="10755" max="11008" width="16.28515625" style="2"/>
    <col min="11009" max="11009" width="11.140625" style="2" customWidth="1"/>
    <col min="11010" max="11010" width="52.28515625" style="2" customWidth="1"/>
    <col min="11011" max="11264" width="16.28515625" style="2"/>
    <col min="11265" max="11265" width="11.140625" style="2" customWidth="1"/>
    <col min="11266" max="11266" width="52.28515625" style="2" customWidth="1"/>
    <col min="11267" max="11520" width="16.28515625" style="2"/>
    <col min="11521" max="11521" width="11.140625" style="2" customWidth="1"/>
    <col min="11522" max="11522" width="52.28515625" style="2" customWidth="1"/>
    <col min="11523" max="11776" width="16.28515625" style="2"/>
    <col min="11777" max="11777" width="11.140625" style="2" customWidth="1"/>
    <col min="11778" max="11778" width="52.28515625" style="2" customWidth="1"/>
    <col min="11779" max="12032" width="16.28515625" style="2"/>
    <col min="12033" max="12033" width="11.140625" style="2" customWidth="1"/>
    <col min="12034" max="12034" width="52.28515625" style="2" customWidth="1"/>
    <col min="12035" max="12288" width="16.28515625" style="2"/>
    <col min="12289" max="12289" width="11.140625" style="2" customWidth="1"/>
    <col min="12290" max="12290" width="52.28515625" style="2" customWidth="1"/>
    <col min="12291" max="12544" width="16.28515625" style="2"/>
    <col min="12545" max="12545" width="11.140625" style="2" customWidth="1"/>
    <col min="12546" max="12546" width="52.28515625" style="2" customWidth="1"/>
    <col min="12547" max="12800" width="16.28515625" style="2"/>
    <col min="12801" max="12801" width="11.140625" style="2" customWidth="1"/>
    <col min="12802" max="12802" width="52.28515625" style="2" customWidth="1"/>
    <col min="12803" max="13056" width="16.28515625" style="2"/>
    <col min="13057" max="13057" width="11.140625" style="2" customWidth="1"/>
    <col min="13058" max="13058" width="52.28515625" style="2" customWidth="1"/>
    <col min="13059" max="13312" width="16.28515625" style="2"/>
    <col min="13313" max="13313" width="11.140625" style="2" customWidth="1"/>
    <col min="13314" max="13314" width="52.28515625" style="2" customWidth="1"/>
    <col min="13315" max="13568" width="16.28515625" style="2"/>
    <col min="13569" max="13569" width="11.140625" style="2" customWidth="1"/>
    <col min="13570" max="13570" width="52.28515625" style="2" customWidth="1"/>
    <col min="13571" max="13824" width="16.28515625" style="2"/>
    <col min="13825" max="13825" width="11.140625" style="2" customWidth="1"/>
    <col min="13826" max="13826" width="52.28515625" style="2" customWidth="1"/>
    <col min="13827" max="14080" width="16.28515625" style="2"/>
    <col min="14081" max="14081" width="11.140625" style="2" customWidth="1"/>
    <col min="14082" max="14082" width="52.28515625" style="2" customWidth="1"/>
    <col min="14083" max="14336" width="16.28515625" style="2"/>
    <col min="14337" max="14337" width="11.140625" style="2" customWidth="1"/>
    <col min="14338" max="14338" width="52.28515625" style="2" customWidth="1"/>
    <col min="14339" max="14592" width="16.28515625" style="2"/>
    <col min="14593" max="14593" width="11.140625" style="2" customWidth="1"/>
    <col min="14594" max="14594" width="52.28515625" style="2" customWidth="1"/>
    <col min="14595" max="14848" width="16.28515625" style="2"/>
    <col min="14849" max="14849" width="11.140625" style="2" customWidth="1"/>
    <col min="14850" max="14850" width="52.28515625" style="2" customWidth="1"/>
    <col min="14851" max="15104" width="16.28515625" style="2"/>
    <col min="15105" max="15105" width="11.140625" style="2" customWidth="1"/>
    <col min="15106" max="15106" width="52.28515625" style="2" customWidth="1"/>
    <col min="15107" max="15360" width="16.28515625" style="2"/>
    <col min="15361" max="15361" width="11.140625" style="2" customWidth="1"/>
    <col min="15362" max="15362" width="52.28515625" style="2" customWidth="1"/>
    <col min="15363" max="15616" width="16.28515625" style="2"/>
    <col min="15617" max="15617" width="11.140625" style="2" customWidth="1"/>
    <col min="15618" max="15618" width="52.28515625" style="2" customWidth="1"/>
    <col min="15619" max="15872" width="16.28515625" style="2"/>
    <col min="15873" max="15873" width="11.140625" style="2" customWidth="1"/>
    <col min="15874" max="15874" width="52.28515625" style="2" customWidth="1"/>
    <col min="15875" max="16128" width="16.28515625" style="2"/>
    <col min="16129" max="16129" width="11.140625" style="2" customWidth="1"/>
    <col min="16130" max="16130" width="52.28515625" style="2" customWidth="1"/>
    <col min="16131" max="16384" width="16.28515625" style="2"/>
  </cols>
  <sheetData>
    <row r="2" spans="1:43" ht="15" x14ac:dyDescent="0.2">
      <c r="A2" s="1"/>
    </row>
    <row r="3" spans="1:43" ht="15" x14ac:dyDescent="0.2">
      <c r="A3" s="1"/>
    </row>
    <row r="6" spans="1:43" ht="15" x14ac:dyDescent="0.2">
      <c r="AL6" s="1"/>
      <c r="AQ6" s="1"/>
    </row>
    <row r="7" spans="1:43" ht="15" x14ac:dyDescent="0.2">
      <c r="AL7" s="1"/>
      <c r="AQ7" s="1"/>
    </row>
    <row r="8" spans="1:43" ht="15" x14ac:dyDescent="0.2">
      <c r="A8" s="1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5</v>
      </c>
      <c r="H8" s="3" t="s">
        <v>6</v>
      </c>
      <c r="I8" s="3" t="s">
        <v>5</v>
      </c>
      <c r="J8" s="3" t="s">
        <v>7</v>
      </c>
      <c r="K8" s="3" t="s">
        <v>8</v>
      </c>
      <c r="L8" s="3" t="s">
        <v>9</v>
      </c>
      <c r="M8" s="3" t="s">
        <v>10</v>
      </c>
      <c r="O8" s="1" t="s">
        <v>11</v>
      </c>
      <c r="R8" s="1" t="s">
        <v>12</v>
      </c>
      <c r="T8" s="3" t="s">
        <v>13</v>
      </c>
      <c r="U8" s="3" t="s">
        <v>14</v>
      </c>
      <c r="V8" s="4" t="s">
        <v>15</v>
      </c>
      <c r="Y8" s="3" t="s">
        <v>16</v>
      </c>
      <c r="Z8" s="3" t="s">
        <v>16</v>
      </c>
      <c r="AB8" s="3" t="s">
        <v>17</v>
      </c>
      <c r="AE8" s="3" t="s">
        <v>18</v>
      </c>
      <c r="AF8" s="5"/>
      <c r="AI8" s="1"/>
      <c r="AJ8" s="1"/>
      <c r="AL8" s="1"/>
      <c r="AQ8" s="1"/>
    </row>
    <row r="9" spans="1:43" ht="15" x14ac:dyDescent="0.2">
      <c r="D9" s="3" t="s">
        <v>19</v>
      </c>
      <c r="E9" s="3" t="s">
        <v>19</v>
      </c>
      <c r="F9" s="3" t="s">
        <v>20</v>
      </c>
      <c r="G9" s="3" t="s">
        <v>21</v>
      </c>
      <c r="H9" s="3" t="s">
        <v>22</v>
      </c>
      <c r="I9" s="3" t="s">
        <v>23</v>
      </c>
      <c r="J9" s="3" t="s">
        <v>24</v>
      </c>
      <c r="K9" s="3" t="s">
        <v>25</v>
      </c>
      <c r="L9" s="3" t="s">
        <v>26</v>
      </c>
      <c r="M9" s="3" t="s">
        <v>27</v>
      </c>
      <c r="N9" s="1" t="s">
        <v>28</v>
      </c>
      <c r="R9" s="1" t="s">
        <v>29</v>
      </c>
      <c r="T9" s="3" t="s">
        <v>30</v>
      </c>
      <c r="U9" s="3" t="s">
        <v>30</v>
      </c>
      <c r="W9" s="1" t="s">
        <v>31</v>
      </c>
      <c r="Y9" s="3" t="s">
        <v>32</v>
      </c>
      <c r="Z9" s="3" t="s">
        <v>33</v>
      </c>
      <c r="AA9" s="1" t="s">
        <v>34</v>
      </c>
      <c r="AE9" s="3" t="s">
        <v>35</v>
      </c>
      <c r="AI9" s="1"/>
      <c r="AJ9" s="1"/>
      <c r="AL9" s="1"/>
      <c r="AQ9" s="1"/>
    </row>
    <row r="10" spans="1:43" ht="15" x14ac:dyDescent="0.2">
      <c r="D10" s="3" t="s">
        <v>36</v>
      </c>
      <c r="E10" s="3" t="s">
        <v>36</v>
      </c>
      <c r="F10" s="3" t="s">
        <v>36</v>
      </c>
      <c r="G10" s="3" t="s">
        <v>37</v>
      </c>
      <c r="H10" s="3" t="s">
        <v>38</v>
      </c>
      <c r="K10" s="3" t="s">
        <v>39</v>
      </c>
      <c r="L10" s="3" t="s">
        <v>36</v>
      </c>
      <c r="M10" s="3" t="s">
        <v>40</v>
      </c>
      <c r="N10" s="6" t="s">
        <v>41</v>
      </c>
      <c r="R10" s="1" t="s">
        <v>42</v>
      </c>
      <c r="T10" s="1" t="s">
        <v>43</v>
      </c>
      <c r="U10" s="1" t="s">
        <v>43</v>
      </c>
      <c r="V10" s="1" t="s">
        <v>44</v>
      </c>
      <c r="Y10" s="3" t="s">
        <v>36</v>
      </c>
      <c r="Z10" s="3" t="s">
        <v>36</v>
      </c>
      <c r="AB10" s="1" t="s">
        <v>45</v>
      </c>
      <c r="AE10" s="3" t="s">
        <v>46</v>
      </c>
    </row>
    <row r="11" spans="1:43" ht="15" x14ac:dyDescent="0.2">
      <c r="D11" s="3" t="s">
        <v>47</v>
      </c>
      <c r="E11" s="3" t="s">
        <v>48</v>
      </c>
      <c r="F11" s="3" t="s">
        <v>49</v>
      </c>
      <c r="G11" s="3" t="s">
        <v>50</v>
      </c>
      <c r="H11" s="3" t="s">
        <v>51</v>
      </c>
      <c r="I11" s="3" t="s">
        <v>52</v>
      </c>
      <c r="J11" s="3" t="s">
        <v>53</v>
      </c>
      <c r="K11" s="3" t="s">
        <v>54</v>
      </c>
      <c r="L11" s="3" t="s">
        <v>55</v>
      </c>
      <c r="M11" s="3" t="s">
        <v>56</v>
      </c>
      <c r="N11" s="3" t="s">
        <v>57</v>
      </c>
      <c r="O11" s="3" t="s">
        <v>58</v>
      </c>
      <c r="P11" s="3" t="s">
        <v>59</v>
      </c>
      <c r="Q11" s="3" t="s">
        <v>60</v>
      </c>
      <c r="R11" s="3" t="s">
        <v>61</v>
      </c>
      <c r="S11" s="3" t="s">
        <v>62</v>
      </c>
      <c r="T11" s="3" t="s">
        <v>63</v>
      </c>
      <c r="U11" s="3" t="s">
        <v>64</v>
      </c>
      <c r="V11" s="3" t="s">
        <v>65</v>
      </c>
      <c r="W11" s="3" t="s">
        <v>61</v>
      </c>
      <c r="X11" s="3" t="s">
        <v>62</v>
      </c>
      <c r="Y11" s="3" t="s">
        <v>66</v>
      </c>
      <c r="Z11" s="3" t="s">
        <v>67</v>
      </c>
      <c r="AA11" s="3" t="s">
        <v>65</v>
      </c>
      <c r="AB11" s="3" t="s">
        <v>61</v>
      </c>
      <c r="AC11" s="3" t="s">
        <v>62</v>
      </c>
      <c r="AD11" s="3" t="s">
        <v>68</v>
      </c>
      <c r="AE11" s="3" t="s">
        <v>69</v>
      </c>
    </row>
    <row r="12" spans="1:43" ht="15" x14ac:dyDescent="0.2">
      <c r="A12" s="1" t="s">
        <v>70</v>
      </c>
      <c r="B12" s="1" t="s">
        <v>71</v>
      </c>
      <c r="C12" s="1" t="s">
        <v>72</v>
      </c>
      <c r="D12" s="1" t="s">
        <v>72</v>
      </c>
      <c r="E12" s="1" t="s">
        <v>72</v>
      </c>
      <c r="F12" s="1" t="s">
        <v>72</v>
      </c>
      <c r="G12" s="1" t="s">
        <v>72</v>
      </c>
      <c r="H12" s="1" t="s">
        <v>72</v>
      </c>
      <c r="I12" s="1" t="s">
        <v>72</v>
      </c>
      <c r="J12" s="1" t="s">
        <v>72</v>
      </c>
      <c r="K12" s="1" t="s">
        <v>72</v>
      </c>
      <c r="L12" s="1" t="s">
        <v>72</v>
      </c>
      <c r="M12" s="1" t="s">
        <v>72</v>
      </c>
      <c r="N12" s="1" t="s">
        <v>72</v>
      </c>
      <c r="O12" s="1" t="s">
        <v>72</v>
      </c>
      <c r="P12" s="1" t="s">
        <v>72</v>
      </c>
      <c r="Q12" s="1" t="s">
        <v>72</v>
      </c>
      <c r="R12" s="1" t="s">
        <v>72</v>
      </c>
      <c r="S12" s="1" t="s">
        <v>72</v>
      </c>
      <c r="T12" s="1" t="s">
        <v>72</v>
      </c>
      <c r="U12" s="1" t="s">
        <v>72</v>
      </c>
      <c r="V12" s="1" t="s">
        <v>72</v>
      </c>
      <c r="W12" s="1" t="s">
        <v>72</v>
      </c>
      <c r="X12" s="1" t="s">
        <v>72</v>
      </c>
      <c r="Y12" s="1" t="s">
        <v>72</v>
      </c>
      <c r="Z12" s="1" t="s">
        <v>72</v>
      </c>
      <c r="AA12" s="1" t="s">
        <v>72</v>
      </c>
      <c r="AB12" s="1" t="s">
        <v>72</v>
      </c>
      <c r="AC12" s="1" t="s">
        <v>72</v>
      </c>
      <c r="AD12" s="1" t="s">
        <v>72</v>
      </c>
      <c r="AE12" s="1" t="s">
        <v>72</v>
      </c>
    </row>
    <row r="13" spans="1:43" ht="15" x14ac:dyDescent="0.2">
      <c r="AI13" s="1"/>
      <c r="AJ13" s="1"/>
      <c r="AL13" s="1"/>
      <c r="AO13" s="1"/>
      <c r="AP13" s="1"/>
      <c r="AQ13" s="1"/>
    </row>
    <row r="14" spans="1:43" ht="15" x14ac:dyDescent="0.2">
      <c r="AI14" s="1"/>
      <c r="AJ14" s="1"/>
      <c r="AL14" s="1"/>
      <c r="AO14" s="1"/>
      <c r="AP14" s="1"/>
      <c r="AQ14" s="1"/>
    </row>
    <row r="15" spans="1:43" ht="15" x14ac:dyDescent="0.2">
      <c r="A15" s="2">
        <v>1</v>
      </c>
      <c r="B15" s="1" t="s">
        <v>73</v>
      </c>
      <c r="C15" s="7">
        <v>84.040999999999997</v>
      </c>
      <c r="D15" s="8">
        <v>161.9</v>
      </c>
      <c r="E15" s="8">
        <v>225.5</v>
      </c>
      <c r="F15" s="8">
        <v>346.2</v>
      </c>
      <c r="G15" s="8">
        <v>37.1</v>
      </c>
      <c r="H15" s="8">
        <v>221</v>
      </c>
      <c r="I15" s="7">
        <v>0.28899999999999998</v>
      </c>
      <c r="J15" s="7">
        <v>0.25700000000000001</v>
      </c>
      <c r="K15" s="7">
        <v>0</v>
      </c>
      <c r="L15" s="8">
        <v>0</v>
      </c>
      <c r="M15" s="8">
        <v>2.2999999999999998</v>
      </c>
      <c r="N15" s="9">
        <v>1.3720000000000001</v>
      </c>
      <c r="O15" s="10">
        <v>7.5020000000000003E-2</v>
      </c>
      <c r="P15" s="10">
        <v>-6.2030000000000001E-5</v>
      </c>
      <c r="Q15" s="10">
        <v>2.0100000000000001E-8</v>
      </c>
      <c r="R15" s="11">
        <v>0</v>
      </c>
      <c r="S15" s="11">
        <v>0</v>
      </c>
      <c r="T15" s="2">
        <v>-178.2</v>
      </c>
      <c r="U15" s="2">
        <v>-162.22999999999999</v>
      </c>
      <c r="V15" s="9">
        <v>15.8965</v>
      </c>
      <c r="W15" s="11">
        <v>1814.91</v>
      </c>
      <c r="X15" s="11">
        <v>-29.92</v>
      </c>
      <c r="Y15" s="2">
        <v>300</v>
      </c>
      <c r="Z15" s="2">
        <v>270</v>
      </c>
      <c r="AA15" s="7">
        <v>50.588999999999999</v>
      </c>
      <c r="AB15" s="11">
        <v>-3540.17</v>
      </c>
      <c r="AC15" s="7">
        <v>-5.2229999999999999</v>
      </c>
      <c r="AD15" s="7">
        <v>1.79</v>
      </c>
      <c r="AE15" s="2">
        <v>4580</v>
      </c>
      <c r="AI15" s="1"/>
      <c r="AJ15" s="1"/>
      <c r="AL15" s="1"/>
      <c r="AO15" s="1"/>
      <c r="AP15" s="1"/>
      <c r="AQ15" s="1"/>
    </row>
    <row r="16" spans="1:43" ht="15" x14ac:dyDescent="0.2">
      <c r="A16" s="2">
        <v>2</v>
      </c>
      <c r="B16" s="1" t="s">
        <v>74</v>
      </c>
      <c r="C16" s="7">
        <v>203.83099999999999</v>
      </c>
      <c r="D16" s="8">
        <v>298</v>
      </c>
      <c r="E16" s="8">
        <v>364.7</v>
      </c>
      <c r="F16" s="8">
        <v>551</v>
      </c>
      <c r="G16" s="8">
        <v>0</v>
      </c>
      <c r="H16" s="8">
        <v>0</v>
      </c>
      <c r="I16" s="7">
        <v>0</v>
      </c>
      <c r="J16" s="7">
        <v>0</v>
      </c>
      <c r="K16" s="7">
        <v>1.645</v>
      </c>
      <c r="L16" s="8">
        <v>298</v>
      </c>
      <c r="M16" s="8">
        <v>0</v>
      </c>
      <c r="N16" s="9">
        <v>0</v>
      </c>
      <c r="O16" s="10">
        <v>0</v>
      </c>
      <c r="P16" s="10">
        <v>0</v>
      </c>
      <c r="Q16" s="10">
        <v>0</v>
      </c>
      <c r="R16" s="11">
        <v>0</v>
      </c>
      <c r="S16" s="11">
        <v>0</v>
      </c>
      <c r="T16" s="2">
        <v>0</v>
      </c>
      <c r="U16" s="2">
        <v>0</v>
      </c>
      <c r="V16" s="9">
        <v>0</v>
      </c>
      <c r="W16" s="11">
        <v>0</v>
      </c>
      <c r="X16" s="11">
        <v>0</v>
      </c>
      <c r="Y16" s="2">
        <v>0</v>
      </c>
      <c r="Z16" s="2">
        <v>0</v>
      </c>
      <c r="AA16" s="7">
        <v>75.314999999999998</v>
      </c>
      <c r="AB16" s="11">
        <v>-7113.72</v>
      </c>
      <c r="AC16" s="7">
        <v>-8.3439999999999994</v>
      </c>
      <c r="AD16" s="7">
        <v>4.95</v>
      </c>
      <c r="AE16" s="2">
        <v>0</v>
      </c>
      <c r="AL16" s="1"/>
      <c r="AO16" s="1"/>
      <c r="AP16" s="1"/>
      <c r="AQ16" s="1"/>
    </row>
    <row r="17" spans="1:43" ht="15" x14ac:dyDescent="0.2">
      <c r="A17" s="2">
        <v>3</v>
      </c>
      <c r="B17" s="1" t="s">
        <v>75</v>
      </c>
      <c r="C17" s="7">
        <v>133.405</v>
      </c>
      <c r="D17" s="8">
        <v>236.5</v>
      </c>
      <c r="E17" s="8">
        <v>386.9</v>
      </c>
      <c r="F17" s="8">
        <v>602</v>
      </c>
      <c r="G17" s="8">
        <v>41</v>
      </c>
      <c r="H17" s="8">
        <v>294</v>
      </c>
      <c r="I17" s="7">
        <v>0.24</v>
      </c>
      <c r="J17" s="7">
        <v>0.22</v>
      </c>
      <c r="K17" s="7">
        <v>1.4410000000000001</v>
      </c>
      <c r="L17" s="8">
        <v>293</v>
      </c>
      <c r="M17" s="8">
        <v>1.7</v>
      </c>
      <c r="N17" s="9">
        <v>1.51</v>
      </c>
      <c r="O17" s="10">
        <v>8.1939999999999999E-2</v>
      </c>
      <c r="P17" s="10">
        <v>-7.0640000000000001E-5</v>
      </c>
      <c r="Q17" s="10">
        <v>2.339E-8</v>
      </c>
      <c r="R17" s="11">
        <v>346.72</v>
      </c>
      <c r="S17" s="11">
        <v>304.43</v>
      </c>
      <c r="T17" s="2">
        <v>-33.1</v>
      </c>
      <c r="U17" s="2">
        <v>-18.52</v>
      </c>
      <c r="V17" s="9">
        <v>16.0381</v>
      </c>
      <c r="W17" s="11">
        <v>3110.79</v>
      </c>
      <c r="X17" s="11">
        <v>-56.16</v>
      </c>
      <c r="Y17" s="2">
        <v>428</v>
      </c>
      <c r="Z17" s="2">
        <v>302</v>
      </c>
      <c r="AA17" s="7">
        <v>0</v>
      </c>
      <c r="AB17" s="11">
        <v>0</v>
      </c>
      <c r="AC17" s="7">
        <v>0</v>
      </c>
      <c r="AD17" s="7">
        <v>0</v>
      </c>
      <c r="AE17" s="2">
        <v>7960</v>
      </c>
      <c r="AO17" s="1"/>
      <c r="AP17" s="1"/>
      <c r="AQ17" s="1"/>
    </row>
    <row r="18" spans="1:43" ht="15" x14ac:dyDescent="0.2">
      <c r="A18" s="2">
        <v>4</v>
      </c>
      <c r="B18" s="1" t="s">
        <v>76</v>
      </c>
      <c r="C18" s="7">
        <v>112.21599999999999</v>
      </c>
      <c r="D18" s="8">
        <v>0</v>
      </c>
      <c r="E18" s="8">
        <v>386.9</v>
      </c>
      <c r="F18" s="8">
        <v>579.5</v>
      </c>
      <c r="G18" s="8">
        <v>29</v>
      </c>
      <c r="H18" s="8">
        <v>0</v>
      </c>
      <c r="I18" s="7">
        <v>0</v>
      </c>
      <c r="J18" s="7">
        <v>0.252</v>
      </c>
      <c r="K18" s="7">
        <v>0</v>
      </c>
      <c r="L18" s="8">
        <v>0</v>
      </c>
      <c r="M18" s="8">
        <v>0</v>
      </c>
      <c r="N18" s="9">
        <v>0</v>
      </c>
      <c r="O18" s="10">
        <v>0</v>
      </c>
      <c r="P18" s="10">
        <v>0</v>
      </c>
      <c r="Q18" s="10">
        <v>0</v>
      </c>
      <c r="R18" s="11">
        <v>0</v>
      </c>
      <c r="S18" s="11">
        <v>0</v>
      </c>
      <c r="T18" s="2">
        <v>0</v>
      </c>
      <c r="U18" s="2">
        <v>0</v>
      </c>
      <c r="V18" s="9">
        <v>15.708399999999999</v>
      </c>
      <c r="W18" s="11">
        <v>3015.51</v>
      </c>
      <c r="X18" s="11">
        <v>-54.59</v>
      </c>
      <c r="Y18" s="2">
        <v>414</v>
      </c>
      <c r="Z18" s="2">
        <v>279</v>
      </c>
      <c r="AA18" s="7">
        <v>0</v>
      </c>
      <c r="AB18" s="11">
        <v>0</v>
      </c>
      <c r="AC18" s="7">
        <v>0</v>
      </c>
      <c r="AD18" s="7">
        <v>0</v>
      </c>
      <c r="AE18" s="2">
        <v>7790</v>
      </c>
      <c r="AQ18" s="1"/>
    </row>
    <row r="19" spans="1:43" ht="15" x14ac:dyDescent="0.2">
      <c r="A19" s="2">
        <v>5</v>
      </c>
      <c r="B19" s="1" t="s">
        <v>77</v>
      </c>
      <c r="C19" s="7">
        <v>112.21599999999999</v>
      </c>
      <c r="D19" s="8">
        <v>0</v>
      </c>
      <c r="E19" s="8">
        <v>378</v>
      </c>
      <c r="F19" s="8">
        <v>569.5</v>
      </c>
      <c r="G19" s="8">
        <v>27.9</v>
      </c>
      <c r="H19" s="8">
        <v>0</v>
      </c>
      <c r="I19" s="7">
        <v>0</v>
      </c>
      <c r="J19" s="7">
        <v>0.21099999999999999</v>
      </c>
      <c r="K19" s="7">
        <v>0</v>
      </c>
      <c r="L19" s="8">
        <v>0</v>
      </c>
      <c r="M19" s="8">
        <v>0</v>
      </c>
      <c r="N19" s="9">
        <v>0</v>
      </c>
      <c r="O19" s="10">
        <v>0</v>
      </c>
      <c r="P19" s="10">
        <v>0</v>
      </c>
      <c r="Q19" s="10">
        <v>0</v>
      </c>
      <c r="R19" s="11">
        <v>0</v>
      </c>
      <c r="S19" s="11">
        <v>0</v>
      </c>
      <c r="T19" s="2">
        <v>0</v>
      </c>
      <c r="U19" s="2">
        <v>0</v>
      </c>
      <c r="V19" s="9">
        <v>15.679399999999999</v>
      </c>
      <c r="W19" s="11">
        <v>2938.09</v>
      </c>
      <c r="X19" s="11">
        <v>-53.25</v>
      </c>
      <c r="Y19" s="2">
        <v>404</v>
      </c>
      <c r="Z19" s="2">
        <v>273</v>
      </c>
      <c r="AA19" s="7">
        <v>0</v>
      </c>
      <c r="AB19" s="11">
        <v>0</v>
      </c>
      <c r="AC19" s="7">
        <v>0</v>
      </c>
      <c r="AD19" s="7">
        <v>0</v>
      </c>
      <c r="AE19" s="2">
        <v>7570</v>
      </c>
      <c r="AQ19" s="1"/>
    </row>
    <row r="20" spans="1:43" ht="15" x14ac:dyDescent="0.2">
      <c r="A20" s="2">
        <v>6</v>
      </c>
      <c r="B20" s="1" t="s">
        <v>78</v>
      </c>
      <c r="C20" s="7">
        <v>170.922</v>
      </c>
      <c r="D20" s="8">
        <v>179</v>
      </c>
      <c r="E20" s="8">
        <v>277</v>
      </c>
      <c r="F20" s="8">
        <v>418.6</v>
      </c>
      <c r="G20" s="8">
        <v>32.6</v>
      </c>
      <c r="H20" s="8">
        <v>294</v>
      </c>
      <c r="I20" s="7">
        <v>0.27900000000000003</v>
      </c>
      <c r="J20" s="7">
        <v>0</v>
      </c>
      <c r="K20" s="7">
        <v>1.4550000000000001</v>
      </c>
      <c r="L20" s="8">
        <v>298</v>
      </c>
      <c r="M20" s="8">
        <v>0</v>
      </c>
      <c r="N20" s="9">
        <v>9.6620000000000008</v>
      </c>
      <c r="O20" s="10">
        <v>7.8299999999999995E-2</v>
      </c>
      <c r="P20" s="10">
        <v>6.5720000000000001E-5</v>
      </c>
      <c r="Q20" s="10">
        <v>1.8679999999999999E-8</v>
      </c>
      <c r="R20" s="11">
        <v>0</v>
      </c>
      <c r="S20" s="11">
        <v>0</v>
      </c>
      <c r="T20" s="2">
        <v>0</v>
      </c>
      <c r="U20" s="2">
        <v>0</v>
      </c>
      <c r="V20" s="9">
        <v>0</v>
      </c>
      <c r="W20" s="11">
        <v>0</v>
      </c>
      <c r="X20" s="11">
        <v>0</v>
      </c>
      <c r="Y20" s="2">
        <v>0</v>
      </c>
      <c r="Z20" s="2">
        <v>0</v>
      </c>
      <c r="AA20" s="7">
        <v>0</v>
      </c>
      <c r="AB20" s="11">
        <v>0</v>
      </c>
      <c r="AC20" s="7">
        <v>0</v>
      </c>
      <c r="AD20" s="7">
        <v>0</v>
      </c>
      <c r="AE20" s="2">
        <v>0</v>
      </c>
      <c r="AQ20" s="1"/>
    </row>
    <row r="21" spans="1:43" ht="15" x14ac:dyDescent="0.2">
      <c r="A21" s="2">
        <v>7</v>
      </c>
      <c r="B21" s="1" t="s">
        <v>79</v>
      </c>
      <c r="C21" s="7">
        <v>98.96</v>
      </c>
      <c r="D21" s="8">
        <v>176.2</v>
      </c>
      <c r="E21" s="8">
        <v>330.4</v>
      </c>
      <c r="F21" s="8">
        <v>523</v>
      </c>
      <c r="G21" s="8">
        <v>50</v>
      </c>
      <c r="H21" s="8">
        <v>240</v>
      </c>
      <c r="I21" s="7">
        <v>0.28000000000000003</v>
      </c>
      <c r="J21" s="7">
        <v>0.248</v>
      </c>
      <c r="K21" s="7">
        <v>1.1679999999999999</v>
      </c>
      <c r="L21" s="8">
        <v>298</v>
      </c>
      <c r="M21" s="8">
        <v>2</v>
      </c>
      <c r="N21" s="9">
        <v>2.9790000000000001</v>
      </c>
      <c r="O21" s="10">
        <v>6.4390000000000003E-2</v>
      </c>
      <c r="P21" s="10">
        <v>-4.8959999999999999E-5</v>
      </c>
      <c r="Q21" s="10">
        <v>1.5049999999999999E-8</v>
      </c>
      <c r="R21" s="11">
        <v>412.27</v>
      </c>
      <c r="S21" s="11">
        <v>239.1</v>
      </c>
      <c r="T21" s="2">
        <v>-31.05</v>
      </c>
      <c r="U21" s="2">
        <v>-17.47</v>
      </c>
      <c r="V21" s="9">
        <v>16.084199999999999</v>
      </c>
      <c r="W21" s="11">
        <v>2697.29</v>
      </c>
      <c r="X21" s="11">
        <v>-45.03</v>
      </c>
      <c r="Y21" s="2">
        <v>352</v>
      </c>
      <c r="Z21" s="2">
        <v>242</v>
      </c>
      <c r="AA21" s="7">
        <v>56.232999999999997</v>
      </c>
      <c r="AB21" s="11">
        <v>-5422.68</v>
      </c>
      <c r="AC21" s="7">
        <v>-5.726</v>
      </c>
      <c r="AD21" s="7">
        <v>3.17</v>
      </c>
      <c r="AE21" s="2">
        <v>6860</v>
      </c>
      <c r="AQ21" s="1"/>
    </row>
    <row r="22" spans="1:43" ht="15" x14ac:dyDescent="0.2">
      <c r="A22" s="2">
        <v>8</v>
      </c>
      <c r="B22" s="1" t="s">
        <v>80</v>
      </c>
      <c r="C22" s="7">
        <v>66.051000000000002</v>
      </c>
      <c r="D22" s="8">
        <v>156.19999999999999</v>
      </c>
      <c r="E22" s="8">
        <v>248.4</v>
      </c>
      <c r="F22" s="8">
        <v>386.6</v>
      </c>
      <c r="G22" s="8">
        <v>44.4</v>
      </c>
      <c r="H22" s="8">
        <v>181</v>
      </c>
      <c r="I22" s="7">
        <v>0.253</v>
      </c>
      <c r="J22" s="7">
        <v>0.26600000000000001</v>
      </c>
      <c r="K22" s="7">
        <v>0</v>
      </c>
      <c r="L22" s="8">
        <v>0</v>
      </c>
      <c r="M22" s="8">
        <v>2.2999999999999998</v>
      </c>
      <c r="N22" s="9">
        <v>2.0720000000000001</v>
      </c>
      <c r="O22" s="10">
        <v>5.722E-2</v>
      </c>
      <c r="P22" s="10">
        <v>-3.4799999999999999E-5</v>
      </c>
      <c r="Q22" s="10">
        <v>8.1069999999999994E-9</v>
      </c>
      <c r="R22" s="11">
        <v>319.27</v>
      </c>
      <c r="S22" s="11">
        <v>186.56</v>
      </c>
      <c r="T22" s="2">
        <v>-118</v>
      </c>
      <c r="U22" s="2">
        <v>-104.26</v>
      </c>
      <c r="V22" s="9">
        <v>16.187100000000001</v>
      </c>
      <c r="W22" s="11">
        <v>2095.35</v>
      </c>
      <c r="X22" s="11">
        <v>-29.16</v>
      </c>
      <c r="Y22" s="2">
        <v>273</v>
      </c>
      <c r="Z22" s="2">
        <v>238</v>
      </c>
      <c r="AA22" s="7">
        <v>48.591000000000001</v>
      </c>
      <c r="AB22" s="11">
        <v>-3837.61</v>
      </c>
      <c r="AC22" s="7">
        <v>-4.8109999999999999</v>
      </c>
      <c r="AD22" s="7">
        <v>1.87</v>
      </c>
      <c r="AE22" s="2">
        <v>5100</v>
      </c>
      <c r="AQ22" s="1"/>
    </row>
    <row r="23" spans="1:43" ht="15" x14ac:dyDescent="0.2">
      <c r="A23" s="2">
        <v>9</v>
      </c>
      <c r="B23" s="1" t="s">
        <v>81</v>
      </c>
      <c r="C23" s="7">
        <v>64.034999999999997</v>
      </c>
      <c r="D23" s="8">
        <v>0</v>
      </c>
      <c r="E23" s="8">
        <v>0</v>
      </c>
      <c r="F23" s="8">
        <v>302.8</v>
      </c>
      <c r="G23" s="8">
        <v>44</v>
      </c>
      <c r="H23" s="8">
        <v>154</v>
      </c>
      <c r="I23" s="7">
        <v>0.27300000000000002</v>
      </c>
      <c r="J23" s="7">
        <v>0</v>
      </c>
      <c r="K23" s="7">
        <v>0</v>
      </c>
      <c r="L23" s="8">
        <v>0</v>
      </c>
      <c r="M23" s="8">
        <v>1.4</v>
      </c>
      <c r="N23" s="9">
        <v>0.73399999999999999</v>
      </c>
      <c r="O23" s="10">
        <v>5.8389999999999997E-2</v>
      </c>
      <c r="P23" s="10">
        <v>-5.0139999999999998E-5</v>
      </c>
      <c r="Q23" s="10">
        <v>1.6770000000000001E-8</v>
      </c>
      <c r="R23" s="11">
        <v>0</v>
      </c>
      <c r="S23" s="11">
        <v>0</v>
      </c>
      <c r="T23" s="2">
        <v>-82.5</v>
      </c>
      <c r="U23" s="2">
        <v>-76.84</v>
      </c>
      <c r="V23" s="9">
        <v>0</v>
      </c>
      <c r="W23" s="11">
        <v>0</v>
      </c>
      <c r="X23" s="11">
        <v>0</v>
      </c>
      <c r="Y23" s="2">
        <v>0</v>
      </c>
      <c r="Z23" s="2">
        <v>0</v>
      </c>
      <c r="AA23" s="7">
        <v>0</v>
      </c>
      <c r="AB23" s="11">
        <v>0</v>
      </c>
      <c r="AC23" s="7">
        <v>0</v>
      </c>
      <c r="AD23" s="7">
        <v>0</v>
      </c>
      <c r="AE23" s="2">
        <v>0</v>
      </c>
      <c r="AQ23" s="1"/>
    </row>
    <row r="24" spans="1:43" ht="15" x14ac:dyDescent="0.2">
      <c r="A24" s="2">
        <v>10</v>
      </c>
      <c r="B24" s="1" t="s">
        <v>82</v>
      </c>
      <c r="C24" s="7">
        <v>112.21599999999999</v>
      </c>
      <c r="D24" s="8">
        <v>239.7</v>
      </c>
      <c r="E24" s="8">
        <v>392.7</v>
      </c>
      <c r="F24" s="8">
        <v>591</v>
      </c>
      <c r="G24" s="8">
        <v>29.3</v>
      </c>
      <c r="H24" s="8">
        <v>416</v>
      </c>
      <c r="I24" s="7">
        <v>0.25</v>
      </c>
      <c r="J24" s="7">
        <v>0.23799999999999999</v>
      </c>
      <c r="K24" s="7">
        <v>0.78500000000000003</v>
      </c>
      <c r="L24" s="8">
        <v>289</v>
      </c>
      <c r="M24" s="8">
        <v>0</v>
      </c>
      <c r="N24" s="9">
        <v>-17.122</v>
      </c>
      <c r="O24" s="10">
        <v>0.21490000000000001</v>
      </c>
      <c r="P24" s="10">
        <v>-1.199E-4</v>
      </c>
      <c r="Q24" s="10">
        <v>2.461E-8</v>
      </c>
      <c r="R24" s="11">
        <v>0</v>
      </c>
      <c r="S24" s="11">
        <v>0</v>
      </c>
      <c r="T24" s="2">
        <v>-43.26</v>
      </c>
      <c r="U24" s="2">
        <v>8.42</v>
      </c>
      <c r="V24" s="9">
        <v>16.964700000000001</v>
      </c>
      <c r="W24" s="11">
        <v>4276.08</v>
      </c>
      <c r="X24" s="11">
        <v>-52.8</v>
      </c>
      <c r="Y24" s="2">
        <v>480</v>
      </c>
      <c r="Z24" s="2">
        <v>345</v>
      </c>
      <c r="AA24" s="7">
        <v>0</v>
      </c>
      <c r="AB24" s="11">
        <v>0</v>
      </c>
      <c r="AC24" s="7">
        <v>0</v>
      </c>
      <c r="AD24" s="7">
        <v>0</v>
      </c>
      <c r="AE24" s="2">
        <v>0</v>
      </c>
      <c r="AQ24" s="1"/>
    </row>
    <row r="25" spans="1:43" ht="15" x14ac:dyDescent="0.2">
      <c r="A25" s="2">
        <v>11</v>
      </c>
      <c r="B25" s="1" t="s">
        <v>83</v>
      </c>
      <c r="C25" s="7">
        <v>98.188999999999993</v>
      </c>
      <c r="D25" s="8">
        <v>203.4</v>
      </c>
      <c r="E25" s="8">
        <v>361</v>
      </c>
      <c r="F25" s="8">
        <v>547</v>
      </c>
      <c r="G25" s="8">
        <v>34</v>
      </c>
      <c r="H25" s="8">
        <v>360</v>
      </c>
      <c r="I25" s="7">
        <v>0.27</v>
      </c>
      <c r="J25" s="7">
        <v>0.27300000000000002</v>
      </c>
      <c r="K25" s="7">
        <v>0.75900000000000001</v>
      </c>
      <c r="L25" s="8">
        <v>289</v>
      </c>
      <c r="M25" s="8">
        <v>0</v>
      </c>
      <c r="N25" s="9">
        <v>-13.827</v>
      </c>
      <c r="O25" s="10">
        <v>0.1832</v>
      </c>
      <c r="P25" s="10">
        <v>-1.075E-4</v>
      </c>
      <c r="Q25" s="10">
        <v>2.4129999999999998E-8</v>
      </c>
      <c r="R25" s="11">
        <v>0</v>
      </c>
      <c r="S25" s="11">
        <v>0</v>
      </c>
      <c r="T25" s="2">
        <v>-33.049999999999997</v>
      </c>
      <c r="U25" s="2">
        <v>9.33</v>
      </c>
      <c r="V25" s="9">
        <v>15.6973</v>
      </c>
      <c r="W25" s="11">
        <v>2807.94</v>
      </c>
      <c r="X25" s="11">
        <v>-51.2</v>
      </c>
      <c r="Y25" s="2">
        <v>390</v>
      </c>
      <c r="Z25" s="2">
        <v>260</v>
      </c>
      <c r="AA25" s="7">
        <v>0</v>
      </c>
      <c r="AB25" s="11">
        <v>0</v>
      </c>
      <c r="AC25" s="7">
        <v>0</v>
      </c>
      <c r="AD25" s="7">
        <v>0</v>
      </c>
      <c r="AE25" s="2">
        <v>7240</v>
      </c>
      <c r="AQ25" s="1"/>
    </row>
    <row r="26" spans="1:43" ht="15" x14ac:dyDescent="0.2">
      <c r="A26" s="2">
        <v>12</v>
      </c>
      <c r="B26" s="1" t="s">
        <v>84</v>
      </c>
      <c r="C26" s="7">
        <v>187.38</v>
      </c>
      <c r="D26" s="8">
        <v>238.2</v>
      </c>
      <c r="E26" s="8">
        <v>320.7</v>
      </c>
      <c r="F26" s="8">
        <v>487.2</v>
      </c>
      <c r="G26" s="8">
        <v>33.700000000000003</v>
      </c>
      <c r="H26" s="8">
        <v>304</v>
      </c>
      <c r="I26" s="7">
        <v>0.25600000000000001</v>
      </c>
      <c r="J26" s="7">
        <v>0.252</v>
      </c>
      <c r="K26" s="7">
        <v>1.58</v>
      </c>
      <c r="L26" s="8">
        <v>289</v>
      </c>
      <c r="M26" s="8">
        <v>0</v>
      </c>
      <c r="N26" s="9">
        <v>14.603</v>
      </c>
      <c r="O26" s="10">
        <v>6.8650000000000003E-2</v>
      </c>
      <c r="P26" s="10">
        <v>-5.7800000000000002E-5</v>
      </c>
      <c r="Q26" s="10">
        <v>1.6490000000000001E-8</v>
      </c>
      <c r="R26" s="11">
        <v>0</v>
      </c>
      <c r="S26" s="11">
        <v>0</v>
      </c>
      <c r="T26" s="2">
        <v>-178.1</v>
      </c>
      <c r="U26" s="2">
        <v>0</v>
      </c>
      <c r="V26" s="9">
        <v>15.8424</v>
      </c>
      <c r="W26" s="11">
        <v>2523.61</v>
      </c>
      <c r="X26" s="11">
        <v>-45.67</v>
      </c>
      <c r="Y26" s="2">
        <v>360</v>
      </c>
      <c r="Z26" s="2">
        <v>250</v>
      </c>
      <c r="AA26" s="7">
        <v>57.097000000000001</v>
      </c>
      <c r="AB26" s="11">
        <v>-5249.75</v>
      </c>
      <c r="AC26" s="7">
        <v>-5.9130000000000003</v>
      </c>
      <c r="AD26" s="7">
        <v>3.91</v>
      </c>
      <c r="AE26" s="2">
        <v>6570</v>
      </c>
      <c r="AQ26" s="1"/>
    </row>
    <row r="27" spans="1:43" ht="15" x14ac:dyDescent="0.2">
      <c r="A27" s="2">
        <v>13</v>
      </c>
      <c r="B27" s="1" t="s">
        <v>85</v>
      </c>
      <c r="C27" s="7">
        <v>132.20599999999999</v>
      </c>
      <c r="D27" s="8">
        <v>242</v>
      </c>
      <c r="E27" s="8">
        <v>480.7</v>
      </c>
      <c r="F27" s="8">
        <v>719</v>
      </c>
      <c r="G27" s="8">
        <v>34.700000000000003</v>
      </c>
      <c r="H27" s="8">
        <v>0</v>
      </c>
      <c r="I27" s="7">
        <v>0</v>
      </c>
      <c r="J27" s="7">
        <v>0.30299999999999999</v>
      </c>
      <c r="K27" s="7">
        <v>0.97299999999999998</v>
      </c>
      <c r="L27" s="8">
        <v>293</v>
      </c>
      <c r="M27" s="8">
        <v>0</v>
      </c>
      <c r="N27" s="9">
        <v>0</v>
      </c>
      <c r="O27" s="10">
        <v>0</v>
      </c>
      <c r="P27" s="10">
        <v>0</v>
      </c>
      <c r="Q27" s="10">
        <v>0</v>
      </c>
      <c r="R27" s="11">
        <v>0</v>
      </c>
      <c r="S27" s="11">
        <v>0</v>
      </c>
      <c r="T27" s="2">
        <v>6.6</v>
      </c>
      <c r="U27" s="2">
        <v>39.9</v>
      </c>
      <c r="V27" s="9">
        <v>16.2805</v>
      </c>
      <c r="W27" s="11">
        <v>4009.49</v>
      </c>
      <c r="X27" s="11">
        <v>-64.89</v>
      </c>
      <c r="Y27" s="2">
        <v>500</v>
      </c>
      <c r="Z27" s="2">
        <v>365</v>
      </c>
      <c r="AA27" s="7">
        <v>0</v>
      </c>
      <c r="AB27" s="11">
        <v>0</v>
      </c>
      <c r="AC27" s="7">
        <v>0</v>
      </c>
      <c r="AD27" s="7">
        <v>0</v>
      </c>
      <c r="AE27" s="2">
        <v>9490</v>
      </c>
      <c r="AQ27" s="1"/>
    </row>
    <row r="28" spans="1:43" ht="15" x14ac:dyDescent="0.2">
      <c r="A28" s="2">
        <v>14</v>
      </c>
      <c r="B28" s="1" t="s">
        <v>86</v>
      </c>
      <c r="C28" s="7">
        <v>147.43199999999999</v>
      </c>
      <c r="D28" s="8">
        <v>258.5</v>
      </c>
      <c r="E28" s="8">
        <v>429</v>
      </c>
      <c r="F28" s="8">
        <v>651</v>
      </c>
      <c r="G28" s="8">
        <v>39</v>
      </c>
      <c r="H28" s="8">
        <v>348</v>
      </c>
      <c r="I28" s="7">
        <v>0.25</v>
      </c>
      <c r="J28" s="7">
        <v>0.31</v>
      </c>
      <c r="K28" s="7">
        <v>1.389</v>
      </c>
      <c r="L28" s="8">
        <v>293</v>
      </c>
      <c r="M28" s="8">
        <v>0</v>
      </c>
      <c r="N28" s="9">
        <v>6.4210000000000003</v>
      </c>
      <c r="O28" s="10">
        <v>8.6510000000000004E-2</v>
      </c>
      <c r="P28" s="10">
        <v>-6.656E-5</v>
      </c>
      <c r="Q28" s="10">
        <v>2.0990000000000001E-8</v>
      </c>
      <c r="R28" s="11">
        <v>818.63</v>
      </c>
      <c r="S28" s="11">
        <v>342.88</v>
      </c>
      <c r="T28" s="2">
        <v>-44.4</v>
      </c>
      <c r="U28" s="2">
        <v>-23.37</v>
      </c>
      <c r="V28" s="9">
        <v>16.124600000000001</v>
      </c>
      <c r="W28" s="11">
        <v>3417.27</v>
      </c>
      <c r="X28" s="11">
        <v>-69.150000000000006</v>
      </c>
      <c r="Y28" s="2">
        <v>470</v>
      </c>
      <c r="Z28" s="2">
        <v>315</v>
      </c>
      <c r="AA28" s="7">
        <v>0</v>
      </c>
      <c r="AB28" s="11">
        <v>0</v>
      </c>
      <c r="AC28" s="7">
        <v>0</v>
      </c>
      <c r="AD28" s="7">
        <v>0</v>
      </c>
      <c r="AE28" s="2">
        <v>9180</v>
      </c>
      <c r="AQ28" s="1"/>
    </row>
    <row r="29" spans="1:43" ht="15" x14ac:dyDescent="0.2">
      <c r="A29" s="2">
        <v>15</v>
      </c>
      <c r="B29" s="1" t="s">
        <v>87</v>
      </c>
      <c r="C29" s="7">
        <v>120.19499999999999</v>
      </c>
      <c r="D29" s="8">
        <v>247.7</v>
      </c>
      <c r="E29" s="8">
        <v>449.2</v>
      </c>
      <c r="F29" s="8">
        <v>664.5</v>
      </c>
      <c r="G29" s="8">
        <v>34.1</v>
      </c>
      <c r="H29" s="8">
        <v>430</v>
      </c>
      <c r="I29" s="7">
        <v>0.27</v>
      </c>
      <c r="J29" s="7">
        <v>0.39</v>
      </c>
      <c r="K29" s="7">
        <v>0.89400000000000002</v>
      </c>
      <c r="L29" s="8">
        <v>293</v>
      </c>
      <c r="M29" s="8">
        <v>0.6</v>
      </c>
      <c r="N29" s="9">
        <v>-1.6579999999999999</v>
      </c>
      <c r="O29" s="10">
        <v>0.15129999999999999</v>
      </c>
      <c r="P29" s="10">
        <v>-7.9450000000000007E-5</v>
      </c>
      <c r="Q29" s="10">
        <v>1.5790000000000001E-8</v>
      </c>
      <c r="R29" s="11">
        <v>0</v>
      </c>
      <c r="S29" s="11">
        <v>0</v>
      </c>
      <c r="T29" s="2">
        <v>-2.29</v>
      </c>
      <c r="U29" s="2">
        <v>29.77</v>
      </c>
      <c r="V29" s="9">
        <v>16.2121</v>
      </c>
      <c r="W29" s="11">
        <v>3670.22</v>
      </c>
      <c r="X29" s="11">
        <v>-66.069999999999993</v>
      </c>
      <c r="Y29" s="2">
        <v>479</v>
      </c>
      <c r="Z29" s="2">
        <v>329</v>
      </c>
      <c r="AA29" s="7">
        <v>0</v>
      </c>
      <c r="AB29" s="11">
        <v>0</v>
      </c>
      <c r="AC29" s="7">
        <v>0</v>
      </c>
      <c r="AD29" s="7">
        <v>0</v>
      </c>
      <c r="AE29" s="2">
        <v>9570</v>
      </c>
      <c r="AQ29" s="1"/>
    </row>
    <row r="30" spans="1:43" ht="15" x14ac:dyDescent="0.2">
      <c r="A30" s="2">
        <v>16</v>
      </c>
      <c r="B30" s="1" t="s">
        <v>88</v>
      </c>
      <c r="C30" s="7">
        <v>134.22200000000001</v>
      </c>
      <c r="D30" s="8">
        <v>352</v>
      </c>
      <c r="E30" s="8">
        <v>470</v>
      </c>
      <c r="F30" s="8">
        <v>675</v>
      </c>
      <c r="G30" s="8">
        <v>29</v>
      </c>
      <c r="H30" s="8">
        <v>480</v>
      </c>
      <c r="I30" s="7">
        <v>0.25</v>
      </c>
      <c r="J30" s="7">
        <v>0.42599999999999999</v>
      </c>
      <c r="K30" s="7">
        <v>0.83799999999999997</v>
      </c>
      <c r="L30" s="8">
        <v>354</v>
      </c>
      <c r="M30" s="8">
        <v>0</v>
      </c>
      <c r="N30" s="9">
        <v>3.9460000000000002</v>
      </c>
      <c r="O30" s="10">
        <v>0.15570000000000001</v>
      </c>
      <c r="P30" s="10">
        <v>-6.8759999999999999E-5</v>
      </c>
      <c r="Q30" s="10">
        <v>7.7789999999999997E-9</v>
      </c>
      <c r="R30" s="11">
        <v>0</v>
      </c>
      <c r="S30" s="11">
        <v>0</v>
      </c>
      <c r="T30" s="2">
        <v>-10.82</v>
      </c>
      <c r="U30" s="2">
        <v>28.55</v>
      </c>
      <c r="V30" s="9">
        <v>16.302299999999999</v>
      </c>
      <c r="W30" s="11">
        <v>3850.91</v>
      </c>
      <c r="X30" s="11">
        <v>-71.72</v>
      </c>
      <c r="Y30" s="2">
        <v>500</v>
      </c>
      <c r="Z30" s="2">
        <v>361</v>
      </c>
      <c r="AA30" s="7">
        <v>64.138999999999996</v>
      </c>
      <c r="AB30" s="11">
        <v>-8300.92</v>
      </c>
      <c r="AC30" s="7">
        <v>-6.4779999999999998</v>
      </c>
      <c r="AD30" s="7">
        <v>8.8000000000000007</v>
      </c>
      <c r="AE30" s="2">
        <v>10880</v>
      </c>
      <c r="AQ30" s="1"/>
    </row>
    <row r="31" spans="1:43" ht="15" x14ac:dyDescent="0.2">
      <c r="A31" s="2">
        <v>17</v>
      </c>
      <c r="B31" s="1" t="s">
        <v>89</v>
      </c>
      <c r="C31" s="7">
        <v>120.19499999999999</v>
      </c>
      <c r="D31" s="8">
        <v>227</v>
      </c>
      <c r="E31" s="8">
        <v>442.5</v>
      </c>
      <c r="F31" s="8">
        <v>649.1</v>
      </c>
      <c r="G31" s="8">
        <v>31.9</v>
      </c>
      <c r="H31" s="8">
        <v>430</v>
      </c>
      <c r="I31" s="7">
        <v>0.25800000000000001</v>
      </c>
      <c r="J31" s="7">
        <v>0.39</v>
      </c>
      <c r="K31" s="7">
        <v>0.88</v>
      </c>
      <c r="L31" s="8">
        <v>289</v>
      </c>
      <c r="M31" s="8">
        <v>0.3</v>
      </c>
      <c r="N31" s="9">
        <v>-1.115</v>
      </c>
      <c r="O31" s="10">
        <v>0.14899999999999999</v>
      </c>
      <c r="P31" s="10">
        <v>-7.7929999999999994E-5</v>
      </c>
      <c r="Q31" s="10">
        <v>1.5230000000000001E-8</v>
      </c>
      <c r="R31" s="11">
        <v>872.74</v>
      </c>
      <c r="S31" s="11">
        <v>297.75</v>
      </c>
      <c r="T31" s="2">
        <v>-3.33</v>
      </c>
      <c r="U31" s="2">
        <v>27.95</v>
      </c>
      <c r="V31" s="9">
        <v>16.219000000000001</v>
      </c>
      <c r="W31" s="11">
        <v>3622.58</v>
      </c>
      <c r="X31" s="11">
        <v>-64.59</v>
      </c>
      <c r="Y31" s="2">
        <v>471</v>
      </c>
      <c r="Z31" s="2">
        <v>324</v>
      </c>
      <c r="AA31" s="7">
        <v>56.241</v>
      </c>
      <c r="AB31" s="11">
        <v>-7256.56</v>
      </c>
      <c r="AC31" s="7">
        <v>-5.4589999999999996</v>
      </c>
      <c r="AD31" s="7">
        <v>7.27</v>
      </c>
      <c r="AE31" s="2">
        <v>9380</v>
      </c>
      <c r="AQ31" s="1"/>
    </row>
    <row r="32" spans="1:43" ht="15" x14ac:dyDescent="0.2">
      <c r="A32" s="2">
        <v>18</v>
      </c>
      <c r="B32" s="1" t="s">
        <v>90</v>
      </c>
      <c r="C32" s="7">
        <v>54.091999999999999</v>
      </c>
      <c r="D32" s="8">
        <v>137</v>
      </c>
      <c r="E32" s="8">
        <v>284</v>
      </c>
      <c r="F32" s="8">
        <v>443.7</v>
      </c>
      <c r="G32" s="8">
        <v>44.4</v>
      </c>
      <c r="H32" s="8">
        <v>219</v>
      </c>
      <c r="I32" s="7">
        <v>0.26700000000000002</v>
      </c>
      <c r="J32" s="7">
        <v>0.255</v>
      </c>
      <c r="K32" s="7">
        <v>0.65200000000000002</v>
      </c>
      <c r="L32" s="8">
        <v>293</v>
      </c>
      <c r="M32" s="8">
        <v>0.4</v>
      </c>
      <c r="N32" s="9">
        <v>2.6749999999999998</v>
      </c>
      <c r="O32" s="10">
        <v>6.5049999999999997E-2</v>
      </c>
      <c r="P32" s="10">
        <v>-3.5070000000000001E-5</v>
      </c>
      <c r="Q32" s="10">
        <v>7.378E-9</v>
      </c>
      <c r="R32" s="11">
        <v>0</v>
      </c>
      <c r="S32" s="11">
        <v>0</v>
      </c>
      <c r="T32" s="2">
        <v>38.770000000000003</v>
      </c>
      <c r="U32" s="2">
        <v>47.43</v>
      </c>
      <c r="V32" s="9">
        <v>16.103899999999999</v>
      </c>
      <c r="W32" s="11">
        <v>2397.2600000000002</v>
      </c>
      <c r="X32" s="11">
        <v>-30.88</v>
      </c>
      <c r="Y32" s="2">
        <v>305</v>
      </c>
      <c r="Z32" s="2">
        <v>245</v>
      </c>
      <c r="AA32" s="7">
        <v>0</v>
      </c>
      <c r="AB32" s="11">
        <v>0</v>
      </c>
      <c r="AC32" s="7">
        <v>0</v>
      </c>
      <c r="AD32" s="7">
        <v>0</v>
      </c>
      <c r="AE32" s="2">
        <v>5800</v>
      </c>
      <c r="AQ32" s="1"/>
    </row>
    <row r="33" spans="1:43" ht="15" x14ac:dyDescent="0.2">
      <c r="A33" s="2">
        <v>19</v>
      </c>
      <c r="B33" s="1" t="s">
        <v>91</v>
      </c>
      <c r="C33" s="7">
        <v>170.922</v>
      </c>
      <c r="D33" s="8">
        <v>179.3</v>
      </c>
      <c r="E33" s="8">
        <v>276.89999999999998</v>
      </c>
      <c r="F33" s="8">
        <v>418.9</v>
      </c>
      <c r="G33" s="8">
        <v>32.200000000000003</v>
      </c>
      <c r="H33" s="8">
        <v>293</v>
      </c>
      <c r="I33" s="7">
        <v>0.27500000000000002</v>
      </c>
      <c r="J33" s="7">
        <v>0.255</v>
      </c>
      <c r="K33" s="7">
        <v>1.48</v>
      </c>
      <c r="L33" s="8">
        <v>277</v>
      </c>
      <c r="M33" s="8">
        <v>0.5</v>
      </c>
      <c r="N33" s="9">
        <v>9.2620000000000005</v>
      </c>
      <c r="O33" s="10">
        <v>8.2159999999999997E-2</v>
      </c>
      <c r="P33" s="10">
        <v>7.0469999999999994E-5</v>
      </c>
      <c r="Q33" s="10">
        <v>2.0319999999999999E-8</v>
      </c>
      <c r="R33" s="11">
        <v>0</v>
      </c>
      <c r="S33" s="11">
        <v>0</v>
      </c>
      <c r="T33" s="2">
        <v>-214.6</v>
      </c>
      <c r="U33" s="2">
        <v>0</v>
      </c>
      <c r="V33" s="9">
        <v>0</v>
      </c>
      <c r="W33" s="11">
        <v>0</v>
      </c>
      <c r="X33" s="11">
        <v>0</v>
      </c>
      <c r="Y33" s="2">
        <v>0</v>
      </c>
      <c r="Z33" s="2">
        <v>0</v>
      </c>
      <c r="AA33" s="7">
        <v>52.316000000000003</v>
      </c>
      <c r="AB33" s="11">
        <v>-4327.01</v>
      </c>
      <c r="AC33" s="7">
        <v>-5.35</v>
      </c>
      <c r="AD33" s="7">
        <v>3.02</v>
      </c>
      <c r="AE33" s="2">
        <v>5560</v>
      </c>
      <c r="AQ33" s="1"/>
    </row>
    <row r="34" spans="1:43" ht="15" x14ac:dyDescent="0.2">
      <c r="A34" s="2">
        <v>20</v>
      </c>
      <c r="B34" s="1" t="s">
        <v>92</v>
      </c>
      <c r="C34" s="7">
        <v>98.96</v>
      </c>
      <c r="D34" s="8">
        <v>237.5</v>
      </c>
      <c r="E34" s="8">
        <v>356.6</v>
      </c>
      <c r="F34" s="8">
        <v>561</v>
      </c>
      <c r="G34" s="8">
        <v>53</v>
      </c>
      <c r="H34" s="8">
        <v>220</v>
      </c>
      <c r="I34" s="7">
        <v>0.25</v>
      </c>
      <c r="J34" s="7">
        <v>0.28599999999999998</v>
      </c>
      <c r="K34" s="7">
        <v>1.25</v>
      </c>
      <c r="L34" s="8">
        <v>289</v>
      </c>
      <c r="M34" s="8">
        <v>1.8</v>
      </c>
      <c r="N34" s="9">
        <v>4.8929999999999998</v>
      </c>
      <c r="O34" s="10">
        <v>5.518E-2</v>
      </c>
      <c r="P34" s="10">
        <v>-3.4350000000000001E-5</v>
      </c>
      <c r="Q34" s="10">
        <v>8.0939999999999996E-9</v>
      </c>
      <c r="R34" s="11">
        <v>473.95</v>
      </c>
      <c r="S34" s="11">
        <v>277.98</v>
      </c>
      <c r="T34" s="2">
        <v>-31</v>
      </c>
      <c r="U34" s="2">
        <v>-17.649999999999999</v>
      </c>
      <c r="V34" s="9">
        <v>16.176400000000001</v>
      </c>
      <c r="W34" s="11">
        <v>2927.17</v>
      </c>
      <c r="X34" s="11">
        <v>-50.22</v>
      </c>
      <c r="Y34" s="2">
        <v>373</v>
      </c>
      <c r="Z34" s="2">
        <v>240</v>
      </c>
      <c r="AA34" s="7">
        <v>51.956000000000003</v>
      </c>
      <c r="AB34" s="11">
        <v>-5712.66</v>
      </c>
      <c r="AC34" s="7">
        <v>-4.9909999999999997</v>
      </c>
      <c r="AD34" s="7">
        <v>3.3</v>
      </c>
      <c r="AE34" s="2">
        <v>7650</v>
      </c>
      <c r="AQ34" s="1"/>
    </row>
    <row r="35" spans="1:43" ht="15" x14ac:dyDescent="0.2">
      <c r="A35" s="2">
        <v>21</v>
      </c>
      <c r="B35" s="1" t="s">
        <v>93</v>
      </c>
      <c r="C35" s="7">
        <v>112.98699999999999</v>
      </c>
      <c r="D35" s="8">
        <v>172.7</v>
      </c>
      <c r="E35" s="8">
        <v>369.5</v>
      </c>
      <c r="F35" s="8">
        <v>577</v>
      </c>
      <c r="G35" s="8">
        <v>44</v>
      </c>
      <c r="H35" s="8">
        <v>226</v>
      </c>
      <c r="I35" s="7">
        <v>0.21</v>
      </c>
      <c r="J35" s="7">
        <v>0.24</v>
      </c>
      <c r="K35" s="7">
        <v>1.1499999999999999</v>
      </c>
      <c r="L35" s="8">
        <v>293</v>
      </c>
      <c r="M35" s="8">
        <v>1.9</v>
      </c>
      <c r="N35" s="9">
        <v>2.496</v>
      </c>
      <c r="O35" s="10">
        <v>8.7290000000000006E-2</v>
      </c>
      <c r="P35" s="10">
        <v>-6.2189999999999999E-5</v>
      </c>
      <c r="Q35" s="10">
        <v>1.8489999999999999E-8</v>
      </c>
      <c r="R35" s="11">
        <v>514.36</v>
      </c>
      <c r="S35" s="11">
        <v>281.02999999999997</v>
      </c>
      <c r="T35" s="2">
        <v>-39.6</v>
      </c>
      <c r="U35" s="2">
        <v>-19.86</v>
      </c>
      <c r="V35" s="9">
        <v>16.038499999999999</v>
      </c>
      <c r="W35" s="11">
        <v>2985.07</v>
      </c>
      <c r="X35" s="11">
        <v>-52.16</v>
      </c>
      <c r="Y35" s="2">
        <v>408</v>
      </c>
      <c r="Z35" s="2">
        <v>288</v>
      </c>
      <c r="AA35" s="7">
        <v>0</v>
      </c>
      <c r="AB35" s="11">
        <v>0</v>
      </c>
      <c r="AC35" s="7">
        <v>0</v>
      </c>
      <c r="AD35" s="7">
        <v>0</v>
      </c>
      <c r="AE35" s="2">
        <v>7500</v>
      </c>
      <c r="AQ35" s="1"/>
    </row>
    <row r="36" spans="1:43" ht="15" x14ac:dyDescent="0.2">
      <c r="A36" s="2">
        <v>22</v>
      </c>
      <c r="B36" s="1" t="s">
        <v>94</v>
      </c>
      <c r="C36" s="7">
        <v>90.123000000000005</v>
      </c>
      <c r="D36" s="8">
        <v>202</v>
      </c>
      <c r="E36" s="8">
        <v>358.6</v>
      </c>
      <c r="F36" s="8">
        <v>536</v>
      </c>
      <c r="G36" s="8">
        <v>38.200000000000003</v>
      </c>
      <c r="H36" s="8">
        <v>271</v>
      </c>
      <c r="I36" s="7">
        <v>0.23499999999999999</v>
      </c>
      <c r="J36" s="7">
        <v>0.371</v>
      </c>
      <c r="K36" s="7">
        <v>0.86699999999999999</v>
      </c>
      <c r="L36" s="8">
        <v>293</v>
      </c>
      <c r="M36" s="8">
        <v>0</v>
      </c>
      <c r="N36" s="9">
        <v>7.6989999999999998</v>
      </c>
      <c r="O36" s="10">
        <v>8.5199999999999998E-2</v>
      </c>
      <c r="P36" s="10">
        <v>-3.1900000000000003E-5</v>
      </c>
      <c r="Q36" s="10">
        <v>6.0000000000000003E-12</v>
      </c>
      <c r="R36" s="11">
        <v>0</v>
      </c>
      <c r="S36" s="11">
        <v>0</v>
      </c>
      <c r="T36" s="2">
        <v>0</v>
      </c>
      <c r="U36" s="2">
        <v>0</v>
      </c>
      <c r="V36" s="9">
        <v>16.021000000000001</v>
      </c>
      <c r="W36" s="11">
        <v>2869.79</v>
      </c>
      <c r="X36" s="11">
        <v>-53.15</v>
      </c>
      <c r="Y36" s="2">
        <v>393</v>
      </c>
      <c r="Z36" s="2">
        <v>262</v>
      </c>
      <c r="AA36" s="7">
        <v>0</v>
      </c>
      <c r="AB36" s="11">
        <v>0</v>
      </c>
      <c r="AC36" s="7">
        <v>0</v>
      </c>
      <c r="AD36" s="7">
        <v>0</v>
      </c>
      <c r="AE36" s="2">
        <v>7510</v>
      </c>
      <c r="AQ36" s="1"/>
    </row>
    <row r="37" spans="1:43" ht="15" x14ac:dyDescent="0.2">
      <c r="A37" s="2">
        <v>23</v>
      </c>
      <c r="B37" s="1" t="s">
        <v>95</v>
      </c>
      <c r="C37" s="7">
        <v>68.119</v>
      </c>
      <c r="D37" s="8">
        <v>135.9</v>
      </c>
      <c r="E37" s="8">
        <v>318</v>
      </c>
      <c r="F37" s="8">
        <v>503</v>
      </c>
      <c r="G37" s="8">
        <v>40.200000000000003</v>
      </c>
      <c r="H37" s="8">
        <v>276</v>
      </c>
      <c r="I37" s="7">
        <v>0.26900000000000002</v>
      </c>
      <c r="J37" s="7">
        <v>0.17299999999999999</v>
      </c>
      <c r="K37" s="7">
        <v>0.69299999999999995</v>
      </c>
      <c r="L37" s="8">
        <v>293</v>
      </c>
      <c r="M37" s="8">
        <v>0</v>
      </c>
      <c r="N37" s="9">
        <v>2.1080000000000001</v>
      </c>
      <c r="O37" s="10">
        <v>9.2670000000000002E-2</v>
      </c>
      <c r="P37" s="10">
        <v>-5.4459999999999997E-5</v>
      </c>
      <c r="Q37" s="10">
        <v>1.253E-8</v>
      </c>
      <c r="R37" s="11">
        <v>0</v>
      </c>
      <c r="S37" s="11">
        <v>0</v>
      </c>
      <c r="T37" s="2">
        <v>34.799999999999997</v>
      </c>
      <c r="U37" s="2">
        <v>50.29</v>
      </c>
      <c r="V37" s="9">
        <v>15.9297</v>
      </c>
      <c r="W37" s="11">
        <v>2544.34</v>
      </c>
      <c r="X37" s="11">
        <v>-44.3</v>
      </c>
      <c r="Y37" s="2">
        <v>340</v>
      </c>
      <c r="Z37" s="2">
        <v>250</v>
      </c>
      <c r="AA37" s="7">
        <v>0</v>
      </c>
      <c r="AB37" s="11">
        <v>0</v>
      </c>
      <c r="AC37" s="7">
        <v>0</v>
      </c>
      <c r="AD37" s="7">
        <v>0</v>
      </c>
      <c r="AE37" s="2">
        <v>6590</v>
      </c>
      <c r="AQ37" s="1"/>
    </row>
    <row r="38" spans="1:43" ht="15" x14ac:dyDescent="0.2">
      <c r="A38" s="2">
        <v>24</v>
      </c>
      <c r="B38" s="1" t="s">
        <v>96</v>
      </c>
      <c r="C38" s="7">
        <v>76.096000000000004</v>
      </c>
      <c r="D38" s="8">
        <v>213</v>
      </c>
      <c r="E38" s="8">
        <v>460.5</v>
      </c>
      <c r="F38" s="8">
        <v>625</v>
      </c>
      <c r="G38" s="8">
        <v>60</v>
      </c>
      <c r="H38" s="8">
        <v>237</v>
      </c>
      <c r="I38" s="7">
        <v>0.28000000000000003</v>
      </c>
      <c r="J38" s="7">
        <v>0</v>
      </c>
      <c r="K38" s="7">
        <v>1.036</v>
      </c>
      <c r="L38" s="8">
        <v>293</v>
      </c>
      <c r="M38" s="8">
        <v>3.6</v>
      </c>
      <c r="N38" s="9">
        <v>0.151</v>
      </c>
      <c r="O38" s="10">
        <v>0.10059999999999999</v>
      </c>
      <c r="P38" s="10">
        <v>-7.1210000000000004E-5</v>
      </c>
      <c r="Q38" s="10">
        <v>2.138E-8</v>
      </c>
      <c r="R38" s="11">
        <v>1404.2</v>
      </c>
      <c r="S38" s="11">
        <v>426.74</v>
      </c>
      <c r="T38" s="2">
        <v>-101.33</v>
      </c>
      <c r="U38" s="2">
        <v>0</v>
      </c>
      <c r="V38" s="9">
        <v>20.532399999999999</v>
      </c>
      <c r="W38" s="11">
        <v>6091.95</v>
      </c>
      <c r="X38" s="11">
        <v>-22.46</v>
      </c>
      <c r="Y38" s="2">
        <v>483</v>
      </c>
      <c r="Z38" s="2">
        <v>357</v>
      </c>
      <c r="AA38" s="7">
        <v>0</v>
      </c>
      <c r="AB38" s="11">
        <v>0</v>
      </c>
      <c r="AC38" s="7">
        <v>0</v>
      </c>
      <c r="AD38" s="7">
        <v>0</v>
      </c>
      <c r="AE38" s="2">
        <v>12940</v>
      </c>
      <c r="AQ38" s="1"/>
    </row>
    <row r="39" spans="1:43" ht="15" x14ac:dyDescent="0.2">
      <c r="A39" s="2">
        <v>25</v>
      </c>
      <c r="B39" s="1" t="s">
        <v>97</v>
      </c>
      <c r="C39" s="7">
        <v>120.19499999999999</v>
      </c>
      <c r="D39" s="8">
        <v>228.4</v>
      </c>
      <c r="E39" s="8">
        <v>437.9</v>
      </c>
      <c r="F39" s="8">
        <v>637.29999999999995</v>
      </c>
      <c r="G39" s="8">
        <v>30.9</v>
      </c>
      <c r="H39" s="8">
        <v>433</v>
      </c>
      <c r="I39" s="7">
        <v>0.26</v>
      </c>
      <c r="J39" s="7">
        <v>0.39800000000000002</v>
      </c>
      <c r="K39" s="7">
        <v>0.86499999999999999</v>
      </c>
      <c r="L39" s="8">
        <v>293</v>
      </c>
      <c r="M39" s="8">
        <v>0.1</v>
      </c>
      <c r="N39" s="9">
        <v>-4.6790000000000003</v>
      </c>
      <c r="O39" s="10">
        <v>0.16059999999999999</v>
      </c>
      <c r="P39" s="10">
        <v>-8.8189999999999994E-5</v>
      </c>
      <c r="Q39" s="10">
        <v>1.8390000000000001E-8</v>
      </c>
      <c r="R39" s="11">
        <v>437.52</v>
      </c>
      <c r="S39" s="11">
        <v>268.27</v>
      </c>
      <c r="T39" s="2">
        <v>3.84</v>
      </c>
      <c r="U39" s="2">
        <v>28.19</v>
      </c>
      <c r="V39" s="9">
        <v>16.289300000000001</v>
      </c>
      <c r="W39" s="11">
        <v>3614.19</v>
      </c>
      <c r="X39" s="11">
        <v>-63.57</v>
      </c>
      <c r="Y39" s="2">
        <v>466</v>
      </c>
      <c r="Z39" s="2">
        <v>321</v>
      </c>
      <c r="AA39" s="7">
        <v>58.040999999999997</v>
      </c>
      <c r="AB39" s="11">
        <v>-7326.78</v>
      </c>
      <c r="AC39" s="7">
        <v>-5.7060000000000004</v>
      </c>
      <c r="AD39" s="7">
        <v>7.22</v>
      </c>
      <c r="AE39" s="2">
        <v>9330</v>
      </c>
      <c r="AQ39" s="1"/>
    </row>
    <row r="40" spans="1:43" ht="15" x14ac:dyDescent="0.2">
      <c r="A40" s="2">
        <v>26</v>
      </c>
      <c r="B40" s="1" t="s">
        <v>98</v>
      </c>
      <c r="C40" s="7">
        <v>54.091999999999999</v>
      </c>
      <c r="D40" s="8">
        <v>164.3</v>
      </c>
      <c r="E40" s="8">
        <v>268.7</v>
      </c>
      <c r="F40" s="8">
        <v>425</v>
      </c>
      <c r="G40" s="8">
        <v>42.7</v>
      </c>
      <c r="H40" s="8">
        <v>221</v>
      </c>
      <c r="I40" s="7">
        <v>0.27</v>
      </c>
      <c r="J40" s="7">
        <v>0.19500000000000001</v>
      </c>
      <c r="K40" s="7">
        <v>0.621</v>
      </c>
      <c r="L40" s="8">
        <v>293</v>
      </c>
      <c r="M40" s="8">
        <v>0</v>
      </c>
      <c r="N40" s="9">
        <v>-0.40300000000000002</v>
      </c>
      <c r="O40" s="10">
        <v>8.165E-2</v>
      </c>
      <c r="P40" s="10">
        <v>-5.5890000000000002E-5</v>
      </c>
      <c r="Q40" s="10">
        <v>1.513E-8</v>
      </c>
      <c r="R40" s="11">
        <v>300.58999999999997</v>
      </c>
      <c r="S40" s="11">
        <v>163.12</v>
      </c>
      <c r="T40" s="2">
        <v>26.33</v>
      </c>
      <c r="U40" s="2">
        <v>36.01</v>
      </c>
      <c r="V40" s="9">
        <v>15.7727</v>
      </c>
      <c r="W40" s="11">
        <v>2142.66</v>
      </c>
      <c r="X40" s="11">
        <v>-34.299999999999997</v>
      </c>
      <c r="Y40" s="2">
        <v>290</v>
      </c>
      <c r="Z40" s="2">
        <v>215</v>
      </c>
      <c r="AA40" s="7">
        <v>0</v>
      </c>
      <c r="AB40" s="11">
        <v>0</v>
      </c>
      <c r="AC40" s="7">
        <v>0</v>
      </c>
      <c r="AD40" s="7">
        <v>0</v>
      </c>
      <c r="AE40" s="2">
        <v>5370</v>
      </c>
      <c r="AQ40" s="1"/>
    </row>
    <row r="41" spans="1:43" ht="15" x14ac:dyDescent="0.2">
      <c r="A41" s="2">
        <v>27</v>
      </c>
      <c r="B41" s="1" t="s">
        <v>99</v>
      </c>
      <c r="C41" s="7">
        <v>76.096000000000004</v>
      </c>
      <c r="D41" s="8">
        <v>246.4</v>
      </c>
      <c r="E41" s="8">
        <v>487.6</v>
      </c>
      <c r="F41" s="8">
        <v>658</v>
      </c>
      <c r="G41" s="8">
        <v>59</v>
      </c>
      <c r="H41" s="8">
        <v>241</v>
      </c>
      <c r="I41" s="7">
        <v>0.26</v>
      </c>
      <c r="J41" s="7">
        <v>0</v>
      </c>
      <c r="K41" s="7">
        <v>1.0529999999999999</v>
      </c>
      <c r="L41" s="8">
        <v>293</v>
      </c>
      <c r="M41" s="8">
        <v>3.7</v>
      </c>
      <c r="N41" s="9">
        <v>1.9750000000000001</v>
      </c>
      <c r="O41" s="10">
        <v>8.7790000000000007E-2</v>
      </c>
      <c r="P41" s="10">
        <v>-5.1629999999999999E-5</v>
      </c>
      <c r="Q41" s="10">
        <v>1.207E-8</v>
      </c>
      <c r="R41" s="11">
        <v>1813</v>
      </c>
      <c r="S41" s="11">
        <v>406.96</v>
      </c>
      <c r="T41" s="2">
        <v>-97.71</v>
      </c>
      <c r="U41" s="2">
        <v>0</v>
      </c>
      <c r="V41" s="9">
        <v>17.291699999999999</v>
      </c>
      <c r="W41" s="11">
        <v>3888.84</v>
      </c>
      <c r="X41" s="11">
        <v>-123.2</v>
      </c>
      <c r="Y41" s="2">
        <v>525</v>
      </c>
      <c r="Z41" s="2">
        <v>380</v>
      </c>
      <c r="AA41" s="7">
        <v>0</v>
      </c>
      <c r="AB41" s="11">
        <v>0</v>
      </c>
      <c r="AC41" s="7">
        <v>0</v>
      </c>
      <c r="AD41" s="7">
        <v>0</v>
      </c>
      <c r="AE41" s="2">
        <v>13500</v>
      </c>
      <c r="AQ41" s="1"/>
    </row>
    <row r="42" spans="1:43" ht="15" x14ac:dyDescent="0.2">
      <c r="A42" s="2">
        <v>28</v>
      </c>
      <c r="B42" s="1" t="s">
        <v>100</v>
      </c>
      <c r="C42" s="7">
        <v>88.106999999999999</v>
      </c>
      <c r="D42" s="8">
        <v>285</v>
      </c>
      <c r="E42" s="8">
        <v>374.5</v>
      </c>
      <c r="F42" s="8">
        <v>587</v>
      </c>
      <c r="G42" s="8">
        <v>51.4</v>
      </c>
      <c r="H42" s="8">
        <v>238</v>
      </c>
      <c r="I42" s="7">
        <v>0.254</v>
      </c>
      <c r="J42" s="7">
        <v>0.28799999999999998</v>
      </c>
      <c r="K42" s="7">
        <v>1.0329999999999999</v>
      </c>
      <c r="L42" s="8">
        <v>293</v>
      </c>
      <c r="M42" s="8">
        <v>0.4</v>
      </c>
      <c r="N42" s="9">
        <v>-12.795999999999999</v>
      </c>
      <c r="O42" s="10">
        <v>0.14299999999999999</v>
      </c>
      <c r="P42" s="10">
        <v>-9.7570000000000003E-5</v>
      </c>
      <c r="Q42" s="10">
        <v>2.5370000000000002E-8</v>
      </c>
      <c r="R42" s="11">
        <v>660.36</v>
      </c>
      <c r="S42" s="11">
        <v>308.77</v>
      </c>
      <c r="T42" s="2">
        <v>-75.3</v>
      </c>
      <c r="U42" s="2">
        <v>-43.21</v>
      </c>
      <c r="V42" s="9">
        <v>16.1327</v>
      </c>
      <c r="W42" s="11">
        <v>2966.88</v>
      </c>
      <c r="X42" s="11">
        <v>-62.15</v>
      </c>
      <c r="Y42" s="2">
        <v>410</v>
      </c>
      <c r="Z42" s="2">
        <v>275</v>
      </c>
      <c r="AA42" s="7">
        <v>0</v>
      </c>
      <c r="AB42" s="11">
        <v>0</v>
      </c>
      <c r="AC42" s="7">
        <v>0</v>
      </c>
      <c r="AD42" s="7">
        <v>0</v>
      </c>
      <c r="AE42" s="2">
        <v>8690</v>
      </c>
      <c r="AQ42" s="1"/>
    </row>
    <row r="43" spans="1:43" ht="15" x14ac:dyDescent="0.2">
      <c r="A43" s="2">
        <v>29</v>
      </c>
      <c r="B43" s="1" t="s">
        <v>101</v>
      </c>
      <c r="C43" s="7">
        <v>134.22200000000001</v>
      </c>
      <c r="D43" s="8">
        <v>231</v>
      </c>
      <c r="E43" s="8">
        <v>456.9</v>
      </c>
      <c r="F43" s="8">
        <v>657.9</v>
      </c>
      <c r="G43" s="8">
        <v>27.7</v>
      </c>
      <c r="H43" s="8">
        <v>480</v>
      </c>
      <c r="I43" s="7">
        <v>0.25</v>
      </c>
      <c r="J43" s="7">
        <v>0.40300000000000002</v>
      </c>
      <c r="K43" s="7">
        <v>0.86199999999999999</v>
      </c>
      <c r="L43" s="8">
        <v>293</v>
      </c>
      <c r="M43" s="8">
        <v>0.1</v>
      </c>
      <c r="N43" s="9">
        <v>-8.9369999999999994</v>
      </c>
      <c r="O43" s="10">
        <v>0.20710000000000001</v>
      </c>
      <c r="P43" s="10">
        <v>-1.328E-4</v>
      </c>
      <c r="Q43" s="10">
        <v>3.3699999999999997E-8</v>
      </c>
      <c r="R43" s="11">
        <v>0</v>
      </c>
      <c r="S43" s="11">
        <v>0</v>
      </c>
      <c r="T43" s="2">
        <v>-5.32</v>
      </c>
      <c r="U43" s="2">
        <v>32.950000000000003</v>
      </c>
      <c r="V43" s="9">
        <v>16.114000000000001</v>
      </c>
      <c r="W43" s="11">
        <v>3657.22</v>
      </c>
      <c r="X43" s="11">
        <v>-71.180000000000007</v>
      </c>
      <c r="Y43" s="2">
        <v>487</v>
      </c>
      <c r="Z43" s="2">
        <v>335</v>
      </c>
      <c r="AA43" s="7">
        <v>0</v>
      </c>
      <c r="AB43" s="11">
        <v>0</v>
      </c>
      <c r="AC43" s="7">
        <v>0</v>
      </c>
      <c r="AD43" s="7">
        <v>0</v>
      </c>
      <c r="AE43" s="2">
        <v>9410</v>
      </c>
      <c r="AQ43" s="1"/>
    </row>
    <row r="44" spans="1:43" ht="15" x14ac:dyDescent="0.2">
      <c r="A44" s="2">
        <v>30</v>
      </c>
      <c r="B44" s="1" t="s">
        <v>102</v>
      </c>
      <c r="C44" s="7">
        <v>68.119</v>
      </c>
      <c r="D44" s="8">
        <v>124.9</v>
      </c>
      <c r="E44" s="8">
        <v>299.10000000000002</v>
      </c>
      <c r="F44" s="8">
        <v>478</v>
      </c>
      <c r="G44" s="8">
        <v>37.4</v>
      </c>
      <c r="H44" s="8">
        <v>276</v>
      </c>
      <c r="I44" s="7">
        <v>0.26300000000000001</v>
      </c>
      <c r="J44" s="7">
        <v>0.104</v>
      </c>
      <c r="K44" s="7">
        <v>0.66100000000000003</v>
      </c>
      <c r="L44" s="8">
        <v>293</v>
      </c>
      <c r="M44" s="8">
        <v>0.4</v>
      </c>
      <c r="N44" s="9">
        <v>1.671</v>
      </c>
      <c r="O44" s="10">
        <v>9.4380000000000006E-2</v>
      </c>
      <c r="P44" s="10">
        <v>-5.6700000000000003E-5</v>
      </c>
      <c r="Q44" s="10">
        <v>1.337E-8</v>
      </c>
      <c r="R44" s="11">
        <v>0</v>
      </c>
      <c r="S44" s="11">
        <v>0</v>
      </c>
      <c r="T44" s="2">
        <v>25.2</v>
      </c>
      <c r="U44" s="2">
        <v>40.69</v>
      </c>
      <c r="V44" s="9">
        <v>15.7392</v>
      </c>
      <c r="W44" s="11">
        <v>2344.02</v>
      </c>
      <c r="X44" s="11">
        <v>-41.69</v>
      </c>
      <c r="Y44" s="2">
        <v>320</v>
      </c>
      <c r="Z44" s="2">
        <v>240</v>
      </c>
      <c r="AA44" s="7">
        <v>0</v>
      </c>
      <c r="AB44" s="11">
        <v>0</v>
      </c>
      <c r="AC44" s="7">
        <v>0</v>
      </c>
      <c r="AD44" s="7">
        <v>0</v>
      </c>
      <c r="AE44" s="2">
        <v>6010</v>
      </c>
      <c r="AQ44" s="1"/>
    </row>
    <row r="45" spans="1:43" ht="15" x14ac:dyDescent="0.2">
      <c r="A45" s="2">
        <v>31</v>
      </c>
      <c r="B45" s="1" t="s">
        <v>103</v>
      </c>
      <c r="C45" s="7">
        <v>82.146000000000001</v>
      </c>
      <c r="D45" s="8">
        <v>132</v>
      </c>
      <c r="E45" s="8">
        <v>332.6</v>
      </c>
      <c r="F45" s="8">
        <v>507</v>
      </c>
      <c r="G45" s="8">
        <v>34</v>
      </c>
      <c r="H45" s="8">
        <v>328</v>
      </c>
      <c r="I45" s="7">
        <v>0.26</v>
      </c>
      <c r="J45" s="7">
        <v>0.16</v>
      </c>
      <c r="K45" s="7">
        <v>0.69199999999999995</v>
      </c>
      <c r="L45" s="8">
        <v>293</v>
      </c>
      <c r="M45" s="8">
        <v>0</v>
      </c>
      <c r="N45" s="9">
        <v>0</v>
      </c>
      <c r="O45" s="10">
        <v>0</v>
      </c>
      <c r="P45" s="10">
        <v>0</v>
      </c>
      <c r="Q45" s="10">
        <v>0</v>
      </c>
      <c r="R45" s="11">
        <v>0</v>
      </c>
      <c r="S45" s="11">
        <v>0</v>
      </c>
      <c r="T45" s="2">
        <v>20</v>
      </c>
      <c r="U45" s="2">
        <v>0</v>
      </c>
      <c r="V45" s="9">
        <v>16.135100000000001</v>
      </c>
      <c r="W45" s="11">
        <v>2728.54</v>
      </c>
      <c r="X45" s="11">
        <v>45.45</v>
      </c>
      <c r="Y45" s="2">
        <v>350</v>
      </c>
      <c r="Z45" s="2">
        <v>282</v>
      </c>
      <c r="AA45" s="7">
        <v>0</v>
      </c>
      <c r="AB45" s="11">
        <v>0</v>
      </c>
      <c r="AC45" s="7">
        <v>0</v>
      </c>
      <c r="AD45" s="7">
        <v>0</v>
      </c>
      <c r="AE45" s="2">
        <v>6561</v>
      </c>
      <c r="AQ45" s="1"/>
    </row>
    <row r="46" spans="1:43" ht="15" x14ac:dyDescent="0.2">
      <c r="A46" s="2">
        <v>32</v>
      </c>
      <c r="B46" s="1" t="s">
        <v>104</v>
      </c>
      <c r="C46" s="7">
        <v>56.107999999999997</v>
      </c>
      <c r="D46" s="8">
        <v>87.8</v>
      </c>
      <c r="E46" s="8">
        <v>266.89999999999998</v>
      </c>
      <c r="F46" s="8">
        <v>419.6</v>
      </c>
      <c r="G46" s="8">
        <v>39.700000000000003</v>
      </c>
      <c r="H46" s="8">
        <v>240</v>
      </c>
      <c r="I46" s="7">
        <v>0.27700000000000002</v>
      </c>
      <c r="J46" s="7">
        <v>0.187</v>
      </c>
      <c r="K46" s="7">
        <v>0.59499999999999997</v>
      </c>
      <c r="L46" s="8">
        <v>293</v>
      </c>
      <c r="M46" s="8">
        <v>0.3</v>
      </c>
      <c r="N46" s="9">
        <v>-0.71499999999999997</v>
      </c>
      <c r="O46" s="10">
        <v>8.4360000000000004E-2</v>
      </c>
      <c r="P46" s="10">
        <v>-4.7540000000000002E-5</v>
      </c>
      <c r="Q46" s="10">
        <v>1.0660000000000001E-8</v>
      </c>
      <c r="R46" s="11">
        <v>256.3</v>
      </c>
      <c r="S46" s="11">
        <v>151.86000000000001</v>
      </c>
      <c r="T46" s="2">
        <v>-0.03</v>
      </c>
      <c r="U46" s="2">
        <v>17.04</v>
      </c>
      <c r="V46" s="9">
        <v>15.756399999999999</v>
      </c>
      <c r="W46" s="11">
        <v>2132.42</v>
      </c>
      <c r="X46" s="11">
        <v>-33.15</v>
      </c>
      <c r="Y46" s="2">
        <v>295</v>
      </c>
      <c r="Z46" s="2">
        <v>190</v>
      </c>
      <c r="AA46" s="7">
        <v>48.332999999999998</v>
      </c>
      <c r="AB46" s="11">
        <v>-3996.8</v>
      </c>
      <c r="AC46" s="7">
        <v>-4.7880000000000003</v>
      </c>
      <c r="AD46" s="7">
        <v>2.46</v>
      </c>
      <c r="AE46" s="2">
        <v>5238</v>
      </c>
      <c r="AQ46" s="1"/>
    </row>
    <row r="47" spans="1:43" ht="15" x14ac:dyDescent="0.2">
      <c r="A47" s="2">
        <v>33</v>
      </c>
      <c r="B47" s="1" t="s">
        <v>105</v>
      </c>
      <c r="C47" s="7">
        <v>54.091999999999999</v>
      </c>
      <c r="D47" s="8">
        <v>147.4</v>
      </c>
      <c r="E47" s="8">
        <v>281.2</v>
      </c>
      <c r="F47" s="8">
        <v>463.7</v>
      </c>
      <c r="G47" s="8">
        <v>46.5</v>
      </c>
      <c r="H47" s="8">
        <v>220</v>
      </c>
      <c r="I47" s="7">
        <v>0.27</v>
      </c>
      <c r="J47" s="7">
        <v>0.05</v>
      </c>
      <c r="K47" s="7">
        <v>0.65</v>
      </c>
      <c r="L47" s="8">
        <v>289</v>
      </c>
      <c r="M47" s="8">
        <v>0.8</v>
      </c>
      <c r="N47" s="9">
        <v>2.9969999999999999</v>
      </c>
      <c r="O47" s="10">
        <v>6.5530000000000005E-2</v>
      </c>
      <c r="P47" s="10">
        <v>-3.6900000000000002E-5</v>
      </c>
      <c r="Q47" s="10">
        <v>8.2399999999999997E-9</v>
      </c>
      <c r="R47" s="11">
        <v>0</v>
      </c>
      <c r="S47" s="11">
        <v>0</v>
      </c>
      <c r="T47" s="2">
        <v>39.479999999999997</v>
      </c>
      <c r="U47" s="2">
        <v>48.3</v>
      </c>
      <c r="V47" s="9">
        <v>16.060500000000001</v>
      </c>
      <c r="W47" s="11">
        <v>2271.42</v>
      </c>
      <c r="X47" s="11">
        <v>-40.299999999999997</v>
      </c>
      <c r="Y47" s="2">
        <v>300</v>
      </c>
      <c r="Z47" s="2">
        <v>200</v>
      </c>
      <c r="AA47" s="7">
        <v>0</v>
      </c>
      <c r="AB47" s="11">
        <v>0</v>
      </c>
      <c r="AC47" s="7">
        <v>0</v>
      </c>
      <c r="AD47" s="7">
        <v>0</v>
      </c>
      <c r="AE47" s="2">
        <v>5970</v>
      </c>
      <c r="AQ47" s="1"/>
    </row>
    <row r="48" spans="1:43" ht="15" x14ac:dyDescent="0.2">
      <c r="A48" s="2">
        <v>34</v>
      </c>
      <c r="B48" s="1" t="s">
        <v>106</v>
      </c>
      <c r="C48" s="7">
        <v>100.496</v>
      </c>
      <c r="D48" s="8">
        <v>142</v>
      </c>
      <c r="E48" s="8">
        <v>263.39999999999998</v>
      </c>
      <c r="F48" s="8">
        <v>410.2</v>
      </c>
      <c r="G48" s="8">
        <v>40.700000000000003</v>
      </c>
      <c r="H48" s="8">
        <v>231</v>
      </c>
      <c r="I48" s="7">
        <v>0.27900000000000003</v>
      </c>
      <c r="J48" s="7">
        <v>0</v>
      </c>
      <c r="K48" s="7">
        <v>1.1000000000000001</v>
      </c>
      <c r="L48" s="8">
        <v>303</v>
      </c>
      <c r="M48" s="8">
        <v>2.1</v>
      </c>
      <c r="N48" s="9">
        <v>4.0170000000000003</v>
      </c>
      <c r="O48" s="10">
        <v>6.5839999999999996E-2</v>
      </c>
      <c r="P48" s="10">
        <v>-4.7580000000000002E-5</v>
      </c>
      <c r="Q48" s="10">
        <v>1.267E-8</v>
      </c>
      <c r="R48" s="11">
        <v>0</v>
      </c>
      <c r="S48" s="11">
        <v>0</v>
      </c>
      <c r="T48" s="2">
        <v>0</v>
      </c>
      <c r="U48" s="2">
        <v>0</v>
      </c>
      <c r="V48" s="9">
        <v>0</v>
      </c>
      <c r="W48" s="11">
        <v>0</v>
      </c>
      <c r="X48" s="11">
        <v>0</v>
      </c>
      <c r="Y48" s="2">
        <v>0</v>
      </c>
      <c r="Z48" s="2">
        <v>0</v>
      </c>
      <c r="AA48" s="7">
        <v>0</v>
      </c>
      <c r="AB48" s="11">
        <v>0</v>
      </c>
      <c r="AC48" s="7">
        <v>0</v>
      </c>
      <c r="AD48" s="7">
        <v>0</v>
      </c>
      <c r="AE48" s="2">
        <v>0</v>
      </c>
      <c r="AQ48" s="1"/>
    </row>
    <row r="49" spans="1:43" ht="15" x14ac:dyDescent="0.2">
      <c r="A49" s="2">
        <v>35</v>
      </c>
      <c r="B49" s="1" t="s">
        <v>107</v>
      </c>
      <c r="C49" s="7">
        <v>92.569000000000003</v>
      </c>
      <c r="D49" s="8">
        <v>150.1</v>
      </c>
      <c r="E49" s="8">
        <v>351.6</v>
      </c>
      <c r="F49" s="8">
        <v>542</v>
      </c>
      <c r="G49" s="8">
        <v>36.4</v>
      </c>
      <c r="H49" s="8">
        <v>312</v>
      </c>
      <c r="I49" s="7">
        <v>0.255</v>
      </c>
      <c r="J49" s="7">
        <v>0.218</v>
      </c>
      <c r="K49" s="7">
        <v>0.88600000000000001</v>
      </c>
      <c r="L49" s="8">
        <v>293</v>
      </c>
      <c r="M49" s="8">
        <v>2</v>
      </c>
      <c r="N49" s="9">
        <v>-0.624</v>
      </c>
      <c r="O49" s="10">
        <v>0.1074</v>
      </c>
      <c r="P49" s="10">
        <v>-7.0140000000000003E-5</v>
      </c>
      <c r="Q49" s="10">
        <v>1.9300000000000001E-8</v>
      </c>
      <c r="R49" s="11">
        <v>783.72</v>
      </c>
      <c r="S49" s="11">
        <v>260.02999999999997</v>
      </c>
      <c r="T49" s="2">
        <v>-35.200000000000003</v>
      </c>
      <c r="U49" s="2">
        <v>-9.27</v>
      </c>
      <c r="V49" s="9">
        <v>15.975</v>
      </c>
      <c r="W49" s="11">
        <v>2826.26</v>
      </c>
      <c r="X49" s="11">
        <v>-49.05</v>
      </c>
      <c r="Y49" s="2">
        <v>385</v>
      </c>
      <c r="Z49" s="2">
        <v>255</v>
      </c>
      <c r="AA49" s="7">
        <v>0</v>
      </c>
      <c r="AB49" s="11">
        <v>0</v>
      </c>
      <c r="AC49" s="7">
        <v>0</v>
      </c>
      <c r="AD49" s="7">
        <v>0</v>
      </c>
      <c r="AE49" s="2">
        <v>7170</v>
      </c>
      <c r="AQ49" s="1"/>
    </row>
    <row r="50" spans="1:43" ht="15" x14ac:dyDescent="0.2">
      <c r="A50" s="2">
        <v>36</v>
      </c>
      <c r="B50" s="1" t="s">
        <v>108</v>
      </c>
      <c r="C50" s="7">
        <v>158.285</v>
      </c>
      <c r="D50" s="8">
        <v>280.10000000000002</v>
      </c>
      <c r="E50" s="8">
        <v>503.4</v>
      </c>
      <c r="F50" s="8">
        <v>700</v>
      </c>
      <c r="G50" s="8">
        <v>22</v>
      </c>
      <c r="H50" s="8">
        <v>600</v>
      </c>
      <c r="I50" s="7">
        <v>0.23</v>
      </c>
      <c r="J50" s="7">
        <v>0</v>
      </c>
      <c r="K50" s="7">
        <v>0.83</v>
      </c>
      <c r="L50" s="8">
        <v>293</v>
      </c>
      <c r="M50" s="8">
        <v>1.8</v>
      </c>
      <c r="N50" s="9">
        <v>3.48</v>
      </c>
      <c r="O50" s="10">
        <v>0.2137</v>
      </c>
      <c r="P50" s="10">
        <v>-9.365E-5</v>
      </c>
      <c r="Q50" s="10">
        <v>8.2420000000000003E-9</v>
      </c>
      <c r="R50" s="11">
        <v>1481.8</v>
      </c>
      <c r="S50" s="11">
        <v>380</v>
      </c>
      <c r="T50" s="2">
        <v>-96</v>
      </c>
      <c r="U50" s="2">
        <v>-24.9</v>
      </c>
      <c r="V50" s="9">
        <v>15.939500000000001</v>
      </c>
      <c r="W50" s="11">
        <v>3389.43</v>
      </c>
      <c r="X50" s="11">
        <v>-139</v>
      </c>
      <c r="Y50" s="2">
        <v>503</v>
      </c>
      <c r="Z50" s="2">
        <v>376</v>
      </c>
      <c r="AA50" s="7">
        <v>0</v>
      </c>
      <c r="AB50" s="11">
        <v>0</v>
      </c>
      <c r="AC50" s="7">
        <v>0</v>
      </c>
      <c r="AD50" s="7">
        <v>0</v>
      </c>
      <c r="AE50" s="2">
        <v>12000</v>
      </c>
      <c r="AQ50" s="1"/>
    </row>
    <row r="51" spans="1:43" ht="15" x14ac:dyDescent="0.2">
      <c r="A51" s="2">
        <v>37</v>
      </c>
      <c r="B51" s="1" t="s">
        <v>109</v>
      </c>
      <c r="C51" s="7">
        <v>140.27000000000001</v>
      </c>
      <c r="D51" s="8">
        <v>206.9</v>
      </c>
      <c r="E51" s="8">
        <v>443.7</v>
      </c>
      <c r="F51" s="8">
        <v>615</v>
      </c>
      <c r="G51" s="8">
        <v>21.8</v>
      </c>
      <c r="H51" s="8">
        <v>650</v>
      </c>
      <c r="I51" s="7">
        <v>0.28000000000000003</v>
      </c>
      <c r="J51" s="7">
        <v>0.49099999999999999</v>
      </c>
      <c r="K51" s="7">
        <v>0.74099999999999999</v>
      </c>
      <c r="L51" s="8">
        <v>293</v>
      </c>
      <c r="M51" s="8">
        <v>0</v>
      </c>
      <c r="N51" s="9">
        <v>-1.1140000000000001</v>
      </c>
      <c r="O51" s="10">
        <v>0.21679999999999999</v>
      </c>
      <c r="P51" s="10">
        <v>-1.208E-4</v>
      </c>
      <c r="Q51" s="10">
        <v>2.6160000000000001E-8</v>
      </c>
      <c r="R51" s="11">
        <v>518.37</v>
      </c>
      <c r="S51" s="11">
        <v>277.8</v>
      </c>
      <c r="T51" s="2">
        <v>-29.67</v>
      </c>
      <c r="U51" s="2">
        <v>28.93</v>
      </c>
      <c r="V51" s="9">
        <v>16.012899999999998</v>
      </c>
      <c r="W51" s="11">
        <v>3448.18</v>
      </c>
      <c r="X51" s="11">
        <v>-76.09</v>
      </c>
      <c r="Y51" s="2">
        <v>460</v>
      </c>
      <c r="Z51" s="2">
        <v>356</v>
      </c>
      <c r="AA51" s="7">
        <v>73.938000000000002</v>
      </c>
      <c r="AB51" s="11">
        <v>-8380.48</v>
      </c>
      <c r="AC51" s="7">
        <v>-7.95</v>
      </c>
      <c r="AD51" s="7">
        <v>9.9</v>
      </c>
      <c r="AE51" s="2">
        <v>9240</v>
      </c>
      <c r="AQ51" s="1"/>
    </row>
    <row r="52" spans="1:43" ht="15" x14ac:dyDescent="0.2">
      <c r="A52" s="2">
        <v>38</v>
      </c>
      <c r="B52" s="1" t="s">
        <v>110</v>
      </c>
      <c r="C52" s="7">
        <v>168.32400000000001</v>
      </c>
      <c r="D52" s="8">
        <v>238</v>
      </c>
      <c r="E52" s="8">
        <v>486.5</v>
      </c>
      <c r="F52" s="8">
        <v>657</v>
      </c>
      <c r="G52" s="8">
        <v>18.3</v>
      </c>
      <c r="H52" s="8">
        <v>0</v>
      </c>
      <c r="I52" s="7">
        <v>0</v>
      </c>
      <c r="J52" s="7">
        <v>0.55800000000000005</v>
      </c>
      <c r="K52" s="7">
        <v>0.75800000000000001</v>
      </c>
      <c r="L52" s="8">
        <v>293</v>
      </c>
      <c r="M52" s="8">
        <v>0</v>
      </c>
      <c r="N52" s="9">
        <v>-1.5629999999999999</v>
      </c>
      <c r="O52" s="10">
        <v>0.26219999999999999</v>
      </c>
      <c r="P52" s="10">
        <v>-1.47E-4</v>
      </c>
      <c r="Q52" s="10">
        <v>3.2030000000000003E-8</v>
      </c>
      <c r="R52" s="11">
        <v>615.66999999999996</v>
      </c>
      <c r="S52" s="11">
        <v>310.07</v>
      </c>
      <c r="T52" s="2">
        <v>-39.520000000000003</v>
      </c>
      <c r="U52" s="2">
        <v>32.96</v>
      </c>
      <c r="V52" s="9">
        <v>16.061</v>
      </c>
      <c r="W52" s="11">
        <v>3729.87</v>
      </c>
      <c r="X52" s="11">
        <v>-90.88</v>
      </c>
      <c r="Y52" s="2">
        <v>517</v>
      </c>
      <c r="Z52" s="2">
        <v>361</v>
      </c>
      <c r="AA52" s="7">
        <v>82.968000000000004</v>
      </c>
      <c r="AB52" s="11">
        <v>-9846.99</v>
      </c>
      <c r="AC52" s="7">
        <v>-9.0730000000000004</v>
      </c>
      <c r="AD52" s="7">
        <v>13.1</v>
      </c>
      <c r="AE52" s="2">
        <v>10270</v>
      </c>
      <c r="AQ52" s="1"/>
    </row>
    <row r="53" spans="1:43" ht="15" x14ac:dyDescent="0.2">
      <c r="A53" s="2">
        <v>39</v>
      </c>
      <c r="B53" s="1" t="s">
        <v>111</v>
      </c>
      <c r="C53" s="7">
        <v>298.55500000000001</v>
      </c>
      <c r="D53" s="8">
        <v>339</v>
      </c>
      <c r="E53" s="8">
        <v>629</v>
      </c>
      <c r="F53" s="8">
        <v>770</v>
      </c>
      <c r="G53" s="8">
        <v>12</v>
      </c>
      <c r="H53" s="8">
        <v>0</v>
      </c>
      <c r="I53" s="7">
        <v>0</v>
      </c>
      <c r="J53" s="7">
        <v>0</v>
      </c>
      <c r="K53" s="7">
        <v>0</v>
      </c>
      <c r="L53" s="8">
        <v>0</v>
      </c>
      <c r="M53" s="8">
        <v>0</v>
      </c>
      <c r="N53" s="9">
        <v>-3.0049999999999999</v>
      </c>
      <c r="O53" s="10">
        <v>0.4657</v>
      </c>
      <c r="P53" s="10">
        <v>-2.6709999999999999E-4</v>
      </c>
      <c r="Q53" s="10">
        <v>6.0090000000000004E-8</v>
      </c>
      <c r="R53" s="11">
        <v>0</v>
      </c>
      <c r="S53" s="11">
        <v>0</v>
      </c>
      <c r="T53" s="2">
        <v>-145.25</v>
      </c>
      <c r="U53" s="2">
        <v>-4.6399999999999997</v>
      </c>
      <c r="V53" s="9">
        <v>15.8233</v>
      </c>
      <c r="W53" s="11">
        <v>3912.1</v>
      </c>
      <c r="X53" s="11">
        <v>-203.1</v>
      </c>
      <c r="Y53" s="2">
        <v>679</v>
      </c>
      <c r="Z53" s="2">
        <v>492</v>
      </c>
      <c r="AA53" s="7">
        <v>0</v>
      </c>
      <c r="AB53" s="11">
        <v>0</v>
      </c>
      <c r="AC53" s="7">
        <v>0</v>
      </c>
      <c r="AD53" s="7">
        <v>0</v>
      </c>
      <c r="AE53" s="2">
        <v>15600</v>
      </c>
      <c r="AQ53" s="1"/>
    </row>
    <row r="54" spans="1:43" ht="15" x14ac:dyDescent="0.2">
      <c r="A54" s="2">
        <v>40</v>
      </c>
      <c r="B54" s="1" t="s">
        <v>112</v>
      </c>
      <c r="C54" s="7">
        <v>116.20399999999999</v>
      </c>
      <c r="D54" s="8">
        <v>239.2</v>
      </c>
      <c r="E54" s="8">
        <v>449.5</v>
      </c>
      <c r="F54" s="8">
        <v>633</v>
      </c>
      <c r="G54" s="8">
        <v>30</v>
      </c>
      <c r="H54" s="8">
        <v>435</v>
      </c>
      <c r="I54" s="7">
        <v>0.25</v>
      </c>
      <c r="J54" s="7">
        <v>0.56000000000000005</v>
      </c>
      <c r="K54" s="7">
        <v>0.82199999999999995</v>
      </c>
      <c r="L54" s="8">
        <v>293</v>
      </c>
      <c r="M54" s="8">
        <v>1.7</v>
      </c>
      <c r="N54" s="9">
        <v>1.1719999999999999</v>
      </c>
      <c r="O54" s="10">
        <v>0.16189999999999999</v>
      </c>
      <c r="P54" s="10">
        <v>-8.2319999999999998E-5</v>
      </c>
      <c r="Q54" s="10">
        <v>1.4440000000000001E-8</v>
      </c>
      <c r="R54" s="11">
        <v>1287</v>
      </c>
      <c r="S54" s="11">
        <v>361.83</v>
      </c>
      <c r="T54" s="2">
        <v>-79.3</v>
      </c>
      <c r="U54" s="2">
        <v>-28.9</v>
      </c>
      <c r="V54" s="9">
        <v>15.306800000000001</v>
      </c>
      <c r="W54" s="11">
        <v>2626.42</v>
      </c>
      <c r="X54" s="11">
        <v>-146.6</v>
      </c>
      <c r="Y54" s="2">
        <v>449</v>
      </c>
      <c r="Z54" s="2">
        <v>333</v>
      </c>
      <c r="AA54" s="7">
        <v>0</v>
      </c>
      <c r="AB54" s="11">
        <v>0</v>
      </c>
      <c r="AC54" s="7">
        <v>0</v>
      </c>
      <c r="AD54" s="7">
        <v>0</v>
      </c>
      <c r="AE54" s="2">
        <v>11500</v>
      </c>
      <c r="AQ54" s="1"/>
    </row>
    <row r="55" spans="1:43" ht="15" x14ac:dyDescent="0.2">
      <c r="A55" s="2">
        <v>41</v>
      </c>
      <c r="B55" s="1" t="s">
        <v>113</v>
      </c>
      <c r="C55" s="7">
        <v>98.188999999999993</v>
      </c>
      <c r="D55" s="8">
        <v>154.30000000000001</v>
      </c>
      <c r="E55" s="8">
        <v>366.8</v>
      </c>
      <c r="F55" s="8">
        <v>537.20000000000005</v>
      </c>
      <c r="G55" s="8">
        <v>28</v>
      </c>
      <c r="H55" s="8">
        <v>440</v>
      </c>
      <c r="I55" s="7">
        <v>0.28000000000000003</v>
      </c>
      <c r="J55" s="7">
        <v>0.35799999999999998</v>
      </c>
      <c r="K55" s="7">
        <v>0.69699999999999995</v>
      </c>
      <c r="L55" s="8">
        <v>293</v>
      </c>
      <c r="M55" s="8">
        <v>0.3</v>
      </c>
      <c r="N55" s="9">
        <v>-0.78900000000000003</v>
      </c>
      <c r="O55" s="10">
        <v>0.15040000000000001</v>
      </c>
      <c r="P55" s="10">
        <v>-8.3880000000000003E-5</v>
      </c>
      <c r="Q55" s="10">
        <v>1.817E-8</v>
      </c>
      <c r="R55" s="11">
        <v>368.69</v>
      </c>
      <c r="S55" s="11">
        <v>214.32</v>
      </c>
      <c r="T55" s="2">
        <v>-14.89</v>
      </c>
      <c r="U55" s="2">
        <v>22.9</v>
      </c>
      <c r="V55" s="9">
        <v>15.8894</v>
      </c>
      <c r="W55" s="11">
        <v>2895.51</v>
      </c>
      <c r="X55" s="11">
        <v>-53.97</v>
      </c>
      <c r="Y55" s="2">
        <v>400</v>
      </c>
      <c r="Z55" s="2">
        <v>265</v>
      </c>
      <c r="AA55" s="7">
        <v>60.034999999999997</v>
      </c>
      <c r="AB55" s="11">
        <v>-6147.41</v>
      </c>
      <c r="AC55" s="7">
        <v>-6.2110000000000003</v>
      </c>
      <c r="AD55" s="7">
        <v>5.7</v>
      </c>
      <c r="AE55" s="2">
        <v>7430</v>
      </c>
      <c r="AQ55" s="1"/>
    </row>
    <row r="56" spans="1:43" ht="15" x14ac:dyDescent="0.2">
      <c r="A56" s="2">
        <v>42</v>
      </c>
      <c r="B56" s="1" t="s">
        <v>114</v>
      </c>
      <c r="C56" s="7">
        <v>224.43199999999999</v>
      </c>
      <c r="D56" s="8">
        <v>277.3</v>
      </c>
      <c r="E56" s="8">
        <v>558</v>
      </c>
      <c r="F56" s="8">
        <v>717</v>
      </c>
      <c r="G56" s="8">
        <v>13.2</v>
      </c>
      <c r="H56" s="8">
        <v>0</v>
      </c>
      <c r="I56" s="7">
        <v>0</v>
      </c>
      <c r="J56" s="7">
        <v>0.72099999999999997</v>
      </c>
      <c r="K56" s="7">
        <v>0.78800000000000003</v>
      </c>
      <c r="L56" s="8">
        <v>283</v>
      </c>
      <c r="M56" s="8">
        <v>0</v>
      </c>
      <c r="N56" s="9">
        <v>-2.3180000000000001</v>
      </c>
      <c r="O56" s="10">
        <v>3.5230000000000001</v>
      </c>
      <c r="P56" s="10">
        <v>-1</v>
      </c>
      <c r="Q56" s="10">
        <v>-1.982</v>
      </c>
      <c r="R56" s="11">
        <v>-4</v>
      </c>
      <c r="S56" s="11">
        <v>4.3239999999999998</v>
      </c>
      <c r="T56" s="2">
        <v>-8</v>
      </c>
      <c r="U56" s="2">
        <v>767.48</v>
      </c>
      <c r="V56" s="9">
        <v>357.85</v>
      </c>
      <c r="W56" s="11">
        <v>-59.23</v>
      </c>
      <c r="X56" s="11">
        <v>40.99</v>
      </c>
      <c r="Y56" s="2">
        <v>16.220300000000002</v>
      </c>
      <c r="Z56" s="2">
        <v>4245</v>
      </c>
      <c r="AA56" s="7">
        <v>-115.2</v>
      </c>
      <c r="AB56" s="11">
        <v>592</v>
      </c>
      <c r="AC56" s="7">
        <v>420</v>
      </c>
      <c r="AD56" s="7">
        <v>105.9</v>
      </c>
      <c r="AE56" s="2">
        <v>-13117</v>
      </c>
      <c r="AG56" s="2">
        <v>21.68</v>
      </c>
      <c r="AQ56" s="1"/>
    </row>
    <row r="57" spans="1:43" ht="15" x14ac:dyDescent="0.2">
      <c r="A57" s="2">
        <v>43</v>
      </c>
      <c r="B57" s="1" t="s">
        <v>115</v>
      </c>
      <c r="C57" s="7">
        <v>102.17700000000001</v>
      </c>
      <c r="D57" s="8">
        <v>229.2</v>
      </c>
      <c r="E57" s="8">
        <v>430.2</v>
      </c>
      <c r="F57" s="8">
        <v>610</v>
      </c>
      <c r="G57" s="8">
        <v>40</v>
      </c>
      <c r="H57" s="8">
        <v>381</v>
      </c>
      <c r="I57" s="7">
        <v>0.3</v>
      </c>
      <c r="J57" s="7">
        <v>0.56000000000000005</v>
      </c>
      <c r="K57" s="7">
        <v>0.81899999999999995</v>
      </c>
      <c r="L57" s="8">
        <v>293</v>
      </c>
      <c r="M57" s="8">
        <v>1.8</v>
      </c>
      <c r="N57" s="9">
        <v>1.149</v>
      </c>
      <c r="O57" s="10">
        <v>0.14069999999999999</v>
      </c>
      <c r="P57" s="10">
        <v>-7.1890000000000005E-5</v>
      </c>
      <c r="Q57" s="10">
        <v>1.296E-8</v>
      </c>
      <c r="R57" s="11">
        <v>1179.4000000000001</v>
      </c>
      <c r="S57" s="11">
        <v>354.94</v>
      </c>
      <c r="T57" s="2">
        <v>-75.900000000000006</v>
      </c>
      <c r="U57" s="2">
        <v>-32.4</v>
      </c>
      <c r="V57" s="9">
        <v>18.099399999999999</v>
      </c>
      <c r="W57" s="11">
        <v>4055.45</v>
      </c>
      <c r="X57" s="11">
        <v>-76.489999999999995</v>
      </c>
      <c r="Y57" s="2">
        <v>430</v>
      </c>
      <c r="Z57" s="2">
        <v>308</v>
      </c>
      <c r="AA57" s="7">
        <v>0</v>
      </c>
      <c r="AB57" s="11">
        <v>0</v>
      </c>
      <c r="AC57" s="7">
        <v>0</v>
      </c>
      <c r="AD57" s="7">
        <v>0</v>
      </c>
      <c r="AE57" s="2">
        <v>11600</v>
      </c>
      <c r="AQ57" s="1"/>
    </row>
    <row r="58" spans="1:43" ht="15" x14ac:dyDescent="0.2">
      <c r="A58" s="2">
        <v>44</v>
      </c>
      <c r="B58" s="1" t="s">
        <v>116</v>
      </c>
      <c r="C58" s="7">
        <v>84.162000000000006</v>
      </c>
      <c r="D58" s="8">
        <v>133.30000000000001</v>
      </c>
      <c r="E58" s="8">
        <v>336.6</v>
      </c>
      <c r="F58" s="8">
        <v>504</v>
      </c>
      <c r="G58" s="8">
        <v>31.3</v>
      </c>
      <c r="H58" s="8">
        <v>350</v>
      </c>
      <c r="I58" s="7">
        <v>0.26</v>
      </c>
      <c r="J58" s="7">
        <v>0.28499999999999998</v>
      </c>
      <c r="K58" s="7">
        <v>0.67300000000000004</v>
      </c>
      <c r="L58" s="8">
        <v>293</v>
      </c>
      <c r="M58" s="8">
        <v>0.4</v>
      </c>
      <c r="N58" s="9">
        <v>0.41699999999999998</v>
      </c>
      <c r="O58" s="10">
        <v>0.1268</v>
      </c>
      <c r="P58" s="10">
        <v>-6.9330000000000002E-5</v>
      </c>
      <c r="Q58" s="10">
        <v>1.446E-8</v>
      </c>
      <c r="R58" s="11">
        <v>357.43</v>
      </c>
      <c r="S58" s="11">
        <v>197.74</v>
      </c>
      <c r="T58" s="2">
        <v>-9.9600000000000009</v>
      </c>
      <c r="U58" s="2">
        <v>20.9</v>
      </c>
      <c r="V58" s="9">
        <v>15.8089</v>
      </c>
      <c r="W58" s="11">
        <v>2654.81</v>
      </c>
      <c r="X58" s="11">
        <v>-47.3</v>
      </c>
      <c r="Y58" s="2">
        <v>360</v>
      </c>
      <c r="Z58" s="2">
        <v>240</v>
      </c>
      <c r="AA58" s="7">
        <v>55.908999999999999</v>
      </c>
      <c r="AB58" s="11">
        <v>-5423.07</v>
      </c>
      <c r="AC58" s="7">
        <v>-5.7050000000000001</v>
      </c>
      <c r="AD58" s="7">
        <v>4.54</v>
      </c>
      <c r="AE58" s="2">
        <v>6760</v>
      </c>
      <c r="AQ58" s="1"/>
    </row>
    <row r="59" spans="1:43" ht="15" x14ac:dyDescent="0.2">
      <c r="A59" s="2">
        <v>45</v>
      </c>
      <c r="B59" s="1" t="s">
        <v>117</v>
      </c>
      <c r="C59" s="7">
        <v>112.21599999999999</v>
      </c>
      <c r="D59" s="8">
        <v>0</v>
      </c>
      <c r="E59" s="8">
        <v>394.7</v>
      </c>
      <c r="F59" s="8">
        <v>592</v>
      </c>
      <c r="G59" s="8">
        <v>29.5</v>
      </c>
      <c r="H59" s="8">
        <v>0</v>
      </c>
      <c r="I59" s="7">
        <v>0</v>
      </c>
      <c r="J59" s="7">
        <v>0.25</v>
      </c>
      <c r="K59" s="7">
        <v>0</v>
      </c>
      <c r="L59" s="8">
        <v>0</v>
      </c>
      <c r="M59" s="8">
        <v>0</v>
      </c>
      <c r="N59" s="9">
        <v>0</v>
      </c>
      <c r="O59" s="10">
        <v>0</v>
      </c>
      <c r="P59" s="10">
        <v>0</v>
      </c>
      <c r="Q59" s="10">
        <v>0</v>
      </c>
      <c r="R59" s="11">
        <v>0</v>
      </c>
      <c r="S59" s="11">
        <v>0</v>
      </c>
      <c r="T59" s="2">
        <v>0</v>
      </c>
      <c r="U59" s="2">
        <v>0</v>
      </c>
      <c r="V59" s="9">
        <v>15.8222</v>
      </c>
      <c r="W59" s="11">
        <v>3120.66</v>
      </c>
      <c r="X59" s="11">
        <v>-55.06</v>
      </c>
      <c r="Y59" s="2">
        <v>422</v>
      </c>
      <c r="Z59" s="2">
        <v>286</v>
      </c>
      <c r="AA59" s="7">
        <v>0</v>
      </c>
      <c r="AB59" s="11">
        <v>0</v>
      </c>
      <c r="AC59" s="7">
        <v>0</v>
      </c>
      <c r="AD59" s="7">
        <v>0</v>
      </c>
      <c r="AE59" s="2">
        <v>8040</v>
      </c>
      <c r="AQ59" s="1"/>
    </row>
    <row r="60" spans="1:43" ht="15" x14ac:dyDescent="0.2">
      <c r="A60" s="2">
        <v>46</v>
      </c>
      <c r="B60" s="1" t="s">
        <v>118</v>
      </c>
      <c r="C60" s="7">
        <v>120.19499999999999</v>
      </c>
      <c r="D60" s="8">
        <v>192.3</v>
      </c>
      <c r="E60" s="8">
        <v>438.3</v>
      </c>
      <c r="F60" s="8">
        <v>651</v>
      </c>
      <c r="G60" s="8">
        <v>30</v>
      </c>
      <c r="H60" s="8">
        <v>460</v>
      </c>
      <c r="I60" s="7">
        <v>0.26</v>
      </c>
      <c r="J60" s="7">
        <v>0.29399999999999998</v>
      </c>
      <c r="K60" s="7">
        <v>0.88100000000000001</v>
      </c>
      <c r="L60" s="8">
        <v>293</v>
      </c>
      <c r="M60" s="8">
        <v>0</v>
      </c>
      <c r="N60" s="9">
        <v>-3.9279999999999999</v>
      </c>
      <c r="O60" s="10">
        <v>0.1671</v>
      </c>
      <c r="P60" s="10">
        <v>-9.8410000000000001E-5</v>
      </c>
      <c r="Q60" s="10">
        <v>2.2280000000000002E-8</v>
      </c>
      <c r="R60" s="11">
        <v>0</v>
      </c>
      <c r="S60" s="11">
        <v>0</v>
      </c>
      <c r="T60" s="2">
        <v>0.28999999999999998</v>
      </c>
      <c r="U60" s="2">
        <v>31.33</v>
      </c>
      <c r="V60" s="9">
        <v>16.125299999999999</v>
      </c>
      <c r="W60" s="11">
        <v>3535.33</v>
      </c>
      <c r="X60" s="11">
        <v>-65.849999999999994</v>
      </c>
      <c r="Y60" s="2">
        <v>467</v>
      </c>
      <c r="Z60" s="2">
        <v>321</v>
      </c>
      <c r="AA60" s="7">
        <v>64.337000000000003</v>
      </c>
      <c r="AB60" s="11">
        <v>-7662.94</v>
      </c>
      <c r="AC60" s="7">
        <v>-6.617</v>
      </c>
      <c r="AD60" s="7">
        <v>7.18</v>
      </c>
      <c r="AE60" s="2">
        <v>9290</v>
      </c>
      <c r="AQ60" s="1"/>
    </row>
    <row r="61" spans="1:43" ht="15" x14ac:dyDescent="0.2">
      <c r="A61" s="2">
        <v>47</v>
      </c>
      <c r="B61" s="1" t="s">
        <v>119</v>
      </c>
      <c r="C61" s="7">
        <v>134.22200000000001</v>
      </c>
      <c r="D61" s="8">
        <v>0</v>
      </c>
      <c r="E61" s="8">
        <v>451.5</v>
      </c>
      <c r="F61" s="8">
        <v>670</v>
      </c>
      <c r="G61" s="8">
        <v>28.6</v>
      </c>
      <c r="H61" s="8">
        <v>0</v>
      </c>
      <c r="I61" s="7">
        <v>0</v>
      </c>
      <c r="J61" s="7">
        <v>0.27700000000000002</v>
      </c>
      <c r="K61" s="7">
        <v>0.876</v>
      </c>
      <c r="L61" s="8">
        <v>293</v>
      </c>
      <c r="M61" s="8">
        <v>0</v>
      </c>
      <c r="N61" s="9">
        <v>0</v>
      </c>
      <c r="O61" s="10">
        <v>0</v>
      </c>
      <c r="P61" s="10">
        <v>0</v>
      </c>
      <c r="Q61" s="10">
        <v>0</v>
      </c>
      <c r="R61" s="11">
        <v>0</v>
      </c>
      <c r="S61" s="11">
        <v>0</v>
      </c>
      <c r="T61" s="2">
        <v>0</v>
      </c>
      <c r="U61" s="2">
        <v>0</v>
      </c>
      <c r="V61" s="9">
        <v>15.9809</v>
      </c>
      <c r="W61" s="11">
        <v>3564.52</v>
      </c>
      <c r="X61" s="11">
        <v>-70</v>
      </c>
      <c r="Y61" s="2">
        <v>481</v>
      </c>
      <c r="Z61" s="2">
        <v>330</v>
      </c>
      <c r="AA61" s="7">
        <v>0</v>
      </c>
      <c r="AB61" s="11">
        <v>0</v>
      </c>
      <c r="AC61" s="7">
        <v>0</v>
      </c>
      <c r="AD61" s="7">
        <v>0</v>
      </c>
      <c r="AE61" s="2">
        <v>0</v>
      </c>
      <c r="AQ61" s="1"/>
    </row>
    <row r="62" spans="1:43" ht="15" x14ac:dyDescent="0.2">
      <c r="A62" s="2">
        <v>48</v>
      </c>
      <c r="B62" s="1" t="s">
        <v>119</v>
      </c>
      <c r="C62" s="7">
        <v>134.22200000000001</v>
      </c>
      <c r="D62" s="8">
        <v>0</v>
      </c>
      <c r="E62" s="8">
        <v>448.3</v>
      </c>
      <c r="F62" s="8">
        <v>666</v>
      </c>
      <c r="G62" s="8">
        <v>29</v>
      </c>
      <c r="H62" s="8">
        <v>0</v>
      </c>
      <c r="I62" s="7">
        <v>0</v>
      </c>
      <c r="J62" s="7">
        <v>0.27900000000000003</v>
      </c>
      <c r="K62" s="7">
        <v>0.86099999999999999</v>
      </c>
      <c r="L62" s="8">
        <v>293</v>
      </c>
      <c r="M62" s="8">
        <v>0</v>
      </c>
      <c r="N62" s="9">
        <v>-11.646000000000001</v>
      </c>
      <c r="O62" s="10">
        <v>0.2165</v>
      </c>
      <c r="P62" s="10">
        <v>-1.4459999999999999E-4</v>
      </c>
      <c r="Q62" s="10">
        <v>3.8870000000000003E-8</v>
      </c>
      <c r="R62" s="11">
        <v>0</v>
      </c>
      <c r="S62" s="11">
        <v>0</v>
      </c>
      <c r="T62" s="2">
        <v>-7</v>
      </c>
      <c r="U62" s="2">
        <v>0</v>
      </c>
      <c r="V62" s="9">
        <v>15.9811</v>
      </c>
      <c r="W62" s="11">
        <v>3543.79</v>
      </c>
      <c r="X62" s="11">
        <v>-69.22</v>
      </c>
      <c r="Y62" s="2">
        <v>478</v>
      </c>
      <c r="Z62" s="2">
        <v>328</v>
      </c>
      <c r="AA62" s="7">
        <v>67.725999999999999</v>
      </c>
      <c r="AB62" s="11">
        <v>-8033.58</v>
      </c>
      <c r="AC62" s="7">
        <v>-7.0759999999999996</v>
      </c>
      <c r="AD62" s="7">
        <v>8.39</v>
      </c>
      <c r="AE62" s="2">
        <v>9110</v>
      </c>
      <c r="AQ62" s="1"/>
    </row>
    <row r="63" spans="1:43" ht="15" x14ac:dyDescent="0.2">
      <c r="A63" s="2">
        <v>49</v>
      </c>
      <c r="B63" s="1" t="s">
        <v>120</v>
      </c>
      <c r="C63" s="7">
        <v>120.19499999999999</v>
      </c>
      <c r="D63" s="8">
        <v>177.6</v>
      </c>
      <c r="E63" s="8">
        <v>434.5</v>
      </c>
      <c r="F63" s="8">
        <v>637</v>
      </c>
      <c r="G63" s="8">
        <v>28</v>
      </c>
      <c r="H63" s="8">
        <v>490</v>
      </c>
      <c r="I63" s="7">
        <v>0.26</v>
      </c>
      <c r="J63" s="7">
        <v>0.36</v>
      </c>
      <c r="K63" s="7">
        <v>0.86499999999999999</v>
      </c>
      <c r="L63" s="8">
        <v>293</v>
      </c>
      <c r="M63" s="8">
        <v>0</v>
      </c>
      <c r="N63" s="9">
        <v>-6.9260000000000002</v>
      </c>
      <c r="O63" s="10">
        <v>0.17419999999999999</v>
      </c>
      <c r="P63" s="10">
        <v>-1.042E-4</v>
      </c>
      <c r="Q63" s="10">
        <v>2.3879999999999999</v>
      </c>
      <c r="R63" s="11">
        <v>8</v>
      </c>
      <c r="S63" s="11">
        <v>0</v>
      </c>
      <c r="T63" s="2">
        <v>0</v>
      </c>
      <c r="U63" s="2">
        <v>-0.46</v>
      </c>
      <c r="V63" s="9">
        <v>30.22</v>
      </c>
      <c r="W63" s="11">
        <v>16.154499999999999</v>
      </c>
      <c r="X63" s="11">
        <v>3521.08</v>
      </c>
      <c r="Y63" s="2">
        <v>-64.64</v>
      </c>
      <c r="Z63" s="2">
        <v>463</v>
      </c>
      <c r="AA63" s="7">
        <v>318</v>
      </c>
      <c r="AB63" s="11">
        <v>65.67</v>
      </c>
      <c r="AC63" s="7">
        <v>-7678.11</v>
      </c>
      <c r="AD63" s="7">
        <v>-6.8150000000000004</v>
      </c>
      <c r="AE63" s="2">
        <v>7.2</v>
      </c>
      <c r="AQ63" s="1"/>
    </row>
    <row r="64" spans="1:43" ht="15" x14ac:dyDescent="0.2">
      <c r="A64" s="2">
        <v>50</v>
      </c>
      <c r="B64" s="1" t="s">
        <v>121</v>
      </c>
      <c r="C64" s="7">
        <v>120.19499999999999</v>
      </c>
      <c r="D64" s="8">
        <v>210.8</v>
      </c>
      <c r="E64" s="8">
        <v>435.2</v>
      </c>
      <c r="F64" s="8">
        <v>640</v>
      </c>
      <c r="G64" s="8">
        <v>29</v>
      </c>
      <c r="H64" s="8">
        <v>470</v>
      </c>
      <c r="I64" s="7">
        <v>0.26</v>
      </c>
      <c r="J64" s="7">
        <v>0.32200000000000001</v>
      </c>
      <c r="K64" s="7">
        <v>0.86099999999999999</v>
      </c>
      <c r="L64" s="8">
        <v>293</v>
      </c>
      <c r="M64" s="8">
        <v>0</v>
      </c>
      <c r="N64" s="9">
        <v>-6.5229999999999997</v>
      </c>
      <c r="O64" s="10">
        <v>0.1714</v>
      </c>
      <c r="P64" s="10">
        <v>-1.009E-4</v>
      </c>
      <c r="Q64" s="10">
        <v>2.2790000000000001E-8</v>
      </c>
      <c r="R64" s="11">
        <v>463.17</v>
      </c>
      <c r="S64" s="11">
        <v>266.08</v>
      </c>
      <c r="T64" s="2">
        <v>-0.49</v>
      </c>
      <c r="U64" s="2">
        <v>30.28</v>
      </c>
      <c r="V64" s="9">
        <v>16.113499999999998</v>
      </c>
      <c r="W64" s="11">
        <v>3516.31</v>
      </c>
      <c r="X64" s="11">
        <v>-64.23</v>
      </c>
      <c r="Y64" s="2">
        <v>463</v>
      </c>
      <c r="Z64" s="2">
        <v>318</v>
      </c>
      <c r="AA64" s="7">
        <v>61.404000000000003</v>
      </c>
      <c r="AB64" s="11">
        <v>-7422.59</v>
      </c>
      <c r="AC64" s="7">
        <v>-6.2119999999999997</v>
      </c>
      <c r="AD64" s="7">
        <v>7.23</v>
      </c>
      <c r="AE64" s="2">
        <v>9180</v>
      </c>
    </row>
    <row r="65" spans="1:33" ht="15" x14ac:dyDescent="0.2">
      <c r="A65" s="2">
        <v>51</v>
      </c>
      <c r="B65" s="1" t="s">
        <v>122</v>
      </c>
      <c r="C65" s="7">
        <v>134.22200000000001</v>
      </c>
      <c r="D65" s="8">
        <v>200</v>
      </c>
      <c r="E65" s="8">
        <v>450.3</v>
      </c>
      <c r="F65" s="8">
        <v>653</v>
      </c>
      <c r="G65" s="8">
        <v>27.9</v>
      </c>
      <c r="H65" s="8">
        <v>0</v>
      </c>
      <c r="I65" s="7">
        <v>0</v>
      </c>
      <c r="J65" s="7">
        <v>0.371</v>
      </c>
      <c r="K65" s="7">
        <v>0.85699999999999998</v>
      </c>
      <c r="L65" s="8">
        <v>293</v>
      </c>
      <c r="M65" s="8">
        <v>0</v>
      </c>
      <c r="N65" s="9">
        <v>0</v>
      </c>
      <c r="O65" s="10">
        <v>0</v>
      </c>
      <c r="P65" s="10">
        <v>0</v>
      </c>
      <c r="Q65" s="10">
        <v>0</v>
      </c>
      <c r="R65" s="11">
        <v>0</v>
      </c>
      <c r="S65" s="11">
        <v>0</v>
      </c>
      <c r="T65" s="2">
        <v>0</v>
      </c>
      <c r="U65" s="2">
        <v>0</v>
      </c>
      <c r="V65" s="9">
        <v>15.942399999999999</v>
      </c>
      <c r="W65" s="11">
        <v>3539.21</v>
      </c>
      <c r="X65" s="11">
        <v>-70.099999999999994</v>
      </c>
      <c r="Y65" s="2">
        <v>480</v>
      </c>
      <c r="Z65" s="2">
        <v>329</v>
      </c>
      <c r="AA65" s="7">
        <v>63.225000000000001</v>
      </c>
      <c r="AB65" s="11">
        <v>-7800.97</v>
      </c>
      <c r="AC65" s="7">
        <v>-6.4320000000000004</v>
      </c>
      <c r="AD65" s="7">
        <v>8.41</v>
      </c>
      <c r="AE65" s="2">
        <v>0</v>
      </c>
    </row>
    <row r="66" spans="1:33" ht="15" x14ac:dyDescent="0.2">
      <c r="A66" s="2">
        <v>52</v>
      </c>
      <c r="B66" s="1" t="s">
        <v>123</v>
      </c>
      <c r="C66" s="7">
        <v>142.20099999999999</v>
      </c>
      <c r="D66" s="8">
        <v>242.7</v>
      </c>
      <c r="E66" s="8">
        <v>517.79999999999995</v>
      </c>
      <c r="F66" s="8">
        <v>772</v>
      </c>
      <c r="G66" s="8">
        <v>35.200000000000003</v>
      </c>
      <c r="H66" s="8">
        <v>445</v>
      </c>
      <c r="I66" s="7">
        <v>0.25</v>
      </c>
      <c r="J66" s="7">
        <v>0.33400000000000002</v>
      </c>
      <c r="K66" s="7">
        <v>1.02</v>
      </c>
      <c r="L66" s="8">
        <v>293</v>
      </c>
      <c r="M66" s="8">
        <v>0.5</v>
      </c>
      <c r="N66" s="9">
        <v>-15.481999999999999</v>
      </c>
      <c r="O66" s="10">
        <v>0.22420000000000001</v>
      </c>
      <c r="P66" s="10">
        <v>-1.6579999999999999E-4</v>
      </c>
      <c r="Q66" s="10">
        <v>4.814E-8</v>
      </c>
      <c r="R66" s="11">
        <v>862.89</v>
      </c>
      <c r="S66" s="11">
        <v>361.76</v>
      </c>
      <c r="T66" s="2">
        <v>27.93</v>
      </c>
      <c r="U66" s="2">
        <v>52.03</v>
      </c>
      <c r="V66" s="9">
        <v>16.200800000000001</v>
      </c>
      <c r="W66" s="11">
        <v>4206.7</v>
      </c>
      <c r="X66" s="11">
        <v>-78.150000000000006</v>
      </c>
      <c r="Y66" s="2">
        <v>551</v>
      </c>
      <c r="Z66" s="2">
        <v>380</v>
      </c>
      <c r="AA66" s="7">
        <v>0</v>
      </c>
      <c r="AB66" s="11">
        <v>0</v>
      </c>
      <c r="AC66" s="7">
        <v>0</v>
      </c>
      <c r="AD66" s="7">
        <v>0</v>
      </c>
      <c r="AE66" s="2">
        <v>11000</v>
      </c>
    </row>
    <row r="67" spans="1:33" ht="15" x14ac:dyDescent="0.2">
      <c r="A67" s="2">
        <v>53</v>
      </c>
      <c r="B67" s="1" t="s">
        <v>124</v>
      </c>
      <c r="C67" s="7">
        <v>126.24299999999999</v>
      </c>
      <c r="D67" s="8">
        <v>191.8</v>
      </c>
      <c r="E67" s="8">
        <v>420</v>
      </c>
      <c r="F67" s="8">
        <v>592</v>
      </c>
      <c r="G67" s="8">
        <v>23.1</v>
      </c>
      <c r="H67" s="8">
        <v>580</v>
      </c>
      <c r="I67" s="7">
        <v>0.28000000000000003</v>
      </c>
      <c r="J67" s="7">
        <v>0.43</v>
      </c>
      <c r="K67" s="7">
        <v>0.745</v>
      </c>
      <c r="L67" s="8">
        <v>273</v>
      </c>
      <c r="M67" s="8">
        <v>0</v>
      </c>
      <c r="N67" s="9">
        <v>0.88800000000000001</v>
      </c>
      <c r="O67" s="10">
        <v>0.19400000000000001</v>
      </c>
      <c r="P67" s="10">
        <v>-1.077E-4</v>
      </c>
      <c r="Q67" s="10">
        <v>2.318E-8</v>
      </c>
      <c r="R67" s="11">
        <v>471</v>
      </c>
      <c r="S67" s="11">
        <v>258.92</v>
      </c>
      <c r="T67" s="2">
        <v>-24.74</v>
      </c>
      <c r="U67" s="2">
        <v>26.93</v>
      </c>
      <c r="V67" s="9">
        <v>16.011800000000001</v>
      </c>
      <c r="W67" s="11">
        <v>3305.03</v>
      </c>
      <c r="X67" s="11">
        <v>-67.61</v>
      </c>
      <c r="Y67" s="2">
        <v>448</v>
      </c>
      <c r="Z67" s="2">
        <v>308</v>
      </c>
      <c r="AA67" s="7">
        <v>69.084999999999994</v>
      </c>
      <c r="AB67" s="11">
        <v>-7626.91</v>
      </c>
      <c r="AC67" s="7">
        <v>-7.3390000000000004</v>
      </c>
      <c r="AD67" s="7">
        <v>8.3800000000000008</v>
      </c>
      <c r="AE67" s="2">
        <v>8680</v>
      </c>
    </row>
    <row r="68" spans="1:33" ht="15" x14ac:dyDescent="0.2">
      <c r="A68" s="2">
        <v>54</v>
      </c>
      <c r="B68" s="1" t="s">
        <v>125</v>
      </c>
      <c r="C68" s="7">
        <v>270.50099999999998</v>
      </c>
      <c r="D68" s="8">
        <v>331</v>
      </c>
      <c r="E68" s="8">
        <v>608</v>
      </c>
      <c r="F68" s="8">
        <v>747</v>
      </c>
      <c r="G68" s="8">
        <v>14</v>
      </c>
      <c r="H68" s="8">
        <v>0</v>
      </c>
      <c r="I68" s="7">
        <v>0</v>
      </c>
      <c r="J68" s="7">
        <v>0</v>
      </c>
      <c r="K68" s="7">
        <v>0.81200000000000006</v>
      </c>
      <c r="L68" s="8">
        <v>332</v>
      </c>
      <c r="M68" s="8">
        <v>1.7</v>
      </c>
      <c r="N68" s="9">
        <v>-2.0790000000000002</v>
      </c>
      <c r="O68" s="10">
        <v>0.41739999999999999</v>
      </c>
      <c r="P68" s="10">
        <v>-2.3599999999999999E-4</v>
      </c>
      <c r="Q68" s="10">
        <v>5.1529999999999999E-8</v>
      </c>
      <c r="R68" s="11">
        <v>0</v>
      </c>
      <c r="S68" s="11">
        <v>0</v>
      </c>
      <c r="T68" s="2">
        <v>-135.38999999999999</v>
      </c>
      <c r="U68" s="2">
        <v>-8.65</v>
      </c>
      <c r="V68" s="9">
        <v>15.6898</v>
      </c>
      <c r="W68" s="11">
        <v>3757.82</v>
      </c>
      <c r="X68" s="11">
        <v>-193.1</v>
      </c>
      <c r="Y68" s="2">
        <v>658</v>
      </c>
      <c r="Z68" s="2">
        <v>474</v>
      </c>
      <c r="AA68" s="7">
        <v>0</v>
      </c>
      <c r="AB68" s="11">
        <v>0</v>
      </c>
      <c r="AC68" s="7">
        <v>0</v>
      </c>
      <c r="AD68" s="7">
        <v>0</v>
      </c>
      <c r="AE68" s="2">
        <v>0</v>
      </c>
    </row>
    <row r="69" spans="1:33" ht="15" x14ac:dyDescent="0.2">
      <c r="A69" s="2">
        <v>55</v>
      </c>
      <c r="B69" s="1" t="s">
        <v>126</v>
      </c>
      <c r="C69" s="7">
        <v>252.48599999999999</v>
      </c>
      <c r="D69" s="8">
        <v>290.8</v>
      </c>
      <c r="E69" s="8">
        <v>588</v>
      </c>
      <c r="F69" s="8">
        <v>739</v>
      </c>
      <c r="G69" s="8">
        <v>11.2</v>
      </c>
      <c r="H69" s="8">
        <v>0</v>
      </c>
      <c r="I69" s="7">
        <v>0</v>
      </c>
      <c r="J69" s="7">
        <v>0.80700000000000005</v>
      </c>
      <c r="K69" s="7">
        <v>0.78900000000000003</v>
      </c>
      <c r="L69" s="8">
        <v>293</v>
      </c>
      <c r="M69" s="8">
        <v>0</v>
      </c>
      <c r="N69" s="9">
        <v>-2.706</v>
      </c>
      <c r="O69" s="10">
        <v>0.39750000000000002</v>
      </c>
      <c r="P69" s="10">
        <v>-2.2389999999999999E-4</v>
      </c>
      <c r="Q69" s="10">
        <v>4.8930000000000002E-8</v>
      </c>
      <c r="R69" s="11">
        <v>816.19</v>
      </c>
      <c r="S69" s="11">
        <v>376.93</v>
      </c>
      <c r="T69" s="2">
        <v>-69.08</v>
      </c>
      <c r="U69" s="2">
        <v>45.01</v>
      </c>
      <c r="V69" s="9">
        <v>16.222100000000001</v>
      </c>
      <c r="W69" s="11">
        <v>4416.13</v>
      </c>
      <c r="X69" s="11">
        <v>-127.3</v>
      </c>
      <c r="Y69" s="2">
        <v>623</v>
      </c>
      <c r="Z69" s="2">
        <v>444</v>
      </c>
      <c r="AA69" s="7">
        <v>0</v>
      </c>
      <c r="AB69" s="11">
        <v>0</v>
      </c>
      <c r="AC69" s="7">
        <v>0</v>
      </c>
      <c r="AD69" s="7">
        <v>0</v>
      </c>
      <c r="AE69" s="2">
        <v>12970</v>
      </c>
    </row>
    <row r="70" spans="1:33" ht="15" x14ac:dyDescent="0.2">
      <c r="A70" s="2">
        <v>56</v>
      </c>
      <c r="B70" s="1" t="s">
        <v>127</v>
      </c>
      <c r="C70" s="7">
        <v>130.23099999999999</v>
      </c>
      <c r="D70" s="8">
        <v>257.7</v>
      </c>
      <c r="E70" s="8">
        <v>468.4</v>
      </c>
      <c r="F70" s="8">
        <v>58</v>
      </c>
      <c r="G70" s="8">
        <v>34</v>
      </c>
      <c r="H70" s="8">
        <v>490</v>
      </c>
      <c r="I70" s="7">
        <v>0.31</v>
      </c>
      <c r="J70" s="7">
        <v>0.53</v>
      </c>
      <c r="K70" s="7">
        <v>0.82599999999999996</v>
      </c>
      <c r="L70" s="8">
        <v>293</v>
      </c>
      <c r="M70" s="8">
        <v>2</v>
      </c>
      <c r="N70" s="9">
        <v>1.474</v>
      </c>
      <c r="O70" s="10">
        <v>0.1817</v>
      </c>
      <c r="P70" s="10">
        <v>-9.0690000000000001E-5</v>
      </c>
      <c r="Q70" s="10">
        <v>1.496E-8</v>
      </c>
      <c r="R70" s="11">
        <v>1312.1</v>
      </c>
      <c r="S70" s="11">
        <v>369.97</v>
      </c>
      <c r="T70" s="2">
        <v>-86</v>
      </c>
      <c r="U70" s="2">
        <v>-28.7</v>
      </c>
      <c r="V70" s="9">
        <v>15.742800000000001</v>
      </c>
      <c r="W70" s="11">
        <v>3017.81</v>
      </c>
      <c r="X70" s="11">
        <v>-137.1</v>
      </c>
      <c r="Y70" s="2">
        <v>468</v>
      </c>
      <c r="Z70" s="2">
        <v>343</v>
      </c>
      <c r="AA70" s="7">
        <v>0</v>
      </c>
      <c r="AB70" s="11">
        <v>0</v>
      </c>
      <c r="AC70" s="7">
        <v>0</v>
      </c>
      <c r="AD70" s="7">
        <v>0</v>
      </c>
      <c r="AE70" s="2">
        <v>12100</v>
      </c>
    </row>
    <row r="71" spans="1:33" ht="15" x14ac:dyDescent="0.2">
      <c r="A71" s="2">
        <v>57</v>
      </c>
      <c r="B71" s="1" t="s">
        <v>128</v>
      </c>
      <c r="C71" s="7">
        <v>112.21599999999999</v>
      </c>
      <c r="D71" s="8">
        <v>171.4</v>
      </c>
      <c r="E71" s="8">
        <v>394.4</v>
      </c>
      <c r="F71" s="8">
        <v>566.6</v>
      </c>
      <c r="G71" s="8">
        <v>25.9</v>
      </c>
      <c r="H71" s="8">
        <v>464</v>
      </c>
      <c r="I71" s="7">
        <v>0.26</v>
      </c>
      <c r="J71" s="7">
        <v>0.38600000000000001</v>
      </c>
      <c r="K71" s="7">
        <v>0.71499999999999997</v>
      </c>
      <c r="L71" s="8">
        <v>293</v>
      </c>
      <c r="M71" s="8">
        <v>0.3</v>
      </c>
      <c r="N71" s="9">
        <v>-0.97899999999999998</v>
      </c>
      <c r="O71" s="10">
        <v>0.1729</v>
      </c>
      <c r="P71" s="10">
        <v>-9.6409999999999993E-5</v>
      </c>
      <c r="Q71" s="10">
        <v>2.072E-8</v>
      </c>
      <c r="R71" s="11">
        <v>418.82</v>
      </c>
      <c r="S71" s="11">
        <v>237.63</v>
      </c>
      <c r="T71" s="2">
        <v>-19.82</v>
      </c>
      <c r="U71" s="2">
        <v>24.91</v>
      </c>
      <c r="V71" s="9">
        <v>15.962999999999999</v>
      </c>
      <c r="W71" s="11">
        <v>3116.52</v>
      </c>
      <c r="X71" s="11">
        <v>-60.39</v>
      </c>
      <c r="Y71" s="2">
        <v>420</v>
      </c>
      <c r="Z71" s="2">
        <v>288</v>
      </c>
      <c r="AA71" s="7">
        <v>64.486999999999995</v>
      </c>
      <c r="AB71" s="11">
        <v>6883.34</v>
      </c>
      <c r="AC71" s="7">
        <v>-6.7649999999999997</v>
      </c>
      <c r="AD71" s="7">
        <v>6.98</v>
      </c>
      <c r="AE71" s="2">
        <v>8070</v>
      </c>
    </row>
    <row r="72" spans="1:33" ht="15" x14ac:dyDescent="0.2">
      <c r="A72" s="2">
        <v>58</v>
      </c>
      <c r="B72" s="1" t="s">
        <v>129</v>
      </c>
      <c r="C72" s="7">
        <v>210.405</v>
      </c>
      <c r="D72" s="8">
        <v>269.39999999999998</v>
      </c>
      <c r="E72" s="8">
        <v>541.5</v>
      </c>
      <c r="F72" s="8">
        <v>704</v>
      </c>
      <c r="G72" s="8">
        <v>14.4</v>
      </c>
      <c r="H72" s="8">
        <v>0</v>
      </c>
      <c r="I72" s="7">
        <v>0</v>
      </c>
      <c r="J72" s="7">
        <v>0.68200000000000005</v>
      </c>
      <c r="K72" s="7">
        <v>0.79100000000000004</v>
      </c>
      <c r="L72" s="8">
        <v>273</v>
      </c>
      <c r="M72" s="8">
        <v>0</v>
      </c>
      <c r="N72" s="9">
        <v>-2.198</v>
      </c>
      <c r="O72" s="10">
        <v>3.302</v>
      </c>
      <c r="P72" s="10">
        <v>-1</v>
      </c>
      <c r="Q72" s="10">
        <v>-1.859</v>
      </c>
      <c r="R72" s="11">
        <v>-4</v>
      </c>
      <c r="S72" s="11">
        <v>4.0670000000000002</v>
      </c>
      <c r="T72" s="2">
        <v>-8</v>
      </c>
      <c r="U72" s="2">
        <v>739.13</v>
      </c>
      <c r="V72" s="9">
        <v>347.46</v>
      </c>
      <c r="W72" s="11">
        <v>-54.31</v>
      </c>
      <c r="X72" s="11">
        <v>38.97</v>
      </c>
      <c r="Y72" s="2">
        <v>16.1539</v>
      </c>
      <c r="Z72" s="2">
        <v>4103.1499999999996</v>
      </c>
      <c r="AA72" s="7">
        <v>-110.6</v>
      </c>
      <c r="AB72" s="11">
        <v>574</v>
      </c>
      <c r="AC72" s="7">
        <v>406</v>
      </c>
      <c r="AD72" s="7">
        <v>98.92</v>
      </c>
      <c r="AE72" s="2">
        <v>-12205.3</v>
      </c>
      <c r="AG72" s="2">
        <v>19.16</v>
      </c>
    </row>
    <row r="73" spans="1:33" ht="15" x14ac:dyDescent="0.2">
      <c r="A73" s="2">
        <v>59</v>
      </c>
      <c r="B73" s="1" t="s">
        <v>130</v>
      </c>
      <c r="C73" s="7">
        <v>88.15</v>
      </c>
      <c r="D73" s="8">
        <v>195</v>
      </c>
      <c r="E73" s="8">
        <v>411</v>
      </c>
      <c r="F73" s="8">
        <v>586</v>
      </c>
      <c r="G73" s="8">
        <v>38</v>
      </c>
      <c r="H73" s="8">
        <v>326</v>
      </c>
      <c r="I73" s="7">
        <v>0.26</v>
      </c>
      <c r="J73" s="7">
        <v>0.57999999999999996</v>
      </c>
      <c r="K73" s="7">
        <v>0.81499999999999995</v>
      </c>
      <c r="L73" s="8">
        <v>293</v>
      </c>
      <c r="M73" s="8">
        <v>1.7</v>
      </c>
      <c r="N73" s="9">
        <v>0.92400000000000004</v>
      </c>
      <c r="O73" s="10">
        <v>0.1205</v>
      </c>
      <c r="P73" s="10">
        <v>-6.3040000000000006E-5</v>
      </c>
      <c r="Q73" s="10">
        <v>1.2229999999999999E-8</v>
      </c>
      <c r="R73" s="11">
        <v>1151.0999999999999</v>
      </c>
      <c r="S73" s="11">
        <v>349.62</v>
      </c>
      <c r="T73" s="2">
        <v>-71.400000000000006</v>
      </c>
      <c r="U73" s="2">
        <v>-34.9</v>
      </c>
      <c r="V73" s="9">
        <v>16.527000000000001</v>
      </c>
      <c r="W73" s="11">
        <v>3026.89</v>
      </c>
      <c r="X73" s="11">
        <v>-105</v>
      </c>
      <c r="Y73" s="2">
        <v>411</v>
      </c>
      <c r="Z73" s="2">
        <v>310</v>
      </c>
      <c r="AA73" s="7">
        <v>0</v>
      </c>
      <c r="AB73" s="11">
        <v>0</v>
      </c>
      <c r="AC73" s="7">
        <v>0</v>
      </c>
      <c r="AD73" s="7">
        <v>0</v>
      </c>
      <c r="AE73" s="2">
        <v>10600</v>
      </c>
    </row>
    <row r="74" spans="1:33" ht="15" x14ac:dyDescent="0.2">
      <c r="A74" s="2">
        <v>60</v>
      </c>
      <c r="B74" s="1" t="s">
        <v>131</v>
      </c>
      <c r="C74" s="7">
        <v>70.135000000000005</v>
      </c>
      <c r="D74" s="8">
        <v>107.9</v>
      </c>
      <c r="E74" s="8">
        <v>303.10000000000002</v>
      </c>
      <c r="F74" s="8">
        <v>464.7</v>
      </c>
      <c r="G74" s="8">
        <v>40</v>
      </c>
      <c r="H74" s="8">
        <v>300</v>
      </c>
      <c r="I74" s="7">
        <v>0.31</v>
      </c>
      <c r="J74" s="7">
        <v>0.245</v>
      </c>
      <c r="K74" s="7">
        <v>0.64</v>
      </c>
      <c r="L74" s="8">
        <v>293</v>
      </c>
      <c r="M74" s="8">
        <v>0.4</v>
      </c>
      <c r="N74" s="9">
        <v>-3.2000000000000001E-2</v>
      </c>
      <c r="O74" s="10">
        <v>0.10340000000000001</v>
      </c>
      <c r="P74" s="10">
        <v>-5.5340000000000002E-5</v>
      </c>
      <c r="Q74" s="10">
        <v>1.118E-8</v>
      </c>
      <c r="R74" s="11">
        <v>305.25</v>
      </c>
      <c r="S74" s="11">
        <v>174.7</v>
      </c>
      <c r="T74" s="2">
        <v>-5</v>
      </c>
      <c r="U74" s="2">
        <v>18.91</v>
      </c>
      <c r="V74" s="9">
        <v>15.7646</v>
      </c>
      <c r="W74" s="11">
        <v>2405.96</v>
      </c>
      <c r="X74" s="11">
        <v>-39.630000000000003</v>
      </c>
      <c r="Y74" s="2">
        <v>325</v>
      </c>
      <c r="Z74" s="2">
        <v>220</v>
      </c>
      <c r="AA74" s="7">
        <v>51.816000000000003</v>
      </c>
      <c r="AB74" s="11">
        <v>-4694.26</v>
      </c>
      <c r="AC74" s="7">
        <v>-5.202</v>
      </c>
      <c r="AD74" s="7">
        <v>3.42</v>
      </c>
      <c r="AE74" s="2">
        <v>6022</v>
      </c>
    </row>
    <row r="75" spans="1:33" ht="15" x14ac:dyDescent="0.2">
      <c r="A75" s="2">
        <v>61</v>
      </c>
      <c r="B75" s="1" t="s">
        <v>132</v>
      </c>
      <c r="C75" s="7">
        <v>68.119</v>
      </c>
      <c r="D75" s="8">
        <v>167.5</v>
      </c>
      <c r="E75" s="8">
        <v>313.3</v>
      </c>
      <c r="F75" s="8">
        <v>493.4</v>
      </c>
      <c r="G75" s="8">
        <v>40</v>
      </c>
      <c r="H75" s="8">
        <v>278</v>
      </c>
      <c r="I75" s="7">
        <v>0.27500000000000002</v>
      </c>
      <c r="J75" s="7">
        <v>0.16400000000000001</v>
      </c>
      <c r="K75" s="7">
        <v>0.69</v>
      </c>
      <c r="L75" s="8">
        <v>293</v>
      </c>
      <c r="M75" s="8">
        <v>0.9</v>
      </c>
      <c r="N75" s="9">
        <v>4.3150000000000004</v>
      </c>
      <c r="O75" s="10">
        <v>8.3860000000000004E-2</v>
      </c>
      <c r="P75" s="10">
        <v>-4.57E-5</v>
      </c>
      <c r="Q75" s="10">
        <v>9.7870000000000002E-9</v>
      </c>
      <c r="R75" s="11">
        <v>0</v>
      </c>
      <c r="S75" s="11">
        <v>0</v>
      </c>
      <c r="T75" s="2">
        <v>34.5</v>
      </c>
      <c r="U75" s="2">
        <v>50.25</v>
      </c>
      <c r="V75" s="9">
        <v>16.042899999999999</v>
      </c>
      <c r="W75" s="11">
        <v>2515.62</v>
      </c>
      <c r="X75" s="11">
        <v>-45.97</v>
      </c>
      <c r="Y75" s="2">
        <v>335</v>
      </c>
      <c r="Z75" s="2">
        <v>230</v>
      </c>
      <c r="AA75" s="7">
        <v>0</v>
      </c>
      <c r="AB75" s="11">
        <v>0</v>
      </c>
      <c r="AC75" s="7">
        <v>0</v>
      </c>
      <c r="AD75" s="7">
        <v>0</v>
      </c>
      <c r="AE75" s="2">
        <v>0</v>
      </c>
    </row>
    <row r="76" spans="1:33" ht="15" x14ac:dyDescent="0.2">
      <c r="A76" s="2">
        <v>62</v>
      </c>
      <c r="B76" s="1" t="s">
        <v>133</v>
      </c>
      <c r="C76" s="7">
        <v>60.095999999999997</v>
      </c>
      <c r="D76" s="8">
        <v>146.9</v>
      </c>
      <c r="E76" s="8">
        <v>370.4</v>
      </c>
      <c r="F76" s="8">
        <v>536.70000000000005</v>
      </c>
      <c r="G76" s="8">
        <v>51</v>
      </c>
      <c r="H76" s="8">
        <v>218.5</v>
      </c>
      <c r="I76" s="7">
        <v>0.253</v>
      </c>
      <c r="J76" s="7">
        <v>0.624</v>
      </c>
      <c r="K76" s="7">
        <v>0.80400000000000005</v>
      </c>
      <c r="L76" s="8">
        <v>293</v>
      </c>
      <c r="M76" s="8">
        <v>1.7</v>
      </c>
      <c r="N76" s="9">
        <v>0.59</v>
      </c>
      <c r="O76" s="10">
        <v>7.9420000000000004E-2</v>
      </c>
      <c r="P76" s="10">
        <v>-4.4310000000000001E-5</v>
      </c>
      <c r="Q76" s="10">
        <v>1.0260000000000001E-8</v>
      </c>
      <c r="R76" s="11">
        <v>951.04</v>
      </c>
      <c r="S76" s="11">
        <v>327.83</v>
      </c>
      <c r="T76" s="2">
        <v>-61.28</v>
      </c>
      <c r="U76" s="2">
        <v>-38.67</v>
      </c>
      <c r="V76" s="9">
        <v>17.543900000000001</v>
      </c>
      <c r="W76" s="11">
        <v>3166.38</v>
      </c>
      <c r="X76" s="11">
        <v>-80.150000000000006</v>
      </c>
      <c r="Y76" s="2">
        <v>400</v>
      </c>
      <c r="Z76" s="2">
        <v>285</v>
      </c>
      <c r="AA76" s="7">
        <v>101.82</v>
      </c>
      <c r="AB76" s="11">
        <v>-9416.25</v>
      </c>
      <c r="AC76" s="7">
        <v>-11.79</v>
      </c>
      <c r="AD76" s="7">
        <v>3.13</v>
      </c>
      <c r="AE76" s="2">
        <v>9980</v>
      </c>
    </row>
    <row r="77" spans="1:33" ht="15" x14ac:dyDescent="0.2">
      <c r="A77" s="2">
        <v>63</v>
      </c>
      <c r="B77" s="1" t="s">
        <v>134</v>
      </c>
      <c r="C77" s="7">
        <v>196.37799999999999</v>
      </c>
      <c r="D77" s="8">
        <v>260.3</v>
      </c>
      <c r="E77" s="8">
        <v>524.29999999999995</v>
      </c>
      <c r="F77" s="8">
        <v>689</v>
      </c>
      <c r="G77" s="8">
        <v>15.4</v>
      </c>
      <c r="H77" s="8">
        <v>0</v>
      </c>
      <c r="I77" s="7">
        <v>0</v>
      </c>
      <c r="J77" s="7">
        <v>0.64400000000000002</v>
      </c>
      <c r="K77" s="7">
        <v>0.78600000000000003</v>
      </c>
      <c r="L77" s="8">
        <v>273</v>
      </c>
      <c r="M77" s="8">
        <v>0</v>
      </c>
      <c r="N77" s="9">
        <v>-1.903</v>
      </c>
      <c r="O77" s="10">
        <v>3.0710000000000002</v>
      </c>
      <c r="P77" s="10">
        <v>-1</v>
      </c>
      <c r="Q77" s="10">
        <v>-1.722</v>
      </c>
      <c r="R77" s="11">
        <v>-4</v>
      </c>
      <c r="S77" s="11">
        <v>3.7480000000000002</v>
      </c>
      <c r="T77" s="2">
        <v>-8</v>
      </c>
      <c r="U77" s="2">
        <v>697.49</v>
      </c>
      <c r="V77" s="9">
        <v>336.13</v>
      </c>
      <c r="W77" s="11">
        <v>-49.36</v>
      </c>
      <c r="X77" s="11">
        <v>36.99</v>
      </c>
      <c r="Y77" s="2">
        <v>16.164300000000001</v>
      </c>
      <c r="Z77" s="2">
        <v>4018.01</v>
      </c>
      <c r="AA77" s="7">
        <v>-102.7</v>
      </c>
      <c r="AB77" s="11">
        <v>557</v>
      </c>
      <c r="AC77" s="7">
        <v>392</v>
      </c>
      <c r="AD77" s="7">
        <v>92.474000000000004</v>
      </c>
      <c r="AE77" s="2">
        <v>-11329.2</v>
      </c>
      <c r="AG77" s="2">
        <v>17.07</v>
      </c>
    </row>
    <row r="78" spans="1:33" ht="15" x14ac:dyDescent="0.2">
      <c r="A78" s="2">
        <v>64</v>
      </c>
      <c r="B78" s="1" t="s">
        <v>135</v>
      </c>
      <c r="C78" s="7">
        <v>68.119</v>
      </c>
      <c r="D78" s="8">
        <v>185.7</v>
      </c>
      <c r="E78" s="8">
        <v>315.2</v>
      </c>
      <c r="F78" s="8">
        <v>496</v>
      </c>
      <c r="G78" s="8">
        <v>39.4</v>
      </c>
      <c r="H78" s="8">
        <v>275</v>
      </c>
      <c r="I78" s="7">
        <v>0.26600000000000001</v>
      </c>
      <c r="J78" s="7">
        <v>0.17499999999999999</v>
      </c>
      <c r="K78" s="7">
        <v>0.67600000000000005</v>
      </c>
      <c r="L78" s="8">
        <v>293</v>
      </c>
      <c r="M78" s="8">
        <v>0.7</v>
      </c>
      <c r="N78" s="9">
        <v>7.33</v>
      </c>
      <c r="O78" s="10">
        <v>6.7140000000000005E-2</v>
      </c>
      <c r="P78" s="10">
        <v>-1.6030000000000001E-5</v>
      </c>
      <c r="Q78" s="10">
        <v>-5.6169999999999999E-9</v>
      </c>
      <c r="R78" s="11">
        <v>0</v>
      </c>
      <c r="S78" s="11">
        <v>0</v>
      </c>
      <c r="T78" s="2">
        <v>18.600000000000001</v>
      </c>
      <c r="U78" s="2">
        <v>35.07</v>
      </c>
      <c r="V78" s="9">
        <v>15.918200000000001</v>
      </c>
      <c r="W78" s="11">
        <v>2541.69</v>
      </c>
      <c r="X78" s="11">
        <v>-41.43</v>
      </c>
      <c r="Y78" s="2">
        <v>340</v>
      </c>
      <c r="Z78" s="2">
        <v>250</v>
      </c>
      <c r="AA78" s="7">
        <v>0</v>
      </c>
      <c r="AB78" s="11">
        <v>0</v>
      </c>
      <c r="AC78" s="7">
        <v>0</v>
      </c>
      <c r="AD78" s="7">
        <v>0</v>
      </c>
      <c r="AE78" s="2">
        <v>6460</v>
      </c>
    </row>
    <row r="79" spans="1:33" ht="15" x14ac:dyDescent="0.2">
      <c r="A79" s="2">
        <v>65</v>
      </c>
      <c r="B79" s="1" t="s">
        <v>136</v>
      </c>
      <c r="C79" s="7">
        <v>182.351</v>
      </c>
      <c r="D79" s="8">
        <v>250.1</v>
      </c>
      <c r="E79" s="8">
        <v>505.9</v>
      </c>
      <c r="F79" s="8">
        <v>674</v>
      </c>
      <c r="G79" s="8">
        <v>16.8</v>
      </c>
      <c r="H79" s="8">
        <v>0</v>
      </c>
      <c r="I79" s="7">
        <v>0</v>
      </c>
      <c r="J79" s="7">
        <v>0.59799999999999998</v>
      </c>
      <c r="K79" s="7">
        <v>0.76600000000000001</v>
      </c>
      <c r="L79" s="8">
        <v>293</v>
      </c>
      <c r="M79" s="8">
        <v>0</v>
      </c>
      <c r="N79" s="9">
        <v>-1.7</v>
      </c>
      <c r="O79" s="10">
        <v>2.8450000000000002</v>
      </c>
      <c r="P79" s="10">
        <v>-1</v>
      </c>
      <c r="Q79" s="10">
        <v>-1.5940000000000001</v>
      </c>
      <c r="R79" s="11">
        <v>-4</v>
      </c>
      <c r="S79" s="11">
        <v>3.4660000000000002</v>
      </c>
      <c r="T79" s="2">
        <v>-8</v>
      </c>
      <c r="U79" s="2">
        <v>658.16</v>
      </c>
      <c r="V79" s="9">
        <v>323.70999999999998</v>
      </c>
      <c r="W79" s="11">
        <v>-44.45</v>
      </c>
      <c r="X79" s="11">
        <v>34.96</v>
      </c>
      <c r="Y79" s="2">
        <v>16.085000000000001</v>
      </c>
      <c r="Z79" s="2">
        <v>3856.23</v>
      </c>
      <c r="AA79" s="7">
        <v>-97.94</v>
      </c>
      <c r="AB79" s="11">
        <v>537</v>
      </c>
      <c r="AC79" s="7">
        <v>377</v>
      </c>
      <c r="AD79" s="7">
        <v>88.01</v>
      </c>
      <c r="AE79" s="2">
        <v>-10609.4</v>
      </c>
      <c r="AG79" s="2">
        <v>15</v>
      </c>
    </row>
    <row r="80" spans="1:33" ht="15" x14ac:dyDescent="0.2">
      <c r="A80" s="2">
        <v>66</v>
      </c>
      <c r="B80" s="1" t="s">
        <v>137</v>
      </c>
      <c r="C80" s="7">
        <v>154.297</v>
      </c>
      <c r="D80" s="8">
        <v>224</v>
      </c>
      <c r="E80" s="8">
        <v>465.8</v>
      </c>
      <c r="F80" s="8">
        <v>637</v>
      </c>
      <c r="G80" s="8">
        <v>19.7</v>
      </c>
      <c r="H80" s="8">
        <v>0</v>
      </c>
      <c r="I80" s="7">
        <v>0</v>
      </c>
      <c r="J80" s="7">
        <v>0.51800000000000002</v>
      </c>
      <c r="K80" s="7">
        <v>0.751</v>
      </c>
      <c r="L80" s="8">
        <v>293</v>
      </c>
      <c r="M80" s="8">
        <v>0</v>
      </c>
      <c r="N80" s="9">
        <v>-1.3340000000000001</v>
      </c>
      <c r="O80" s="10">
        <v>0.23949999999999999</v>
      </c>
      <c r="P80" s="10">
        <v>-1.338E-4</v>
      </c>
      <c r="Q80" s="10">
        <v>2.9049999999999999E-8</v>
      </c>
      <c r="R80" s="11">
        <v>566.26</v>
      </c>
      <c r="S80" s="11">
        <v>294.89</v>
      </c>
      <c r="T80" s="2">
        <v>-34.6</v>
      </c>
      <c r="U80" s="2">
        <v>30.94</v>
      </c>
      <c r="V80" s="9">
        <v>16.0412</v>
      </c>
      <c r="W80" s="11">
        <v>3597.72</v>
      </c>
      <c r="X80" s="11">
        <v>-83.41</v>
      </c>
      <c r="Y80" s="2">
        <v>496</v>
      </c>
      <c r="Z80" s="2">
        <v>345</v>
      </c>
      <c r="AA80" s="7">
        <v>78.295000000000002</v>
      </c>
      <c r="AB80" s="11">
        <v>-9105.75</v>
      </c>
      <c r="AC80" s="7">
        <v>-8.4890000000000008</v>
      </c>
      <c r="AD80" s="7">
        <v>11.46</v>
      </c>
      <c r="AE80" s="2">
        <v>9770</v>
      </c>
    </row>
    <row r="81" spans="1:31" ht="15" x14ac:dyDescent="0.2">
      <c r="A81" s="2">
        <v>67</v>
      </c>
      <c r="B81" s="1" t="s">
        <v>138</v>
      </c>
      <c r="C81" s="7">
        <v>86.177999999999997</v>
      </c>
      <c r="D81" s="8">
        <v>173.3</v>
      </c>
      <c r="E81" s="8">
        <v>322.89999999999998</v>
      </c>
      <c r="F81" s="8">
        <v>488.7</v>
      </c>
      <c r="G81" s="8">
        <v>30.4</v>
      </c>
      <c r="H81" s="8">
        <v>359</v>
      </c>
      <c r="I81" s="7">
        <v>0.27200000000000002</v>
      </c>
      <c r="J81" s="7">
        <v>0.23100000000000001</v>
      </c>
      <c r="K81" s="7">
        <v>0.64900000000000002</v>
      </c>
      <c r="L81" s="8">
        <v>293</v>
      </c>
      <c r="M81" s="8">
        <v>0</v>
      </c>
      <c r="N81" s="9">
        <v>-3.9729999999999999</v>
      </c>
      <c r="O81" s="10">
        <v>0.15029999999999999</v>
      </c>
      <c r="P81" s="10">
        <v>-8.3139999999999993E-5</v>
      </c>
      <c r="Q81" s="10">
        <v>1.6359999999999999E-8</v>
      </c>
      <c r="R81" s="11">
        <v>438.44</v>
      </c>
      <c r="S81" s="11">
        <v>226.67</v>
      </c>
      <c r="T81" s="2">
        <v>-44.35</v>
      </c>
      <c r="U81" s="2">
        <v>-2.2999999999999998</v>
      </c>
      <c r="V81" s="9">
        <v>15.553599999999999</v>
      </c>
      <c r="W81" s="11">
        <v>2489.5</v>
      </c>
      <c r="X81" s="11">
        <v>-43.81</v>
      </c>
      <c r="Y81" s="2">
        <v>350</v>
      </c>
      <c r="Z81" s="2">
        <v>230</v>
      </c>
      <c r="AA81" s="7">
        <v>51.47</v>
      </c>
      <c r="AB81" s="11">
        <v>-4910.28</v>
      </c>
      <c r="AC81" s="7">
        <v>-5.3140000000000001</v>
      </c>
      <c r="AD81" s="7">
        <v>4.3230000000000004</v>
      </c>
      <c r="AE81" s="2">
        <v>6287</v>
      </c>
    </row>
    <row r="82" spans="1:31" ht="15" x14ac:dyDescent="0.2">
      <c r="A82" s="2">
        <v>68</v>
      </c>
      <c r="B82" s="1" t="s">
        <v>139</v>
      </c>
      <c r="C82" s="7">
        <v>114.232</v>
      </c>
      <c r="D82" s="8">
        <v>160.9</v>
      </c>
      <c r="E82" s="8">
        <v>383</v>
      </c>
      <c r="F82" s="8">
        <v>563.4</v>
      </c>
      <c r="G82" s="8">
        <v>26.9</v>
      </c>
      <c r="H82" s="8">
        <v>436</v>
      </c>
      <c r="I82" s="7">
        <v>0.254</v>
      </c>
      <c r="J82" s="7">
        <v>0.29699999999999999</v>
      </c>
      <c r="K82" s="7">
        <v>0.71599999999999997</v>
      </c>
      <c r="L82" s="8">
        <v>293</v>
      </c>
      <c r="M82" s="8">
        <v>0</v>
      </c>
      <c r="N82" s="9">
        <v>2.2010000000000001</v>
      </c>
      <c r="O82" s="10">
        <v>0.18770000000000001</v>
      </c>
      <c r="P82" s="10">
        <v>-1.0509999999999999E-4</v>
      </c>
      <c r="Q82" s="10">
        <v>2.316E-8</v>
      </c>
      <c r="R82" s="11">
        <v>474.57</v>
      </c>
      <c r="S82" s="11">
        <v>257.61</v>
      </c>
      <c r="T82" s="2">
        <v>-52.61</v>
      </c>
      <c r="U82" s="2">
        <v>4.09</v>
      </c>
      <c r="V82" s="9">
        <v>15.716200000000001</v>
      </c>
      <c r="W82" s="11">
        <v>2981.56</v>
      </c>
      <c r="X82" s="11">
        <v>-54.73</v>
      </c>
      <c r="Y82" s="2">
        <v>409</v>
      </c>
      <c r="Z82" s="2">
        <v>277</v>
      </c>
      <c r="AA82" s="7">
        <v>58.179000000000002</v>
      </c>
      <c r="AB82" s="11">
        <v>-6218.74</v>
      </c>
      <c r="AC82" s="7">
        <v>-5.9420000000000002</v>
      </c>
      <c r="AD82" s="7">
        <v>6.54</v>
      </c>
      <c r="AE82" s="2">
        <v>7650</v>
      </c>
    </row>
    <row r="83" spans="1:31" ht="15" x14ac:dyDescent="0.2">
      <c r="A83" s="2">
        <v>69</v>
      </c>
      <c r="B83" s="1" t="s">
        <v>140</v>
      </c>
      <c r="C83" s="7">
        <v>142.286</v>
      </c>
      <c r="D83" s="8">
        <v>0</v>
      </c>
      <c r="E83" s="8">
        <v>433.5</v>
      </c>
      <c r="F83" s="8">
        <v>623.1</v>
      </c>
      <c r="G83" s="8">
        <v>24.8</v>
      </c>
      <c r="H83" s="8">
        <v>0</v>
      </c>
      <c r="I83" s="7">
        <v>0</v>
      </c>
      <c r="J83" s="7">
        <v>0.36</v>
      </c>
      <c r="K83" s="7">
        <v>0</v>
      </c>
      <c r="L83" s="8">
        <v>0</v>
      </c>
      <c r="M83" s="8">
        <v>0</v>
      </c>
      <c r="N83" s="9">
        <v>-14.052</v>
      </c>
      <c r="O83" s="10">
        <v>0.29409999999999997</v>
      </c>
      <c r="P83" s="10">
        <v>-2.1100000000000001E-4</v>
      </c>
      <c r="Q83" s="10">
        <v>6.1739999999999996E-8</v>
      </c>
      <c r="R83" s="11">
        <v>0</v>
      </c>
      <c r="S83" s="11">
        <v>0</v>
      </c>
      <c r="T83" s="2">
        <v>0</v>
      </c>
      <c r="U83" s="2">
        <v>0</v>
      </c>
      <c r="V83" s="9">
        <v>15.7598</v>
      </c>
      <c r="W83" s="11">
        <v>3371.05</v>
      </c>
      <c r="X83" s="11">
        <v>-64.09</v>
      </c>
      <c r="Y83" s="2">
        <v>463</v>
      </c>
      <c r="Z83" s="2">
        <v>314</v>
      </c>
      <c r="AA83" s="7">
        <v>0</v>
      </c>
      <c r="AB83" s="11">
        <v>0</v>
      </c>
      <c r="AC83" s="7">
        <v>0</v>
      </c>
      <c r="AD83" s="7">
        <v>0</v>
      </c>
      <c r="AE83" s="2">
        <v>8690</v>
      </c>
    </row>
    <row r="84" spans="1:31" ht="15" x14ac:dyDescent="0.2">
      <c r="A84" s="2">
        <v>70</v>
      </c>
      <c r="B84" s="1" t="s">
        <v>141</v>
      </c>
      <c r="C84" s="7">
        <v>128.25899999999999</v>
      </c>
      <c r="D84" s="8">
        <v>0</v>
      </c>
      <c r="E84" s="8">
        <v>413.4</v>
      </c>
      <c r="F84" s="8">
        <v>607.6</v>
      </c>
      <c r="G84" s="8">
        <v>27</v>
      </c>
      <c r="H84" s="8">
        <v>0</v>
      </c>
      <c r="I84" s="7">
        <v>0</v>
      </c>
      <c r="J84" s="7">
        <v>0.27900000000000003</v>
      </c>
      <c r="K84" s="7">
        <v>0</v>
      </c>
      <c r="L84" s="8">
        <v>0</v>
      </c>
      <c r="M84" s="8">
        <v>0</v>
      </c>
      <c r="N84" s="9">
        <v>-13.037000000000001</v>
      </c>
      <c r="O84" s="10">
        <v>0.2601</v>
      </c>
      <c r="P84" s="10">
        <v>-1.808E-4</v>
      </c>
      <c r="Q84" s="10">
        <v>5.1160000000000003E-8</v>
      </c>
      <c r="R84" s="11">
        <v>0</v>
      </c>
      <c r="S84" s="11">
        <v>0</v>
      </c>
      <c r="T84" s="2">
        <v>-56.7</v>
      </c>
      <c r="U84" s="2">
        <v>8.1999999999999993</v>
      </c>
      <c r="V84" s="9">
        <v>15.728</v>
      </c>
      <c r="W84" s="11">
        <v>3220.55</v>
      </c>
      <c r="X84" s="11">
        <v>-59.31</v>
      </c>
      <c r="Y84" s="2">
        <v>440</v>
      </c>
      <c r="Z84" s="2">
        <v>328</v>
      </c>
      <c r="AA84" s="7">
        <v>64.103999999999999</v>
      </c>
      <c r="AB84" s="11">
        <v>-7011.38</v>
      </c>
      <c r="AC84" s="7">
        <v>-6.7309999999999999</v>
      </c>
      <c r="AD84" s="7">
        <v>8.4600000000000009</v>
      </c>
      <c r="AE84" s="2">
        <v>8430</v>
      </c>
    </row>
    <row r="85" spans="1:31" ht="15" x14ac:dyDescent="0.2">
      <c r="A85" s="2">
        <v>71</v>
      </c>
      <c r="B85" s="1" t="s">
        <v>142</v>
      </c>
      <c r="C85" s="7">
        <v>128.25899999999999</v>
      </c>
      <c r="D85" s="8">
        <v>0</v>
      </c>
      <c r="E85" s="8">
        <v>406.2</v>
      </c>
      <c r="F85" s="8">
        <v>592.70000000000005</v>
      </c>
      <c r="G85" s="8">
        <v>25.7</v>
      </c>
      <c r="H85" s="8">
        <v>0</v>
      </c>
      <c r="I85" s="7">
        <v>0</v>
      </c>
      <c r="J85" s="7">
        <v>0.311</v>
      </c>
      <c r="K85" s="7">
        <v>0</v>
      </c>
      <c r="L85" s="8">
        <v>0</v>
      </c>
      <c r="M85" s="8">
        <v>0</v>
      </c>
      <c r="N85" s="9">
        <v>-13.037000000000001</v>
      </c>
      <c r="O85" s="10">
        <v>0.2601</v>
      </c>
      <c r="P85" s="10">
        <v>-1.808E-4</v>
      </c>
      <c r="Q85" s="10">
        <v>5.1660000000000001E-8</v>
      </c>
      <c r="R85" s="11">
        <v>0</v>
      </c>
      <c r="S85" s="11">
        <v>0</v>
      </c>
      <c r="T85" s="2">
        <v>-56.64</v>
      </c>
      <c r="U85" s="2">
        <v>7.8</v>
      </c>
      <c r="V85" s="9">
        <v>15.7363</v>
      </c>
      <c r="W85" s="11">
        <v>3167.42</v>
      </c>
      <c r="X85" s="11">
        <v>-58.21</v>
      </c>
      <c r="Y85" s="2">
        <v>430</v>
      </c>
      <c r="Z85" s="2">
        <v>318</v>
      </c>
      <c r="AA85" s="7">
        <v>0</v>
      </c>
      <c r="AB85" s="11">
        <v>0</v>
      </c>
      <c r="AC85" s="7">
        <v>0</v>
      </c>
      <c r="AD85" s="7">
        <v>0</v>
      </c>
      <c r="AE85" s="2">
        <v>8190</v>
      </c>
    </row>
    <row r="86" spans="1:31" ht="15" x14ac:dyDescent="0.2">
      <c r="A86" s="2">
        <v>72</v>
      </c>
      <c r="B86" s="1" t="s">
        <v>143</v>
      </c>
      <c r="C86" s="7">
        <v>100.205</v>
      </c>
      <c r="D86" s="8">
        <v>248.3</v>
      </c>
      <c r="E86" s="8">
        <v>354</v>
      </c>
      <c r="F86" s="8">
        <v>531.1</v>
      </c>
      <c r="G86" s="8">
        <v>29.2</v>
      </c>
      <c r="H86" s="8">
        <v>398</v>
      </c>
      <c r="I86" s="7">
        <v>0.26700000000000002</v>
      </c>
      <c r="J86" s="7">
        <v>0.251</v>
      </c>
      <c r="K86" s="7">
        <v>0.69</v>
      </c>
      <c r="L86" s="8">
        <v>293</v>
      </c>
      <c r="M86" s="8">
        <v>0</v>
      </c>
      <c r="N86" s="9">
        <v>-5.48</v>
      </c>
      <c r="O86" s="10">
        <v>0.17960000000000001</v>
      </c>
      <c r="P86" s="10">
        <v>-1.0560000000000001E-4</v>
      </c>
      <c r="Q86" s="10">
        <v>2.4E-8</v>
      </c>
      <c r="R86" s="11">
        <v>0</v>
      </c>
      <c r="S86" s="11">
        <v>0</v>
      </c>
      <c r="T86" s="2">
        <v>-48.95</v>
      </c>
      <c r="U86" s="2">
        <v>1.02</v>
      </c>
      <c r="V86" s="9">
        <v>15.639799999999999</v>
      </c>
      <c r="W86" s="11">
        <v>2764.4</v>
      </c>
      <c r="X86" s="11">
        <v>-47.1</v>
      </c>
      <c r="Y86" s="2">
        <v>379</v>
      </c>
      <c r="Z86" s="2">
        <v>254</v>
      </c>
      <c r="AA86" s="7">
        <v>52.761000000000003</v>
      </c>
      <c r="AB86" s="11">
        <v>-5431.67</v>
      </c>
      <c r="AC86" s="7">
        <v>-5.2510000000000003</v>
      </c>
      <c r="AD86" s="7">
        <v>5.37</v>
      </c>
      <c r="AE86" s="2">
        <v>6919</v>
      </c>
    </row>
    <row r="87" spans="1:31" ht="15" x14ac:dyDescent="0.2">
      <c r="A87" s="2">
        <v>73</v>
      </c>
      <c r="B87" s="1" t="s">
        <v>144</v>
      </c>
      <c r="C87" s="7">
        <v>128.25899999999999</v>
      </c>
      <c r="D87" s="8">
        <v>0</v>
      </c>
      <c r="E87" s="8">
        <v>406.8</v>
      </c>
      <c r="F87" s="8">
        <v>588</v>
      </c>
      <c r="G87" s="8">
        <v>24.6</v>
      </c>
      <c r="H87" s="8">
        <v>0</v>
      </c>
      <c r="I87" s="7">
        <v>0</v>
      </c>
      <c r="J87" s="7">
        <v>0.33200000000000002</v>
      </c>
      <c r="K87" s="7">
        <v>0</v>
      </c>
      <c r="L87" s="8">
        <v>0</v>
      </c>
      <c r="M87" s="8">
        <v>0</v>
      </c>
      <c r="N87" s="9">
        <v>-10.898999999999999</v>
      </c>
      <c r="O87" s="10">
        <v>0.25209999999999999</v>
      </c>
      <c r="P87" s="10">
        <v>-1.7129999999999999E-4</v>
      </c>
      <c r="Q87" s="10">
        <v>4.7449999999999998E-8</v>
      </c>
      <c r="R87" s="11">
        <v>0</v>
      </c>
      <c r="S87" s="11">
        <v>0</v>
      </c>
      <c r="T87" s="2">
        <v>-57.65</v>
      </c>
      <c r="U87" s="2">
        <v>5.86</v>
      </c>
      <c r="V87" s="9">
        <v>15.8017</v>
      </c>
      <c r="W87" s="11">
        <v>3164.17</v>
      </c>
      <c r="X87" s="11">
        <v>-61.66</v>
      </c>
      <c r="Y87" s="2">
        <v>436</v>
      </c>
      <c r="Z87" s="2">
        <v>297</v>
      </c>
      <c r="AA87" s="7">
        <v>0</v>
      </c>
      <c r="AB87" s="11">
        <v>0</v>
      </c>
      <c r="AC87" s="7">
        <v>0</v>
      </c>
      <c r="AD87" s="7">
        <v>0</v>
      </c>
      <c r="AE87" s="2">
        <v>8310</v>
      </c>
    </row>
    <row r="88" spans="1:31" ht="15" x14ac:dyDescent="0.2">
      <c r="A88" s="2">
        <v>74</v>
      </c>
      <c r="B88" s="1" t="s">
        <v>145</v>
      </c>
      <c r="C88" s="7">
        <v>114.232</v>
      </c>
      <c r="D88" s="8">
        <v>165.8</v>
      </c>
      <c r="E88" s="8">
        <v>372.4</v>
      </c>
      <c r="F88" s="8">
        <v>543.9</v>
      </c>
      <c r="G88" s="8">
        <v>25.3</v>
      </c>
      <c r="H88" s="8">
        <v>468</v>
      </c>
      <c r="I88" s="7">
        <v>0.26600000000000001</v>
      </c>
      <c r="J88" s="7">
        <v>0.30299999999999999</v>
      </c>
      <c r="K88" s="7">
        <v>0.69199999999999995</v>
      </c>
      <c r="L88" s="8">
        <v>293</v>
      </c>
      <c r="M88" s="8">
        <v>0</v>
      </c>
      <c r="N88" s="9">
        <v>-1.782</v>
      </c>
      <c r="O88" s="10">
        <v>0.18579999999999999</v>
      </c>
      <c r="P88" s="10">
        <v>-1.024E-4</v>
      </c>
      <c r="Q88" s="10">
        <v>2.1909999999999999E-8</v>
      </c>
      <c r="R88" s="11">
        <v>467.04</v>
      </c>
      <c r="S88" s="11">
        <v>246.43</v>
      </c>
      <c r="T88" s="2">
        <v>-5357</v>
      </c>
      <c r="U88" s="2">
        <v>3.27</v>
      </c>
      <c r="V88" s="9">
        <v>15.685</v>
      </c>
      <c r="W88" s="11">
        <v>2896.28</v>
      </c>
      <c r="X88" s="11">
        <v>-52.41</v>
      </c>
      <c r="Y88" s="2">
        <v>398</v>
      </c>
      <c r="Z88" s="2">
        <v>269</v>
      </c>
      <c r="AA88" s="7">
        <v>58.265000000000001</v>
      </c>
      <c r="AB88" s="11">
        <v>-6039.34</v>
      </c>
      <c r="AC88" s="7">
        <v>-5.9880000000000004</v>
      </c>
      <c r="AD88" s="7">
        <v>6.48</v>
      </c>
      <c r="AE88" s="2">
        <v>7411</v>
      </c>
    </row>
    <row r="89" spans="1:31" ht="15" x14ac:dyDescent="0.2">
      <c r="A89" s="2">
        <v>75</v>
      </c>
      <c r="B89" s="1" t="s">
        <v>146</v>
      </c>
      <c r="C89" s="7">
        <v>128.25899999999999</v>
      </c>
      <c r="D89" s="8">
        <v>206</v>
      </c>
      <c r="E89" s="8">
        <v>395.4</v>
      </c>
      <c r="F89" s="8">
        <v>574.70000000000005</v>
      </c>
      <c r="G89" s="8">
        <v>24.5</v>
      </c>
      <c r="H89" s="8">
        <v>0</v>
      </c>
      <c r="I89" s="7">
        <v>0</v>
      </c>
      <c r="J89" s="7">
        <v>0.315</v>
      </c>
      <c r="K89" s="7">
        <v>0.71899999999999997</v>
      </c>
      <c r="L89" s="8">
        <v>293</v>
      </c>
      <c r="M89" s="8">
        <v>0</v>
      </c>
      <c r="N89" s="9">
        <v>-16.099</v>
      </c>
      <c r="O89" s="10">
        <v>0.27900000000000003</v>
      </c>
      <c r="P89" s="10">
        <v>-2.0570000000000001E-4</v>
      </c>
      <c r="Q89" s="10">
        <v>6.1469999999999994E-8</v>
      </c>
      <c r="R89" s="11">
        <v>0</v>
      </c>
      <c r="S89" s="11">
        <v>0</v>
      </c>
      <c r="T89" s="2">
        <v>-57.83</v>
      </c>
      <c r="U89" s="2">
        <v>8.1300000000000008</v>
      </c>
      <c r="V89" s="9">
        <v>15.6488</v>
      </c>
      <c r="W89" s="11">
        <v>3049.98</v>
      </c>
      <c r="X89" s="11">
        <v>-57.13</v>
      </c>
      <c r="Y89" s="2">
        <v>413</v>
      </c>
      <c r="Z89" s="2">
        <v>313</v>
      </c>
      <c r="AA89" s="7">
        <v>0</v>
      </c>
      <c r="AB89" s="11">
        <v>0</v>
      </c>
      <c r="AC89" s="7">
        <v>0</v>
      </c>
      <c r="AD89" s="7">
        <v>0</v>
      </c>
      <c r="AE89" s="2">
        <v>7850</v>
      </c>
    </row>
    <row r="90" spans="1:31" ht="15" x14ac:dyDescent="0.2">
      <c r="A90" s="2">
        <v>76</v>
      </c>
      <c r="B90" s="1" t="s">
        <v>147</v>
      </c>
      <c r="C90" s="7">
        <v>128.25899999999999</v>
      </c>
      <c r="D90" s="8">
        <v>153</v>
      </c>
      <c r="E90" s="8">
        <v>399.7</v>
      </c>
      <c r="F90" s="8">
        <v>573.70000000000005</v>
      </c>
      <c r="G90" s="8">
        <v>23.4</v>
      </c>
      <c r="H90" s="8">
        <v>0</v>
      </c>
      <c r="I90" s="7">
        <v>0</v>
      </c>
      <c r="J90" s="7">
        <v>0.32100000000000001</v>
      </c>
      <c r="K90" s="7">
        <v>0.72</v>
      </c>
      <c r="L90" s="8">
        <v>289</v>
      </c>
      <c r="M90" s="8">
        <v>0</v>
      </c>
      <c r="N90" s="9">
        <v>-14.404999999999999</v>
      </c>
      <c r="O90" s="10">
        <v>0.26379999999999998</v>
      </c>
      <c r="P90" s="10">
        <v>-1.8420000000000001E-4</v>
      </c>
      <c r="Q90" s="10">
        <v>5.2250000000000001E-8</v>
      </c>
      <c r="R90" s="11">
        <v>0</v>
      </c>
      <c r="S90" s="11">
        <v>0</v>
      </c>
      <c r="T90" s="2">
        <v>-58.13</v>
      </c>
      <c r="U90" s="2">
        <v>5.38</v>
      </c>
      <c r="V90" s="9">
        <v>15.7639</v>
      </c>
      <c r="W90" s="11">
        <v>3084.08</v>
      </c>
      <c r="X90" s="11">
        <v>-61.94</v>
      </c>
      <c r="Y90" s="2">
        <v>428</v>
      </c>
      <c r="Z90" s="2">
        <v>291</v>
      </c>
      <c r="AA90" s="7">
        <v>0</v>
      </c>
      <c r="AB90" s="11">
        <v>0</v>
      </c>
      <c r="AC90" s="7">
        <v>0</v>
      </c>
      <c r="AD90" s="7">
        <v>0</v>
      </c>
      <c r="AE90" s="2">
        <v>8130</v>
      </c>
    </row>
    <row r="91" spans="1:31" ht="15" x14ac:dyDescent="0.2">
      <c r="A91" s="2">
        <v>77</v>
      </c>
      <c r="B91" s="1" t="s">
        <v>148</v>
      </c>
      <c r="C91" s="7">
        <v>142.286</v>
      </c>
      <c r="D91" s="8">
        <v>0</v>
      </c>
      <c r="E91" s="8">
        <v>410.6</v>
      </c>
      <c r="F91" s="8">
        <v>581.5</v>
      </c>
      <c r="G91" s="8">
        <v>21.6</v>
      </c>
      <c r="H91" s="8">
        <v>0</v>
      </c>
      <c r="I91" s="7">
        <v>0</v>
      </c>
      <c r="J91" s="7">
        <v>0.374</v>
      </c>
      <c r="K91" s="7">
        <v>0</v>
      </c>
      <c r="L91" s="8">
        <v>0</v>
      </c>
      <c r="M91" s="8">
        <v>0</v>
      </c>
      <c r="N91" s="9">
        <v>-14.89</v>
      </c>
      <c r="O91" s="10">
        <v>0.29730000000000001</v>
      </c>
      <c r="P91" s="10">
        <v>-2.139E-4</v>
      </c>
      <c r="Q91" s="10">
        <v>6.2530000000000005E-8</v>
      </c>
      <c r="R91" s="11">
        <v>0</v>
      </c>
      <c r="S91" s="11">
        <v>0</v>
      </c>
      <c r="T91" s="2">
        <v>0</v>
      </c>
      <c r="U91" s="2">
        <v>0</v>
      </c>
      <c r="V91" s="9">
        <v>15.8446</v>
      </c>
      <c r="W91" s="11">
        <v>3172.92</v>
      </c>
      <c r="X91" s="11">
        <v>-66.150000000000006</v>
      </c>
      <c r="Y91" s="2">
        <v>438</v>
      </c>
      <c r="Z91" s="2">
        <v>300</v>
      </c>
      <c r="AA91" s="7">
        <v>0</v>
      </c>
      <c r="AB91" s="11">
        <v>0</v>
      </c>
      <c r="AC91" s="7">
        <v>0</v>
      </c>
      <c r="AD91" s="7">
        <v>0</v>
      </c>
      <c r="AE91" s="2">
        <v>8430</v>
      </c>
    </row>
    <row r="92" spans="1:31" ht="15" x14ac:dyDescent="0.2">
      <c r="A92" s="2">
        <v>78</v>
      </c>
      <c r="B92" s="1" t="s">
        <v>149</v>
      </c>
      <c r="C92" s="7">
        <v>128.25899999999999</v>
      </c>
      <c r="D92" s="8">
        <v>167.4</v>
      </c>
      <c r="E92" s="8">
        <v>397.3</v>
      </c>
      <c r="F92" s="8">
        <v>568</v>
      </c>
      <c r="G92" s="8">
        <v>23</v>
      </c>
      <c r="H92" s="8">
        <v>519</v>
      </c>
      <c r="I92" s="7">
        <v>0.26</v>
      </c>
      <c r="J92" s="7">
        <v>0.35699999999999998</v>
      </c>
      <c r="K92" s="7">
        <v>0.71699999999999997</v>
      </c>
      <c r="L92" s="8">
        <v>289</v>
      </c>
      <c r="M92" s="8">
        <v>0</v>
      </c>
      <c r="N92" s="9">
        <v>-12.923</v>
      </c>
      <c r="O92" s="10">
        <v>0.26150000000000001</v>
      </c>
      <c r="P92" s="10">
        <v>-1.85E-4</v>
      </c>
      <c r="Q92" s="10">
        <v>5.3850000000000002E-8</v>
      </c>
      <c r="R92" s="11">
        <v>0</v>
      </c>
      <c r="S92" s="11">
        <v>0</v>
      </c>
      <c r="T92" s="2">
        <v>-60.71</v>
      </c>
      <c r="U92" s="2">
        <v>3.21</v>
      </c>
      <c r="V92" s="9">
        <v>15.7445</v>
      </c>
      <c r="W92" s="11">
        <v>3052.17</v>
      </c>
      <c r="X92" s="11">
        <v>-62.24</v>
      </c>
      <c r="Y92" s="2">
        <v>420</v>
      </c>
      <c r="Z92" s="2">
        <v>315</v>
      </c>
      <c r="AA92" s="7">
        <v>0</v>
      </c>
      <c r="AB92" s="11">
        <v>0</v>
      </c>
      <c r="AC92" s="7">
        <v>0</v>
      </c>
      <c r="AD92" s="7">
        <v>0</v>
      </c>
      <c r="AE92" s="2">
        <v>8070</v>
      </c>
    </row>
    <row r="93" spans="1:31" ht="15" x14ac:dyDescent="0.2">
      <c r="A93" s="2">
        <v>79</v>
      </c>
      <c r="B93" s="1" t="s">
        <v>150</v>
      </c>
      <c r="C93" s="7">
        <v>72.150999999999996</v>
      </c>
      <c r="D93" s="8">
        <v>256.60000000000002</v>
      </c>
      <c r="E93" s="8">
        <v>282.60000000000002</v>
      </c>
      <c r="F93" s="8">
        <v>433.8</v>
      </c>
      <c r="G93" s="8">
        <v>31.6</v>
      </c>
      <c r="H93" s="8">
        <v>303</v>
      </c>
      <c r="I93" s="7">
        <v>0.26900000000000002</v>
      </c>
      <c r="J93" s="7">
        <v>0.19700000000000001</v>
      </c>
      <c r="K93" s="7">
        <v>0.59099999999999997</v>
      </c>
      <c r="L93" s="8">
        <v>293</v>
      </c>
      <c r="M93" s="8">
        <v>0</v>
      </c>
      <c r="N93" s="9">
        <v>-3.9630000000000001</v>
      </c>
      <c r="O93" s="10">
        <v>0.1326</v>
      </c>
      <c r="P93" s="10">
        <v>-7.8969999999999998E-5</v>
      </c>
      <c r="Q93" s="10">
        <v>1.8229999999999998E-8</v>
      </c>
      <c r="R93" s="11">
        <v>355.54</v>
      </c>
      <c r="S93" s="11">
        <v>196.35</v>
      </c>
      <c r="T93" s="2">
        <v>-39.67</v>
      </c>
      <c r="U93" s="2">
        <v>-3.64</v>
      </c>
      <c r="V93" s="9">
        <v>15.206899999999999</v>
      </c>
      <c r="W93" s="11">
        <v>2034.15</v>
      </c>
      <c r="X93" s="11">
        <v>-45.37</v>
      </c>
      <c r="Y93" s="2">
        <v>305</v>
      </c>
      <c r="Z93" s="2">
        <v>260</v>
      </c>
      <c r="AA93" s="7">
        <v>49.6</v>
      </c>
      <c r="AB93" s="11">
        <v>-4213.21</v>
      </c>
      <c r="AC93" s="7">
        <v>-4.9770000000000003</v>
      </c>
      <c r="AD93" s="7">
        <v>3.31</v>
      </c>
      <c r="AE93" s="2">
        <v>5438</v>
      </c>
    </row>
    <row r="94" spans="1:31" ht="15" x14ac:dyDescent="0.2">
      <c r="A94" s="2">
        <v>80</v>
      </c>
      <c r="B94" s="1" t="s">
        <v>151</v>
      </c>
      <c r="C94" s="7">
        <v>88.15</v>
      </c>
      <c r="D94" s="8">
        <v>327</v>
      </c>
      <c r="E94" s="8">
        <v>386.3</v>
      </c>
      <c r="F94" s="8">
        <v>549</v>
      </c>
      <c r="G94" s="8">
        <v>39</v>
      </c>
      <c r="H94" s="8">
        <v>319</v>
      </c>
      <c r="I94" s="7">
        <v>0.28000000000000003</v>
      </c>
      <c r="J94" s="7">
        <v>0</v>
      </c>
      <c r="K94" s="7">
        <v>0.78300000000000003</v>
      </c>
      <c r="L94" s="8">
        <v>327</v>
      </c>
      <c r="M94" s="8">
        <v>0</v>
      </c>
      <c r="N94" s="9">
        <v>2.903</v>
      </c>
      <c r="O94" s="10">
        <v>0.12889999999999999</v>
      </c>
      <c r="P94" s="10">
        <v>-7.5469999999999994E-5</v>
      </c>
      <c r="Q94" s="10">
        <v>1.7010000000000001E-8</v>
      </c>
      <c r="R94" s="11">
        <v>0</v>
      </c>
      <c r="S94" s="11">
        <v>0</v>
      </c>
      <c r="T94" s="2">
        <v>-70</v>
      </c>
      <c r="U94" s="2">
        <v>-29.98</v>
      </c>
      <c r="V94" s="9">
        <v>18.133600000000001</v>
      </c>
      <c r="W94" s="11">
        <v>3694.96</v>
      </c>
      <c r="X94" s="11">
        <v>-65</v>
      </c>
      <c r="Y94" s="2">
        <v>406</v>
      </c>
      <c r="Z94" s="2">
        <v>328</v>
      </c>
      <c r="AA94" s="7">
        <v>0</v>
      </c>
      <c r="AB94" s="11">
        <v>0</v>
      </c>
      <c r="AC94" s="7">
        <v>0</v>
      </c>
      <c r="AD94" s="7">
        <v>0</v>
      </c>
      <c r="AE94" s="2">
        <v>10300</v>
      </c>
    </row>
    <row r="95" spans="1:31" ht="15" x14ac:dyDescent="0.2">
      <c r="A95" s="2">
        <v>81</v>
      </c>
      <c r="B95" s="1" t="s">
        <v>152</v>
      </c>
      <c r="C95" s="7">
        <v>114.232</v>
      </c>
      <c r="D95" s="8">
        <v>152</v>
      </c>
      <c r="E95" s="8">
        <v>382</v>
      </c>
      <c r="F95" s="8">
        <v>549.79999999999995</v>
      </c>
      <c r="G95" s="8">
        <v>25</v>
      </c>
      <c r="H95" s="8">
        <v>478</v>
      </c>
      <c r="I95" s="7">
        <v>0.26400000000000001</v>
      </c>
      <c r="J95" s="7">
        <v>0.33800000000000002</v>
      </c>
      <c r="K95" s="7">
        <v>0.69499999999999995</v>
      </c>
      <c r="L95" s="8">
        <v>293</v>
      </c>
      <c r="M95" s="8">
        <v>0</v>
      </c>
      <c r="N95" s="9">
        <v>-2.2010000000000001</v>
      </c>
      <c r="O95" s="10">
        <v>0.18770000000000001</v>
      </c>
      <c r="P95" s="10">
        <v>-1.0509999999999999E-4</v>
      </c>
      <c r="Q95" s="10">
        <v>2.316E-8</v>
      </c>
      <c r="R95" s="11">
        <v>0</v>
      </c>
      <c r="S95" s="11">
        <v>0</v>
      </c>
      <c r="T95" s="2">
        <v>-53.71</v>
      </c>
      <c r="U95" s="2">
        <v>2.56</v>
      </c>
      <c r="V95" s="9">
        <v>15.7431</v>
      </c>
      <c r="W95" s="11">
        <v>2932.56</v>
      </c>
      <c r="X95" s="11">
        <v>-58.08</v>
      </c>
      <c r="Y95" s="2">
        <v>405</v>
      </c>
      <c r="Z95" s="2">
        <v>276</v>
      </c>
      <c r="AA95" s="7">
        <v>61.970999999999997</v>
      </c>
      <c r="AB95" s="11">
        <v>-6425.9</v>
      </c>
      <c r="AC95" s="7">
        <v>-6.4749999999999996</v>
      </c>
      <c r="AD95" s="7">
        <v>6.72</v>
      </c>
      <c r="AE95" s="2">
        <v>7710</v>
      </c>
    </row>
    <row r="96" spans="1:31" ht="15" x14ac:dyDescent="0.2">
      <c r="A96" s="2">
        <v>82</v>
      </c>
      <c r="B96" s="1" t="s">
        <v>153</v>
      </c>
      <c r="C96" s="7">
        <v>100.205</v>
      </c>
      <c r="D96" s="8">
        <v>149.4</v>
      </c>
      <c r="E96" s="8">
        <v>352.4</v>
      </c>
      <c r="F96" s="8">
        <v>520.4</v>
      </c>
      <c r="G96" s="8">
        <v>27.4</v>
      </c>
      <c r="H96" s="8">
        <v>416</v>
      </c>
      <c r="I96" s="7">
        <v>0.26700000000000002</v>
      </c>
      <c r="J96" s="7">
        <v>0.28899999999999998</v>
      </c>
      <c r="K96" s="7">
        <v>0.67400000000000004</v>
      </c>
      <c r="L96" s="8">
        <v>293</v>
      </c>
      <c r="M96" s="8">
        <v>0</v>
      </c>
      <c r="N96" s="9">
        <v>-11.965999999999999</v>
      </c>
      <c r="O96" s="10">
        <v>0.21390000000000001</v>
      </c>
      <c r="P96" s="10">
        <v>-1.5190000000000001E-4</v>
      </c>
      <c r="Q96" s="10">
        <v>4.1460000000000002E-8</v>
      </c>
      <c r="R96" s="11">
        <v>417.37</v>
      </c>
      <c r="S96" s="11">
        <v>226.19</v>
      </c>
      <c r="T96" s="2">
        <v>-49.27</v>
      </c>
      <c r="U96" s="2">
        <v>0.02</v>
      </c>
      <c r="V96" s="9">
        <v>15.691700000000001</v>
      </c>
      <c r="W96" s="11">
        <v>2740.15</v>
      </c>
      <c r="X96" s="11">
        <v>-49.85</v>
      </c>
      <c r="Y96" s="2">
        <v>378</v>
      </c>
      <c r="Z96" s="2">
        <v>254</v>
      </c>
      <c r="AA96" s="7">
        <v>55.514000000000003</v>
      </c>
      <c r="AB96" s="11">
        <v>-5590.61</v>
      </c>
      <c r="AC96" s="7">
        <v>-5.6360000000000001</v>
      </c>
      <c r="AD96" s="7">
        <v>5.49</v>
      </c>
      <c r="AE96" s="2">
        <v>6970</v>
      </c>
    </row>
    <row r="97" spans="1:31" ht="15" x14ac:dyDescent="0.2">
      <c r="A97" s="2">
        <v>83</v>
      </c>
      <c r="B97" s="1" t="s">
        <v>154</v>
      </c>
      <c r="C97" s="7">
        <v>86.177999999999997</v>
      </c>
      <c r="D97" s="8">
        <v>144.6</v>
      </c>
      <c r="E97" s="8">
        <v>331.2</v>
      </c>
      <c r="F97" s="8">
        <v>499.9</v>
      </c>
      <c r="G97" s="8">
        <v>30.9</v>
      </c>
      <c r="H97" s="8">
        <v>358</v>
      </c>
      <c r="I97" s="7">
        <v>0.27</v>
      </c>
      <c r="J97" s="7">
        <v>0.247</v>
      </c>
      <c r="K97" s="7">
        <v>0.66200000000000003</v>
      </c>
      <c r="L97" s="8">
        <v>293</v>
      </c>
      <c r="M97" s="8">
        <v>0</v>
      </c>
      <c r="N97" s="9">
        <v>-3.4889999999999999</v>
      </c>
      <c r="O97" s="10">
        <v>0.1469</v>
      </c>
      <c r="P97" s="10">
        <v>-8.0630000000000006E-5</v>
      </c>
      <c r="Q97" s="10">
        <v>1.6289999999999999E-8</v>
      </c>
      <c r="R97" s="11">
        <v>444.19</v>
      </c>
      <c r="S97" s="11">
        <v>228.86</v>
      </c>
      <c r="T97" s="2">
        <v>-42.49</v>
      </c>
      <c r="U97" s="2">
        <v>-0.98</v>
      </c>
      <c r="V97" s="9">
        <v>15.680199999999999</v>
      </c>
      <c r="W97" s="11">
        <v>2595.44</v>
      </c>
      <c r="X97" s="11">
        <v>-44.25</v>
      </c>
      <c r="Y97" s="2">
        <v>354</v>
      </c>
      <c r="Z97" s="2">
        <v>235</v>
      </c>
      <c r="AA97" s="7">
        <v>51.7</v>
      </c>
      <c r="AB97" s="11">
        <v>-5061.4399999999996</v>
      </c>
      <c r="AC97" s="7">
        <v>-5.1379999999999999</v>
      </c>
      <c r="AD97" s="7">
        <v>4.4720000000000004</v>
      </c>
      <c r="AE97" s="2">
        <v>6520</v>
      </c>
    </row>
    <row r="98" spans="1:31" ht="15" x14ac:dyDescent="0.2">
      <c r="A98" s="2">
        <v>84</v>
      </c>
      <c r="B98" s="1" t="s">
        <v>155</v>
      </c>
      <c r="C98" s="7">
        <v>114.232</v>
      </c>
      <c r="D98" s="8">
        <v>172.5</v>
      </c>
      <c r="E98" s="8">
        <v>387.9</v>
      </c>
      <c r="F98" s="8">
        <v>573.5</v>
      </c>
      <c r="G98" s="8">
        <v>27.8</v>
      </c>
      <c r="H98" s="8">
        <v>455</v>
      </c>
      <c r="I98" s="7">
        <v>0.26900000000000002</v>
      </c>
      <c r="J98" s="7">
        <v>0.28999999999999998</v>
      </c>
      <c r="K98" s="7">
        <v>0.72599999999999998</v>
      </c>
      <c r="L98" s="8">
        <v>293</v>
      </c>
      <c r="M98" s="8">
        <v>0</v>
      </c>
      <c r="N98" s="9">
        <v>-2.2010000000000001</v>
      </c>
      <c r="O98" s="10">
        <v>0.18770000000000001</v>
      </c>
      <c r="P98" s="10">
        <v>-1.0509999999999999E-4</v>
      </c>
      <c r="Q98" s="10">
        <v>2.316E-8</v>
      </c>
      <c r="R98" s="11">
        <v>0</v>
      </c>
      <c r="S98" s="11">
        <v>0</v>
      </c>
      <c r="T98" s="2">
        <v>-51.73</v>
      </c>
      <c r="U98" s="2">
        <v>4.5199999999999996</v>
      </c>
      <c r="V98" s="9">
        <v>15.7578</v>
      </c>
      <c r="W98" s="11">
        <v>3057.94</v>
      </c>
      <c r="X98" s="11">
        <v>-52.77</v>
      </c>
      <c r="Y98" s="2">
        <v>415</v>
      </c>
      <c r="Z98" s="2">
        <v>280</v>
      </c>
      <c r="AA98" s="7">
        <v>56.436</v>
      </c>
      <c r="AB98" s="11">
        <v>-6186.92</v>
      </c>
      <c r="AC98" s="7">
        <v>-5.6849999999999996</v>
      </c>
      <c r="AD98" s="7">
        <v>6.56</v>
      </c>
      <c r="AE98" s="2">
        <v>7730</v>
      </c>
    </row>
    <row r="99" spans="1:31" ht="15" x14ac:dyDescent="0.2">
      <c r="A99" s="2">
        <v>85</v>
      </c>
      <c r="B99" s="1" t="s">
        <v>156</v>
      </c>
      <c r="C99" s="7">
        <v>128.25899999999999</v>
      </c>
      <c r="D99" s="8">
        <v>0</v>
      </c>
      <c r="E99" s="8">
        <v>414.7</v>
      </c>
      <c r="F99" s="8">
        <v>607.6</v>
      </c>
      <c r="G99" s="8">
        <v>26.8</v>
      </c>
      <c r="H99" s="8">
        <v>0</v>
      </c>
      <c r="I99" s="7">
        <v>0</v>
      </c>
      <c r="J99" s="7">
        <v>0.29899999999999999</v>
      </c>
      <c r="K99" s="7">
        <v>0</v>
      </c>
      <c r="L99" s="8">
        <v>0</v>
      </c>
      <c r="M99" s="8">
        <v>0</v>
      </c>
      <c r="N99" s="9">
        <v>-13.117000000000001</v>
      </c>
      <c r="O99" s="10">
        <v>0.2606</v>
      </c>
      <c r="P99" s="10">
        <v>-1.816E-4</v>
      </c>
      <c r="Q99" s="10">
        <v>5.1539999999999997E-8</v>
      </c>
      <c r="R99" s="11">
        <v>0</v>
      </c>
      <c r="S99" s="11">
        <v>0</v>
      </c>
      <c r="T99" s="2">
        <v>-56.46</v>
      </c>
      <c r="U99" s="2">
        <v>8.15</v>
      </c>
      <c r="V99" s="9">
        <v>15.802899999999999</v>
      </c>
      <c r="W99" s="11">
        <v>3269.07</v>
      </c>
      <c r="X99" s="11">
        <v>-58.19</v>
      </c>
      <c r="Y99" s="2">
        <v>425</v>
      </c>
      <c r="Z99" s="2">
        <v>325</v>
      </c>
      <c r="AA99" s="7">
        <v>0</v>
      </c>
      <c r="AB99" s="11">
        <v>0</v>
      </c>
      <c r="AC99" s="7">
        <v>0</v>
      </c>
      <c r="AD99" s="7">
        <v>0</v>
      </c>
      <c r="AE99" s="2">
        <v>8350</v>
      </c>
    </row>
    <row r="100" spans="1:31" ht="15" x14ac:dyDescent="0.2">
      <c r="A100" s="2">
        <v>86</v>
      </c>
      <c r="B100" s="1" t="s">
        <v>157</v>
      </c>
      <c r="C100" s="7">
        <v>98.188999999999993</v>
      </c>
      <c r="D100" s="8">
        <v>163.30000000000001</v>
      </c>
      <c r="E100" s="8">
        <v>351</v>
      </c>
      <c r="F100" s="8">
        <v>533</v>
      </c>
      <c r="G100" s="8">
        <v>28.6</v>
      </c>
      <c r="H100" s="8">
        <v>400</v>
      </c>
      <c r="I100" s="7">
        <v>0.26</v>
      </c>
      <c r="J100" s="7">
        <v>0.192</v>
      </c>
      <c r="K100" s="7">
        <v>0.70499999999999996</v>
      </c>
      <c r="L100" s="8">
        <v>293</v>
      </c>
      <c r="M100" s="8">
        <v>0</v>
      </c>
      <c r="N100" s="9">
        <v>0</v>
      </c>
      <c r="O100" s="10">
        <v>0</v>
      </c>
      <c r="P100" s="10">
        <v>0</v>
      </c>
      <c r="Q100" s="10">
        <v>0</v>
      </c>
      <c r="R100" s="11">
        <v>0</v>
      </c>
      <c r="S100" s="11">
        <v>0</v>
      </c>
      <c r="T100" s="2">
        <v>-20.67</v>
      </c>
      <c r="U100" s="2">
        <v>0</v>
      </c>
      <c r="V100" s="9">
        <v>15.653600000000001</v>
      </c>
      <c r="W100" s="11">
        <v>2719.47</v>
      </c>
      <c r="X100" s="11">
        <v>-49.56</v>
      </c>
      <c r="Y100" s="2">
        <v>375</v>
      </c>
      <c r="Z100" s="2">
        <v>253</v>
      </c>
      <c r="AA100" s="7">
        <v>0</v>
      </c>
      <c r="AB100" s="11">
        <v>0</v>
      </c>
      <c r="AC100" s="7">
        <v>0</v>
      </c>
      <c r="AD100" s="7">
        <v>0</v>
      </c>
      <c r="AE100" s="2">
        <v>6900</v>
      </c>
    </row>
    <row r="101" spans="1:31" ht="15" x14ac:dyDescent="0.2">
      <c r="A101" s="2">
        <v>87</v>
      </c>
      <c r="B101" s="1" t="s">
        <v>158</v>
      </c>
      <c r="C101" s="7">
        <v>114.232</v>
      </c>
      <c r="D101" s="8">
        <v>163.9</v>
      </c>
      <c r="E101" s="8">
        <v>386.6</v>
      </c>
      <c r="F101" s="8">
        <v>56.3</v>
      </c>
      <c r="G101" s="8">
        <v>26.9</v>
      </c>
      <c r="H101" s="8">
        <v>461</v>
      </c>
      <c r="I101" s="7">
        <v>0.26700000000000002</v>
      </c>
      <c r="J101" s="7">
        <v>0.317</v>
      </c>
      <c r="K101" s="7">
        <v>0.71899999999999997</v>
      </c>
      <c r="L101" s="8">
        <v>293</v>
      </c>
      <c r="M101" s="8">
        <v>0</v>
      </c>
      <c r="N101" s="9">
        <v>-2.2010000000000001</v>
      </c>
      <c r="O101" s="10">
        <v>0.18770000000000001</v>
      </c>
      <c r="P101" s="10">
        <v>-1.0509999999999999E-4</v>
      </c>
      <c r="Q101" s="10">
        <v>2.316E-8</v>
      </c>
      <c r="R101" s="11">
        <v>0</v>
      </c>
      <c r="S101" s="11">
        <v>0</v>
      </c>
      <c r="T101" s="2">
        <v>-51.97</v>
      </c>
      <c r="U101" s="2">
        <v>4.5199999999999996</v>
      </c>
      <c r="V101" s="9">
        <v>15.7818</v>
      </c>
      <c r="W101" s="11">
        <v>3028.09</v>
      </c>
      <c r="X101" s="11">
        <v>55.62</v>
      </c>
      <c r="Y101" s="2">
        <v>413</v>
      </c>
      <c r="Z101" s="2">
        <v>280</v>
      </c>
      <c r="AA101" s="7">
        <v>58.957000000000001</v>
      </c>
      <c r="AB101" s="11">
        <v>-6346.9</v>
      </c>
      <c r="AC101" s="7">
        <v>-6.0330000000000004</v>
      </c>
      <c r="AD101" s="7">
        <v>6.61</v>
      </c>
      <c r="AE101" s="2">
        <v>7823</v>
      </c>
    </row>
    <row r="102" spans="1:31" ht="15" x14ac:dyDescent="0.2">
      <c r="A102" s="2">
        <v>88</v>
      </c>
      <c r="B102" s="1" t="s">
        <v>159</v>
      </c>
      <c r="C102" s="7">
        <v>84.162000000000006</v>
      </c>
      <c r="D102" s="8">
        <v>115.9</v>
      </c>
      <c r="E102" s="8">
        <v>328.8</v>
      </c>
      <c r="F102" s="8">
        <v>501</v>
      </c>
      <c r="G102" s="8">
        <v>32</v>
      </c>
      <c r="H102" s="8">
        <v>343</v>
      </c>
      <c r="I102" s="7">
        <v>0.27</v>
      </c>
      <c r="J102" s="7">
        <v>0.221</v>
      </c>
      <c r="K102" s="7">
        <v>0.67800000000000005</v>
      </c>
      <c r="L102" s="8">
        <v>293</v>
      </c>
      <c r="M102" s="8">
        <v>0</v>
      </c>
      <c r="N102" s="9">
        <v>1.6779999999999999</v>
      </c>
      <c r="O102" s="10">
        <v>0.13339999999999999</v>
      </c>
      <c r="P102" s="10">
        <v>-8.8280000000000002E-5</v>
      </c>
      <c r="Q102" s="10">
        <v>2.5390000000000001E-8</v>
      </c>
      <c r="R102" s="11">
        <v>0</v>
      </c>
      <c r="S102" s="11">
        <v>0</v>
      </c>
      <c r="T102" s="2">
        <v>-13.32</v>
      </c>
      <c r="U102" s="2">
        <v>18.89</v>
      </c>
      <c r="V102" s="9">
        <v>15.8012</v>
      </c>
      <c r="W102" s="11">
        <v>2612.69</v>
      </c>
      <c r="X102" s="11">
        <v>-43.78</v>
      </c>
      <c r="Y102" s="2">
        <v>360</v>
      </c>
      <c r="Z102" s="2">
        <v>235</v>
      </c>
      <c r="AA102" s="7">
        <v>0</v>
      </c>
      <c r="AB102" s="11">
        <v>0</v>
      </c>
      <c r="AC102" s="7">
        <v>0</v>
      </c>
      <c r="AD102" s="7">
        <v>0</v>
      </c>
      <c r="AE102" s="2">
        <v>6550</v>
      </c>
    </row>
    <row r="103" spans="1:31" ht="15" x14ac:dyDescent="0.2">
      <c r="A103" s="2">
        <v>89</v>
      </c>
      <c r="B103" s="1" t="s">
        <v>160</v>
      </c>
      <c r="C103" s="7">
        <v>84.162000000000006</v>
      </c>
      <c r="D103" s="8">
        <v>198.9</v>
      </c>
      <c r="E103" s="8">
        <v>346.4</v>
      </c>
      <c r="F103" s="8">
        <v>524</v>
      </c>
      <c r="G103" s="8">
        <v>33.200000000000003</v>
      </c>
      <c r="H103" s="8">
        <v>351</v>
      </c>
      <c r="I103" s="7">
        <v>0.27</v>
      </c>
      <c r="J103" s="7">
        <v>0.23899999999999999</v>
      </c>
      <c r="K103" s="7">
        <v>0.70799999999999996</v>
      </c>
      <c r="L103" s="8">
        <v>293</v>
      </c>
      <c r="M103" s="8">
        <v>0</v>
      </c>
      <c r="N103" s="9">
        <v>0.54800000000000004</v>
      </c>
      <c r="O103" s="10">
        <v>0.1153</v>
      </c>
      <c r="P103" s="10">
        <v>-5.2519999999999999E-5</v>
      </c>
      <c r="Q103" s="10">
        <v>7.265E-9</v>
      </c>
      <c r="R103" s="11">
        <v>0</v>
      </c>
      <c r="S103" s="11">
        <v>0</v>
      </c>
      <c r="T103" s="2">
        <v>-14.15</v>
      </c>
      <c r="U103" s="2">
        <v>18.13</v>
      </c>
      <c r="V103" s="9">
        <v>16.004300000000001</v>
      </c>
      <c r="W103" s="11">
        <v>2798.63</v>
      </c>
      <c r="X103" s="11">
        <v>-47.71</v>
      </c>
      <c r="Y103" s="2">
        <v>375</v>
      </c>
      <c r="Z103" s="2">
        <v>250</v>
      </c>
      <c r="AA103" s="7">
        <v>0</v>
      </c>
      <c r="AB103" s="11">
        <v>0</v>
      </c>
      <c r="AC103" s="7">
        <v>0</v>
      </c>
      <c r="AD103" s="7">
        <v>0</v>
      </c>
      <c r="AE103" s="2">
        <v>7083</v>
      </c>
    </row>
    <row r="104" spans="1:31" ht="15" x14ac:dyDescent="0.2">
      <c r="A104" s="2">
        <v>90</v>
      </c>
      <c r="B104" s="1" t="s">
        <v>161</v>
      </c>
      <c r="C104" s="7">
        <v>114.232</v>
      </c>
      <c r="D104" s="8">
        <v>0</v>
      </c>
      <c r="E104" s="8">
        <v>388.8</v>
      </c>
      <c r="F104" s="8">
        <v>563.4</v>
      </c>
      <c r="G104" s="8">
        <v>25.9</v>
      </c>
      <c r="H104" s="8">
        <v>468</v>
      </c>
      <c r="I104" s="7">
        <v>0.26200000000000001</v>
      </c>
      <c r="J104" s="7">
        <v>0.34599999999999997</v>
      </c>
      <c r="K104" s="7">
        <v>0.71199999999999997</v>
      </c>
      <c r="L104" s="8">
        <v>293</v>
      </c>
      <c r="M104" s="8">
        <v>0</v>
      </c>
      <c r="N104" s="9">
        <v>-2.2010000000000001</v>
      </c>
      <c r="O104" s="10">
        <v>0.18770000000000001</v>
      </c>
      <c r="P104" s="10">
        <v>-1.0509999999999999E-4</v>
      </c>
      <c r="Q104" s="10">
        <v>2.316E-8</v>
      </c>
      <c r="R104" s="11">
        <v>0</v>
      </c>
      <c r="S104" s="11">
        <v>0</v>
      </c>
      <c r="T104" s="2">
        <v>-51.13</v>
      </c>
      <c r="U104" s="2">
        <v>4.2300000000000004</v>
      </c>
      <c r="V104" s="9">
        <v>15.818899999999999</v>
      </c>
      <c r="W104" s="11">
        <v>3029.06</v>
      </c>
      <c r="X104" s="11">
        <v>-58.99</v>
      </c>
      <c r="Y104" s="2">
        <v>415</v>
      </c>
      <c r="Z104" s="2">
        <v>283</v>
      </c>
      <c r="AA104" s="7">
        <v>61.854999999999997</v>
      </c>
      <c r="AB104" s="11">
        <v>-6587.23</v>
      </c>
      <c r="AC104" s="7">
        <v>-6.4249999999999998</v>
      </c>
      <c r="AD104" s="7">
        <v>6.79</v>
      </c>
      <c r="AE104" s="2">
        <v>7936</v>
      </c>
    </row>
    <row r="105" spans="1:31" ht="15" x14ac:dyDescent="0.2">
      <c r="A105" s="2">
        <v>91</v>
      </c>
      <c r="B105" s="1" t="s">
        <v>162</v>
      </c>
      <c r="C105" s="7">
        <v>100.205</v>
      </c>
      <c r="D105" s="8">
        <v>0</v>
      </c>
      <c r="E105" s="8">
        <v>362.9</v>
      </c>
      <c r="F105" s="8">
        <v>537.29999999999995</v>
      </c>
      <c r="G105" s="8">
        <v>28.7</v>
      </c>
      <c r="H105" s="8">
        <v>393</v>
      </c>
      <c r="I105" s="7">
        <v>0.25600000000000001</v>
      </c>
      <c r="J105" s="7">
        <v>0.29899999999999999</v>
      </c>
      <c r="K105" s="7">
        <v>0.69499999999999995</v>
      </c>
      <c r="L105" s="8">
        <v>293</v>
      </c>
      <c r="M105" s="8">
        <v>0</v>
      </c>
      <c r="N105" s="9">
        <v>-1.6830000000000001</v>
      </c>
      <c r="O105" s="10">
        <v>0.1633</v>
      </c>
      <c r="P105" s="10">
        <v>-8.9190000000000005E-5</v>
      </c>
      <c r="Q105" s="10">
        <v>1.871E-8</v>
      </c>
      <c r="R105" s="11">
        <v>0</v>
      </c>
      <c r="S105" s="11">
        <v>0</v>
      </c>
      <c r="T105" s="2">
        <v>-47.62</v>
      </c>
      <c r="U105" s="2">
        <v>0.16</v>
      </c>
      <c r="V105" s="9">
        <v>15.781499999999999</v>
      </c>
      <c r="W105" s="11">
        <v>2850.64</v>
      </c>
      <c r="X105" s="11">
        <v>-51.33</v>
      </c>
      <c r="Y105" s="2">
        <v>388</v>
      </c>
      <c r="Z105" s="2">
        <v>262</v>
      </c>
      <c r="AA105" s="7">
        <v>57.249000000000002</v>
      </c>
      <c r="AB105" s="11">
        <v>-5882.73</v>
      </c>
      <c r="AC105" s="7">
        <v>-5.843</v>
      </c>
      <c r="AD105" s="7">
        <v>5.58</v>
      </c>
      <c r="AE105" s="2">
        <v>7263</v>
      </c>
    </row>
    <row r="106" spans="1:31" ht="15" x14ac:dyDescent="0.2">
      <c r="A106" s="2">
        <v>92</v>
      </c>
      <c r="B106" s="1" t="s">
        <v>163</v>
      </c>
      <c r="C106" s="7">
        <v>107.15600000000001</v>
      </c>
      <c r="D106" s="8">
        <v>0</v>
      </c>
      <c r="E106" s="8">
        <v>434</v>
      </c>
      <c r="F106" s="8">
        <v>655.4</v>
      </c>
      <c r="G106" s="8">
        <v>0</v>
      </c>
      <c r="H106" s="8">
        <v>0</v>
      </c>
      <c r="I106" s="7">
        <v>0</v>
      </c>
      <c r="J106" s="7">
        <v>0</v>
      </c>
      <c r="K106" s="7">
        <v>0.94199999999999995</v>
      </c>
      <c r="L106" s="8">
        <v>298</v>
      </c>
      <c r="M106" s="8">
        <v>2.2000000000000002</v>
      </c>
      <c r="N106" s="9">
        <v>0</v>
      </c>
      <c r="O106" s="10">
        <v>0</v>
      </c>
      <c r="P106" s="10">
        <v>0</v>
      </c>
      <c r="Q106" s="10">
        <v>0</v>
      </c>
      <c r="R106" s="11">
        <v>0</v>
      </c>
      <c r="S106" s="11">
        <v>0</v>
      </c>
      <c r="T106" s="2">
        <v>16.309999999999999</v>
      </c>
      <c r="U106" s="2">
        <v>0</v>
      </c>
      <c r="V106" s="9">
        <v>17.1492</v>
      </c>
      <c r="W106" s="11">
        <v>4219.74</v>
      </c>
      <c r="X106" s="11">
        <v>-33.04</v>
      </c>
      <c r="Y106" s="2">
        <v>440</v>
      </c>
      <c r="Z106" s="2">
        <v>420</v>
      </c>
      <c r="AA106" s="7">
        <v>0</v>
      </c>
      <c r="AB106" s="11">
        <v>0</v>
      </c>
      <c r="AC106" s="7">
        <v>0</v>
      </c>
      <c r="AD106" s="7">
        <v>0</v>
      </c>
      <c r="AE106" s="2">
        <v>0</v>
      </c>
    </row>
    <row r="107" spans="1:31" ht="15" x14ac:dyDescent="0.2">
      <c r="A107" s="2">
        <v>93</v>
      </c>
      <c r="B107" s="1" t="s">
        <v>164</v>
      </c>
      <c r="C107" s="7">
        <v>122.167</v>
      </c>
      <c r="D107" s="8">
        <v>348</v>
      </c>
      <c r="E107" s="8">
        <v>490.1</v>
      </c>
      <c r="F107" s="8">
        <v>722.8</v>
      </c>
      <c r="G107" s="8">
        <v>0</v>
      </c>
      <c r="H107" s="8">
        <v>0</v>
      </c>
      <c r="I107" s="7">
        <v>0</v>
      </c>
      <c r="J107" s="7">
        <v>0</v>
      </c>
      <c r="K107" s="7">
        <v>0</v>
      </c>
      <c r="L107" s="8">
        <v>0</v>
      </c>
      <c r="M107" s="8">
        <v>0</v>
      </c>
      <c r="N107" s="9">
        <v>0</v>
      </c>
      <c r="O107" s="10">
        <v>0</v>
      </c>
      <c r="P107" s="10">
        <v>0</v>
      </c>
      <c r="Q107" s="10">
        <v>0</v>
      </c>
      <c r="R107" s="11">
        <v>0</v>
      </c>
      <c r="S107" s="11">
        <v>0</v>
      </c>
      <c r="T107" s="2">
        <v>-37.58</v>
      </c>
      <c r="U107" s="2">
        <v>0</v>
      </c>
      <c r="V107" s="9">
        <v>16.2424</v>
      </c>
      <c r="W107" s="11">
        <v>3724.58</v>
      </c>
      <c r="X107" s="11">
        <v>-102.4</v>
      </c>
      <c r="Y107" s="2">
        <v>500</v>
      </c>
      <c r="Z107" s="2">
        <v>420</v>
      </c>
      <c r="AA107" s="7">
        <v>0</v>
      </c>
      <c r="AB107" s="11">
        <v>0</v>
      </c>
      <c r="AC107" s="7">
        <v>0</v>
      </c>
      <c r="AD107" s="7">
        <v>0</v>
      </c>
      <c r="AE107" s="2">
        <v>11300</v>
      </c>
    </row>
    <row r="108" spans="1:31" ht="15" x14ac:dyDescent="0.2">
      <c r="A108" s="2">
        <v>94</v>
      </c>
      <c r="B108" s="1" t="s">
        <v>165</v>
      </c>
      <c r="C108" s="7">
        <v>114.232</v>
      </c>
      <c r="D108" s="8">
        <v>0</v>
      </c>
      <c r="E108" s="8">
        <v>382.6</v>
      </c>
      <c r="F108" s="8">
        <v>553.5</v>
      </c>
      <c r="G108" s="8">
        <v>25.2</v>
      </c>
      <c r="H108" s="8">
        <v>472</v>
      </c>
      <c r="I108" s="7">
        <v>0.26200000000000001</v>
      </c>
      <c r="J108" s="7">
        <v>0.34300000000000003</v>
      </c>
      <c r="K108" s="7">
        <v>0.7</v>
      </c>
      <c r="L108" s="8">
        <v>293</v>
      </c>
      <c r="M108" s="8">
        <v>0</v>
      </c>
      <c r="N108" s="9">
        <v>-2.2010000000000001</v>
      </c>
      <c r="O108" s="10">
        <v>0.18770000000000001</v>
      </c>
      <c r="P108" s="10">
        <v>-1.0509999999999999E-4</v>
      </c>
      <c r="Q108" s="10">
        <v>2.316E-8</v>
      </c>
      <c r="R108" s="11">
        <v>0</v>
      </c>
      <c r="S108" s="11">
        <v>0</v>
      </c>
      <c r="T108" s="2">
        <v>-52.44</v>
      </c>
      <c r="U108" s="2">
        <v>2.8</v>
      </c>
      <c r="V108" s="9">
        <v>15.7797</v>
      </c>
      <c r="W108" s="11">
        <v>2965.44</v>
      </c>
      <c r="X108" s="11">
        <v>-58.36</v>
      </c>
      <c r="Y108" s="2">
        <v>408</v>
      </c>
      <c r="Z108" s="2">
        <v>278</v>
      </c>
      <c r="AA108" s="7">
        <v>62.103000000000002</v>
      </c>
      <c r="AB108" s="11">
        <v>-6487.48</v>
      </c>
      <c r="AC108" s="7">
        <v>-6.4820000000000002</v>
      </c>
      <c r="AD108" s="7">
        <v>6.74</v>
      </c>
      <c r="AE108" s="2">
        <v>7790</v>
      </c>
    </row>
    <row r="109" spans="1:31" ht="15" x14ac:dyDescent="0.2">
      <c r="A109" s="2">
        <v>95</v>
      </c>
      <c r="B109" s="1" t="s">
        <v>166</v>
      </c>
      <c r="C109" s="7">
        <v>100.205</v>
      </c>
      <c r="D109" s="8">
        <v>154</v>
      </c>
      <c r="E109" s="8">
        <v>353.7</v>
      </c>
      <c r="F109" s="8">
        <v>519.70000000000005</v>
      </c>
      <c r="G109" s="8">
        <v>27</v>
      </c>
      <c r="H109" s="8">
        <v>418</v>
      </c>
      <c r="I109" s="7">
        <v>0.26500000000000001</v>
      </c>
      <c r="J109" s="7">
        <v>0.30599999999999999</v>
      </c>
      <c r="K109" s="7">
        <v>0.67300000000000004</v>
      </c>
      <c r="L109" s="8">
        <v>293</v>
      </c>
      <c r="M109" s="8">
        <v>0</v>
      </c>
      <c r="N109" s="9">
        <v>-1.6830000000000001</v>
      </c>
      <c r="O109" s="10">
        <v>0.1633</v>
      </c>
      <c r="P109" s="10">
        <v>-8.9190000000000005E-5</v>
      </c>
      <c r="Q109" s="10">
        <v>1.871E-8</v>
      </c>
      <c r="R109" s="11">
        <v>0</v>
      </c>
      <c r="S109" s="11">
        <v>0</v>
      </c>
      <c r="T109" s="2">
        <v>-48.28</v>
      </c>
      <c r="U109" s="2">
        <v>0.74</v>
      </c>
      <c r="V109" s="9">
        <v>15.7179</v>
      </c>
      <c r="W109" s="11">
        <v>2744.78</v>
      </c>
      <c r="X109" s="11">
        <v>-51.52</v>
      </c>
      <c r="Y109" s="2">
        <v>378</v>
      </c>
      <c r="Z109" s="2">
        <v>256</v>
      </c>
      <c r="AA109" s="7">
        <v>0</v>
      </c>
      <c r="AB109" s="11">
        <v>0</v>
      </c>
      <c r="AC109" s="7">
        <v>0</v>
      </c>
      <c r="AD109" s="7">
        <v>0</v>
      </c>
      <c r="AE109" s="2">
        <v>7050</v>
      </c>
    </row>
    <row r="110" spans="1:31" ht="15" x14ac:dyDescent="0.2">
      <c r="A110" s="2">
        <v>96</v>
      </c>
      <c r="B110" s="1" t="s">
        <v>167</v>
      </c>
      <c r="C110" s="7">
        <v>122.167</v>
      </c>
      <c r="D110" s="8">
        <v>298</v>
      </c>
      <c r="E110" s="8">
        <v>484</v>
      </c>
      <c r="F110" s="8">
        <v>707.6</v>
      </c>
      <c r="G110" s="8">
        <v>0</v>
      </c>
      <c r="H110" s="8">
        <v>0</v>
      </c>
      <c r="I110" s="7">
        <v>0</v>
      </c>
      <c r="J110" s="7">
        <v>0</v>
      </c>
      <c r="K110" s="7">
        <v>0</v>
      </c>
      <c r="L110" s="8">
        <v>0</v>
      </c>
      <c r="M110" s="8">
        <v>2</v>
      </c>
      <c r="N110" s="9">
        <v>0</v>
      </c>
      <c r="O110" s="10">
        <v>0</v>
      </c>
      <c r="P110" s="10">
        <v>0</v>
      </c>
      <c r="Q110" s="10">
        <v>0</v>
      </c>
      <c r="R110" s="11">
        <v>0</v>
      </c>
      <c r="S110" s="11">
        <v>0</v>
      </c>
      <c r="T110" s="2">
        <v>-38.880000000000003</v>
      </c>
      <c r="U110" s="2">
        <v>0</v>
      </c>
      <c r="V110" s="9">
        <v>16.2456</v>
      </c>
      <c r="W110" s="11">
        <v>3655.26</v>
      </c>
      <c r="X110" s="11">
        <v>-103.8</v>
      </c>
      <c r="Y110" s="2">
        <v>500</v>
      </c>
      <c r="Z110" s="2">
        <v>410</v>
      </c>
      <c r="AA110" s="7">
        <v>0</v>
      </c>
      <c r="AB110" s="11">
        <v>0</v>
      </c>
      <c r="AC110" s="7">
        <v>0</v>
      </c>
      <c r="AD110" s="7">
        <v>0</v>
      </c>
      <c r="AE110" s="2">
        <v>11260</v>
      </c>
    </row>
    <row r="111" spans="1:31" ht="15" x14ac:dyDescent="0.2">
      <c r="A111" s="2">
        <v>97</v>
      </c>
      <c r="B111" s="1" t="s">
        <v>168</v>
      </c>
      <c r="C111" s="7">
        <v>114.232</v>
      </c>
      <c r="D111" s="8">
        <v>181.9</v>
      </c>
      <c r="E111" s="8">
        <v>382.3</v>
      </c>
      <c r="F111" s="8">
        <v>550</v>
      </c>
      <c r="G111" s="8">
        <v>24.5</v>
      </c>
      <c r="H111" s="8">
        <v>42</v>
      </c>
      <c r="I111" s="7">
        <v>0.26200000000000001</v>
      </c>
      <c r="J111" s="7">
        <v>0.35199999999999998</v>
      </c>
      <c r="K111" s="7">
        <v>0.69299999999999995</v>
      </c>
      <c r="L111" s="8">
        <v>293</v>
      </c>
      <c r="M111" s="8">
        <v>0</v>
      </c>
      <c r="N111" s="9">
        <v>-2.2010000000000001</v>
      </c>
      <c r="O111" s="10">
        <v>0.18770000000000001</v>
      </c>
      <c r="P111" s="10">
        <v>-1.0509999999999999E-4</v>
      </c>
      <c r="Q111" s="10">
        <v>2.316E-8</v>
      </c>
      <c r="R111" s="11">
        <v>0</v>
      </c>
      <c r="S111" s="11">
        <v>0</v>
      </c>
      <c r="T111" s="2">
        <v>-53.21</v>
      </c>
      <c r="U111" s="2">
        <v>2.5</v>
      </c>
      <c r="V111" s="9">
        <v>15.795400000000001</v>
      </c>
      <c r="W111" s="11">
        <v>2964.06</v>
      </c>
      <c r="X111" s="11">
        <v>-58.74</v>
      </c>
      <c r="Y111" s="2">
        <v>408</v>
      </c>
      <c r="Z111" s="2">
        <v>278</v>
      </c>
      <c r="AA111" s="7">
        <v>62.872</v>
      </c>
      <c r="AB111" s="11">
        <v>-6532.9</v>
      </c>
      <c r="AC111" s="7">
        <v>-6.59</v>
      </c>
      <c r="AD111" s="7">
        <v>6.84</v>
      </c>
      <c r="AE111" s="2">
        <v>7800</v>
      </c>
    </row>
    <row r="112" spans="1:31" ht="15" x14ac:dyDescent="0.2">
      <c r="A112" s="2">
        <v>98</v>
      </c>
      <c r="B112" s="1" t="s">
        <v>169</v>
      </c>
      <c r="C112" s="7">
        <v>107.15600000000001</v>
      </c>
      <c r="D112" s="8">
        <v>0</v>
      </c>
      <c r="E112" s="8">
        <v>430.2</v>
      </c>
      <c r="F112" s="8">
        <v>644.20000000000005</v>
      </c>
      <c r="G112" s="8">
        <v>0</v>
      </c>
      <c r="H112" s="8">
        <v>0</v>
      </c>
      <c r="I112" s="7">
        <v>0</v>
      </c>
      <c r="J112" s="7">
        <v>0</v>
      </c>
      <c r="K112" s="7">
        <v>0.93799999999999994</v>
      </c>
      <c r="L112" s="8">
        <v>273</v>
      </c>
      <c r="M112" s="8">
        <v>2.2000000000000002</v>
      </c>
      <c r="N112" s="9">
        <v>0</v>
      </c>
      <c r="O112" s="10">
        <v>0</v>
      </c>
      <c r="P112" s="10">
        <v>0</v>
      </c>
      <c r="Q112" s="10">
        <v>0</v>
      </c>
      <c r="R112" s="11">
        <v>0</v>
      </c>
      <c r="S112" s="11">
        <v>0</v>
      </c>
      <c r="T112" s="2">
        <v>15.87</v>
      </c>
      <c r="U112" s="2">
        <v>0</v>
      </c>
      <c r="V112" s="9">
        <v>16.304600000000001</v>
      </c>
      <c r="W112" s="11">
        <v>3545.14</v>
      </c>
      <c r="X112" s="11">
        <v>-63.59</v>
      </c>
      <c r="Y112" s="2">
        <v>435</v>
      </c>
      <c r="Z112" s="2">
        <v>350</v>
      </c>
      <c r="AA112" s="7">
        <v>0</v>
      </c>
      <c r="AB112" s="11">
        <v>0</v>
      </c>
      <c r="AC112" s="7">
        <v>0</v>
      </c>
      <c r="AD112" s="7">
        <v>0</v>
      </c>
      <c r="AE112" s="2">
        <v>0</v>
      </c>
    </row>
    <row r="113" spans="1:31" ht="15" x14ac:dyDescent="0.2">
      <c r="A113" s="2">
        <v>99</v>
      </c>
      <c r="B113" s="1" t="s">
        <v>170</v>
      </c>
      <c r="C113" s="7">
        <v>122.167</v>
      </c>
      <c r="D113" s="8">
        <v>348</v>
      </c>
      <c r="E113" s="8">
        <v>484.3</v>
      </c>
      <c r="F113" s="8">
        <v>723</v>
      </c>
      <c r="G113" s="8">
        <v>0</v>
      </c>
      <c r="H113" s="8">
        <v>0</v>
      </c>
      <c r="I113" s="7">
        <v>0</v>
      </c>
      <c r="J113" s="7">
        <v>0</v>
      </c>
      <c r="K113" s="7">
        <v>0</v>
      </c>
      <c r="L113" s="8">
        <v>0</v>
      </c>
      <c r="M113" s="8">
        <v>1.5</v>
      </c>
      <c r="N113" s="9">
        <v>0</v>
      </c>
      <c r="O113" s="10">
        <v>0</v>
      </c>
      <c r="P113" s="10">
        <v>0</v>
      </c>
      <c r="Q113" s="10">
        <v>0</v>
      </c>
      <c r="R113" s="11">
        <v>0</v>
      </c>
      <c r="S113" s="11">
        <v>0</v>
      </c>
      <c r="T113" s="2">
        <v>-38.58</v>
      </c>
      <c r="U113" s="2">
        <v>0</v>
      </c>
      <c r="V113" s="9">
        <v>16.236799999999999</v>
      </c>
      <c r="W113" s="11">
        <v>3667.32</v>
      </c>
      <c r="X113" s="11">
        <v>-102.4</v>
      </c>
      <c r="Y113" s="2">
        <v>490</v>
      </c>
      <c r="Z113" s="2">
        <v>410</v>
      </c>
      <c r="AA113" s="7">
        <v>0</v>
      </c>
      <c r="AB113" s="11">
        <v>0</v>
      </c>
      <c r="AC113" s="7">
        <v>0</v>
      </c>
      <c r="AD113" s="7">
        <v>0</v>
      </c>
      <c r="AE113" s="2">
        <v>11200</v>
      </c>
    </row>
    <row r="114" spans="1:31" ht="15" x14ac:dyDescent="0.2">
      <c r="A114" s="2">
        <v>100</v>
      </c>
      <c r="B114" s="1" t="s">
        <v>171</v>
      </c>
      <c r="C114" s="7">
        <v>122.167</v>
      </c>
      <c r="D114" s="8">
        <v>322</v>
      </c>
      <c r="E114" s="8">
        <v>474.1</v>
      </c>
      <c r="F114" s="8">
        <v>701</v>
      </c>
      <c r="G114" s="8">
        <v>0</v>
      </c>
      <c r="H114" s="8">
        <v>0</v>
      </c>
      <c r="I114" s="7">
        <v>0</v>
      </c>
      <c r="J114" s="7">
        <v>0</v>
      </c>
      <c r="K114" s="7">
        <v>0</v>
      </c>
      <c r="L114" s="8">
        <v>0</v>
      </c>
      <c r="M114" s="8">
        <v>0</v>
      </c>
      <c r="N114" s="9">
        <v>0</v>
      </c>
      <c r="O114" s="10">
        <v>0</v>
      </c>
      <c r="P114" s="10">
        <v>0</v>
      </c>
      <c r="Q114" s="10">
        <v>0</v>
      </c>
      <c r="R114" s="11">
        <v>0</v>
      </c>
      <c r="S114" s="11">
        <v>0</v>
      </c>
      <c r="T114" s="2">
        <v>-38.68</v>
      </c>
      <c r="U114" s="2">
        <v>0</v>
      </c>
      <c r="V114" s="9">
        <v>16.280899999999999</v>
      </c>
      <c r="W114" s="11">
        <v>3749.35</v>
      </c>
      <c r="X114" s="11">
        <v>-85.55</v>
      </c>
      <c r="Y114" s="2">
        <v>480</v>
      </c>
      <c r="Z114" s="2">
        <v>400</v>
      </c>
      <c r="AA114" s="7">
        <v>0</v>
      </c>
      <c r="AB114" s="11">
        <v>0</v>
      </c>
      <c r="AC114" s="7">
        <v>0</v>
      </c>
      <c r="AD114" s="7">
        <v>0</v>
      </c>
      <c r="AE114" s="2">
        <v>10600</v>
      </c>
    </row>
    <row r="115" spans="1:31" ht="15" x14ac:dyDescent="0.2">
      <c r="A115" s="2">
        <v>101</v>
      </c>
      <c r="B115" s="1" t="s">
        <v>172</v>
      </c>
      <c r="C115" s="7">
        <v>74.123000000000005</v>
      </c>
      <c r="D115" s="8">
        <v>158.5</v>
      </c>
      <c r="E115" s="8">
        <v>372.7</v>
      </c>
      <c r="F115" s="8">
        <v>536</v>
      </c>
      <c r="G115" s="8">
        <v>41.4</v>
      </c>
      <c r="H115" s="8">
        <v>268</v>
      </c>
      <c r="I115" s="7">
        <v>0.252</v>
      </c>
      <c r="J115" s="7">
        <v>0.57599999999999996</v>
      </c>
      <c r="K115" s="7">
        <v>0.80700000000000005</v>
      </c>
      <c r="L115" s="8">
        <v>293</v>
      </c>
      <c r="M115" s="8">
        <v>1.7</v>
      </c>
      <c r="N115" s="9">
        <v>1.3740000000000001</v>
      </c>
      <c r="O115" s="10">
        <v>0.1014</v>
      </c>
      <c r="P115" s="10">
        <v>-5.5609999999999998E-5</v>
      </c>
      <c r="Q115" s="10">
        <v>1.14E-8</v>
      </c>
      <c r="R115" s="11">
        <v>1441.7</v>
      </c>
      <c r="S115" s="11">
        <v>331.5</v>
      </c>
      <c r="T115" s="2">
        <v>-69.94</v>
      </c>
      <c r="U115" s="2">
        <v>-40.06</v>
      </c>
      <c r="V115" s="9">
        <v>17.2102</v>
      </c>
      <c r="W115" s="11">
        <v>3026.03</v>
      </c>
      <c r="X115" s="11">
        <v>-86.65</v>
      </c>
      <c r="Y115" s="2">
        <v>393</v>
      </c>
      <c r="Z115" s="2">
        <v>298</v>
      </c>
      <c r="AA115" s="7">
        <v>0</v>
      </c>
      <c r="AB115" s="11">
        <v>0</v>
      </c>
      <c r="AC115" s="7">
        <v>0</v>
      </c>
      <c r="AD115" s="7">
        <v>0</v>
      </c>
      <c r="AE115" s="2">
        <v>9750</v>
      </c>
    </row>
    <row r="116" spans="1:31" ht="15" x14ac:dyDescent="0.2">
      <c r="A116" s="2">
        <v>102</v>
      </c>
      <c r="B116" s="1" t="s">
        <v>173</v>
      </c>
      <c r="C116" s="7">
        <v>54.091999999999999</v>
      </c>
      <c r="D116" s="8">
        <v>240.9</v>
      </c>
      <c r="E116" s="8">
        <v>300.2</v>
      </c>
      <c r="F116" s="8">
        <v>488.6</v>
      </c>
      <c r="G116" s="8">
        <v>50.2</v>
      </c>
      <c r="H116" s="8">
        <v>221</v>
      </c>
      <c r="I116" s="7">
        <v>0.27700000000000002</v>
      </c>
      <c r="J116" s="7">
        <v>0.124</v>
      </c>
      <c r="K116" s="7">
        <v>0.69099999999999995</v>
      </c>
      <c r="L116" s="8">
        <v>293</v>
      </c>
      <c r="M116" s="8">
        <v>0.8</v>
      </c>
      <c r="N116" s="9">
        <v>3.8039999999999998</v>
      </c>
      <c r="O116" s="10">
        <v>5.688E-2</v>
      </c>
      <c r="P116" s="10">
        <v>-2.5550000000000001E-5</v>
      </c>
      <c r="Q116" s="10">
        <v>4.188E-9</v>
      </c>
      <c r="R116" s="11">
        <v>0</v>
      </c>
      <c r="S116" s="11">
        <v>0</v>
      </c>
      <c r="T116" s="2">
        <v>34.97</v>
      </c>
      <c r="U116" s="2">
        <v>44.32</v>
      </c>
      <c r="V116" s="9">
        <v>16.287099999999999</v>
      </c>
      <c r="W116" s="11">
        <v>2536.7800000000002</v>
      </c>
      <c r="X116" s="11">
        <v>-37.340000000000003</v>
      </c>
      <c r="Y116" s="2">
        <v>320</v>
      </c>
      <c r="Z116" s="2">
        <v>240</v>
      </c>
      <c r="AA116" s="7">
        <v>0</v>
      </c>
      <c r="AB116" s="11">
        <v>0</v>
      </c>
      <c r="AC116" s="7">
        <v>0</v>
      </c>
      <c r="AD116" s="7">
        <v>0</v>
      </c>
      <c r="AE116" s="2">
        <v>6370</v>
      </c>
    </row>
    <row r="117" spans="1:31" ht="15" x14ac:dyDescent="0.2">
      <c r="A117" s="2">
        <v>103</v>
      </c>
      <c r="B117" s="1" t="s">
        <v>174</v>
      </c>
      <c r="C117" s="7">
        <v>92.569000000000003</v>
      </c>
      <c r="D117" s="8">
        <v>141.80000000000001</v>
      </c>
      <c r="E117" s="8">
        <v>341.4</v>
      </c>
      <c r="F117" s="8">
        <v>520.6</v>
      </c>
      <c r="G117" s="8">
        <v>39</v>
      </c>
      <c r="H117" s="8">
        <v>305</v>
      </c>
      <c r="I117" s="7">
        <v>0.28000000000000003</v>
      </c>
      <c r="J117" s="7">
        <v>0.3</v>
      </c>
      <c r="K117" s="7">
        <v>0.873</v>
      </c>
      <c r="L117" s="8">
        <v>293</v>
      </c>
      <c r="M117" s="8">
        <v>2.1</v>
      </c>
      <c r="N117" s="9">
        <v>-0.82</v>
      </c>
      <c r="O117" s="10">
        <v>0.1089</v>
      </c>
      <c r="P117" s="10">
        <v>-7.1190000000000001E-5</v>
      </c>
      <c r="Q117" s="10">
        <v>1.9720000000000001E-8</v>
      </c>
      <c r="R117" s="11">
        <v>480.77</v>
      </c>
      <c r="S117" s="11">
        <v>237.3</v>
      </c>
      <c r="T117" s="2">
        <v>-38.6</v>
      </c>
      <c r="U117" s="2">
        <v>-12.78</v>
      </c>
      <c r="V117" s="9">
        <v>15.9907</v>
      </c>
      <c r="W117" s="11">
        <v>2753.43</v>
      </c>
      <c r="X117" s="11">
        <v>-47.15</v>
      </c>
      <c r="Y117" s="2">
        <v>375</v>
      </c>
      <c r="Z117" s="2">
        <v>250</v>
      </c>
      <c r="AA117" s="7">
        <v>0</v>
      </c>
      <c r="AB117" s="11">
        <v>0</v>
      </c>
      <c r="AC117" s="7">
        <v>0</v>
      </c>
      <c r="AD117" s="7">
        <v>0</v>
      </c>
      <c r="AE117" s="2">
        <v>6980</v>
      </c>
    </row>
    <row r="118" spans="1:31" ht="15" x14ac:dyDescent="0.2">
      <c r="A118" s="2">
        <v>104</v>
      </c>
      <c r="B118" s="1" t="s">
        <v>175</v>
      </c>
      <c r="C118" s="7">
        <v>130.23099999999999</v>
      </c>
      <c r="D118" s="8">
        <v>203.2</v>
      </c>
      <c r="E118" s="8">
        <v>457.8</v>
      </c>
      <c r="F118" s="8">
        <v>613</v>
      </c>
      <c r="G118" s="8">
        <v>27.2</v>
      </c>
      <c r="H118" s="8">
        <v>494</v>
      </c>
      <c r="I118" s="7">
        <v>0.26700000000000002</v>
      </c>
      <c r="J118" s="7">
        <v>0</v>
      </c>
      <c r="K118" s="7">
        <v>0.83299999999999996</v>
      </c>
      <c r="L118" s="8">
        <v>293</v>
      </c>
      <c r="M118" s="8">
        <v>1.8</v>
      </c>
      <c r="N118" s="9">
        <v>-3.581</v>
      </c>
      <c r="O118" s="10">
        <v>0.20669999999999999</v>
      </c>
      <c r="P118" s="10">
        <v>-1.261E-4</v>
      </c>
      <c r="Q118" s="10">
        <v>3.0680000000000001E-8</v>
      </c>
      <c r="R118" s="11">
        <v>1798</v>
      </c>
      <c r="S118" s="11">
        <v>351.17</v>
      </c>
      <c r="T118" s="2">
        <v>-87.31</v>
      </c>
      <c r="U118" s="2">
        <v>0</v>
      </c>
      <c r="V118" s="9">
        <v>15.3614</v>
      </c>
      <c r="W118" s="11">
        <v>2773.46</v>
      </c>
      <c r="X118" s="11">
        <v>-140</v>
      </c>
      <c r="Y118" s="2">
        <v>458</v>
      </c>
      <c r="Z118" s="2">
        <v>348</v>
      </c>
      <c r="AA118" s="7">
        <v>0</v>
      </c>
      <c r="AB118" s="11">
        <v>0</v>
      </c>
      <c r="AC118" s="7">
        <v>0</v>
      </c>
      <c r="AD118" s="7">
        <v>0</v>
      </c>
      <c r="AE118" s="2">
        <v>11300</v>
      </c>
    </row>
    <row r="119" spans="1:31" ht="15" x14ac:dyDescent="0.2">
      <c r="A119" s="2">
        <v>105</v>
      </c>
      <c r="B119" s="1" t="s">
        <v>176</v>
      </c>
      <c r="C119" s="7">
        <v>72.150999999999996</v>
      </c>
      <c r="D119" s="8">
        <v>113.3</v>
      </c>
      <c r="E119" s="8">
        <v>301</v>
      </c>
      <c r="F119" s="8">
        <v>460.4</v>
      </c>
      <c r="G119" s="8">
        <v>33.4</v>
      </c>
      <c r="H119" s="8">
        <v>306</v>
      </c>
      <c r="I119" s="7">
        <v>0.27100000000000002</v>
      </c>
      <c r="J119" s="7">
        <v>0.22700000000000001</v>
      </c>
      <c r="K119" s="7">
        <v>0.62</v>
      </c>
      <c r="L119" s="8">
        <v>293</v>
      </c>
      <c r="M119" s="8">
        <v>0.1</v>
      </c>
      <c r="N119" s="9">
        <v>-2.2749999999999999</v>
      </c>
      <c r="O119" s="10">
        <v>0.121</v>
      </c>
      <c r="P119" s="10">
        <v>-6.5190000000000004E-5</v>
      </c>
      <c r="Q119" s="10">
        <v>1.3669999999999999E-8</v>
      </c>
      <c r="R119" s="11">
        <v>367.32</v>
      </c>
      <c r="S119" s="11">
        <v>191.58</v>
      </c>
      <c r="T119" s="2">
        <v>-36.92</v>
      </c>
      <c r="U119" s="2">
        <v>-3.54</v>
      </c>
      <c r="V119" s="9">
        <v>15.633800000000001</v>
      </c>
      <c r="W119" s="11">
        <v>2348.67</v>
      </c>
      <c r="X119" s="11">
        <v>-40.049999999999997</v>
      </c>
      <c r="Y119" s="2">
        <v>322</v>
      </c>
      <c r="Z119" s="2">
        <v>216</v>
      </c>
      <c r="AA119" s="7">
        <v>50.427999999999997</v>
      </c>
      <c r="AB119" s="11">
        <v>-4565.6400000000003</v>
      </c>
      <c r="AC119" s="7">
        <v>-5.0209999999999999</v>
      </c>
      <c r="AD119" s="7">
        <v>3.55</v>
      </c>
      <c r="AE119" s="2">
        <v>5900</v>
      </c>
    </row>
    <row r="120" spans="1:31" ht="15" x14ac:dyDescent="0.2">
      <c r="A120" s="2">
        <v>106</v>
      </c>
      <c r="B120" s="1" t="s">
        <v>177</v>
      </c>
      <c r="C120" s="7">
        <v>86.177999999999997</v>
      </c>
      <c r="D120" s="8">
        <v>119.5</v>
      </c>
      <c r="E120" s="8">
        <v>333.4</v>
      </c>
      <c r="F120" s="8">
        <v>497.5</v>
      </c>
      <c r="G120" s="8">
        <v>29.7</v>
      </c>
      <c r="H120" s="8">
        <v>367</v>
      </c>
      <c r="I120" s="7">
        <v>0.26700000000000002</v>
      </c>
      <c r="J120" s="7">
        <v>0.27900000000000003</v>
      </c>
      <c r="K120" s="7">
        <v>0.65300000000000002</v>
      </c>
      <c r="L120" s="8">
        <v>293</v>
      </c>
      <c r="M120" s="8">
        <v>0</v>
      </c>
      <c r="N120" s="9">
        <v>-2.524</v>
      </c>
      <c r="O120" s="10">
        <v>0.1477</v>
      </c>
      <c r="P120" s="10">
        <v>-8.5329999999999998E-5</v>
      </c>
      <c r="Q120" s="10">
        <v>1.9309999999999999E-8</v>
      </c>
      <c r="R120" s="11">
        <v>384.13</v>
      </c>
      <c r="S120" s="11">
        <v>208.27</v>
      </c>
      <c r="T120" s="2">
        <v>-41.66</v>
      </c>
      <c r="U120" s="2">
        <v>-1.2</v>
      </c>
      <c r="V120" s="9">
        <v>15.7476</v>
      </c>
      <c r="W120" s="11">
        <v>2614.38</v>
      </c>
      <c r="X120" s="11">
        <v>-46.58</v>
      </c>
      <c r="Y120" s="2">
        <v>370</v>
      </c>
      <c r="Z120" s="2">
        <v>240</v>
      </c>
      <c r="AA120" s="7">
        <v>55.351999999999997</v>
      </c>
      <c r="AB120" s="11">
        <v>-5301.22</v>
      </c>
      <c r="AC120" s="7">
        <v>-5.65</v>
      </c>
      <c r="AD120" s="7">
        <v>4.9109999999999996</v>
      </c>
      <c r="AE120" s="2">
        <v>6640</v>
      </c>
    </row>
    <row r="121" spans="1:31" ht="15" x14ac:dyDescent="0.2">
      <c r="A121" s="2">
        <v>107</v>
      </c>
      <c r="B121" s="1" t="s">
        <v>178</v>
      </c>
      <c r="C121" s="7">
        <v>68.119</v>
      </c>
      <c r="D121" s="8">
        <v>127.2</v>
      </c>
      <c r="E121" s="8">
        <v>307.2</v>
      </c>
      <c r="F121" s="8">
        <v>484</v>
      </c>
      <c r="G121" s="8">
        <v>38</v>
      </c>
      <c r="H121" s="8">
        <v>276</v>
      </c>
      <c r="I121" s="7">
        <v>0.26400000000000001</v>
      </c>
      <c r="J121" s="7">
        <v>0.16400000000000001</v>
      </c>
      <c r="K121" s="7">
        <v>0.68100000000000005</v>
      </c>
      <c r="L121" s="8">
        <v>293</v>
      </c>
      <c r="M121" s="8">
        <v>0.3</v>
      </c>
      <c r="N121" s="9">
        <v>-0.81499999999999995</v>
      </c>
      <c r="O121" s="10">
        <v>0.1095</v>
      </c>
      <c r="P121" s="10">
        <v>-7.9709999999999994E-5</v>
      </c>
      <c r="Q121" s="10">
        <v>2.3890000000000001E-8</v>
      </c>
      <c r="R121" s="11">
        <v>328.49</v>
      </c>
      <c r="S121" s="11">
        <v>182.48</v>
      </c>
      <c r="T121" s="2">
        <v>18.100000000000001</v>
      </c>
      <c r="U121" s="2">
        <v>34.86</v>
      </c>
      <c r="V121" s="9">
        <v>15.854799999999999</v>
      </c>
      <c r="W121" s="11">
        <v>2467.4</v>
      </c>
      <c r="X121" s="11">
        <v>-39.64</v>
      </c>
      <c r="Y121" s="2">
        <v>330</v>
      </c>
      <c r="Z121" s="2">
        <v>250</v>
      </c>
      <c r="AA121" s="7">
        <v>0</v>
      </c>
      <c r="AB121" s="11">
        <v>0</v>
      </c>
      <c r="AC121" s="7">
        <v>0</v>
      </c>
      <c r="AD121" s="7">
        <v>0</v>
      </c>
      <c r="AE121" s="2">
        <v>6230</v>
      </c>
    </row>
    <row r="122" spans="1:31" ht="15" x14ac:dyDescent="0.2">
      <c r="A122" s="2">
        <v>108</v>
      </c>
      <c r="B122" s="1" t="s">
        <v>179</v>
      </c>
      <c r="C122" s="7">
        <v>88.15</v>
      </c>
      <c r="D122" s="8">
        <v>203</v>
      </c>
      <c r="E122" s="8">
        <v>409.1</v>
      </c>
      <c r="F122" s="8">
        <v>571</v>
      </c>
      <c r="G122" s="8">
        <v>38</v>
      </c>
      <c r="H122" s="8">
        <v>322</v>
      </c>
      <c r="I122" s="7">
        <v>0.26</v>
      </c>
      <c r="J122" s="7">
        <v>0.7</v>
      </c>
      <c r="K122" s="7">
        <v>0.81899999999999995</v>
      </c>
      <c r="L122" s="8">
        <v>293</v>
      </c>
      <c r="M122" s="8">
        <v>0</v>
      </c>
      <c r="N122" s="9">
        <v>-2.2665000000000002</v>
      </c>
      <c r="O122" s="10">
        <v>0.1356</v>
      </c>
      <c r="P122" s="10">
        <v>-8.3150000000000002E-5</v>
      </c>
      <c r="Q122" s="10">
        <v>2.063E-8</v>
      </c>
      <c r="R122" s="11">
        <v>1259.4000000000001</v>
      </c>
      <c r="S122" s="11">
        <v>349.85</v>
      </c>
      <c r="T122" s="2">
        <v>-72.3</v>
      </c>
      <c r="U122" s="2">
        <v>-39.58</v>
      </c>
      <c r="V122" s="9">
        <v>16.270800000000001</v>
      </c>
      <c r="W122" s="11">
        <v>2752.19</v>
      </c>
      <c r="X122" s="11">
        <v>-116.3</v>
      </c>
      <c r="Y122" s="2">
        <v>402</v>
      </c>
      <c r="Z122" s="2">
        <v>307</v>
      </c>
      <c r="AA122" s="7">
        <v>0</v>
      </c>
      <c r="AB122" s="11">
        <v>0</v>
      </c>
      <c r="AC122" s="7">
        <v>0</v>
      </c>
      <c r="AD122" s="7">
        <v>0</v>
      </c>
      <c r="AE122" s="2">
        <v>10800</v>
      </c>
    </row>
    <row r="123" spans="1:31" ht="15" x14ac:dyDescent="0.2">
      <c r="A123" s="2">
        <v>109</v>
      </c>
      <c r="B123" s="1" t="s">
        <v>180</v>
      </c>
      <c r="C123" s="7">
        <v>70.135000000000005</v>
      </c>
      <c r="D123" s="8">
        <v>135.6</v>
      </c>
      <c r="E123" s="8">
        <v>304.3</v>
      </c>
      <c r="F123" s="8">
        <v>465</v>
      </c>
      <c r="G123" s="8">
        <v>34</v>
      </c>
      <c r="H123" s="8">
        <v>294</v>
      </c>
      <c r="I123" s="7">
        <v>0.26200000000000001</v>
      </c>
      <c r="J123" s="7">
        <v>0.23200000000000001</v>
      </c>
      <c r="K123" s="7">
        <v>0.65</v>
      </c>
      <c r="L123" s="8">
        <v>293</v>
      </c>
      <c r="M123" s="8">
        <v>0.5</v>
      </c>
      <c r="N123" s="9">
        <v>2.5249999999999999</v>
      </c>
      <c r="O123" s="10">
        <v>9.5469999999999999E-2</v>
      </c>
      <c r="P123" s="10">
        <v>-4.6480000000000002E-5</v>
      </c>
      <c r="Q123" s="10">
        <v>7.9150000000000001E-9</v>
      </c>
      <c r="R123" s="11">
        <v>369.27</v>
      </c>
      <c r="S123" s="11">
        <v>193.39</v>
      </c>
      <c r="T123" s="2">
        <v>-8.68</v>
      </c>
      <c r="U123" s="2">
        <v>15.68</v>
      </c>
      <c r="V123" s="9">
        <v>15.826000000000001</v>
      </c>
      <c r="W123" s="11">
        <v>2426.42</v>
      </c>
      <c r="X123" s="11">
        <v>-40.36</v>
      </c>
      <c r="Y123" s="2">
        <v>325</v>
      </c>
      <c r="Z123" s="2">
        <v>220</v>
      </c>
      <c r="AA123" s="7">
        <v>60.581000000000003</v>
      </c>
      <c r="AB123" s="11">
        <v>-5160.84</v>
      </c>
      <c r="AC123" s="7">
        <v>-6.4740000000000002</v>
      </c>
      <c r="AD123" s="7">
        <v>3.47</v>
      </c>
      <c r="AE123" s="2">
        <v>6094</v>
      </c>
    </row>
    <row r="124" spans="1:31" ht="15" x14ac:dyDescent="0.2">
      <c r="A124" s="2">
        <v>110</v>
      </c>
      <c r="B124" s="1" t="s">
        <v>181</v>
      </c>
      <c r="C124" s="7">
        <v>70.135000000000005</v>
      </c>
      <c r="D124" s="8">
        <v>139.4</v>
      </c>
      <c r="E124" s="8">
        <v>311.7</v>
      </c>
      <c r="F124" s="8">
        <v>470</v>
      </c>
      <c r="G124" s="8">
        <v>34</v>
      </c>
      <c r="H124" s="8">
        <v>318</v>
      </c>
      <c r="I124" s="7">
        <v>0.28000000000000003</v>
      </c>
      <c r="J124" s="7">
        <v>0.28499999999999998</v>
      </c>
      <c r="K124" s="7">
        <v>0.66200000000000003</v>
      </c>
      <c r="L124" s="8">
        <v>293</v>
      </c>
      <c r="M124" s="8">
        <v>0</v>
      </c>
      <c r="N124" s="9">
        <v>2.819</v>
      </c>
      <c r="O124" s="10">
        <v>8.3809999999999996E-2</v>
      </c>
      <c r="P124" s="10">
        <v>-2.667E-5</v>
      </c>
      <c r="Q124" s="10">
        <v>-1.3870000000000001E-9</v>
      </c>
      <c r="R124" s="11">
        <v>322.47000000000003</v>
      </c>
      <c r="S124" s="11">
        <v>180.43</v>
      </c>
      <c r="T124" s="2">
        <v>-10.17</v>
      </c>
      <c r="U124" s="2">
        <v>14.26</v>
      </c>
      <c r="V124" s="9">
        <v>15.9238</v>
      </c>
      <c r="W124" s="11">
        <v>2521.5300000000002</v>
      </c>
      <c r="X124" s="11">
        <v>-40.31</v>
      </c>
      <c r="Y124" s="2">
        <v>335</v>
      </c>
      <c r="Z124" s="2">
        <v>226</v>
      </c>
      <c r="AA124" s="7">
        <v>55.255000000000003</v>
      </c>
      <c r="AB124" s="11">
        <v>-5010.9799999999996</v>
      </c>
      <c r="AC124" s="7">
        <v>-5.6710000000000003</v>
      </c>
      <c r="AD124" s="7">
        <v>3.71</v>
      </c>
      <c r="AE124" s="2">
        <v>6287</v>
      </c>
    </row>
    <row r="125" spans="1:31" ht="15" x14ac:dyDescent="0.2">
      <c r="A125" s="2">
        <v>111</v>
      </c>
      <c r="B125" s="1" t="s">
        <v>182</v>
      </c>
      <c r="C125" s="7">
        <v>84.162000000000006</v>
      </c>
      <c r="D125" s="8">
        <v>138.1</v>
      </c>
      <c r="E125" s="8">
        <v>340.5</v>
      </c>
      <c r="F125" s="8">
        <v>518</v>
      </c>
      <c r="G125" s="8">
        <v>32.4</v>
      </c>
      <c r="H125" s="8">
        <v>351</v>
      </c>
      <c r="I125" s="7">
        <v>0.27</v>
      </c>
      <c r="J125" s="7">
        <v>0.22900000000000001</v>
      </c>
      <c r="K125" s="7">
        <v>0.69099999999999995</v>
      </c>
      <c r="L125" s="8">
        <v>289</v>
      </c>
      <c r="M125" s="8">
        <v>0</v>
      </c>
      <c r="N125" s="9">
        <v>-3.5230000000000001</v>
      </c>
      <c r="O125" s="10">
        <v>0.13539999999999999</v>
      </c>
      <c r="P125" s="10">
        <v>-7.9789999999999993E-5</v>
      </c>
      <c r="Q125" s="10">
        <v>1.9020000000000001E-8</v>
      </c>
      <c r="R125" s="11">
        <v>0</v>
      </c>
      <c r="S125" s="11">
        <v>0</v>
      </c>
      <c r="T125" s="2">
        <v>-14.28</v>
      </c>
      <c r="U125" s="2">
        <v>17.02</v>
      </c>
      <c r="V125" s="9">
        <v>15.942299999999999</v>
      </c>
      <c r="W125" s="11">
        <v>2725.89</v>
      </c>
      <c r="X125" s="11">
        <v>-47.64</v>
      </c>
      <c r="Y125" s="2">
        <v>370</v>
      </c>
      <c r="Z125" s="2">
        <v>245</v>
      </c>
      <c r="AA125" s="7">
        <v>0</v>
      </c>
      <c r="AB125" s="11">
        <v>0</v>
      </c>
      <c r="AC125" s="7">
        <v>0</v>
      </c>
      <c r="AD125" s="7">
        <v>0</v>
      </c>
      <c r="AE125" s="2">
        <v>6930</v>
      </c>
    </row>
    <row r="126" spans="1:31" ht="15" x14ac:dyDescent="0.2">
      <c r="A126" s="2">
        <v>112</v>
      </c>
      <c r="B126" s="1" t="s">
        <v>183</v>
      </c>
      <c r="C126" s="7">
        <v>114.232</v>
      </c>
      <c r="D126" s="8">
        <v>158.19999999999999</v>
      </c>
      <c r="E126" s="8">
        <v>388.8</v>
      </c>
      <c r="F126" s="8">
        <v>567</v>
      </c>
      <c r="G126" s="8">
        <v>26.7</v>
      </c>
      <c r="H126" s="8">
        <v>443</v>
      </c>
      <c r="I126" s="7">
        <v>0.254</v>
      </c>
      <c r="J126" s="7">
        <v>0.33</v>
      </c>
      <c r="K126" s="7">
        <v>0.71899999999999997</v>
      </c>
      <c r="L126" s="8">
        <v>293</v>
      </c>
      <c r="M126" s="8">
        <v>0</v>
      </c>
      <c r="N126" s="9">
        <v>-2.2010000000000001</v>
      </c>
      <c r="O126" s="10">
        <v>0.18770000000000001</v>
      </c>
      <c r="P126" s="10">
        <v>-1.0509999999999999E-4</v>
      </c>
      <c r="Q126" s="10">
        <v>2.316E-8</v>
      </c>
      <c r="R126" s="11">
        <v>0</v>
      </c>
      <c r="S126" s="11">
        <v>0</v>
      </c>
      <c r="T126" s="2">
        <v>-50.48</v>
      </c>
      <c r="U126" s="2">
        <v>5.08</v>
      </c>
      <c r="V126" s="9">
        <v>15.804</v>
      </c>
      <c r="W126" s="11">
        <v>3035.08</v>
      </c>
      <c r="X126" s="11">
        <v>-57.84</v>
      </c>
      <c r="Y126" s="2">
        <v>415</v>
      </c>
      <c r="Z126" s="2">
        <v>282</v>
      </c>
      <c r="AA126" s="7">
        <v>0</v>
      </c>
      <c r="AB126" s="11">
        <v>0</v>
      </c>
      <c r="AC126" s="7">
        <v>0</v>
      </c>
      <c r="AD126" s="7">
        <v>0</v>
      </c>
      <c r="AE126" s="2">
        <v>7879</v>
      </c>
    </row>
    <row r="127" spans="1:31" ht="15" x14ac:dyDescent="0.2">
      <c r="A127" s="2">
        <v>113</v>
      </c>
      <c r="B127" s="1" t="s">
        <v>184</v>
      </c>
      <c r="C127" s="7">
        <v>114.232</v>
      </c>
      <c r="D127" s="8">
        <v>164</v>
      </c>
      <c r="E127" s="8">
        <v>390.8</v>
      </c>
      <c r="F127" s="8">
        <v>559.6</v>
      </c>
      <c r="G127" s="8">
        <v>24.5</v>
      </c>
      <c r="H127" s="8">
        <v>488</v>
      </c>
      <c r="I127" s="7">
        <v>0.26</v>
      </c>
      <c r="J127" s="7">
        <v>0.378</v>
      </c>
      <c r="K127" s="7">
        <v>0.70199999999999996</v>
      </c>
      <c r="L127" s="8">
        <v>289</v>
      </c>
      <c r="M127" s="8">
        <v>0</v>
      </c>
      <c r="N127" s="9">
        <v>-21.434999999999999</v>
      </c>
      <c r="O127" s="10">
        <v>0.29670000000000002</v>
      </c>
      <c r="P127" s="10">
        <v>-2.8079999999999999E-4</v>
      </c>
      <c r="Q127" s="10">
        <v>1.103E-7</v>
      </c>
      <c r="R127" s="11">
        <v>643.61</v>
      </c>
      <c r="S127" s="11">
        <v>259.51</v>
      </c>
      <c r="T127" s="2">
        <v>-51.5</v>
      </c>
      <c r="U127" s="2">
        <v>3.05</v>
      </c>
      <c r="V127" s="9">
        <v>15.9278</v>
      </c>
      <c r="W127" s="11">
        <v>3079.63</v>
      </c>
      <c r="X127" s="11">
        <v>-59.46</v>
      </c>
      <c r="Y127" s="2">
        <v>417</v>
      </c>
      <c r="Z127" s="2">
        <v>285</v>
      </c>
      <c r="AA127" s="7">
        <v>65.685000000000002</v>
      </c>
      <c r="AB127" s="11">
        <v>-6865.4</v>
      </c>
      <c r="AC127" s="7">
        <v>-6.9569999999999999</v>
      </c>
      <c r="AD127" s="7">
        <v>7.12</v>
      </c>
      <c r="AE127" s="2">
        <v>8080</v>
      </c>
    </row>
    <row r="128" spans="1:31" ht="15" x14ac:dyDescent="0.2">
      <c r="A128" s="2">
        <v>114</v>
      </c>
      <c r="B128" s="1" t="s">
        <v>185</v>
      </c>
      <c r="C128" s="7">
        <v>100.205</v>
      </c>
      <c r="D128" s="8">
        <v>154.9</v>
      </c>
      <c r="E128" s="8">
        <v>363.2</v>
      </c>
      <c r="F128" s="8">
        <v>530.29999999999995</v>
      </c>
      <c r="G128" s="8">
        <v>27</v>
      </c>
      <c r="H128" s="8">
        <v>421</v>
      </c>
      <c r="I128" s="7">
        <v>0.26100000000000001</v>
      </c>
      <c r="J128" s="7">
        <v>0.33</v>
      </c>
      <c r="K128" s="7">
        <v>0.67900000000000005</v>
      </c>
      <c r="L128" s="8">
        <v>293</v>
      </c>
      <c r="M128" s="8">
        <v>0</v>
      </c>
      <c r="N128" s="9">
        <v>-9.4079999999999995</v>
      </c>
      <c r="O128" s="10">
        <v>0.2064</v>
      </c>
      <c r="P128" s="10">
        <v>-1.5019999999999999E-4</v>
      </c>
      <c r="Q128" s="10">
        <v>4.3859999999999997E-8</v>
      </c>
      <c r="R128" s="11">
        <v>417.46</v>
      </c>
      <c r="S128" s="11">
        <v>225.13</v>
      </c>
      <c r="T128" s="2">
        <v>-46.59</v>
      </c>
      <c r="U128" s="2">
        <v>0.77</v>
      </c>
      <c r="V128" s="9">
        <v>15.8261</v>
      </c>
      <c r="W128" s="11">
        <v>2845.06</v>
      </c>
      <c r="X128" s="11">
        <v>-53.6</v>
      </c>
      <c r="Y128" s="2">
        <v>390</v>
      </c>
      <c r="Z128" s="2">
        <v>264</v>
      </c>
      <c r="AA128" s="7">
        <v>60.131</v>
      </c>
      <c r="AB128" s="11">
        <v>-6074.01</v>
      </c>
      <c r="AC128" s="7">
        <v>-6.2439999999999998</v>
      </c>
      <c r="AD128" s="7">
        <v>5.79</v>
      </c>
      <c r="AE128" s="2">
        <v>7330</v>
      </c>
    </row>
    <row r="129" spans="1:31" ht="15" x14ac:dyDescent="0.2">
      <c r="A129" s="2">
        <v>115</v>
      </c>
      <c r="B129" s="1" t="s">
        <v>186</v>
      </c>
      <c r="C129" s="7">
        <v>142.20099999999999</v>
      </c>
      <c r="D129" s="8">
        <v>307.7</v>
      </c>
      <c r="E129" s="8">
        <v>514.20000000000005</v>
      </c>
      <c r="F129" s="8">
        <v>761</v>
      </c>
      <c r="G129" s="8">
        <v>34.6</v>
      </c>
      <c r="H129" s="8">
        <v>462</v>
      </c>
      <c r="I129" s="7">
        <v>0.26</v>
      </c>
      <c r="J129" s="7">
        <v>0.38200000000000001</v>
      </c>
      <c r="K129" s="7">
        <v>0.99</v>
      </c>
      <c r="L129" s="8">
        <v>313</v>
      </c>
      <c r="M129" s="8">
        <v>0.4</v>
      </c>
      <c r="N129" s="9">
        <v>-13.499000000000001</v>
      </c>
      <c r="O129" s="10">
        <v>0.21490000000000001</v>
      </c>
      <c r="P129" s="10">
        <v>-1.5449999999999999E-4</v>
      </c>
      <c r="Q129" s="10">
        <v>4.395E-8</v>
      </c>
      <c r="R129" s="11">
        <v>695.42</v>
      </c>
      <c r="S129" s="11">
        <v>351.79</v>
      </c>
      <c r="T129" s="2">
        <v>27.75</v>
      </c>
      <c r="U129" s="2">
        <v>51.66</v>
      </c>
      <c r="V129" s="9">
        <v>16.2758</v>
      </c>
      <c r="W129" s="11">
        <v>4237.37</v>
      </c>
      <c r="X129" s="11">
        <v>-74.75</v>
      </c>
      <c r="Y129" s="2">
        <v>548</v>
      </c>
      <c r="Z129" s="2">
        <v>377</v>
      </c>
      <c r="AA129" s="7">
        <v>0</v>
      </c>
      <c r="AB129" s="11">
        <v>0</v>
      </c>
      <c r="AC129" s="7">
        <v>0</v>
      </c>
      <c r="AD129" s="7">
        <v>0</v>
      </c>
      <c r="AE129" s="2">
        <v>11000</v>
      </c>
    </row>
    <row r="130" spans="1:31" ht="15" x14ac:dyDescent="0.2">
      <c r="A130" s="2">
        <v>116</v>
      </c>
      <c r="B130" s="1" t="s">
        <v>187</v>
      </c>
      <c r="C130" s="7">
        <v>130.23099999999999</v>
      </c>
      <c r="D130" s="8">
        <v>241.2</v>
      </c>
      <c r="E130" s="8">
        <v>452.9</v>
      </c>
      <c r="F130" s="8">
        <v>637</v>
      </c>
      <c r="G130" s="8">
        <v>27</v>
      </c>
      <c r="H130" s="8">
        <v>494</v>
      </c>
      <c r="I130" s="7">
        <v>0.26</v>
      </c>
      <c r="J130" s="7">
        <v>0.52</v>
      </c>
      <c r="K130" s="7">
        <v>0.82099999999999995</v>
      </c>
      <c r="L130" s="8">
        <v>293</v>
      </c>
      <c r="M130" s="8">
        <v>1.6</v>
      </c>
      <c r="N130" s="9">
        <v>6.181</v>
      </c>
      <c r="O130" s="10">
        <v>0.1825</v>
      </c>
      <c r="P130" s="10">
        <v>-1.009E-4</v>
      </c>
      <c r="Q130" s="10">
        <v>2.1649999999999999E-8</v>
      </c>
      <c r="R130" s="11">
        <v>0</v>
      </c>
      <c r="S130" s="11">
        <v>0</v>
      </c>
      <c r="T130" s="2">
        <v>0</v>
      </c>
      <c r="U130" s="2">
        <v>0</v>
      </c>
      <c r="V130" s="9">
        <v>14.710800000000001</v>
      </c>
      <c r="W130" s="11">
        <v>2441.66</v>
      </c>
      <c r="X130" s="11">
        <v>-150.69999999999999</v>
      </c>
      <c r="Y130" s="2">
        <v>453</v>
      </c>
      <c r="Z130" s="2">
        <v>345</v>
      </c>
      <c r="AA130" s="7">
        <v>0</v>
      </c>
      <c r="AB130" s="11">
        <v>0</v>
      </c>
      <c r="AC130" s="7">
        <v>0</v>
      </c>
      <c r="AD130" s="7">
        <v>0</v>
      </c>
      <c r="AE130" s="2">
        <v>10600</v>
      </c>
    </row>
    <row r="131" spans="1:31" ht="15" x14ac:dyDescent="0.2">
      <c r="A131" s="2">
        <v>117</v>
      </c>
      <c r="B131" s="1" t="s">
        <v>188</v>
      </c>
      <c r="C131" s="7">
        <v>142.286</v>
      </c>
      <c r="D131" s="8">
        <v>0</v>
      </c>
      <c r="E131" s="8">
        <v>428.8</v>
      </c>
      <c r="F131" s="8">
        <v>609.6</v>
      </c>
      <c r="G131" s="8">
        <v>22.9</v>
      </c>
      <c r="H131" s="8">
        <v>0</v>
      </c>
      <c r="I131" s="7">
        <v>0</v>
      </c>
      <c r="J131" s="7">
        <v>0.38800000000000001</v>
      </c>
      <c r="K131" s="7">
        <v>0</v>
      </c>
      <c r="L131" s="8">
        <v>0</v>
      </c>
      <c r="M131" s="8">
        <v>0</v>
      </c>
      <c r="N131" s="9">
        <v>-16.808</v>
      </c>
      <c r="O131" s="10">
        <v>0.29430000000000001</v>
      </c>
      <c r="P131" s="10">
        <v>-2.065E-4</v>
      </c>
      <c r="Q131" s="10">
        <v>5.8640000000000001E-8</v>
      </c>
      <c r="R131" s="11">
        <v>0</v>
      </c>
      <c r="S131" s="11">
        <v>0</v>
      </c>
      <c r="T131" s="2">
        <v>-61.8</v>
      </c>
      <c r="U131" s="2">
        <v>8.02</v>
      </c>
      <c r="V131" s="9">
        <v>15.784800000000001</v>
      </c>
      <c r="W131" s="11">
        <v>3305.2</v>
      </c>
      <c r="X131" s="11">
        <v>-67.66</v>
      </c>
      <c r="Y131" s="2">
        <v>458</v>
      </c>
      <c r="Z131" s="2">
        <v>313</v>
      </c>
      <c r="AA131" s="7">
        <v>0</v>
      </c>
      <c r="AB131" s="11">
        <v>0</v>
      </c>
      <c r="AC131" s="7">
        <v>0</v>
      </c>
      <c r="AD131" s="7">
        <v>0</v>
      </c>
      <c r="AE131" s="2">
        <v>8760</v>
      </c>
    </row>
    <row r="132" spans="1:31" ht="15" x14ac:dyDescent="0.2">
      <c r="A132" s="2">
        <v>118</v>
      </c>
      <c r="B132" s="1" t="s">
        <v>189</v>
      </c>
      <c r="C132" s="7">
        <v>128.25899999999999</v>
      </c>
      <c r="D132" s="8">
        <v>0</v>
      </c>
      <c r="E132" s="8">
        <v>419.3</v>
      </c>
      <c r="F132" s="8">
        <v>610</v>
      </c>
      <c r="G132" s="8">
        <v>26.4</v>
      </c>
      <c r="H132" s="8">
        <v>0</v>
      </c>
      <c r="I132" s="7">
        <v>0</v>
      </c>
      <c r="J132" s="7">
        <v>0.33800000000000002</v>
      </c>
      <c r="K132" s="7">
        <v>0.752</v>
      </c>
      <c r="L132" s="8">
        <v>293</v>
      </c>
      <c r="M132" s="8">
        <v>0</v>
      </c>
      <c r="N132" s="9">
        <v>-16.067</v>
      </c>
      <c r="O132" s="10">
        <v>0.26900000000000002</v>
      </c>
      <c r="P132" s="10">
        <v>-1.908E-4</v>
      </c>
      <c r="Q132" s="10">
        <v>5.5080000000000001E-8</v>
      </c>
      <c r="R132" s="11">
        <v>0</v>
      </c>
      <c r="S132" s="11">
        <v>0</v>
      </c>
      <c r="T132" s="2">
        <v>-55.44</v>
      </c>
      <c r="U132" s="2">
        <v>8.3800000000000008</v>
      </c>
      <c r="V132" s="9">
        <v>15.870900000000001</v>
      </c>
      <c r="W132" s="11">
        <v>3341.62</v>
      </c>
      <c r="X132" s="11">
        <v>-57.57</v>
      </c>
      <c r="Y132" s="2">
        <v>440</v>
      </c>
      <c r="Z132" s="2">
        <v>350</v>
      </c>
      <c r="AA132" s="7">
        <v>0</v>
      </c>
      <c r="AB132" s="11">
        <v>0</v>
      </c>
      <c r="AC132" s="7">
        <v>0</v>
      </c>
      <c r="AD132" s="7">
        <v>0</v>
      </c>
      <c r="AE132" s="2">
        <v>8600</v>
      </c>
    </row>
    <row r="133" spans="1:31" ht="15" x14ac:dyDescent="0.2">
      <c r="A133" s="2">
        <v>119</v>
      </c>
      <c r="B133" s="1" t="s">
        <v>190</v>
      </c>
      <c r="C133" s="7">
        <v>84.162000000000006</v>
      </c>
      <c r="D133" s="8">
        <v>158</v>
      </c>
      <c r="E133" s="8">
        <v>314.39999999999998</v>
      </c>
      <c r="F133" s="8">
        <v>490</v>
      </c>
      <c r="G133" s="8">
        <v>32.1</v>
      </c>
      <c r="H133" s="8">
        <v>340</v>
      </c>
      <c r="I133" s="7">
        <v>0.27</v>
      </c>
      <c r="J133" s="7">
        <v>0.121</v>
      </c>
      <c r="K133" s="7">
        <v>0.65300000000000002</v>
      </c>
      <c r="L133" s="8">
        <v>293</v>
      </c>
      <c r="M133" s="8">
        <v>0</v>
      </c>
      <c r="N133" s="9">
        <v>-2.9990000000000001</v>
      </c>
      <c r="O133" s="10">
        <v>0.13100000000000001</v>
      </c>
      <c r="P133" s="10">
        <v>-6.9629999999999996E-5</v>
      </c>
      <c r="Q133" s="10">
        <v>1.2439999999999999E-8</v>
      </c>
      <c r="R133" s="11">
        <v>0</v>
      </c>
      <c r="S133" s="11">
        <v>0</v>
      </c>
      <c r="T133" s="2">
        <v>-10.31</v>
      </c>
      <c r="U133" s="2">
        <v>23.46</v>
      </c>
      <c r="V133" s="9">
        <v>15.375500000000001</v>
      </c>
      <c r="W133" s="11">
        <v>2326.8000000000002</v>
      </c>
      <c r="X133" s="11">
        <v>-48.24</v>
      </c>
      <c r="Y133" s="2">
        <v>340</v>
      </c>
      <c r="Z133" s="2">
        <v>225</v>
      </c>
      <c r="AA133" s="7">
        <v>0</v>
      </c>
      <c r="AB133" s="11">
        <v>0</v>
      </c>
      <c r="AC133" s="7">
        <v>0</v>
      </c>
      <c r="AD133" s="7">
        <v>0</v>
      </c>
      <c r="AE133" s="2">
        <v>6130</v>
      </c>
    </row>
    <row r="134" spans="1:31" ht="15" x14ac:dyDescent="0.2">
      <c r="A134" s="2">
        <v>120</v>
      </c>
      <c r="B134" s="1" t="s">
        <v>191</v>
      </c>
      <c r="C134" s="7">
        <v>114.232</v>
      </c>
      <c r="D134" s="8">
        <v>147</v>
      </c>
      <c r="E134" s="8">
        <v>385.1</v>
      </c>
      <c r="F134" s="8">
        <v>562</v>
      </c>
      <c r="G134" s="8">
        <v>26.2</v>
      </c>
      <c r="H134" s="8">
        <v>443</v>
      </c>
      <c r="I134" s="7">
        <v>0.252</v>
      </c>
      <c r="J134" s="7">
        <v>0.32100000000000001</v>
      </c>
      <c r="K134" s="7">
        <v>0.71</v>
      </c>
      <c r="L134" s="8">
        <v>293</v>
      </c>
      <c r="M134" s="8">
        <v>0</v>
      </c>
      <c r="N134" s="9">
        <v>-2.2010000000000001</v>
      </c>
      <c r="O134" s="10">
        <v>0.18770000000000001</v>
      </c>
      <c r="P134" s="10">
        <v>-1.0509999999999999E-4</v>
      </c>
      <c r="Q134" s="10">
        <v>2.316E-8</v>
      </c>
      <c r="R134" s="11">
        <v>446.2</v>
      </c>
      <c r="S134" s="11">
        <v>244.67</v>
      </c>
      <c r="T134" s="2">
        <v>-52.61</v>
      </c>
      <c r="U134" s="2">
        <v>3.17</v>
      </c>
      <c r="V134" s="9">
        <v>15.775499999999999</v>
      </c>
      <c r="W134" s="11">
        <v>3011.51</v>
      </c>
      <c r="X134" s="11">
        <v>-55.71</v>
      </c>
      <c r="Y134" s="2">
        <v>411</v>
      </c>
      <c r="Z134" s="2">
        <v>279</v>
      </c>
      <c r="AA134" s="7">
        <v>59.518000000000001</v>
      </c>
      <c r="AB134" s="11">
        <v>-6352.78</v>
      </c>
      <c r="AC134" s="7">
        <v>-6.1180000000000003</v>
      </c>
      <c r="AD134" s="7">
        <v>6.69</v>
      </c>
      <c r="AE134" s="2">
        <v>7760</v>
      </c>
    </row>
    <row r="135" spans="1:31" ht="15" x14ac:dyDescent="0.2">
      <c r="A135" s="2">
        <v>121</v>
      </c>
      <c r="B135" s="1" t="s">
        <v>192</v>
      </c>
      <c r="C135" s="7">
        <v>100.205</v>
      </c>
      <c r="D135" s="8">
        <v>138.69999999999999</v>
      </c>
      <c r="E135" s="8">
        <v>359.2</v>
      </c>
      <c r="F135" s="8">
        <v>536.29999999999995</v>
      </c>
      <c r="G135" s="8">
        <v>29.1</v>
      </c>
      <c r="H135" s="8">
        <v>414</v>
      </c>
      <c r="I135" s="7">
        <v>0.27400000000000002</v>
      </c>
      <c r="J135" s="7">
        <v>0.27</v>
      </c>
      <c r="K135" s="7">
        <v>0.69299999999999995</v>
      </c>
      <c r="L135" s="8">
        <v>293</v>
      </c>
      <c r="M135" s="8">
        <v>0</v>
      </c>
      <c r="N135" s="9">
        <v>-1.6830000000000001</v>
      </c>
      <c r="O135" s="10">
        <v>0.1633</v>
      </c>
      <c r="P135" s="10">
        <v>-8.9190000000000005E-5</v>
      </c>
      <c r="Q135" s="10">
        <v>1.871E-8</v>
      </c>
      <c r="R135" s="11">
        <v>0</v>
      </c>
      <c r="S135" s="11">
        <v>0</v>
      </c>
      <c r="T135" s="2">
        <v>-48.17</v>
      </c>
      <c r="U135" s="2">
        <v>0.63</v>
      </c>
      <c r="V135" s="9">
        <v>15.718999999999999</v>
      </c>
      <c r="W135" s="11">
        <v>2829.1</v>
      </c>
      <c r="X135" s="11">
        <v>-47.83</v>
      </c>
      <c r="Y135" s="2">
        <v>385</v>
      </c>
      <c r="Z135" s="2">
        <v>260</v>
      </c>
      <c r="AA135" s="7">
        <v>54.572000000000003</v>
      </c>
      <c r="AB135" s="11">
        <v>-5634.72</v>
      </c>
      <c r="AC135" s="7">
        <v>-5.4870000000000001</v>
      </c>
      <c r="AD135" s="7">
        <v>5.49</v>
      </c>
      <c r="AE135" s="2">
        <v>7086</v>
      </c>
    </row>
    <row r="136" spans="1:31" ht="15" x14ac:dyDescent="0.2">
      <c r="A136" s="2">
        <v>122</v>
      </c>
      <c r="B136" s="1" t="s">
        <v>193</v>
      </c>
      <c r="C136" s="7">
        <v>114.232</v>
      </c>
      <c r="D136" s="8">
        <v>0</v>
      </c>
      <c r="E136" s="8">
        <v>390.9</v>
      </c>
      <c r="F136" s="8">
        <v>568.79999999999995</v>
      </c>
      <c r="G136" s="8">
        <v>26.6</v>
      </c>
      <c r="H136" s="8">
        <v>466</v>
      </c>
      <c r="I136" s="7">
        <v>0.26500000000000001</v>
      </c>
      <c r="J136" s="7">
        <v>0.33800000000000002</v>
      </c>
      <c r="K136" s="7">
        <v>0.71899999999999997</v>
      </c>
      <c r="L136" s="8">
        <v>293</v>
      </c>
      <c r="M136" s="8">
        <v>0</v>
      </c>
      <c r="N136" s="9">
        <v>-2.2010000000000001</v>
      </c>
      <c r="O136" s="10">
        <v>0.18770000000000001</v>
      </c>
      <c r="P136" s="10">
        <v>-1.0509999999999999E-4</v>
      </c>
      <c r="Q136" s="10">
        <v>2.316E-8</v>
      </c>
      <c r="R136" s="11">
        <v>0</v>
      </c>
      <c r="S136" s="11">
        <v>0</v>
      </c>
      <c r="T136" s="2">
        <v>50.91</v>
      </c>
      <c r="U136" s="2">
        <v>4.1399999999999997</v>
      </c>
      <c r="V136" s="9">
        <v>15.8415</v>
      </c>
      <c r="W136" s="11">
        <v>3062.52</v>
      </c>
      <c r="X136" s="11">
        <v>-58.29</v>
      </c>
      <c r="Y136" s="2">
        <v>417</v>
      </c>
      <c r="Z136" s="2">
        <v>284</v>
      </c>
      <c r="AA136" s="7">
        <v>61.319000000000003</v>
      </c>
      <c r="AB136" s="11">
        <v>-6588.72</v>
      </c>
      <c r="AC136" s="7">
        <v>-6.3440000000000003</v>
      </c>
      <c r="AD136" s="7">
        <v>6.76</v>
      </c>
      <c r="AE136" s="2">
        <v>7953</v>
      </c>
    </row>
    <row r="137" spans="1:31" ht="15" x14ac:dyDescent="0.2">
      <c r="A137" s="2">
        <v>123</v>
      </c>
      <c r="B137" s="1" t="s">
        <v>194</v>
      </c>
      <c r="C137" s="7">
        <v>107.15600000000001</v>
      </c>
      <c r="D137" s="8">
        <v>0</v>
      </c>
      <c r="E137" s="8">
        <v>452.3</v>
      </c>
      <c r="F137" s="8">
        <v>683.8</v>
      </c>
      <c r="G137" s="8">
        <v>0</v>
      </c>
      <c r="H137" s="8">
        <v>0</v>
      </c>
      <c r="I137" s="7">
        <v>0</v>
      </c>
      <c r="J137" s="7">
        <v>0</v>
      </c>
      <c r="K137" s="7">
        <v>0.95399999999999996</v>
      </c>
      <c r="L137" s="8">
        <v>298</v>
      </c>
      <c r="M137" s="8">
        <v>1.9</v>
      </c>
      <c r="N137" s="9">
        <v>0</v>
      </c>
      <c r="O137" s="10">
        <v>0</v>
      </c>
      <c r="P137" s="10">
        <v>0</v>
      </c>
      <c r="Q137" s="10">
        <v>0</v>
      </c>
      <c r="R137" s="11">
        <v>0</v>
      </c>
      <c r="S137" s="11">
        <v>0</v>
      </c>
      <c r="T137" s="2">
        <v>16.73</v>
      </c>
      <c r="U137" s="2">
        <v>0</v>
      </c>
      <c r="V137" s="9">
        <v>16.951699999999999</v>
      </c>
      <c r="W137" s="11">
        <v>4237.04</v>
      </c>
      <c r="X137" s="11">
        <v>-41.65</v>
      </c>
      <c r="Y137" s="2">
        <v>460</v>
      </c>
      <c r="Z137" s="2">
        <v>400</v>
      </c>
      <c r="AA137" s="7">
        <v>0</v>
      </c>
      <c r="AB137" s="11">
        <v>0</v>
      </c>
      <c r="AC137" s="7">
        <v>0</v>
      </c>
      <c r="AD137" s="7">
        <v>0</v>
      </c>
      <c r="AE137" s="2">
        <v>0</v>
      </c>
    </row>
    <row r="138" spans="1:31" ht="15" x14ac:dyDescent="0.2">
      <c r="A138" s="2">
        <v>124</v>
      </c>
      <c r="B138" s="1" t="s">
        <v>195</v>
      </c>
      <c r="C138" s="7">
        <v>122.167</v>
      </c>
      <c r="D138" s="8">
        <v>328</v>
      </c>
      <c r="E138" s="8">
        <v>500</v>
      </c>
      <c r="F138" s="8">
        <v>729.8</v>
      </c>
      <c r="G138" s="8">
        <v>0</v>
      </c>
      <c r="H138" s="8">
        <v>0</v>
      </c>
      <c r="I138" s="7">
        <v>0</v>
      </c>
      <c r="J138" s="7">
        <v>0</v>
      </c>
      <c r="K138" s="7">
        <v>0</v>
      </c>
      <c r="L138" s="8">
        <v>0</v>
      </c>
      <c r="M138" s="8">
        <v>1.7</v>
      </c>
      <c r="N138" s="9">
        <v>0</v>
      </c>
      <c r="O138" s="10">
        <v>0</v>
      </c>
      <c r="P138" s="10">
        <v>0</v>
      </c>
      <c r="Q138" s="10">
        <v>0</v>
      </c>
      <c r="R138" s="11">
        <v>0</v>
      </c>
      <c r="S138" s="11">
        <v>0</v>
      </c>
      <c r="T138" s="2">
        <v>-37.380000000000003</v>
      </c>
      <c r="U138" s="2">
        <v>0</v>
      </c>
      <c r="V138" s="9">
        <v>16.3004</v>
      </c>
      <c r="W138" s="11">
        <v>3733.53</v>
      </c>
      <c r="X138" s="11">
        <v>-113.9</v>
      </c>
      <c r="Y138" s="2">
        <v>520</v>
      </c>
      <c r="Z138" s="2">
        <v>430</v>
      </c>
      <c r="AA138" s="7">
        <v>0</v>
      </c>
      <c r="AB138" s="11">
        <v>0</v>
      </c>
      <c r="AC138" s="7">
        <v>0</v>
      </c>
      <c r="AD138" s="7">
        <v>0</v>
      </c>
      <c r="AE138" s="2">
        <v>11900</v>
      </c>
    </row>
    <row r="139" spans="1:31" ht="15" x14ac:dyDescent="0.2">
      <c r="A139" s="2">
        <v>125</v>
      </c>
      <c r="B139" s="1" t="s">
        <v>196</v>
      </c>
      <c r="C139" s="7">
        <v>107.15600000000001</v>
      </c>
      <c r="D139" s="8">
        <v>0</v>
      </c>
      <c r="E139" s="8">
        <v>445.1</v>
      </c>
      <c r="F139" s="8">
        <v>667.2</v>
      </c>
      <c r="G139" s="8">
        <v>0</v>
      </c>
      <c r="H139" s="8">
        <v>0</v>
      </c>
      <c r="I139" s="7">
        <v>0</v>
      </c>
      <c r="J139" s="7">
        <v>0</v>
      </c>
      <c r="K139" s="7">
        <v>0.93899999999999995</v>
      </c>
      <c r="L139" s="8">
        <v>298</v>
      </c>
      <c r="M139" s="8">
        <v>2.6</v>
      </c>
      <c r="N139" s="9">
        <v>0</v>
      </c>
      <c r="O139" s="10">
        <v>0</v>
      </c>
      <c r="P139" s="10">
        <v>0</v>
      </c>
      <c r="Q139" s="10">
        <v>0</v>
      </c>
      <c r="R139" s="11">
        <v>0</v>
      </c>
      <c r="S139" s="11">
        <v>0</v>
      </c>
      <c r="T139" s="2">
        <v>17.39</v>
      </c>
      <c r="U139" s="2">
        <v>0</v>
      </c>
      <c r="V139" s="9">
        <v>16.885000000000002</v>
      </c>
      <c r="W139" s="11">
        <v>4106.95</v>
      </c>
      <c r="X139" s="11">
        <v>-44.45</v>
      </c>
      <c r="Y139" s="2">
        <v>460</v>
      </c>
      <c r="Z139" s="2">
        <v>400</v>
      </c>
      <c r="AA139" s="7">
        <v>0</v>
      </c>
      <c r="AB139" s="11">
        <v>0</v>
      </c>
      <c r="AC139" s="7">
        <v>0</v>
      </c>
      <c r="AD139" s="7">
        <v>0</v>
      </c>
      <c r="AE139" s="2">
        <v>0</v>
      </c>
    </row>
    <row r="140" spans="1:31" ht="15" x14ac:dyDescent="0.2">
      <c r="A140" s="2">
        <v>126</v>
      </c>
      <c r="B140" s="1" t="s">
        <v>197</v>
      </c>
      <c r="C140" s="7">
        <v>122.167</v>
      </c>
      <c r="D140" s="8">
        <v>337</v>
      </c>
      <c r="E140" s="8">
        <v>494.8</v>
      </c>
      <c r="F140" s="8">
        <v>715.6</v>
      </c>
      <c r="G140" s="8">
        <v>0</v>
      </c>
      <c r="H140" s="8">
        <v>0</v>
      </c>
      <c r="I140" s="7">
        <v>0</v>
      </c>
      <c r="J140" s="7">
        <v>0</v>
      </c>
      <c r="K140" s="7">
        <v>0</v>
      </c>
      <c r="L140" s="8">
        <v>0</v>
      </c>
      <c r="M140" s="8">
        <v>1.8</v>
      </c>
      <c r="N140" s="9">
        <v>0</v>
      </c>
      <c r="O140" s="10">
        <v>0</v>
      </c>
      <c r="P140" s="10">
        <v>0</v>
      </c>
      <c r="Q140" s="10">
        <v>0</v>
      </c>
      <c r="R140" s="11">
        <v>0</v>
      </c>
      <c r="S140" s="11">
        <v>0</v>
      </c>
      <c r="T140" s="2">
        <v>-38.57</v>
      </c>
      <c r="U140" s="2">
        <v>0</v>
      </c>
      <c r="V140" s="9">
        <v>16.4192</v>
      </c>
      <c r="W140" s="11">
        <v>3775.91</v>
      </c>
      <c r="X140" s="11">
        <v>-109</v>
      </c>
      <c r="Y140" s="2">
        <v>500</v>
      </c>
      <c r="Z140" s="2">
        <v>410</v>
      </c>
      <c r="AA140" s="7">
        <v>0</v>
      </c>
      <c r="AB140" s="11">
        <v>0</v>
      </c>
      <c r="AC140" s="7">
        <v>0</v>
      </c>
      <c r="AD140" s="7">
        <v>0</v>
      </c>
      <c r="AE140" s="2">
        <v>11800</v>
      </c>
    </row>
    <row r="141" spans="1:31" ht="15" x14ac:dyDescent="0.2">
      <c r="A141" s="2">
        <v>127</v>
      </c>
      <c r="B141" s="1" t="s">
        <v>198</v>
      </c>
      <c r="C141" s="7">
        <v>114.232</v>
      </c>
      <c r="D141" s="8">
        <v>0</v>
      </c>
      <c r="E141" s="8">
        <v>391.7</v>
      </c>
      <c r="F141" s="8">
        <v>565.4</v>
      </c>
      <c r="G141" s="8">
        <v>25.7</v>
      </c>
      <c r="H141" s="8">
        <v>455</v>
      </c>
      <c r="I141" s="7">
        <v>0.252</v>
      </c>
      <c r="J141" s="7">
        <v>0.36099999999999999</v>
      </c>
      <c r="K141" s="7">
        <v>0.71799999999999997</v>
      </c>
      <c r="L141" s="8">
        <v>289</v>
      </c>
      <c r="M141" s="8">
        <v>0</v>
      </c>
      <c r="N141" s="9">
        <v>-2.2010000000000001</v>
      </c>
      <c r="O141" s="10">
        <v>0.18770000000000001</v>
      </c>
      <c r="P141" s="10">
        <v>-1.0509999999999999E-4</v>
      </c>
      <c r="Q141" s="10">
        <v>2.316E-8</v>
      </c>
      <c r="R141" s="11">
        <v>437.6</v>
      </c>
      <c r="S141" s="11">
        <v>238.33</v>
      </c>
      <c r="T141" s="2">
        <v>-50.4</v>
      </c>
      <c r="U141" s="2">
        <v>3.95</v>
      </c>
      <c r="V141" s="9">
        <v>15.867100000000001</v>
      </c>
      <c r="W141" s="11">
        <v>3057.57</v>
      </c>
      <c r="X141" s="11">
        <v>-60.55</v>
      </c>
      <c r="Y141" s="2">
        <v>418</v>
      </c>
      <c r="Z141" s="2">
        <v>286</v>
      </c>
      <c r="AA141" s="7">
        <v>0</v>
      </c>
      <c r="AB141" s="11">
        <v>0</v>
      </c>
      <c r="AC141" s="7">
        <v>0</v>
      </c>
      <c r="AD141" s="7">
        <v>0</v>
      </c>
      <c r="AE141" s="2">
        <v>8033</v>
      </c>
    </row>
    <row r="142" spans="1:31" ht="15" x14ac:dyDescent="0.2">
      <c r="A142" s="2">
        <v>128</v>
      </c>
      <c r="B142" s="1" t="s">
        <v>199</v>
      </c>
      <c r="C142" s="7">
        <v>100.205</v>
      </c>
      <c r="D142" s="8">
        <v>154.6</v>
      </c>
      <c r="E142" s="8">
        <v>366.6</v>
      </c>
      <c r="F142" s="8">
        <v>540.6</v>
      </c>
      <c r="G142" s="8">
        <v>28.5</v>
      </c>
      <c r="H142" s="8">
        <v>416</v>
      </c>
      <c r="I142" s="7">
        <v>0.26700000000000002</v>
      </c>
      <c r="J142" s="7">
        <v>0.31</v>
      </c>
      <c r="K142" s="7">
        <v>0.69799999999999995</v>
      </c>
      <c r="L142" s="8">
        <v>0.29299999999999998</v>
      </c>
      <c r="M142" s="8">
        <v>0</v>
      </c>
      <c r="N142" s="9">
        <v>-1.6830000000000001</v>
      </c>
      <c r="O142" s="10">
        <v>0.1633</v>
      </c>
      <c r="P142" s="10">
        <v>-8.9190000000000005E-5</v>
      </c>
      <c r="Q142" s="10">
        <v>1.871E-8</v>
      </c>
      <c r="R142" s="11">
        <v>0</v>
      </c>
      <c r="S142" s="11">
        <v>0</v>
      </c>
      <c r="T142" s="2">
        <v>-45.33</v>
      </c>
      <c r="U142" s="2">
        <v>2.63</v>
      </c>
      <c r="V142" s="9">
        <v>15.8317</v>
      </c>
      <c r="W142" s="11">
        <v>2882.44</v>
      </c>
      <c r="X142" s="11">
        <v>-53.26</v>
      </c>
      <c r="Y142" s="2">
        <v>392</v>
      </c>
      <c r="Z142" s="2">
        <v>266</v>
      </c>
      <c r="AA142" s="7">
        <v>0</v>
      </c>
      <c r="AB142" s="11">
        <v>0</v>
      </c>
      <c r="AC142" s="7">
        <v>0</v>
      </c>
      <c r="AD142" s="7">
        <v>0</v>
      </c>
      <c r="AE142" s="2">
        <v>7399</v>
      </c>
    </row>
    <row r="143" spans="1:31" ht="15" x14ac:dyDescent="0.2">
      <c r="A143" s="2">
        <v>129</v>
      </c>
      <c r="B143" s="1" t="s">
        <v>200</v>
      </c>
      <c r="C143" s="7">
        <v>86.177999999999997</v>
      </c>
      <c r="D143" s="8">
        <v>155</v>
      </c>
      <c r="E143" s="8">
        <v>336.4</v>
      </c>
      <c r="F143" s="8">
        <v>504.4</v>
      </c>
      <c r="G143" s="8">
        <v>30.8</v>
      </c>
      <c r="H143" s="8">
        <v>367</v>
      </c>
      <c r="I143" s="7">
        <v>0.27300000000000002</v>
      </c>
      <c r="J143" s="7">
        <v>0.27500000000000002</v>
      </c>
      <c r="K143" s="7">
        <v>0.66400000000000003</v>
      </c>
      <c r="L143" s="8">
        <v>293</v>
      </c>
      <c r="M143" s="8">
        <v>0</v>
      </c>
      <c r="N143" s="9">
        <v>-0.56999999999999995</v>
      </c>
      <c r="O143" s="10">
        <v>0.13589999999999999</v>
      </c>
      <c r="P143" s="10">
        <v>-6.8540000000000004E-5</v>
      </c>
      <c r="Q143" s="10">
        <v>1.2019999999999999E-8</v>
      </c>
      <c r="R143" s="11">
        <v>372.11</v>
      </c>
      <c r="S143" s="11">
        <v>207.55</v>
      </c>
      <c r="T143" s="2">
        <v>-41.02</v>
      </c>
      <c r="U143" s="2">
        <v>-0.51</v>
      </c>
      <c r="V143" s="9">
        <v>15.770099999999999</v>
      </c>
      <c r="W143" s="11">
        <v>2653.43</v>
      </c>
      <c r="X143" s="11">
        <v>-46.02</v>
      </c>
      <c r="Y143" s="2">
        <v>365</v>
      </c>
      <c r="Z143" s="2">
        <v>240</v>
      </c>
      <c r="AA143" s="7">
        <v>54.478999999999999</v>
      </c>
      <c r="AB143" s="11">
        <v>-5323.33</v>
      </c>
      <c r="AC143" s="7">
        <v>-5.5090000000000003</v>
      </c>
      <c r="AD143" s="7">
        <v>4.5789999999999997</v>
      </c>
      <c r="AE143" s="2">
        <v>6710</v>
      </c>
    </row>
    <row r="144" spans="1:31" ht="15" x14ac:dyDescent="0.2">
      <c r="A144" s="2">
        <v>130</v>
      </c>
      <c r="B144" s="1" t="s">
        <v>201</v>
      </c>
      <c r="C144" s="7">
        <v>68.119</v>
      </c>
      <c r="D144" s="8">
        <v>159.5</v>
      </c>
      <c r="E144" s="8">
        <v>314</v>
      </c>
      <c r="F144" s="8">
        <v>496</v>
      </c>
      <c r="G144" s="8">
        <v>40.6</v>
      </c>
      <c r="H144" s="8">
        <v>267</v>
      </c>
      <c r="I144" s="7">
        <v>0.26600000000000001</v>
      </c>
      <c r="J144" s="7">
        <v>0.16</v>
      </c>
      <c r="K144" s="7">
        <v>0.68600000000000005</v>
      </c>
      <c r="L144" s="8">
        <v>293</v>
      </c>
      <c r="M144" s="8">
        <v>0</v>
      </c>
      <c r="N144" s="9">
        <v>3.508</v>
      </c>
      <c r="O144" s="10">
        <v>8.5930000000000006E-2</v>
      </c>
      <c r="P144" s="10">
        <v>-4.7190000000000001E-5</v>
      </c>
      <c r="Q144" s="10">
        <v>1.0179999999999999E-8</v>
      </c>
      <c r="R144" s="11">
        <v>0</v>
      </c>
      <c r="S144" s="11">
        <v>0</v>
      </c>
      <c r="T144" s="2">
        <v>31</v>
      </c>
      <c r="U144" s="2">
        <v>47.47</v>
      </c>
      <c r="V144" s="9">
        <v>15.988</v>
      </c>
      <c r="W144" s="11">
        <v>2541.83</v>
      </c>
      <c r="X144" s="11">
        <v>-42.26</v>
      </c>
      <c r="Y144" s="2">
        <v>335</v>
      </c>
      <c r="Z144" s="2">
        <v>250</v>
      </c>
      <c r="AA144" s="7">
        <v>0</v>
      </c>
      <c r="AB144" s="11">
        <v>0</v>
      </c>
      <c r="AC144" s="7">
        <v>0</v>
      </c>
      <c r="AD144" s="7">
        <v>0</v>
      </c>
      <c r="AE144" s="2">
        <v>6510</v>
      </c>
    </row>
    <row r="145" spans="1:31" ht="15" x14ac:dyDescent="0.2">
      <c r="A145" s="2">
        <v>131</v>
      </c>
      <c r="B145" s="1" t="s">
        <v>202</v>
      </c>
      <c r="C145" s="7">
        <v>88.15</v>
      </c>
      <c r="D145" s="8">
        <v>156</v>
      </c>
      <c r="E145" s="8">
        <v>404.4</v>
      </c>
      <c r="F145" s="8">
        <v>579.5</v>
      </c>
      <c r="G145" s="8">
        <v>38</v>
      </c>
      <c r="H145" s="8">
        <v>329</v>
      </c>
      <c r="I145" s="7">
        <v>0.26</v>
      </c>
      <c r="J145" s="7">
        <v>0.57999999999999996</v>
      </c>
      <c r="K145" s="7">
        <v>0.81</v>
      </c>
      <c r="L145" s="8">
        <v>293</v>
      </c>
      <c r="M145" s="8">
        <v>1.8</v>
      </c>
      <c r="N145" s="9">
        <v>-2.2789999999999999</v>
      </c>
      <c r="O145" s="10">
        <v>0.13569999999999999</v>
      </c>
      <c r="P145" s="10">
        <v>-8.3230000000000001E-5</v>
      </c>
      <c r="Q145" s="10">
        <v>2.0660000000000001E-8</v>
      </c>
      <c r="R145" s="11">
        <v>1148.8</v>
      </c>
      <c r="S145" s="11">
        <v>349.51</v>
      </c>
      <c r="T145" s="2">
        <v>-72.2</v>
      </c>
      <c r="U145" s="2">
        <v>0</v>
      </c>
      <c r="V145" s="9">
        <v>16.712700000000002</v>
      </c>
      <c r="W145" s="11">
        <v>3026.43</v>
      </c>
      <c r="X145" s="11">
        <v>-104.1</v>
      </c>
      <c r="Y145" s="2">
        <v>426</v>
      </c>
      <c r="Z145" s="2">
        <v>298</v>
      </c>
      <c r="AA145" s="7">
        <v>0</v>
      </c>
      <c r="AB145" s="11">
        <v>0</v>
      </c>
      <c r="AC145" s="7">
        <v>0</v>
      </c>
      <c r="AD145" s="7">
        <v>0</v>
      </c>
      <c r="AE145" s="2">
        <v>10540</v>
      </c>
    </row>
    <row r="146" spans="1:31" ht="15" x14ac:dyDescent="0.2">
      <c r="A146" s="2">
        <v>132</v>
      </c>
      <c r="B146" s="1" t="s">
        <v>203</v>
      </c>
      <c r="C146" s="7">
        <v>70.135000000000005</v>
      </c>
      <c r="D146" s="8">
        <v>104.7</v>
      </c>
      <c r="E146" s="8">
        <v>293.3</v>
      </c>
      <c r="F146" s="8">
        <v>450</v>
      </c>
      <c r="G146" s="8">
        <v>34.700000000000003</v>
      </c>
      <c r="H146" s="8">
        <v>300</v>
      </c>
      <c r="I146" s="7">
        <v>0.28199999999999997</v>
      </c>
      <c r="J146" s="7">
        <v>0.20899999999999999</v>
      </c>
      <c r="K146" s="7">
        <v>0.627</v>
      </c>
      <c r="L146" s="8">
        <v>293</v>
      </c>
      <c r="M146" s="8">
        <v>0</v>
      </c>
      <c r="N146" s="9">
        <v>5.1929999999999996</v>
      </c>
      <c r="O146" s="10">
        <v>9.2899999999999996E-2</v>
      </c>
      <c r="P146" s="10">
        <v>-4.7939999999999998E-5</v>
      </c>
      <c r="Q146" s="10">
        <v>9.5789999999999993E-9</v>
      </c>
      <c r="R146" s="11">
        <v>0</v>
      </c>
      <c r="S146" s="11">
        <v>0</v>
      </c>
      <c r="T146" s="2">
        <v>-6.92</v>
      </c>
      <c r="U146" s="2">
        <v>17.87</v>
      </c>
      <c r="V146" s="9">
        <v>15.7179</v>
      </c>
      <c r="W146" s="11">
        <v>2333.61</v>
      </c>
      <c r="X146" s="11">
        <v>-36.33</v>
      </c>
      <c r="Y146" s="2">
        <v>315</v>
      </c>
      <c r="Z146" s="2">
        <v>210</v>
      </c>
      <c r="AA146" s="7">
        <v>0</v>
      </c>
      <c r="AB146" s="11">
        <v>0</v>
      </c>
      <c r="AC146" s="7">
        <v>0</v>
      </c>
      <c r="AD146" s="7">
        <v>0</v>
      </c>
      <c r="AE146" s="2">
        <v>5760</v>
      </c>
    </row>
    <row r="147" spans="1:31" ht="15" x14ac:dyDescent="0.2">
      <c r="A147" s="2">
        <v>133</v>
      </c>
      <c r="B147" s="1" t="s">
        <v>204</v>
      </c>
      <c r="C147" s="7">
        <v>88.15</v>
      </c>
      <c r="D147" s="8">
        <v>264.39999999999998</v>
      </c>
      <c r="E147" s="8">
        <v>375.2</v>
      </c>
      <c r="F147" s="8">
        <v>545</v>
      </c>
      <c r="G147" s="8">
        <v>39</v>
      </c>
      <c r="H147" s="8">
        <v>319</v>
      </c>
      <c r="I147" s="7">
        <v>0.28000000000000003</v>
      </c>
      <c r="J147" s="7">
        <v>0.5</v>
      </c>
      <c r="K147" s="7">
        <v>0.80900000000000005</v>
      </c>
      <c r="L147" s="8">
        <v>293</v>
      </c>
      <c r="M147" s="8">
        <v>1.9</v>
      </c>
      <c r="N147" s="9">
        <v>-2.887</v>
      </c>
      <c r="O147" s="10">
        <v>0.14560000000000001</v>
      </c>
      <c r="P147" s="10">
        <v>-1.004E-4</v>
      </c>
      <c r="Q147" s="10">
        <v>2.934E-8</v>
      </c>
      <c r="R147" s="11">
        <v>1502</v>
      </c>
      <c r="S147" s="11">
        <v>336.75</v>
      </c>
      <c r="T147" s="2">
        <v>-78.8</v>
      </c>
      <c r="U147" s="2">
        <v>-39.5</v>
      </c>
      <c r="V147" s="9">
        <v>15.0113</v>
      </c>
      <c r="W147" s="11">
        <v>1988.08</v>
      </c>
      <c r="X147" s="11">
        <v>-137.80000000000001</v>
      </c>
      <c r="Y147" s="2">
        <v>375</v>
      </c>
      <c r="Z147" s="2">
        <v>298</v>
      </c>
      <c r="AA147" s="7">
        <v>0</v>
      </c>
      <c r="AB147" s="11">
        <v>0</v>
      </c>
      <c r="AC147" s="7">
        <v>0</v>
      </c>
      <c r="AD147" s="7">
        <v>0</v>
      </c>
      <c r="AE147" s="2">
        <v>9700</v>
      </c>
    </row>
    <row r="148" spans="1:31" ht="15" x14ac:dyDescent="0.2">
      <c r="A148" s="2">
        <v>134</v>
      </c>
      <c r="B148" s="1" t="s">
        <v>205</v>
      </c>
      <c r="C148" s="7">
        <v>114.232</v>
      </c>
      <c r="D148" s="8">
        <v>182.3</v>
      </c>
      <c r="E148" s="8">
        <v>391.4</v>
      </c>
      <c r="F148" s="8">
        <v>576.6</v>
      </c>
      <c r="G148" s="8">
        <v>27.7</v>
      </c>
      <c r="H148" s="8">
        <v>455</v>
      </c>
      <c r="I148" s="7">
        <v>0.26700000000000002</v>
      </c>
      <c r="J148" s="7">
        <v>0.30399999999999999</v>
      </c>
      <c r="K148" s="7">
        <v>0.72699999999999998</v>
      </c>
      <c r="L148" s="8">
        <v>293</v>
      </c>
      <c r="M148" s="8">
        <v>0</v>
      </c>
      <c r="N148" s="9">
        <v>-2.2010000000000001</v>
      </c>
      <c r="O148" s="10">
        <v>0.18770000000000001</v>
      </c>
      <c r="P148" s="10">
        <v>-1.5009999999999999E-4</v>
      </c>
      <c r="Q148" s="10">
        <v>2.316E-8</v>
      </c>
      <c r="R148" s="11">
        <v>0</v>
      </c>
      <c r="S148" s="11">
        <v>0</v>
      </c>
      <c r="T148" s="2">
        <v>-51.38</v>
      </c>
      <c r="U148" s="2">
        <v>4.76</v>
      </c>
      <c r="V148" s="9">
        <v>15.8126</v>
      </c>
      <c r="W148" s="11">
        <v>3102.06</v>
      </c>
      <c r="X148" s="11">
        <v>53.47</v>
      </c>
      <c r="Y148" s="2">
        <v>418</v>
      </c>
      <c r="Z148" s="2">
        <v>283</v>
      </c>
      <c r="AA148" s="7">
        <v>0</v>
      </c>
      <c r="AB148" s="11">
        <v>0</v>
      </c>
      <c r="AC148" s="7">
        <v>0</v>
      </c>
      <c r="AD148" s="7">
        <v>0</v>
      </c>
      <c r="AE148" s="2">
        <v>7838</v>
      </c>
    </row>
    <row r="149" spans="1:31" ht="15" x14ac:dyDescent="0.2">
      <c r="A149" s="2">
        <v>135</v>
      </c>
      <c r="B149" s="1" t="s">
        <v>206</v>
      </c>
      <c r="C149" s="7">
        <v>84.162000000000006</v>
      </c>
      <c r="D149" s="8">
        <v>138.30000000000001</v>
      </c>
      <c r="E149" s="8">
        <v>340.9</v>
      </c>
      <c r="F149" s="8">
        <v>518</v>
      </c>
      <c r="G149" s="8">
        <v>32.4</v>
      </c>
      <c r="H149" s="8">
        <v>351</v>
      </c>
      <c r="I149" s="7">
        <v>0.27</v>
      </c>
      <c r="J149" s="7">
        <v>0.26900000000000002</v>
      </c>
      <c r="K149" s="7">
        <v>0.69399999999999995</v>
      </c>
      <c r="L149" s="8">
        <v>293</v>
      </c>
      <c r="M149" s="8">
        <v>0</v>
      </c>
      <c r="N149" s="9">
        <v>-3.5230000000000001</v>
      </c>
      <c r="O149" s="10">
        <v>0.13539999999999999</v>
      </c>
      <c r="P149" s="10">
        <v>-7.9789999999999993E-5</v>
      </c>
      <c r="Q149" s="10">
        <v>1.9020000000000001E-8</v>
      </c>
      <c r="R149" s="11">
        <v>0</v>
      </c>
      <c r="S149" s="11">
        <v>0</v>
      </c>
      <c r="T149" s="2">
        <v>-13.8</v>
      </c>
      <c r="U149" s="2">
        <v>17.5</v>
      </c>
      <c r="V149" s="9">
        <v>15.9124</v>
      </c>
      <c r="W149" s="11">
        <v>2731.79</v>
      </c>
      <c r="X149" s="11">
        <v>-46.47</v>
      </c>
      <c r="Y149" s="2">
        <v>364</v>
      </c>
      <c r="Z149" s="2">
        <v>248</v>
      </c>
      <c r="AA149" s="7">
        <v>0</v>
      </c>
      <c r="AB149" s="11">
        <v>0</v>
      </c>
      <c r="AC149" s="7">
        <v>0</v>
      </c>
      <c r="AD149" s="7">
        <v>0</v>
      </c>
      <c r="AE149" s="2">
        <v>6890</v>
      </c>
    </row>
    <row r="150" spans="1:31" ht="15" x14ac:dyDescent="0.2">
      <c r="A150" s="2">
        <v>136</v>
      </c>
      <c r="B150" s="1" t="s">
        <v>207</v>
      </c>
      <c r="C150" s="7">
        <v>114.232</v>
      </c>
      <c r="D150" s="8">
        <v>152.69999999999999</v>
      </c>
      <c r="E150" s="8">
        <v>392.1</v>
      </c>
      <c r="F150" s="8">
        <v>563.6</v>
      </c>
      <c r="G150" s="8">
        <v>25.1</v>
      </c>
      <c r="H150" s="8">
        <v>464</v>
      </c>
      <c r="I150" s="7">
        <v>0.252</v>
      </c>
      <c r="J150" s="7">
        <v>0.36899999999999999</v>
      </c>
      <c r="K150" s="7">
        <v>0.70599999999999996</v>
      </c>
      <c r="L150" s="8">
        <v>293</v>
      </c>
      <c r="M150" s="8">
        <v>0</v>
      </c>
      <c r="N150" s="9">
        <v>-2.2010000000000001</v>
      </c>
      <c r="O150" s="10">
        <v>0.18770000000000001</v>
      </c>
      <c r="P150" s="10">
        <v>-1.0509999999999999E-4</v>
      </c>
      <c r="Q150" s="10">
        <v>2.316E-8</v>
      </c>
      <c r="R150" s="11">
        <v>0</v>
      </c>
      <c r="S150" s="11">
        <v>0</v>
      </c>
      <c r="T150" s="2">
        <v>-50.82</v>
      </c>
      <c r="U150" s="2">
        <v>3.28</v>
      </c>
      <c r="V150" s="9">
        <v>15.8865</v>
      </c>
      <c r="W150" s="11">
        <v>3065.96</v>
      </c>
      <c r="X150" s="11">
        <v>-60.74</v>
      </c>
      <c r="Y150" s="2">
        <v>418</v>
      </c>
      <c r="Z150" s="2">
        <v>286</v>
      </c>
      <c r="AA150" s="7">
        <v>64.370999999999995</v>
      </c>
      <c r="AB150" s="11">
        <v>-6817.44</v>
      </c>
      <c r="AC150" s="7">
        <v>-6.7629999999999999</v>
      </c>
      <c r="AD150" s="7">
        <v>7.02</v>
      </c>
      <c r="AE150" s="2">
        <v>8100</v>
      </c>
    </row>
    <row r="151" spans="1:31" ht="15" x14ac:dyDescent="0.2">
      <c r="A151" s="2">
        <v>137</v>
      </c>
      <c r="B151" s="1" t="s">
        <v>208</v>
      </c>
      <c r="C151" s="7">
        <v>100.205</v>
      </c>
      <c r="D151" s="8">
        <v>100</v>
      </c>
      <c r="E151" s="8">
        <v>365</v>
      </c>
      <c r="F151" s="8">
        <v>535.20000000000005</v>
      </c>
      <c r="G151" s="8">
        <v>27.8</v>
      </c>
      <c r="H151" s="8">
        <v>404</v>
      </c>
      <c r="I151" s="7">
        <v>0.25600000000000001</v>
      </c>
      <c r="J151" s="7">
        <v>0.32400000000000001</v>
      </c>
      <c r="K151" s="7">
        <v>0.68700000000000006</v>
      </c>
      <c r="L151" s="8">
        <v>293</v>
      </c>
      <c r="M151" s="8">
        <v>0</v>
      </c>
      <c r="N151" s="9">
        <v>-1.6830000000000001</v>
      </c>
      <c r="O151" s="10">
        <v>0.1633</v>
      </c>
      <c r="P151" s="10">
        <v>-8.9190000000000005E-5</v>
      </c>
      <c r="Q151" s="10">
        <v>1.871E-8</v>
      </c>
      <c r="R151" s="11">
        <v>0</v>
      </c>
      <c r="S151" s="11">
        <v>0</v>
      </c>
      <c r="T151" s="2">
        <v>-45.96</v>
      </c>
      <c r="U151" s="2">
        <v>1.1000000000000001</v>
      </c>
      <c r="V151" s="9">
        <v>15.8133</v>
      </c>
      <c r="W151" s="11">
        <v>2855.66</v>
      </c>
      <c r="X151" s="11">
        <v>-53.93</v>
      </c>
      <c r="Y151" s="2">
        <v>390</v>
      </c>
      <c r="Z151" s="2">
        <v>265</v>
      </c>
      <c r="AA151" s="7">
        <v>59.325000000000003</v>
      </c>
      <c r="AB151" s="11">
        <v>-6059.25</v>
      </c>
      <c r="AC151" s="7">
        <v>-6.1230000000000002</v>
      </c>
      <c r="AD151" s="7">
        <v>5.72</v>
      </c>
      <c r="AE151" s="2">
        <v>7360</v>
      </c>
    </row>
    <row r="152" spans="1:31" ht="15" x14ac:dyDescent="0.2">
      <c r="A152" s="2">
        <v>138</v>
      </c>
      <c r="B152" s="1" t="s">
        <v>209</v>
      </c>
      <c r="C152" s="7">
        <v>84.162000000000006</v>
      </c>
      <c r="D152" s="8">
        <v>134.69999999999999</v>
      </c>
      <c r="E152" s="8">
        <v>343.6</v>
      </c>
      <c r="F152" s="8">
        <v>521</v>
      </c>
      <c r="G152" s="8">
        <v>32.5</v>
      </c>
      <c r="H152" s="8">
        <v>350</v>
      </c>
      <c r="I152" s="7">
        <v>0.27</v>
      </c>
      <c r="J152" s="7">
        <v>0.20699999999999999</v>
      </c>
      <c r="K152" s="7">
        <v>0.69799999999999995</v>
      </c>
      <c r="L152" s="8">
        <v>293</v>
      </c>
      <c r="M152" s="8">
        <v>0</v>
      </c>
      <c r="N152" s="9">
        <v>-3.5230000000000001</v>
      </c>
      <c r="O152" s="10">
        <v>0.13539999999999999</v>
      </c>
      <c r="P152" s="10">
        <v>-7.9789999999999993E-5</v>
      </c>
      <c r="Q152" s="10">
        <v>1.9020000000000001E-8</v>
      </c>
      <c r="R152" s="11">
        <v>0</v>
      </c>
      <c r="S152" s="11">
        <v>0</v>
      </c>
      <c r="T152" s="2">
        <v>-14.02</v>
      </c>
      <c r="U152" s="2">
        <v>17.04</v>
      </c>
      <c r="V152" s="9">
        <v>15.948399999999999</v>
      </c>
      <c r="W152" s="11">
        <v>2750.5</v>
      </c>
      <c r="X152" s="11">
        <v>-48.33</v>
      </c>
      <c r="Y152" s="2">
        <v>366</v>
      </c>
      <c r="Z152" s="2">
        <v>250</v>
      </c>
      <c r="AA152" s="7">
        <v>0</v>
      </c>
      <c r="AB152" s="11">
        <v>0</v>
      </c>
      <c r="AC152" s="7">
        <v>0</v>
      </c>
      <c r="AD152" s="7">
        <v>0</v>
      </c>
      <c r="AE152" s="2">
        <v>7000</v>
      </c>
    </row>
    <row r="153" spans="1:31" ht="15" x14ac:dyDescent="0.2">
      <c r="A153" s="2">
        <v>139</v>
      </c>
      <c r="B153" s="1" t="s">
        <v>210</v>
      </c>
      <c r="C153" s="7">
        <v>93.129000000000005</v>
      </c>
      <c r="D153" s="8">
        <v>276.89999999999998</v>
      </c>
      <c r="E153" s="8">
        <v>418.5</v>
      </c>
      <c r="F153" s="8">
        <v>646</v>
      </c>
      <c r="G153" s="8">
        <v>44</v>
      </c>
      <c r="H153" s="8">
        <v>311</v>
      </c>
      <c r="I153" s="7">
        <v>0.26</v>
      </c>
      <c r="J153" s="7">
        <v>0.27</v>
      </c>
      <c r="K153" s="7">
        <v>0.95499999999999996</v>
      </c>
      <c r="L153" s="8">
        <v>293</v>
      </c>
      <c r="M153" s="8">
        <v>0</v>
      </c>
      <c r="N153" s="9">
        <v>-4.1630000000000003</v>
      </c>
      <c r="O153" s="10">
        <v>0.1166</v>
      </c>
      <c r="P153" s="10">
        <v>-6.6829999999999995E-5</v>
      </c>
      <c r="Q153" s="10">
        <v>1.302E-8</v>
      </c>
      <c r="R153" s="11">
        <v>500.97</v>
      </c>
      <c r="S153" s="11">
        <v>285.5</v>
      </c>
      <c r="T153" s="2">
        <v>24.43</v>
      </c>
      <c r="U153" s="2">
        <v>0</v>
      </c>
      <c r="V153" s="9">
        <v>16.214300000000001</v>
      </c>
      <c r="W153" s="11">
        <v>3409.4</v>
      </c>
      <c r="X153" s="11">
        <v>-62.65</v>
      </c>
      <c r="Y153" s="2">
        <v>460</v>
      </c>
      <c r="Z153" s="2">
        <v>300</v>
      </c>
      <c r="AA153" s="7">
        <v>0</v>
      </c>
      <c r="AB153" s="11">
        <v>0</v>
      </c>
      <c r="AC153" s="7">
        <v>0</v>
      </c>
      <c r="AD153" s="7">
        <v>0</v>
      </c>
      <c r="AE153" s="2">
        <v>8950</v>
      </c>
    </row>
    <row r="154" spans="1:31" ht="15" x14ac:dyDescent="0.2">
      <c r="A154" s="2">
        <v>140</v>
      </c>
      <c r="B154" s="1" t="s">
        <v>211</v>
      </c>
      <c r="C154" s="7">
        <v>84.162000000000006</v>
      </c>
      <c r="D154" s="8">
        <v>139</v>
      </c>
      <c r="E154" s="8">
        <v>329.6</v>
      </c>
      <c r="F154" s="8">
        <v>490</v>
      </c>
      <c r="G154" s="8">
        <v>30</v>
      </c>
      <c r="H154" s="8">
        <v>360</v>
      </c>
      <c r="I154" s="7">
        <v>0.27</v>
      </c>
      <c r="J154" s="7">
        <v>0.28999999999999998</v>
      </c>
      <c r="K154" s="7">
        <v>0.66900000000000004</v>
      </c>
      <c r="L154" s="8">
        <v>293</v>
      </c>
      <c r="M154" s="8">
        <v>0</v>
      </c>
      <c r="N154" s="9">
        <v>-0.4</v>
      </c>
      <c r="O154" s="10">
        <v>0.12839999999999999</v>
      </c>
      <c r="P154" s="10">
        <v>-7.271E-5</v>
      </c>
      <c r="Q154" s="10">
        <v>1.613E-8</v>
      </c>
      <c r="R154" s="11">
        <v>0</v>
      </c>
      <c r="S154" s="11">
        <v>0</v>
      </c>
      <c r="T154" s="2">
        <v>-12.03</v>
      </c>
      <c r="U154" s="2">
        <v>19.63</v>
      </c>
      <c r="V154" s="9">
        <v>15.752700000000001</v>
      </c>
      <c r="W154" s="11">
        <v>2580.52</v>
      </c>
      <c r="X154" s="11">
        <v>-46.56</v>
      </c>
      <c r="Y154" s="2">
        <v>352</v>
      </c>
      <c r="Z154" s="2">
        <v>218</v>
      </c>
      <c r="AA154" s="7">
        <v>0</v>
      </c>
      <c r="AB154" s="11">
        <v>0</v>
      </c>
      <c r="AC154" s="7">
        <v>0</v>
      </c>
      <c r="AD154" s="7">
        <v>0</v>
      </c>
      <c r="AE154" s="2">
        <v>6590</v>
      </c>
    </row>
    <row r="155" spans="1:31" ht="15" x14ac:dyDescent="0.2">
      <c r="A155" s="2">
        <v>141</v>
      </c>
      <c r="B155" s="1" t="s">
        <v>212</v>
      </c>
      <c r="C155" s="7">
        <v>114.232</v>
      </c>
      <c r="D155" s="8">
        <v>152.19999999999999</v>
      </c>
      <c r="E155" s="8">
        <v>390.9</v>
      </c>
      <c r="F155" s="8">
        <v>561.70000000000005</v>
      </c>
      <c r="G155" s="8">
        <v>25.1</v>
      </c>
      <c r="H155" s="8">
        <v>476</v>
      </c>
      <c r="I155" s="7">
        <v>0.25900000000000001</v>
      </c>
      <c r="J155" s="7">
        <v>0.36899999999999999</v>
      </c>
      <c r="K155" s="7">
        <v>0.70499999999999996</v>
      </c>
      <c r="L155" s="8">
        <v>293</v>
      </c>
      <c r="M155" s="8">
        <v>0</v>
      </c>
      <c r="N155" s="9">
        <v>-2.2010000000000001</v>
      </c>
      <c r="O155" s="10">
        <v>0.18770000000000001</v>
      </c>
      <c r="P155" s="10">
        <v>-1.0509999999999999E-4</v>
      </c>
      <c r="Q155" s="10">
        <v>2.316E-8</v>
      </c>
      <c r="R155" s="11">
        <v>0</v>
      </c>
      <c r="S155" s="11">
        <v>0</v>
      </c>
      <c r="T155" s="2">
        <v>-50.619</v>
      </c>
      <c r="U155" s="2">
        <v>4</v>
      </c>
      <c r="V155" s="9">
        <v>15.8893</v>
      </c>
      <c r="W155" s="11">
        <v>3057.05</v>
      </c>
      <c r="X155" s="11">
        <v>-60.59</v>
      </c>
      <c r="Y155" s="2">
        <v>417</v>
      </c>
      <c r="Z155" s="2">
        <v>285</v>
      </c>
      <c r="AA155" s="7">
        <v>64.394000000000005</v>
      </c>
      <c r="AB155" s="11">
        <v>-6799.54</v>
      </c>
      <c r="AC155" s="7">
        <v>-6.7690000000000001</v>
      </c>
      <c r="AD155" s="7">
        <v>6.98</v>
      </c>
      <c r="AE155" s="2">
        <v>8100</v>
      </c>
    </row>
    <row r="156" spans="1:31" ht="15" x14ac:dyDescent="0.2">
      <c r="A156" s="2">
        <v>142</v>
      </c>
      <c r="B156" s="1" t="s">
        <v>213</v>
      </c>
      <c r="C156" s="7">
        <v>84.162000000000006</v>
      </c>
      <c r="D156" s="8">
        <v>132</v>
      </c>
      <c r="E156" s="8">
        <v>331.7</v>
      </c>
      <c r="F156" s="8">
        <v>493</v>
      </c>
      <c r="G156" s="8">
        <v>30</v>
      </c>
      <c r="H156" s="8">
        <v>360</v>
      </c>
      <c r="I156" s="7">
        <v>0.27</v>
      </c>
      <c r="J156" s="7">
        <v>0.28999999999999998</v>
      </c>
      <c r="K156" s="7">
        <v>0.66900000000000004</v>
      </c>
      <c r="L156" s="8">
        <v>293</v>
      </c>
      <c r="M156" s="8">
        <v>0</v>
      </c>
      <c r="N156" s="9">
        <v>3.016</v>
      </c>
      <c r="O156" s="10">
        <v>0.1231</v>
      </c>
      <c r="P156" s="10">
        <v>-7.182E-5</v>
      </c>
      <c r="Q156" s="10">
        <v>1.7500000000000001E-8</v>
      </c>
      <c r="R156" s="11">
        <v>0</v>
      </c>
      <c r="S156" s="11">
        <v>0</v>
      </c>
      <c r="T156" s="2">
        <v>-12.99</v>
      </c>
      <c r="U156" s="2">
        <v>19.03</v>
      </c>
      <c r="V156" s="9">
        <v>15.842499999999999</v>
      </c>
      <c r="W156" s="11">
        <v>2631.57</v>
      </c>
      <c r="X156" s="11">
        <v>-46</v>
      </c>
      <c r="Y156" s="2">
        <v>354</v>
      </c>
      <c r="Z156" s="2">
        <v>240</v>
      </c>
      <c r="AA156" s="7">
        <v>0</v>
      </c>
      <c r="AB156" s="11">
        <v>0</v>
      </c>
      <c r="AC156" s="7">
        <v>0</v>
      </c>
      <c r="AD156" s="7">
        <v>0</v>
      </c>
      <c r="AE156" s="2">
        <v>6680</v>
      </c>
    </row>
    <row r="157" spans="1:31" ht="15" x14ac:dyDescent="0.2">
      <c r="A157" s="2">
        <v>143</v>
      </c>
      <c r="B157" s="1" t="s">
        <v>214</v>
      </c>
      <c r="C157" s="7">
        <v>44.054000000000002</v>
      </c>
      <c r="D157" s="8">
        <v>150.19999999999999</v>
      </c>
      <c r="E157" s="8">
        <v>293.60000000000002</v>
      </c>
      <c r="F157" s="8">
        <v>461</v>
      </c>
      <c r="G157" s="8">
        <v>55</v>
      </c>
      <c r="H157" s="8">
        <v>154</v>
      </c>
      <c r="I157" s="7">
        <v>0.22</v>
      </c>
      <c r="J157" s="7">
        <v>0.30299999999999999</v>
      </c>
      <c r="K157" s="7">
        <v>0.77800000000000002</v>
      </c>
      <c r="L157" s="8">
        <v>293</v>
      </c>
      <c r="M157" s="8">
        <v>2.5</v>
      </c>
      <c r="N157" s="9">
        <v>1.843</v>
      </c>
      <c r="O157" s="10">
        <v>4.3529999999999999E-2</v>
      </c>
      <c r="P157" s="10">
        <v>-2.404E-5</v>
      </c>
      <c r="Q157" s="10">
        <v>5.6850000000000001E-9</v>
      </c>
      <c r="R157" s="11">
        <v>368.7</v>
      </c>
      <c r="S157" s="11">
        <v>192.82</v>
      </c>
      <c r="T157" s="2">
        <v>-39.76</v>
      </c>
      <c r="U157" s="2">
        <v>-31.86</v>
      </c>
      <c r="V157" s="9">
        <v>16.248100000000001</v>
      </c>
      <c r="W157" s="11">
        <v>2465.15</v>
      </c>
      <c r="X157" s="11">
        <v>-37.15</v>
      </c>
      <c r="Y157" s="2">
        <v>320</v>
      </c>
      <c r="Z157" s="2">
        <v>210</v>
      </c>
      <c r="AA157" s="7">
        <v>0</v>
      </c>
      <c r="AB157" s="11">
        <v>0</v>
      </c>
      <c r="AC157" s="7">
        <v>0</v>
      </c>
      <c r="AD157" s="7">
        <v>0</v>
      </c>
      <c r="AE157" s="2">
        <v>6150</v>
      </c>
    </row>
    <row r="158" spans="1:31" ht="15" x14ac:dyDescent="0.2">
      <c r="A158" s="2">
        <v>144</v>
      </c>
      <c r="B158" s="1" t="s">
        <v>215</v>
      </c>
      <c r="C158" s="7">
        <v>60.052</v>
      </c>
      <c r="D158" s="8">
        <v>289.8</v>
      </c>
      <c r="E158" s="8">
        <v>391.1</v>
      </c>
      <c r="F158" s="8">
        <v>594.4</v>
      </c>
      <c r="G158" s="8">
        <v>57.1</v>
      </c>
      <c r="H158" s="8">
        <v>171</v>
      </c>
      <c r="I158" s="7">
        <v>0.2</v>
      </c>
      <c r="J158" s="7">
        <v>0.45400000000000001</v>
      </c>
      <c r="K158" s="7">
        <v>1.0489999999999999</v>
      </c>
      <c r="L158" s="8">
        <v>293</v>
      </c>
      <c r="M158" s="8">
        <v>1.3</v>
      </c>
      <c r="N158" s="9">
        <v>1.1559999999999999</v>
      </c>
      <c r="O158" s="10">
        <v>6.087E-2</v>
      </c>
      <c r="P158" s="10">
        <v>-4.1869999999999997E-5</v>
      </c>
      <c r="Q158" s="10">
        <v>1.1819999999999999E-8</v>
      </c>
      <c r="R158" s="11">
        <v>600.94000000000005</v>
      </c>
      <c r="S158" s="11">
        <v>306.20999999999998</v>
      </c>
      <c r="T158" s="2">
        <v>-103.93</v>
      </c>
      <c r="U158" s="2">
        <v>-90.03</v>
      </c>
      <c r="V158" s="9">
        <v>16.808</v>
      </c>
      <c r="W158" s="11">
        <v>3405.57</v>
      </c>
      <c r="X158" s="11">
        <v>-56.34</v>
      </c>
      <c r="Y158" s="2">
        <v>430</v>
      </c>
      <c r="Z158" s="2">
        <v>290</v>
      </c>
      <c r="AA158" s="7">
        <v>57.834000000000003</v>
      </c>
      <c r="AB158" s="11">
        <v>-6841.98</v>
      </c>
      <c r="AC158" s="7">
        <v>-5.6470000000000002</v>
      </c>
      <c r="AD158" s="7">
        <v>3.44</v>
      </c>
      <c r="AE158" s="2">
        <v>5660</v>
      </c>
    </row>
    <row r="159" spans="1:31" ht="15" x14ac:dyDescent="0.2">
      <c r="A159" s="2">
        <v>145</v>
      </c>
      <c r="B159" s="1" t="s">
        <v>216</v>
      </c>
      <c r="C159" s="7">
        <v>102.089</v>
      </c>
      <c r="D159" s="8">
        <v>199</v>
      </c>
      <c r="E159" s="8">
        <v>412</v>
      </c>
      <c r="F159" s="8">
        <v>569</v>
      </c>
      <c r="G159" s="8">
        <v>46.2</v>
      </c>
      <c r="H159" s="8">
        <v>290</v>
      </c>
      <c r="I159" s="7">
        <v>0.28699999999999998</v>
      </c>
      <c r="J159" s="7">
        <v>0</v>
      </c>
      <c r="K159" s="7">
        <v>1.087</v>
      </c>
      <c r="L159" s="8">
        <v>293</v>
      </c>
      <c r="M159" s="8">
        <v>3</v>
      </c>
      <c r="N159" s="9">
        <v>-5.524</v>
      </c>
      <c r="O159" s="10">
        <v>0.1215</v>
      </c>
      <c r="P159" s="10">
        <v>-8.551E-5</v>
      </c>
      <c r="Q159" s="10">
        <v>2.3490000000000001E-8</v>
      </c>
      <c r="R159" s="11">
        <v>502.33</v>
      </c>
      <c r="S159" s="11">
        <v>286.04000000000002</v>
      </c>
      <c r="T159" s="2">
        <v>-137.6</v>
      </c>
      <c r="U159" s="2">
        <v>-113.93</v>
      </c>
      <c r="V159" s="9">
        <v>16.398199999999999</v>
      </c>
      <c r="W159" s="11">
        <v>3287.56</v>
      </c>
      <c r="X159" s="11">
        <v>-75.11</v>
      </c>
      <c r="Y159" s="2">
        <v>437</v>
      </c>
      <c r="Z159" s="2">
        <v>308</v>
      </c>
      <c r="AA159" s="7">
        <v>0</v>
      </c>
      <c r="AB159" s="11">
        <v>0</v>
      </c>
      <c r="AC159" s="7">
        <v>0</v>
      </c>
      <c r="AD159" s="7">
        <v>0</v>
      </c>
      <c r="AE159" s="2">
        <v>9850</v>
      </c>
    </row>
    <row r="160" spans="1:31" ht="15" x14ac:dyDescent="0.2">
      <c r="A160" s="2">
        <v>146</v>
      </c>
      <c r="B160" s="1" t="s">
        <v>217</v>
      </c>
      <c r="C160" s="7">
        <v>58.08</v>
      </c>
      <c r="D160" s="8">
        <v>178.2</v>
      </c>
      <c r="E160" s="8">
        <v>329.4</v>
      </c>
      <c r="F160" s="8">
        <v>508.1</v>
      </c>
      <c r="G160" s="8">
        <v>46.4</v>
      </c>
      <c r="H160" s="8">
        <v>209</v>
      </c>
      <c r="I160" s="7">
        <v>0.23200000000000001</v>
      </c>
      <c r="J160" s="7">
        <v>0.309</v>
      </c>
      <c r="K160" s="7">
        <v>0.79</v>
      </c>
      <c r="L160" s="8">
        <v>293</v>
      </c>
      <c r="M160" s="8">
        <v>2.9</v>
      </c>
      <c r="N160" s="9">
        <v>1.5049999999999999</v>
      </c>
      <c r="O160" s="10">
        <v>6.2239999999999997E-2</v>
      </c>
      <c r="P160" s="10">
        <v>-2.9920000000000002E-5</v>
      </c>
      <c r="Q160" s="10">
        <v>4.8669999999999998E-9</v>
      </c>
      <c r="R160" s="11">
        <v>367.25</v>
      </c>
      <c r="S160" s="11">
        <v>209.68</v>
      </c>
      <c r="T160" s="2">
        <v>-52</v>
      </c>
      <c r="U160" s="2">
        <v>-36.58</v>
      </c>
      <c r="V160" s="9">
        <v>16.651299999999999</v>
      </c>
      <c r="W160" s="11">
        <v>2940.46</v>
      </c>
      <c r="X160" s="11">
        <v>-35.93</v>
      </c>
      <c r="Y160" s="2">
        <v>350</v>
      </c>
      <c r="Z160" s="2">
        <v>241</v>
      </c>
      <c r="AA160" s="7">
        <v>0</v>
      </c>
      <c r="AB160" s="11">
        <v>0</v>
      </c>
      <c r="AC160" s="7">
        <v>0</v>
      </c>
      <c r="AD160" s="7">
        <v>0</v>
      </c>
      <c r="AE160" s="2">
        <v>6960</v>
      </c>
    </row>
    <row r="161" spans="1:33" ht="15" x14ac:dyDescent="0.2">
      <c r="A161" s="2">
        <v>147</v>
      </c>
      <c r="B161" s="1" t="s">
        <v>218</v>
      </c>
      <c r="C161" s="7">
        <v>41.052999999999997</v>
      </c>
      <c r="D161" s="8">
        <v>229.3</v>
      </c>
      <c r="E161" s="8">
        <v>354.8</v>
      </c>
      <c r="F161" s="8">
        <v>548</v>
      </c>
      <c r="G161" s="8">
        <v>47.7</v>
      </c>
      <c r="H161" s="8">
        <v>173</v>
      </c>
      <c r="I161" s="7">
        <v>0.184</v>
      </c>
      <c r="J161" s="7">
        <v>0.32100000000000001</v>
      </c>
      <c r="K161" s="7">
        <v>0.78200000000000003</v>
      </c>
      <c r="L161" s="8">
        <v>293</v>
      </c>
      <c r="M161" s="8">
        <v>3.5</v>
      </c>
      <c r="N161" s="9">
        <v>4.8920000000000003</v>
      </c>
      <c r="O161" s="10">
        <v>2.8570000000000002E-2</v>
      </c>
      <c r="P161" s="10">
        <v>-1.0730000000000001E-5</v>
      </c>
      <c r="Q161" s="10">
        <v>7.6500000000000005E-10</v>
      </c>
      <c r="R161" s="11">
        <v>334.91</v>
      </c>
      <c r="S161" s="11">
        <v>210.05</v>
      </c>
      <c r="T161" s="2">
        <v>21</v>
      </c>
      <c r="U161" s="2">
        <v>25.24</v>
      </c>
      <c r="V161" s="9">
        <v>16.287400000000002</v>
      </c>
      <c r="W161" s="11">
        <v>2945.47</v>
      </c>
      <c r="X161" s="11">
        <v>-49.15</v>
      </c>
      <c r="Y161" s="2">
        <v>390</v>
      </c>
      <c r="Z161" s="2">
        <v>260</v>
      </c>
      <c r="AA161" s="7">
        <v>47.393999999999998</v>
      </c>
      <c r="AB161" s="11">
        <v>-5392.43</v>
      </c>
      <c r="AC161" s="7">
        <v>-4.3570000000000002</v>
      </c>
      <c r="AD161" s="7">
        <v>3.49</v>
      </c>
      <c r="AE161" s="2">
        <v>7500</v>
      </c>
    </row>
    <row r="162" spans="1:33" ht="15" x14ac:dyDescent="0.2">
      <c r="A162" s="2">
        <v>148</v>
      </c>
      <c r="B162" s="1" t="s">
        <v>219</v>
      </c>
      <c r="C162" s="7">
        <v>78.498000000000005</v>
      </c>
      <c r="D162" s="8">
        <v>160.19999999999999</v>
      </c>
      <c r="E162" s="8">
        <v>323.89999999999998</v>
      </c>
      <c r="F162" s="8">
        <v>508</v>
      </c>
      <c r="G162" s="8">
        <v>58</v>
      </c>
      <c r="H162" s="8">
        <v>204</v>
      </c>
      <c r="I162" s="7">
        <v>0.28000000000000003</v>
      </c>
      <c r="J162" s="7">
        <v>0.34399999999999997</v>
      </c>
      <c r="K162" s="7">
        <v>1.1040000000000001</v>
      </c>
      <c r="L162" s="8">
        <v>293</v>
      </c>
      <c r="M162" s="8">
        <v>2.4</v>
      </c>
      <c r="N162" s="9">
        <v>5.976</v>
      </c>
      <c r="O162" s="10">
        <v>4.086E-2</v>
      </c>
      <c r="P162" s="10">
        <v>-2.3540000000000002E-5</v>
      </c>
      <c r="Q162" s="10">
        <v>5.3000000000000003E-9</v>
      </c>
      <c r="R162" s="11">
        <v>0</v>
      </c>
      <c r="S162" s="11">
        <v>0</v>
      </c>
      <c r="T162" s="2">
        <v>-58.3</v>
      </c>
      <c r="U162" s="2">
        <v>-49.29</v>
      </c>
      <c r="V162" s="9">
        <v>15.7514</v>
      </c>
      <c r="W162" s="11">
        <v>2447.33</v>
      </c>
      <c r="X162" s="11">
        <v>-55.33</v>
      </c>
      <c r="Y162" s="2">
        <v>355</v>
      </c>
      <c r="Z162" s="2">
        <v>237</v>
      </c>
      <c r="AA162" s="7">
        <v>0</v>
      </c>
      <c r="AB162" s="11">
        <v>0</v>
      </c>
      <c r="AC162" s="7">
        <v>0</v>
      </c>
      <c r="AD162" s="7">
        <v>0</v>
      </c>
      <c r="AE162" s="2">
        <v>6850</v>
      </c>
    </row>
    <row r="163" spans="1:33" ht="15" x14ac:dyDescent="0.2">
      <c r="A163" s="2">
        <v>149</v>
      </c>
      <c r="B163" s="1" t="s">
        <v>220</v>
      </c>
      <c r="C163" s="7">
        <v>26.038</v>
      </c>
      <c r="D163" s="8">
        <v>192.4</v>
      </c>
      <c r="E163" s="8">
        <v>189.2</v>
      </c>
      <c r="F163" s="8">
        <v>308.3</v>
      </c>
      <c r="G163" s="8">
        <v>60.6</v>
      </c>
      <c r="H163" s="8">
        <v>113</v>
      </c>
      <c r="I163" s="7">
        <v>0.27100000000000002</v>
      </c>
      <c r="J163" s="7">
        <v>0.184</v>
      </c>
      <c r="K163" s="7">
        <v>0.61499999999999999</v>
      </c>
      <c r="L163" s="8">
        <v>189</v>
      </c>
      <c r="M163" s="8">
        <v>0</v>
      </c>
      <c r="N163" s="9">
        <v>6.4059999999999997</v>
      </c>
      <c r="O163" s="10">
        <v>1.8100000000000002E-2</v>
      </c>
      <c r="P163" s="10">
        <v>-1.1960000000000001E-5</v>
      </c>
      <c r="Q163" s="10">
        <v>3.3729999999999998E-9</v>
      </c>
      <c r="R163" s="11">
        <v>0</v>
      </c>
      <c r="S163" s="11">
        <v>0</v>
      </c>
      <c r="T163" s="2">
        <v>54.19</v>
      </c>
      <c r="U163" s="2">
        <v>50</v>
      </c>
      <c r="V163" s="9">
        <v>16.348099999999999</v>
      </c>
      <c r="W163" s="11">
        <v>1637.184</v>
      </c>
      <c r="X163" s="11">
        <v>-19.77</v>
      </c>
      <c r="Y163" s="2">
        <v>202</v>
      </c>
      <c r="Z163" s="2">
        <v>194</v>
      </c>
      <c r="AA163" s="7">
        <v>46.122</v>
      </c>
      <c r="AB163" s="11">
        <v>-2891.04</v>
      </c>
      <c r="AC163" s="7">
        <v>-4.1619999999999999</v>
      </c>
      <c r="AD163" s="7">
        <v>0.86299999999999999</v>
      </c>
      <c r="AE163" s="2">
        <v>4050</v>
      </c>
    </row>
    <row r="164" spans="1:33" ht="15" x14ac:dyDescent="0.2">
      <c r="A164" s="2">
        <v>150</v>
      </c>
      <c r="B164" s="1" t="s">
        <v>221</v>
      </c>
      <c r="C164" s="7">
        <v>56.064</v>
      </c>
      <c r="D164" s="8">
        <v>186</v>
      </c>
      <c r="E164" s="8">
        <v>326</v>
      </c>
      <c r="F164" s="8">
        <v>506</v>
      </c>
      <c r="G164" s="8">
        <v>51</v>
      </c>
      <c r="H164" s="8">
        <v>0</v>
      </c>
      <c r="I164" s="7">
        <v>0</v>
      </c>
      <c r="J164" s="7">
        <v>0.33</v>
      </c>
      <c r="K164" s="7">
        <v>0.83899999999999997</v>
      </c>
      <c r="L164" s="8">
        <v>293</v>
      </c>
      <c r="M164" s="8">
        <v>2.9</v>
      </c>
      <c r="N164" s="9">
        <v>2.859</v>
      </c>
      <c r="O164" s="10">
        <v>5.0290000000000001E-2</v>
      </c>
      <c r="P164" s="10">
        <v>-2.5570000000000001E-5</v>
      </c>
      <c r="Q164" s="10">
        <v>4.552E-9</v>
      </c>
      <c r="R164" s="11">
        <v>388.17</v>
      </c>
      <c r="S164" s="11">
        <v>217.14</v>
      </c>
      <c r="T164" s="2">
        <v>-16.940000000000001</v>
      </c>
      <c r="U164" s="2">
        <v>-15.57</v>
      </c>
      <c r="V164" s="9">
        <v>15.9057</v>
      </c>
      <c r="W164" s="11">
        <v>2606.5300000000002</v>
      </c>
      <c r="X164" s="11">
        <v>-45.15</v>
      </c>
      <c r="Y164" s="2">
        <v>360</v>
      </c>
      <c r="Z164" s="2">
        <v>235</v>
      </c>
      <c r="AA164" s="7">
        <v>0</v>
      </c>
      <c r="AB164" s="11">
        <v>0</v>
      </c>
      <c r="AC164" s="7">
        <v>0</v>
      </c>
      <c r="AD164" s="7">
        <v>0</v>
      </c>
      <c r="AE164" s="2">
        <v>6770</v>
      </c>
    </row>
    <row r="165" spans="1:33" ht="15" x14ac:dyDescent="0.2">
      <c r="A165" s="2">
        <v>151</v>
      </c>
      <c r="B165" s="1" t="s">
        <v>222</v>
      </c>
      <c r="C165" s="7">
        <v>72.063999999999993</v>
      </c>
      <c r="D165" s="8">
        <v>285</v>
      </c>
      <c r="E165" s="8">
        <v>414</v>
      </c>
      <c r="F165" s="8">
        <v>615</v>
      </c>
      <c r="G165" s="8">
        <v>56</v>
      </c>
      <c r="H165" s="8">
        <v>210</v>
      </c>
      <c r="I165" s="7">
        <v>0.23</v>
      </c>
      <c r="J165" s="7">
        <v>0.56000000000000005</v>
      </c>
      <c r="K165" s="7">
        <v>1.0509999999999999</v>
      </c>
      <c r="L165" s="8">
        <v>293</v>
      </c>
      <c r="M165" s="8">
        <v>0</v>
      </c>
      <c r="N165" s="9">
        <v>0.41599999999999998</v>
      </c>
      <c r="O165" s="10">
        <v>7.621E-2</v>
      </c>
      <c r="P165" s="10">
        <v>-5.6180000000000001E-5</v>
      </c>
      <c r="Q165" s="10">
        <v>1.6660000000000002E-8</v>
      </c>
      <c r="R165" s="11">
        <v>733.02</v>
      </c>
      <c r="S165" s="11">
        <v>307.14999999999998</v>
      </c>
      <c r="T165" s="2">
        <v>-80.36</v>
      </c>
      <c r="U165" s="2">
        <v>-68.37</v>
      </c>
      <c r="V165" s="9">
        <v>16.561699999999998</v>
      </c>
      <c r="W165" s="11">
        <v>3319.18</v>
      </c>
      <c r="X165" s="11">
        <v>-80.150000000000006</v>
      </c>
      <c r="Y165" s="2">
        <v>450</v>
      </c>
      <c r="Z165" s="2">
        <v>315</v>
      </c>
      <c r="AA165" s="7">
        <v>0</v>
      </c>
      <c r="AB165" s="11">
        <v>0</v>
      </c>
      <c r="AC165" s="7">
        <v>0</v>
      </c>
      <c r="AD165" s="7">
        <v>0</v>
      </c>
      <c r="AE165" s="2">
        <v>11000</v>
      </c>
    </row>
    <row r="166" spans="1:33" ht="15" x14ac:dyDescent="0.2">
      <c r="A166" s="2">
        <v>152</v>
      </c>
      <c r="B166" s="1" t="s">
        <v>223</v>
      </c>
      <c r="C166" s="7">
        <v>53.064</v>
      </c>
      <c r="D166" s="8">
        <v>189.5</v>
      </c>
      <c r="E166" s="8">
        <v>350.5</v>
      </c>
      <c r="F166" s="8">
        <v>536</v>
      </c>
      <c r="G166" s="8">
        <v>45</v>
      </c>
      <c r="H166" s="8">
        <v>210</v>
      </c>
      <c r="I166" s="7">
        <v>0.21</v>
      </c>
      <c r="J166" s="7">
        <v>0.35</v>
      </c>
      <c r="K166" s="7">
        <v>0.80600000000000005</v>
      </c>
      <c r="L166" s="8">
        <v>293</v>
      </c>
      <c r="M166" s="8">
        <v>3.5</v>
      </c>
      <c r="N166" s="9">
        <v>2.5539999999999998</v>
      </c>
      <c r="O166" s="10">
        <v>5.2729999999999999E-2</v>
      </c>
      <c r="P166" s="10">
        <v>-3.7389999999999999E-5</v>
      </c>
      <c r="Q166" s="10">
        <v>1.0989999999999999E-8</v>
      </c>
      <c r="R166" s="11">
        <v>343.31</v>
      </c>
      <c r="S166" s="11">
        <v>210.42</v>
      </c>
      <c r="T166" s="2">
        <v>44.2</v>
      </c>
      <c r="U166" s="2">
        <v>46.68</v>
      </c>
      <c r="V166" s="9">
        <v>15.9253</v>
      </c>
      <c r="W166" s="11">
        <v>2782.21</v>
      </c>
      <c r="X166" s="11">
        <v>-51.15</v>
      </c>
      <c r="Y166" s="2">
        <v>385</v>
      </c>
      <c r="Z166" s="2">
        <v>255</v>
      </c>
      <c r="AA166" s="7">
        <v>0</v>
      </c>
      <c r="AB166" s="11">
        <v>0</v>
      </c>
      <c r="AC166" s="7">
        <v>0</v>
      </c>
      <c r="AD166" s="7">
        <v>0</v>
      </c>
      <c r="AE166" s="2">
        <v>7800</v>
      </c>
    </row>
    <row r="167" spans="1:33" ht="15" x14ac:dyDescent="0.2">
      <c r="A167" s="2">
        <v>153</v>
      </c>
      <c r="B167" s="1" t="s">
        <v>224</v>
      </c>
      <c r="C167" s="7">
        <v>58.08</v>
      </c>
      <c r="D167" s="8">
        <v>144</v>
      </c>
      <c r="E167" s="8">
        <v>370</v>
      </c>
      <c r="F167" s="8">
        <v>545</v>
      </c>
      <c r="G167" s="8">
        <v>56.4</v>
      </c>
      <c r="H167" s="8">
        <v>203</v>
      </c>
      <c r="I167" s="7">
        <v>0.25600000000000001</v>
      </c>
      <c r="J167" s="7">
        <v>0.63</v>
      </c>
      <c r="K167" s="7">
        <v>0.85499999999999998</v>
      </c>
      <c r="L167" s="8">
        <v>288</v>
      </c>
      <c r="M167" s="8">
        <v>0</v>
      </c>
      <c r="N167" s="9">
        <v>-0.26400000000000001</v>
      </c>
      <c r="O167" s="10">
        <v>7.5149999999999995E-2</v>
      </c>
      <c r="P167" s="10">
        <v>-4.8529999999999998E-5</v>
      </c>
      <c r="Q167" s="10">
        <v>1.2709999999999999E-8</v>
      </c>
      <c r="R167" s="11">
        <v>793.52</v>
      </c>
      <c r="S167" s="11">
        <v>307.26</v>
      </c>
      <c r="T167" s="2">
        <v>-31.55</v>
      </c>
      <c r="U167" s="2">
        <v>-17.03</v>
      </c>
      <c r="V167" s="9">
        <v>16.906600000000001</v>
      </c>
      <c r="W167" s="11">
        <v>2928.2</v>
      </c>
      <c r="X167" s="11">
        <v>-85.15</v>
      </c>
      <c r="Y167" s="2">
        <v>400</v>
      </c>
      <c r="Z167" s="2">
        <v>286</v>
      </c>
      <c r="AA167" s="7">
        <v>0</v>
      </c>
      <c r="AB167" s="11">
        <v>0</v>
      </c>
      <c r="AC167" s="7">
        <v>0</v>
      </c>
      <c r="AD167" s="7">
        <v>0</v>
      </c>
      <c r="AE167" s="2">
        <v>9550</v>
      </c>
    </row>
    <row r="168" spans="1:33" ht="15" x14ac:dyDescent="0.2">
      <c r="A168" s="2">
        <v>154</v>
      </c>
      <c r="B168" s="1" t="s">
        <v>225</v>
      </c>
      <c r="C168" s="7">
        <v>76.525999999999996</v>
      </c>
      <c r="D168" s="8">
        <v>138.69999999999999</v>
      </c>
      <c r="E168" s="8">
        <v>318.3</v>
      </c>
      <c r="F168" s="8">
        <v>514</v>
      </c>
      <c r="G168" s="8">
        <v>47</v>
      </c>
      <c r="H168" s="8">
        <v>234</v>
      </c>
      <c r="I168" s="7">
        <v>0.26</v>
      </c>
      <c r="J168" s="7">
        <v>0.13</v>
      </c>
      <c r="K168" s="7">
        <v>0.93700000000000006</v>
      </c>
      <c r="L168" s="8">
        <v>293</v>
      </c>
      <c r="M168" s="8">
        <v>2</v>
      </c>
      <c r="N168" s="9">
        <v>0.60399999999999998</v>
      </c>
      <c r="O168" s="10">
        <v>7.2770000000000001E-2</v>
      </c>
      <c r="P168" s="10">
        <v>-5.4419999999999997E-5</v>
      </c>
      <c r="Q168" s="10">
        <v>1.742E-8</v>
      </c>
      <c r="R168" s="11">
        <v>368.27</v>
      </c>
      <c r="S168" s="11">
        <v>210.61</v>
      </c>
      <c r="T168" s="2">
        <v>-0.15</v>
      </c>
      <c r="U168" s="2">
        <v>10.42</v>
      </c>
      <c r="V168" s="9">
        <v>15.9772</v>
      </c>
      <c r="W168" s="11">
        <v>2531.92</v>
      </c>
      <c r="X168" s="11">
        <v>-47.15</v>
      </c>
      <c r="Y168" s="2">
        <v>350</v>
      </c>
      <c r="Z168" s="2">
        <v>230</v>
      </c>
      <c r="AA168" s="7">
        <v>0</v>
      </c>
      <c r="AB168" s="11">
        <v>0</v>
      </c>
      <c r="AC168" s="7">
        <v>0</v>
      </c>
      <c r="AD168" s="7">
        <v>0</v>
      </c>
      <c r="AE168" s="2">
        <v>6475</v>
      </c>
    </row>
    <row r="169" spans="1:33" ht="15" x14ac:dyDescent="0.2">
      <c r="A169" s="2">
        <v>155</v>
      </c>
      <c r="B169" s="1" t="s">
        <v>226</v>
      </c>
      <c r="C169" s="7">
        <v>67.090999999999994</v>
      </c>
      <c r="D169" s="8">
        <v>186.7</v>
      </c>
      <c r="E169" s="8">
        <v>392</v>
      </c>
      <c r="F169" s="8">
        <v>585</v>
      </c>
      <c r="G169" s="8">
        <v>39</v>
      </c>
      <c r="H169" s="8">
        <v>265</v>
      </c>
      <c r="I169" s="7">
        <v>0.22</v>
      </c>
      <c r="J169" s="7">
        <v>0.39</v>
      </c>
      <c r="K169" s="7">
        <v>0.83499999999999996</v>
      </c>
      <c r="L169" s="8">
        <v>293</v>
      </c>
      <c r="M169" s="8">
        <v>3.4</v>
      </c>
      <c r="N169" s="9">
        <v>5.1829999999999998</v>
      </c>
      <c r="O169" s="10">
        <v>6.1420000000000002E-2</v>
      </c>
      <c r="P169" s="10">
        <v>-2.847E-5</v>
      </c>
      <c r="Q169" s="10">
        <v>2.9360000000000002E-9</v>
      </c>
      <c r="R169" s="11">
        <v>521.29999999999995</v>
      </c>
      <c r="S169" s="11">
        <v>252.03</v>
      </c>
      <c r="T169" s="2">
        <v>0</v>
      </c>
      <c r="U169" s="2">
        <v>0</v>
      </c>
      <c r="V169" s="9">
        <v>16.001899999999999</v>
      </c>
      <c r="W169" s="11">
        <v>3128.75</v>
      </c>
      <c r="X169" s="11">
        <v>-58.15</v>
      </c>
      <c r="Y169" s="2">
        <v>430</v>
      </c>
      <c r="Z169" s="2">
        <v>400</v>
      </c>
      <c r="AA169" s="7">
        <v>0</v>
      </c>
      <c r="AB169" s="11">
        <v>0</v>
      </c>
      <c r="AC169" s="7">
        <v>0</v>
      </c>
      <c r="AD169" s="7">
        <v>0</v>
      </c>
      <c r="AE169" s="2">
        <v>8200</v>
      </c>
    </row>
    <row r="170" spans="1:33" ht="15" x14ac:dyDescent="0.2">
      <c r="A170" s="2">
        <v>156</v>
      </c>
      <c r="B170" s="1" t="s">
        <v>227</v>
      </c>
      <c r="C170" s="7">
        <v>118.179</v>
      </c>
      <c r="D170" s="8">
        <v>0</v>
      </c>
      <c r="E170" s="8">
        <v>438.5</v>
      </c>
      <c r="F170" s="8">
        <v>654</v>
      </c>
      <c r="G170" s="8">
        <v>33.6</v>
      </c>
      <c r="H170" s="8">
        <v>397</v>
      </c>
      <c r="I170" s="7">
        <v>0.25</v>
      </c>
      <c r="J170" s="7">
        <v>0</v>
      </c>
      <c r="K170" s="7">
        <v>0.91100000000000003</v>
      </c>
      <c r="L170" s="8">
        <v>293</v>
      </c>
      <c r="M170" s="8">
        <v>0</v>
      </c>
      <c r="N170" s="9">
        <v>-5.8109999999999999</v>
      </c>
      <c r="O170" s="10">
        <v>0.1656</v>
      </c>
      <c r="P170" s="10">
        <v>-1.082E-4</v>
      </c>
      <c r="Q170" s="10">
        <v>2.8019999999999999E-8</v>
      </c>
      <c r="R170" s="11">
        <v>354.34</v>
      </c>
      <c r="S170" s="11">
        <v>270.8</v>
      </c>
      <c r="T170" s="2">
        <v>0</v>
      </c>
      <c r="U170" s="2">
        <v>0</v>
      </c>
      <c r="V170" s="9">
        <v>16.3308</v>
      </c>
      <c r="W170" s="11">
        <v>3644.3</v>
      </c>
      <c r="X170" s="11">
        <v>-67.150000000000006</v>
      </c>
      <c r="Y170" s="2">
        <v>493</v>
      </c>
      <c r="Z170" s="2">
        <v>348</v>
      </c>
      <c r="AA170" s="7">
        <v>0</v>
      </c>
      <c r="AB170" s="11">
        <v>0</v>
      </c>
      <c r="AC170" s="7">
        <v>0</v>
      </c>
      <c r="AD170" s="7">
        <v>0</v>
      </c>
      <c r="AE170" s="2">
        <v>9150</v>
      </c>
    </row>
    <row r="171" spans="1:33" ht="15" x14ac:dyDescent="0.2">
      <c r="A171" s="2">
        <v>157</v>
      </c>
      <c r="B171" s="1" t="s">
        <v>228</v>
      </c>
      <c r="C171" s="7">
        <v>17.030999999999999</v>
      </c>
      <c r="D171" s="8">
        <v>195.4</v>
      </c>
      <c r="E171" s="8">
        <v>239.7</v>
      </c>
      <c r="F171" s="8">
        <v>405.6</v>
      </c>
      <c r="G171" s="8">
        <v>111.3</v>
      </c>
      <c r="H171" s="8">
        <v>72.5</v>
      </c>
      <c r="I171" s="7">
        <v>0.24199999999999999</v>
      </c>
      <c r="J171" s="7">
        <v>0.25</v>
      </c>
      <c r="K171" s="7">
        <v>0.63900000000000001</v>
      </c>
      <c r="L171" s="8">
        <v>273.2</v>
      </c>
      <c r="M171" s="8">
        <v>1.5</v>
      </c>
      <c r="N171" s="9">
        <v>6.524</v>
      </c>
      <c r="O171" s="10">
        <v>5.692E-3</v>
      </c>
      <c r="P171" s="10">
        <v>4.0779999999999997E-6</v>
      </c>
      <c r="Q171" s="10">
        <v>-2.8299999999999999E-9</v>
      </c>
      <c r="R171" s="11">
        <v>349.04</v>
      </c>
      <c r="S171" s="11">
        <v>169.63</v>
      </c>
      <c r="T171" s="2">
        <v>-10.92</v>
      </c>
      <c r="U171" s="2">
        <v>-3.86</v>
      </c>
      <c r="V171" s="9">
        <v>16.9481</v>
      </c>
      <c r="W171" s="11">
        <v>2132.5</v>
      </c>
      <c r="X171" s="11">
        <v>-32.979999999999997</v>
      </c>
      <c r="Y171" s="2">
        <v>261</v>
      </c>
      <c r="Z171" s="2">
        <v>179</v>
      </c>
      <c r="AA171" s="7">
        <v>51.947000000000003</v>
      </c>
      <c r="AB171" s="11">
        <v>-4104.67</v>
      </c>
      <c r="AC171" s="7">
        <v>-5.1459999999999999</v>
      </c>
      <c r="AD171" s="7">
        <v>0.82</v>
      </c>
      <c r="AE171" s="2">
        <v>5580</v>
      </c>
    </row>
    <row r="172" spans="1:33" ht="15" x14ac:dyDescent="0.2">
      <c r="A172" s="2">
        <v>158</v>
      </c>
      <c r="B172" s="1" t="s">
        <v>229</v>
      </c>
      <c r="C172" s="7">
        <v>93.129000000000005</v>
      </c>
      <c r="D172" s="8">
        <v>267</v>
      </c>
      <c r="E172" s="8">
        <v>457.5</v>
      </c>
      <c r="F172" s="8">
        <v>699</v>
      </c>
      <c r="G172" s="8">
        <v>52.4</v>
      </c>
      <c r="H172" s="8">
        <v>270</v>
      </c>
      <c r="I172" s="7">
        <v>0.247</v>
      </c>
      <c r="J172" s="7">
        <v>0.38200000000000001</v>
      </c>
      <c r="K172" s="7">
        <v>1.022</v>
      </c>
      <c r="L172" s="8">
        <v>293</v>
      </c>
      <c r="M172" s="8">
        <v>1.6</v>
      </c>
      <c r="N172" s="9">
        <v>9.6769999999999996</v>
      </c>
      <c r="O172" s="10">
        <v>0.1525</v>
      </c>
      <c r="P172" s="10">
        <v>-1.226E-4</v>
      </c>
      <c r="Q172" s="10">
        <v>3.9010000000000003E-8</v>
      </c>
      <c r="R172" s="11">
        <v>1074.5999999999999</v>
      </c>
      <c r="S172" s="11">
        <v>337.21</v>
      </c>
      <c r="T172" s="2">
        <v>20.76</v>
      </c>
      <c r="U172" s="2">
        <v>39.840000000000003</v>
      </c>
      <c r="V172" s="9">
        <v>16.674800000000001</v>
      </c>
      <c r="W172" s="11">
        <v>3857.52</v>
      </c>
      <c r="X172" s="11">
        <v>-73.150000000000006</v>
      </c>
      <c r="Y172" s="2">
        <v>500</v>
      </c>
      <c r="Z172" s="2">
        <v>340</v>
      </c>
      <c r="AA172" s="7">
        <v>65.881</v>
      </c>
      <c r="AB172" s="11">
        <v>-8442.3700000000008</v>
      </c>
      <c r="AC172" s="7">
        <v>-6.6619999999999999</v>
      </c>
      <c r="AD172" s="7">
        <v>5.18</v>
      </c>
      <c r="AE172" s="2">
        <v>10000</v>
      </c>
    </row>
    <row r="173" spans="1:33" ht="15" x14ac:dyDescent="0.2">
      <c r="A173" s="2">
        <v>159</v>
      </c>
      <c r="B173" s="1" t="s">
        <v>230</v>
      </c>
      <c r="C173" s="7">
        <v>178.23400000000001</v>
      </c>
      <c r="D173" s="8">
        <v>489.7</v>
      </c>
      <c r="E173" s="8">
        <v>614.4</v>
      </c>
      <c r="F173" s="8">
        <v>883</v>
      </c>
      <c r="G173" s="8">
        <v>0</v>
      </c>
      <c r="H173" s="8">
        <v>0</v>
      </c>
      <c r="I173" s="7">
        <v>0</v>
      </c>
      <c r="J173" s="7">
        <v>0</v>
      </c>
      <c r="K173" s="7">
        <v>0</v>
      </c>
      <c r="L173" s="8">
        <v>0</v>
      </c>
      <c r="M173" s="8">
        <v>0</v>
      </c>
      <c r="N173" s="9">
        <v>-14.087</v>
      </c>
      <c r="O173" s="10">
        <v>2.4020000000000001</v>
      </c>
      <c r="P173" s="10">
        <v>-1</v>
      </c>
      <c r="Q173" s="10">
        <v>-1.575</v>
      </c>
      <c r="R173" s="11">
        <v>-4</v>
      </c>
      <c r="S173" s="11">
        <v>3.835</v>
      </c>
      <c r="T173" s="2">
        <v>-8</v>
      </c>
      <c r="U173" s="2">
        <v>513.28</v>
      </c>
      <c r="V173" s="9">
        <v>405.81</v>
      </c>
      <c r="W173" s="11">
        <v>53.7</v>
      </c>
      <c r="X173" s="11">
        <v>0</v>
      </c>
      <c r="Y173" s="2">
        <v>17.670100000000001</v>
      </c>
      <c r="Z173" s="2">
        <v>6492.44</v>
      </c>
      <c r="AA173" s="7">
        <v>-26.13</v>
      </c>
      <c r="AB173" s="11">
        <v>655</v>
      </c>
      <c r="AC173" s="7">
        <v>490</v>
      </c>
      <c r="AD173" s="7">
        <v>0</v>
      </c>
      <c r="AE173" s="2">
        <v>0</v>
      </c>
      <c r="AG173" s="2">
        <v>0</v>
      </c>
    </row>
    <row r="174" spans="1:33" ht="15" x14ac:dyDescent="0.2">
      <c r="A174" s="2">
        <v>160</v>
      </c>
      <c r="B174" s="1" t="s">
        <v>231</v>
      </c>
      <c r="C174" s="7">
        <v>39.948</v>
      </c>
      <c r="D174" s="8">
        <v>83.8</v>
      </c>
      <c r="E174" s="8">
        <v>87.3</v>
      </c>
      <c r="F174" s="8">
        <v>150.80000000000001</v>
      </c>
      <c r="G174" s="8">
        <v>48.1</v>
      </c>
      <c r="H174" s="8">
        <v>74.900000000000006</v>
      </c>
      <c r="I174" s="7">
        <v>0.29099999999999998</v>
      </c>
      <c r="J174" s="7">
        <v>-4.0000000000000001E-3</v>
      </c>
      <c r="K174" s="7">
        <v>1.373</v>
      </c>
      <c r="L174" s="8">
        <v>90</v>
      </c>
      <c r="M174" s="8">
        <v>0</v>
      </c>
      <c r="N174" s="9">
        <v>4.9690000000000003</v>
      </c>
      <c r="O174" s="10">
        <v>-7.6699999999999994E-6</v>
      </c>
      <c r="P174" s="10">
        <v>1.234E-8</v>
      </c>
      <c r="Q174" s="10">
        <v>0</v>
      </c>
      <c r="R174" s="11">
        <v>107.57</v>
      </c>
      <c r="S174" s="11">
        <v>58.76</v>
      </c>
      <c r="T174" s="2">
        <v>0</v>
      </c>
      <c r="U174" s="2">
        <v>0</v>
      </c>
      <c r="V174" s="9">
        <v>15.233000000000001</v>
      </c>
      <c r="W174" s="11">
        <v>700.51</v>
      </c>
      <c r="X174" s="11">
        <v>-5.84</v>
      </c>
      <c r="Y174" s="2">
        <v>94</v>
      </c>
      <c r="Z174" s="2">
        <v>81</v>
      </c>
      <c r="AA174" s="7">
        <v>31.172999999999998</v>
      </c>
      <c r="AB174" s="11">
        <v>-1039.6400000000001</v>
      </c>
      <c r="AC174" s="7">
        <v>-2.3820000000000001</v>
      </c>
      <c r="AD174" s="7">
        <v>0.26400000000000001</v>
      </c>
      <c r="AE174" s="2">
        <v>1560</v>
      </c>
      <c r="AF174" s="12"/>
    </row>
    <row r="175" spans="1:33" ht="15" x14ac:dyDescent="0.2">
      <c r="A175" s="2">
        <v>161</v>
      </c>
      <c r="B175" s="1" t="s">
        <v>232</v>
      </c>
      <c r="C175" s="7">
        <v>106.124</v>
      </c>
      <c r="D175" s="8">
        <v>216</v>
      </c>
      <c r="E175" s="8">
        <v>452</v>
      </c>
      <c r="F175" s="8">
        <v>695</v>
      </c>
      <c r="G175" s="8">
        <v>46</v>
      </c>
      <c r="H175" s="8">
        <v>0</v>
      </c>
      <c r="I175" s="7">
        <v>0</v>
      </c>
      <c r="J175" s="7">
        <v>0.32</v>
      </c>
      <c r="K175" s="7">
        <v>1.0449999999999999</v>
      </c>
      <c r="L175" s="8">
        <v>293</v>
      </c>
      <c r="M175" s="8">
        <v>2.8</v>
      </c>
      <c r="N175" s="9">
        <v>-2.9</v>
      </c>
      <c r="O175" s="10">
        <v>0.11849999999999999</v>
      </c>
      <c r="P175" s="10">
        <v>-6.7940000000000003E-5</v>
      </c>
      <c r="Q175" s="10">
        <v>1.234E-8</v>
      </c>
      <c r="R175" s="11">
        <v>686.84</v>
      </c>
      <c r="S175" s="11">
        <v>314.66000000000003</v>
      </c>
      <c r="T175" s="2">
        <v>-8.7899999999999991</v>
      </c>
      <c r="U175" s="2">
        <v>5.35</v>
      </c>
      <c r="V175" s="9">
        <v>16.350100000000001</v>
      </c>
      <c r="W175" s="11">
        <v>3748.62</v>
      </c>
      <c r="X175" s="11">
        <v>-66.12</v>
      </c>
      <c r="Y175" s="2">
        <v>460</v>
      </c>
      <c r="Z175" s="2">
        <v>300</v>
      </c>
      <c r="AA175" s="7">
        <v>0</v>
      </c>
      <c r="AB175" s="11">
        <v>0</v>
      </c>
      <c r="AC175" s="7">
        <v>0</v>
      </c>
      <c r="AD175" s="7">
        <v>0</v>
      </c>
      <c r="AE175" s="2">
        <v>10200</v>
      </c>
    </row>
    <row r="176" spans="1:33" ht="15" x14ac:dyDescent="0.2">
      <c r="A176" s="2">
        <v>162</v>
      </c>
      <c r="B176" s="1" t="s">
        <v>233</v>
      </c>
      <c r="C176" s="7">
        <v>78.114000000000004</v>
      </c>
      <c r="D176" s="8">
        <v>278.7</v>
      </c>
      <c r="E176" s="8">
        <v>353.3</v>
      </c>
      <c r="F176" s="8">
        <v>562.1</v>
      </c>
      <c r="G176" s="8">
        <v>48.3</v>
      </c>
      <c r="H176" s="8">
        <v>259</v>
      </c>
      <c r="I176" s="7">
        <v>0.27100000000000002</v>
      </c>
      <c r="J176" s="7">
        <v>0.21199999999999999</v>
      </c>
      <c r="K176" s="7">
        <v>0.88500000000000001</v>
      </c>
      <c r="L176" s="8">
        <v>289</v>
      </c>
      <c r="M176" s="8">
        <v>0</v>
      </c>
      <c r="N176" s="9">
        <v>8.1010000000000009</v>
      </c>
      <c r="O176" s="10">
        <v>0.1133</v>
      </c>
      <c r="P176" s="10">
        <v>-7.2059999999999998E-5</v>
      </c>
      <c r="Q176" s="10">
        <v>1.7030000000000001E-8</v>
      </c>
      <c r="R176" s="11">
        <v>545.64</v>
      </c>
      <c r="S176" s="11">
        <v>265.33999999999997</v>
      </c>
      <c r="T176" s="2">
        <v>19.82</v>
      </c>
      <c r="U176" s="2">
        <v>30.99</v>
      </c>
      <c r="V176" s="9">
        <v>15.9008</v>
      </c>
      <c r="W176" s="11">
        <v>2788.51</v>
      </c>
      <c r="X176" s="11">
        <v>-52.36</v>
      </c>
      <c r="Y176" s="2">
        <v>377</v>
      </c>
      <c r="Z176" s="2">
        <v>280</v>
      </c>
      <c r="AA176" s="7">
        <v>52.1</v>
      </c>
      <c r="AB176" s="11">
        <v>-5557.61</v>
      </c>
      <c r="AC176" s="7">
        <v>-5.0720000000000001</v>
      </c>
      <c r="AD176" s="7">
        <v>3.61</v>
      </c>
      <c r="AE176" s="2">
        <v>7352</v>
      </c>
    </row>
    <row r="177" spans="1:31" ht="15" x14ac:dyDescent="0.2">
      <c r="A177" s="2">
        <v>163</v>
      </c>
      <c r="B177" s="1" t="s">
        <v>234</v>
      </c>
      <c r="C177" s="7">
        <v>122.124</v>
      </c>
      <c r="D177" s="8">
        <v>395.6</v>
      </c>
      <c r="E177" s="8">
        <v>523</v>
      </c>
      <c r="F177" s="8">
        <v>752</v>
      </c>
      <c r="G177" s="8">
        <v>45</v>
      </c>
      <c r="H177" s="8">
        <v>341</v>
      </c>
      <c r="I177" s="7">
        <v>0.25</v>
      </c>
      <c r="J177" s="7">
        <v>0.62</v>
      </c>
      <c r="K177" s="7">
        <v>1.075</v>
      </c>
      <c r="L177" s="8">
        <v>403</v>
      </c>
      <c r="M177" s="8">
        <v>1.7</v>
      </c>
      <c r="N177" s="9">
        <v>-12.250999999999999</v>
      </c>
      <c r="O177" s="10">
        <v>0.15029999999999999</v>
      </c>
      <c r="P177" s="10">
        <v>-1.0119999999999999E-4</v>
      </c>
      <c r="Q177" s="10">
        <v>2.5370000000000002E-8</v>
      </c>
      <c r="R177" s="11">
        <v>2617.6</v>
      </c>
      <c r="S177" s="11">
        <v>407.88</v>
      </c>
      <c r="T177" s="2">
        <v>-69.36</v>
      </c>
      <c r="U177" s="2">
        <v>-50.29</v>
      </c>
      <c r="V177" s="9">
        <v>17.163399999999999</v>
      </c>
      <c r="W177" s="11">
        <v>4190.7</v>
      </c>
      <c r="X177" s="11">
        <v>-125.2</v>
      </c>
      <c r="Y177" s="2">
        <v>560</v>
      </c>
      <c r="Z177" s="2">
        <v>405</v>
      </c>
      <c r="AA177" s="7">
        <v>0</v>
      </c>
      <c r="AB177" s="11">
        <v>0</v>
      </c>
      <c r="AC177" s="7">
        <v>0</v>
      </c>
      <c r="AD177" s="7">
        <v>0</v>
      </c>
      <c r="AE177" s="2">
        <v>12100</v>
      </c>
    </row>
    <row r="178" spans="1:31" ht="15" x14ac:dyDescent="0.2">
      <c r="A178" s="2">
        <v>164</v>
      </c>
      <c r="B178" s="1" t="s">
        <v>235</v>
      </c>
      <c r="C178" s="7">
        <v>103.124</v>
      </c>
      <c r="D178" s="8">
        <v>260</v>
      </c>
      <c r="E178" s="8">
        <v>464</v>
      </c>
      <c r="F178" s="8">
        <v>699.4</v>
      </c>
      <c r="G178" s="8">
        <v>41.6</v>
      </c>
      <c r="H178" s="8">
        <v>0</v>
      </c>
      <c r="I178" s="7">
        <v>0</v>
      </c>
      <c r="J178" s="7">
        <v>0.36</v>
      </c>
      <c r="K178" s="7">
        <v>1.01</v>
      </c>
      <c r="L178" s="8">
        <v>288</v>
      </c>
      <c r="M178" s="8">
        <v>3.5</v>
      </c>
      <c r="N178" s="9">
        <v>-6.2210000000000001</v>
      </c>
      <c r="O178" s="10">
        <v>0.13689999999999999</v>
      </c>
      <c r="P178" s="10">
        <v>-1.058E-4</v>
      </c>
      <c r="Q178" s="10">
        <v>3.222E-8</v>
      </c>
      <c r="R178" s="11">
        <v>0</v>
      </c>
      <c r="S178" s="11">
        <v>0</v>
      </c>
      <c r="T178" s="2">
        <v>52.3</v>
      </c>
      <c r="U178" s="2">
        <v>62.35</v>
      </c>
      <c r="V178" s="9">
        <v>0</v>
      </c>
      <c r="W178" s="11">
        <v>0</v>
      </c>
      <c r="X178" s="11">
        <v>0</v>
      </c>
      <c r="Y178" s="2">
        <v>0</v>
      </c>
      <c r="Z178" s="2">
        <v>0</v>
      </c>
      <c r="AA178" s="7">
        <v>59.774000000000001</v>
      </c>
      <c r="AB178" s="11">
        <v>-7912.31</v>
      </c>
      <c r="AC178" s="7">
        <v>-5.8810000000000002</v>
      </c>
      <c r="AD178" s="7">
        <v>6.53</v>
      </c>
      <c r="AE178" s="2">
        <v>0</v>
      </c>
    </row>
    <row r="179" spans="1:31" ht="15" x14ac:dyDescent="0.2">
      <c r="A179" s="2">
        <v>165</v>
      </c>
      <c r="B179" s="1" t="s">
        <v>236</v>
      </c>
      <c r="C179" s="7">
        <v>108.14</v>
      </c>
      <c r="D179" s="8">
        <v>257.8</v>
      </c>
      <c r="E179" s="8">
        <v>478.6</v>
      </c>
      <c r="F179" s="8">
        <v>677</v>
      </c>
      <c r="G179" s="8">
        <v>46</v>
      </c>
      <c r="H179" s="8">
        <v>334</v>
      </c>
      <c r="I179" s="7">
        <v>0.28000000000000003</v>
      </c>
      <c r="J179" s="7">
        <v>0.71</v>
      </c>
      <c r="K179" s="7">
        <v>1.0409999999999999</v>
      </c>
      <c r="L179" s="8">
        <v>298</v>
      </c>
      <c r="M179" s="8">
        <v>1.7</v>
      </c>
      <c r="N179" s="9">
        <v>-1.7669999999999999</v>
      </c>
      <c r="O179" s="10">
        <v>0.13089999999999999</v>
      </c>
      <c r="P179" s="10">
        <v>-8.0190000000000003E-5</v>
      </c>
      <c r="Q179" s="10">
        <v>1.8559999999999999E-8</v>
      </c>
      <c r="R179" s="11">
        <v>1088</v>
      </c>
      <c r="S179" s="11">
        <v>367.21</v>
      </c>
      <c r="T179" s="2">
        <v>-22.47</v>
      </c>
      <c r="U179" s="2">
        <v>0</v>
      </c>
      <c r="V179" s="9">
        <v>17.458200000000001</v>
      </c>
      <c r="W179" s="11">
        <v>4384.8100000000004</v>
      </c>
      <c r="X179" s="11">
        <v>-73.150000000000006</v>
      </c>
      <c r="Y179" s="2">
        <v>603</v>
      </c>
      <c r="Z179" s="2">
        <v>385</v>
      </c>
      <c r="AA179" s="7">
        <v>0</v>
      </c>
      <c r="AB179" s="11">
        <v>0</v>
      </c>
      <c r="AC179" s="7">
        <v>0</v>
      </c>
      <c r="AD179" s="7">
        <v>0</v>
      </c>
      <c r="AE179" s="2">
        <v>12070</v>
      </c>
    </row>
    <row r="180" spans="1:31" ht="15" x14ac:dyDescent="0.2">
      <c r="A180" s="2">
        <v>166</v>
      </c>
      <c r="B180" s="1" t="s">
        <v>237</v>
      </c>
      <c r="C180" s="7">
        <v>117.169</v>
      </c>
      <c r="D180" s="8">
        <v>165.9</v>
      </c>
      <c r="E180" s="8">
        <v>285.7</v>
      </c>
      <c r="F180" s="8">
        <v>452</v>
      </c>
      <c r="G180" s="8">
        <v>38.200000000000003</v>
      </c>
      <c r="H180" s="8">
        <v>0</v>
      </c>
      <c r="I180" s="7">
        <v>0</v>
      </c>
      <c r="J180" s="7">
        <v>0.15</v>
      </c>
      <c r="K180" s="7">
        <v>1.35</v>
      </c>
      <c r="L180" s="8">
        <v>284</v>
      </c>
      <c r="M180" s="8">
        <v>0</v>
      </c>
      <c r="N180" s="9">
        <v>0</v>
      </c>
      <c r="O180" s="10">
        <v>0</v>
      </c>
      <c r="P180" s="10">
        <v>0</v>
      </c>
      <c r="Q180" s="10">
        <v>0</v>
      </c>
      <c r="R180" s="11">
        <v>0</v>
      </c>
      <c r="S180" s="11">
        <v>0</v>
      </c>
      <c r="T180" s="2">
        <v>0</v>
      </c>
      <c r="U180" s="2">
        <v>0</v>
      </c>
      <c r="V180" s="9">
        <v>0</v>
      </c>
      <c r="W180" s="11">
        <v>0</v>
      </c>
      <c r="X180" s="11">
        <v>0</v>
      </c>
      <c r="Y180" s="2">
        <v>0</v>
      </c>
      <c r="Z180" s="2">
        <v>0</v>
      </c>
      <c r="AA180" s="7">
        <v>52.722999999999999</v>
      </c>
      <c r="AB180" s="11">
        <v>-4443.16</v>
      </c>
      <c r="AC180" s="7">
        <v>-5.4039999999999999</v>
      </c>
      <c r="AD180" s="7">
        <v>2.97</v>
      </c>
      <c r="AE180" s="2">
        <v>0</v>
      </c>
    </row>
    <row r="181" spans="1:31" ht="15" x14ac:dyDescent="0.2">
      <c r="A181" s="2">
        <v>167</v>
      </c>
      <c r="B181" s="1" t="s">
        <v>238</v>
      </c>
      <c r="C181" s="7">
        <v>67.805000000000007</v>
      </c>
      <c r="D181" s="8">
        <v>146.5</v>
      </c>
      <c r="E181" s="8">
        <v>173.3</v>
      </c>
      <c r="F181" s="8">
        <v>260.8</v>
      </c>
      <c r="G181" s="8">
        <v>49.2</v>
      </c>
      <c r="H181" s="8">
        <v>0</v>
      </c>
      <c r="I181" s="7">
        <v>0</v>
      </c>
      <c r="J181" s="7">
        <v>0.42</v>
      </c>
      <c r="K181" s="7">
        <v>0</v>
      </c>
      <c r="L181" s="8">
        <v>0</v>
      </c>
      <c r="M181" s="8">
        <v>0</v>
      </c>
      <c r="N181" s="9">
        <v>0</v>
      </c>
      <c r="O181" s="10">
        <v>0</v>
      </c>
      <c r="P181" s="10">
        <v>0</v>
      </c>
      <c r="Q181" s="10">
        <v>0</v>
      </c>
      <c r="R181" s="11">
        <v>0</v>
      </c>
      <c r="S181" s="11">
        <v>0</v>
      </c>
      <c r="T181" s="2">
        <v>0</v>
      </c>
      <c r="U181" s="2">
        <v>0</v>
      </c>
      <c r="V181" s="9">
        <v>0</v>
      </c>
      <c r="W181" s="11">
        <v>0</v>
      </c>
      <c r="X181" s="11">
        <v>0</v>
      </c>
      <c r="Y181" s="2">
        <v>0</v>
      </c>
      <c r="Z181" s="2">
        <v>0</v>
      </c>
      <c r="AA181" s="7">
        <v>67.757999999999996</v>
      </c>
      <c r="AB181" s="11">
        <v>-3748.59</v>
      </c>
      <c r="AC181" s="7">
        <v>-2.819</v>
      </c>
      <c r="AD181" s="7">
        <v>1.2</v>
      </c>
      <c r="AE181" s="2">
        <v>6140</v>
      </c>
    </row>
    <row r="182" spans="1:31" ht="15" x14ac:dyDescent="0.2">
      <c r="A182" s="2">
        <v>168</v>
      </c>
      <c r="B182" s="1" t="s">
        <v>239</v>
      </c>
      <c r="C182" s="7">
        <v>159.80799999999999</v>
      </c>
      <c r="D182" s="8">
        <v>266</v>
      </c>
      <c r="E182" s="8">
        <v>331.9</v>
      </c>
      <c r="F182" s="8">
        <v>584</v>
      </c>
      <c r="G182" s="8">
        <v>102</v>
      </c>
      <c r="H182" s="8">
        <v>127</v>
      </c>
      <c r="I182" s="7">
        <v>0.27</v>
      </c>
      <c r="J182" s="7">
        <v>0.13200000000000001</v>
      </c>
      <c r="K182" s="7">
        <v>3.1190000000000002</v>
      </c>
      <c r="L182" s="8">
        <v>293</v>
      </c>
      <c r="M182" s="8">
        <v>0.2</v>
      </c>
      <c r="N182" s="9">
        <v>8.0869999999999997</v>
      </c>
      <c r="O182" s="10">
        <v>2.6879999999999999E-3</v>
      </c>
      <c r="P182" s="10">
        <v>-2.8459999999999999E-6</v>
      </c>
      <c r="Q182" s="10">
        <v>1.0830000000000001E-9</v>
      </c>
      <c r="R182" s="11">
        <v>387.82</v>
      </c>
      <c r="S182" s="11">
        <v>292.79000000000002</v>
      </c>
      <c r="T182" s="2">
        <v>0</v>
      </c>
      <c r="U182" s="2">
        <v>0</v>
      </c>
      <c r="V182" s="9">
        <v>15.844099999999999</v>
      </c>
      <c r="W182" s="11">
        <v>2582.3200000000002</v>
      </c>
      <c r="X182" s="11">
        <v>-51.56</v>
      </c>
      <c r="Y182" s="2">
        <v>354</v>
      </c>
      <c r="Z182" s="2">
        <v>259</v>
      </c>
      <c r="AA182" s="7">
        <v>0</v>
      </c>
      <c r="AB182" s="11">
        <v>0</v>
      </c>
      <c r="AC182" s="7">
        <v>0</v>
      </c>
      <c r="AD182" s="7">
        <v>0</v>
      </c>
      <c r="AE182" s="2">
        <v>7210</v>
      </c>
    </row>
    <row r="183" spans="1:31" ht="15" x14ac:dyDescent="0.2">
      <c r="A183" s="2">
        <v>169</v>
      </c>
      <c r="B183" s="1" t="s">
        <v>240</v>
      </c>
      <c r="C183" s="7">
        <v>157.01</v>
      </c>
      <c r="D183" s="8">
        <v>242.3</v>
      </c>
      <c r="E183" s="8">
        <v>429.3</v>
      </c>
      <c r="F183" s="8">
        <v>670</v>
      </c>
      <c r="G183" s="8">
        <v>44.6</v>
      </c>
      <c r="H183" s="8">
        <v>324</v>
      </c>
      <c r="I183" s="7">
        <v>0.26300000000000001</v>
      </c>
      <c r="J183" s="7">
        <v>0.249</v>
      </c>
      <c r="K183" s="7">
        <v>1.4950000000000001</v>
      </c>
      <c r="L183" s="8">
        <v>293</v>
      </c>
      <c r="M183" s="8">
        <v>1.5</v>
      </c>
      <c r="N183" s="9">
        <v>-6.88</v>
      </c>
      <c r="O183" s="10">
        <v>0.1278</v>
      </c>
      <c r="P183" s="10">
        <v>-9.7460000000000005E-5</v>
      </c>
      <c r="Q183" s="10">
        <v>2.894E-8</v>
      </c>
      <c r="R183" s="11">
        <v>508.18</v>
      </c>
      <c r="S183" s="11">
        <v>302.42</v>
      </c>
      <c r="T183" s="2">
        <v>25.1</v>
      </c>
      <c r="U183" s="2">
        <v>33.11</v>
      </c>
      <c r="V183" s="9">
        <v>15.7972</v>
      </c>
      <c r="W183" s="11">
        <v>3313</v>
      </c>
      <c r="X183" s="11">
        <v>-67.709999999999994</v>
      </c>
      <c r="Y183" s="2">
        <v>450</v>
      </c>
      <c r="Z183" s="2">
        <v>320</v>
      </c>
      <c r="AA183" s="7">
        <v>56.566000000000003</v>
      </c>
      <c r="AB183" s="11">
        <v>-7005.23</v>
      </c>
      <c r="AC183" s="7">
        <v>-5.548</v>
      </c>
      <c r="AD183" s="7">
        <v>5.59</v>
      </c>
      <c r="AE183" s="2">
        <v>0</v>
      </c>
    </row>
    <row r="184" spans="1:31" ht="15" x14ac:dyDescent="0.2">
      <c r="A184" s="2">
        <v>170</v>
      </c>
      <c r="B184" s="1" t="s">
        <v>241</v>
      </c>
      <c r="C184" s="7">
        <v>178.232</v>
      </c>
      <c r="D184" s="8">
        <v>251</v>
      </c>
      <c r="E184" s="8">
        <v>523</v>
      </c>
      <c r="F184" s="8">
        <v>723</v>
      </c>
      <c r="G184" s="8">
        <v>26</v>
      </c>
      <c r="H184" s="8">
        <v>561</v>
      </c>
      <c r="I184" s="7">
        <v>0.25</v>
      </c>
      <c r="J184" s="7">
        <v>0.57999999999999996</v>
      </c>
      <c r="K184" s="7">
        <v>1.006</v>
      </c>
      <c r="L184" s="8">
        <v>293</v>
      </c>
      <c r="M184" s="8">
        <v>0</v>
      </c>
      <c r="N184" s="9">
        <v>-4.1479999999999997</v>
      </c>
      <c r="O184" s="10">
        <v>0.2072</v>
      </c>
      <c r="P184" s="10">
        <v>-1.1010000000000001E-4</v>
      </c>
      <c r="Q184" s="10">
        <v>1.728E-8</v>
      </c>
      <c r="R184" s="11">
        <v>882.36</v>
      </c>
      <c r="S184" s="11">
        <v>350.34</v>
      </c>
      <c r="T184" s="2">
        <v>0</v>
      </c>
      <c r="U184" s="2">
        <v>0</v>
      </c>
      <c r="V184" s="9">
        <v>16.336300000000001</v>
      </c>
      <c r="W184" s="11">
        <v>4158.47</v>
      </c>
      <c r="X184" s="11">
        <v>-94.15</v>
      </c>
      <c r="Y184" s="2">
        <v>570</v>
      </c>
      <c r="Z184" s="2">
        <v>390</v>
      </c>
      <c r="AA184" s="7">
        <v>0</v>
      </c>
      <c r="AB184" s="11">
        <v>0</v>
      </c>
      <c r="AC184" s="7">
        <v>0</v>
      </c>
      <c r="AD184" s="7">
        <v>0</v>
      </c>
      <c r="AE184" s="2">
        <v>11700</v>
      </c>
    </row>
    <row r="185" spans="1:31" ht="15" x14ac:dyDescent="0.2">
      <c r="A185" s="2">
        <v>171</v>
      </c>
      <c r="B185" s="1" t="s">
        <v>242</v>
      </c>
      <c r="C185" s="7">
        <v>130.23099999999999</v>
      </c>
      <c r="D185" s="8">
        <v>175.3</v>
      </c>
      <c r="E185" s="8">
        <v>415.6</v>
      </c>
      <c r="F185" s="8">
        <v>580</v>
      </c>
      <c r="G185" s="8">
        <v>25</v>
      </c>
      <c r="H185" s="8">
        <v>500</v>
      </c>
      <c r="I185" s="7">
        <v>0.26</v>
      </c>
      <c r="J185" s="7">
        <v>0.5</v>
      </c>
      <c r="K185" s="7">
        <v>0.76800000000000002</v>
      </c>
      <c r="L185" s="8">
        <v>293</v>
      </c>
      <c r="M185" s="8">
        <v>1.2</v>
      </c>
      <c r="N185" s="9">
        <v>1.446</v>
      </c>
      <c r="O185" s="10">
        <v>0.18459999999999999</v>
      </c>
      <c r="P185" s="10">
        <v>-9.7579999999999997E-5</v>
      </c>
      <c r="Q185" s="10">
        <v>1.9309999999999999E-8</v>
      </c>
      <c r="R185" s="11">
        <v>473.5</v>
      </c>
      <c r="S185" s="11">
        <v>266.56</v>
      </c>
      <c r="T185" s="2">
        <v>-79.8</v>
      </c>
      <c r="U185" s="2">
        <v>-21.16</v>
      </c>
      <c r="V185" s="9">
        <v>16.0778</v>
      </c>
      <c r="W185" s="11">
        <v>3296.15</v>
      </c>
      <c r="X185" s="11">
        <v>-66.150000000000006</v>
      </c>
      <c r="Y185" s="2">
        <v>455</v>
      </c>
      <c r="Z185" s="2">
        <v>305</v>
      </c>
      <c r="AA185" s="7">
        <v>0</v>
      </c>
      <c r="AB185" s="11">
        <v>0</v>
      </c>
      <c r="AC185" s="7">
        <v>0</v>
      </c>
      <c r="AD185" s="7">
        <v>0</v>
      </c>
      <c r="AE185" s="2">
        <v>8900</v>
      </c>
    </row>
    <row r="186" spans="1:31" ht="15" x14ac:dyDescent="0.2">
      <c r="A186" s="2">
        <v>172</v>
      </c>
      <c r="B186" s="1" t="s">
        <v>243</v>
      </c>
      <c r="C186" s="7">
        <v>69.106999999999999</v>
      </c>
      <c r="D186" s="8">
        <v>161</v>
      </c>
      <c r="E186" s="8">
        <v>391</v>
      </c>
      <c r="F186" s="8">
        <v>582.20000000000005</v>
      </c>
      <c r="G186" s="8">
        <v>37.4</v>
      </c>
      <c r="H186" s="8">
        <v>285</v>
      </c>
      <c r="I186" s="7">
        <v>0.223</v>
      </c>
      <c r="J186" s="7">
        <v>0.371</v>
      </c>
      <c r="K186" s="7">
        <v>0.79200000000000004</v>
      </c>
      <c r="L186" s="8">
        <v>293</v>
      </c>
      <c r="M186" s="8">
        <v>3.8</v>
      </c>
      <c r="N186" s="9">
        <v>3.633</v>
      </c>
      <c r="O186" s="10">
        <v>7.6569999999999999E-2</v>
      </c>
      <c r="P186" s="10">
        <v>-3.9119999999999998E-5</v>
      </c>
      <c r="Q186" s="10">
        <v>7.1230000000000003E-9</v>
      </c>
      <c r="R186" s="11">
        <v>438.04</v>
      </c>
      <c r="S186" s="11">
        <v>256.83999999999997</v>
      </c>
      <c r="T186" s="2">
        <v>8.14</v>
      </c>
      <c r="U186" s="2">
        <v>25.97</v>
      </c>
      <c r="V186" s="9">
        <v>16.209199999999999</v>
      </c>
      <c r="W186" s="11">
        <v>3202.21</v>
      </c>
      <c r="X186" s="11">
        <v>-56.16</v>
      </c>
      <c r="Y186" s="2">
        <v>433</v>
      </c>
      <c r="Z186" s="2">
        <v>307</v>
      </c>
      <c r="AA186" s="7">
        <v>56.604999999999997</v>
      </c>
      <c r="AB186" s="11">
        <v>-6476.68</v>
      </c>
      <c r="AC186" s="7">
        <v>-5.5990000000000002</v>
      </c>
      <c r="AD186" s="7">
        <v>5.03</v>
      </c>
      <c r="AE186" s="2">
        <v>8220</v>
      </c>
    </row>
    <row r="187" spans="1:31" ht="15" x14ac:dyDescent="0.2">
      <c r="A187" s="2">
        <v>173</v>
      </c>
      <c r="B187" s="1" t="s">
        <v>244</v>
      </c>
      <c r="C187" s="7">
        <v>112.21599999999999</v>
      </c>
      <c r="D187" s="8">
        <v>0</v>
      </c>
      <c r="E187" s="8">
        <v>391</v>
      </c>
      <c r="F187" s="8">
        <v>579</v>
      </c>
      <c r="G187" s="8">
        <v>284</v>
      </c>
      <c r="H187" s="8">
        <v>0</v>
      </c>
      <c r="I187" s="7">
        <v>0</v>
      </c>
      <c r="J187" s="7">
        <v>0.27700000000000002</v>
      </c>
      <c r="K187" s="7">
        <v>0</v>
      </c>
      <c r="L187" s="8">
        <v>0</v>
      </c>
      <c r="M187" s="8">
        <v>0</v>
      </c>
      <c r="N187" s="9">
        <v>0</v>
      </c>
      <c r="O187" s="10">
        <v>0</v>
      </c>
      <c r="P187" s="10">
        <v>0</v>
      </c>
      <c r="Q187" s="10">
        <v>0</v>
      </c>
      <c r="R187" s="11">
        <v>0</v>
      </c>
      <c r="S187" s="11">
        <v>0</v>
      </c>
      <c r="T187" s="2">
        <v>0</v>
      </c>
      <c r="U187" s="2">
        <v>0</v>
      </c>
      <c r="V187" s="9">
        <v>15.754300000000001</v>
      </c>
      <c r="W187" s="11">
        <v>3073.95</v>
      </c>
      <c r="X187" s="11">
        <v>54.2</v>
      </c>
      <c r="Y187" s="2">
        <v>418</v>
      </c>
      <c r="Z187" s="2">
        <v>283</v>
      </c>
      <c r="AA187" s="7">
        <v>0</v>
      </c>
      <c r="AB187" s="11">
        <v>0</v>
      </c>
      <c r="AC187" s="7">
        <v>0</v>
      </c>
      <c r="AD187" s="7">
        <v>0</v>
      </c>
      <c r="AE187" s="2">
        <v>7900</v>
      </c>
    </row>
    <row r="188" spans="1:31" ht="15" x14ac:dyDescent="0.2">
      <c r="A188" s="2">
        <v>174</v>
      </c>
      <c r="B188" s="1" t="s">
        <v>245</v>
      </c>
      <c r="C188" s="7">
        <v>112.21599999999999</v>
      </c>
      <c r="D188" s="8">
        <v>0</v>
      </c>
      <c r="E188" s="8">
        <v>382.4</v>
      </c>
      <c r="F188" s="8">
        <v>571</v>
      </c>
      <c r="G188" s="8">
        <v>27.7</v>
      </c>
      <c r="H188" s="8">
        <v>0</v>
      </c>
      <c r="I188" s="7">
        <v>0</v>
      </c>
      <c r="J188" s="7">
        <v>0.246</v>
      </c>
      <c r="K188" s="7">
        <v>0</v>
      </c>
      <c r="L188" s="8">
        <v>0</v>
      </c>
      <c r="M188" s="8">
        <v>0</v>
      </c>
      <c r="N188" s="9">
        <v>0</v>
      </c>
      <c r="O188" s="10">
        <v>0</v>
      </c>
      <c r="P188" s="10">
        <v>0</v>
      </c>
      <c r="Q188" s="10">
        <v>0</v>
      </c>
      <c r="R188" s="11">
        <v>0</v>
      </c>
      <c r="S188" s="11">
        <v>0</v>
      </c>
      <c r="T188" s="2">
        <v>0</v>
      </c>
      <c r="U188" s="2">
        <v>0</v>
      </c>
      <c r="V188" s="9">
        <v>15.775600000000001</v>
      </c>
      <c r="W188" s="11">
        <v>3009.7</v>
      </c>
      <c r="X188" s="11">
        <v>53.23</v>
      </c>
      <c r="Y188" s="2">
        <v>417</v>
      </c>
      <c r="Z188" s="2">
        <v>282</v>
      </c>
      <c r="AA188" s="7">
        <v>0</v>
      </c>
      <c r="AB188" s="11">
        <v>0</v>
      </c>
      <c r="AC188" s="7">
        <v>0</v>
      </c>
      <c r="AD188" s="7">
        <v>0</v>
      </c>
      <c r="AE188" s="2">
        <v>7900</v>
      </c>
    </row>
    <row r="189" spans="1:31" ht="15" x14ac:dyDescent="0.2">
      <c r="A189" s="2">
        <v>175</v>
      </c>
      <c r="B189" s="1" t="s">
        <v>246</v>
      </c>
      <c r="C189" s="7">
        <v>153.26900000000001</v>
      </c>
      <c r="D189" s="8">
        <v>255.3</v>
      </c>
      <c r="E189" s="8">
        <v>516</v>
      </c>
      <c r="F189" s="8">
        <v>622</v>
      </c>
      <c r="G189" s="8">
        <v>32.1</v>
      </c>
      <c r="H189" s="8">
        <v>0</v>
      </c>
      <c r="I189" s="7">
        <v>0</v>
      </c>
      <c r="J189" s="7">
        <v>0</v>
      </c>
      <c r="K189" s="7">
        <v>0.82</v>
      </c>
      <c r="L189" s="8">
        <v>293</v>
      </c>
      <c r="M189" s="8">
        <v>0</v>
      </c>
      <c r="N189" s="9">
        <v>0</v>
      </c>
      <c r="O189" s="10">
        <v>0</v>
      </c>
      <c r="P189" s="10">
        <v>0</v>
      </c>
      <c r="Q189" s="10">
        <v>0</v>
      </c>
      <c r="R189" s="11">
        <v>0</v>
      </c>
      <c r="S189" s="11">
        <v>0</v>
      </c>
      <c r="T189" s="2">
        <v>0</v>
      </c>
      <c r="U189" s="2">
        <v>0</v>
      </c>
      <c r="V189" s="9">
        <v>0</v>
      </c>
      <c r="W189" s="11">
        <v>0</v>
      </c>
      <c r="X189" s="11">
        <v>0</v>
      </c>
      <c r="Y189" s="2">
        <v>0</v>
      </c>
      <c r="Z189" s="2">
        <v>0</v>
      </c>
      <c r="AA189" s="7">
        <v>0</v>
      </c>
      <c r="AB189" s="11">
        <v>0</v>
      </c>
      <c r="AC189" s="7">
        <v>0</v>
      </c>
      <c r="AD189" s="7">
        <v>0</v>
      </c>
      <c r="AE189" s="2">
        <v>0</v>
      </c>
    </row>
    <row r="190" spans="1:31" ht="15" x14ac:dyDescent="0.2">
      <c r="A190" s="2">
        <v>176</v>
      </c>
      <c r="B190" s="1" t="s">
        <v>247</v>
      </c>
      <c r="C190" s="7">
        <v>44.01</v>
      </c>
      <c r="D190" s="8">
        <v>216.6</v>
      </c>
      <c r="E190" s="8">
        <v>194.7</v>
      </c>
      <c r="F190" s="8">
        <v>304.2</v>
      </c>
      <c r="G190" s="8">
        <v>72.8</v>
      </c>
      <c r="H190" s="8">
        <v>94</v>
      </c>
      <c r="I190" s="7">
        <v>0.27400000000000002</v>
      </c>
      <c r="J190" s="7">
        <v>0.22500000000000001</v>
      </c>
      <c r="K190" s="7">
        <v>0.77700000000000002</v>
      </c>
      <c r="L190" s="8">
        <v>293</v>
      </c>
      <c r="M190" s="8">
        <v>0</v>
      </c>
      <c r="N190" s="9">
        <v>4.7279999999999998</v>
      </c>
      <c r="O190" s="10">
        <v>1.754E-2</v>
      </c>
      <c r="P190" s="10">
        <v>-1.3380000000000001E-5</v>
      </c>
      <c r="Q190" s="10">
        <v>4.0970000000000002E-9</v>
      </c>
      <c r="R190" s="11">
        <v>578.08000000000004</v>
      </c>
      <c r="S190" s="11">
        <v>185.24</v>
      </c>
      <c r="T190" s="2">
        <v>94.03</v>
      </c>
      <c r="U190" s="2">
        <v>-94.26</v>
      </c>
      <c r="V190" s="9">
        <v>22.5898</v>
      </c>
      <c r="W190" s="11">
        <v>3103.39</v>
      </c>
      <c r="X190" s="11">
        <v>-0.16</v>
      </c>
      <c r="Y190" s="2">
        <v>204</v>
      </c>
      <c r="Z190" s="2">
        <v>154</v>
      </c>
      <c r="AA190" s="7">
        <v>52.73</v>
      </c>
      <c r="AB190" s="11">
        <v>-3146.64</v>
      </c>
      <c r="AC190" s="7">
        <v>-3.5720000000000001</v>
      </c>
      <c r="AD190" s="7">
        <v>0.70299999999999996</v>
      </c>
      <c r="AE190" s="2">
        <v>4100</v>
      </c>
    </row>
    <row r="191" spans="1:31" ht="15" x14ac:dyDescent="0.2">
      <c r="A191" s="2">
        <v>177</v>
      </c>
      <c r="B191" s="1" t="s">
        <v>248</v>
      </c>
      <c r="C191" s="7">
        <v>76.131</v>
      </c>
      <c r="D191" s="8">
        <v>161.30000000000001</v>
      </c>
      <c r="E191" s="8">
        <v>319.39999999999998</v>
      </c>
      <c r="F191" s="8">
        <v>552</v>
      </c>
      <c r="G191" s="8">
        <v>78</v>
      </c>
      <c r="H191" s="8">
        <v>170</v>
      </c>
      <c r="I191" s="7">
        <v>0.29299999999999998</v>
      </c>
      <c r="J191" s="7">
        <v>0.115</v>
      </c>
      <c r="K191" s="7">
        <v>1.2929999999999999</v>
      </c>
      <c r="L191" s="8">
        <v>273</v>
      </c>
      <c r="M191" s="8">
        <v>0</v>
      </c>
      <c r="N191" s="9">
        <v>6.5549999999999997</v>
      </c>
      <c r="O191" s="10">
        <v>1.941E-2</v>
      </c>
      <c r="P191" s="10">
        <v>-1.8309999999999999E-5</v>
      </c>
      <c r="Q191" s="10">
        <v>6.3840000000000003E-9</v>
      </c>
      <c r="R191" s="11">
        <v>274.08</v>
      </c>
      <c r="S191" s="11">
        <v>200.22</v>
      </c>
      <c r="T191" s="2">
        <v>27.98</v>
      </c>
      <c r="U191" s="2">
        <v>15.99</v>
      </c>
      <c r="V191" s="9">
        <v>15.984400000000001</v>
      </c>
      <c r="W191" s="11">
        <v>2690.83</v>
      </c>
      <c r="X191" s="11">
        <v>-31.62</v>
      </c>
      <c r="Y191" s="2">
        <v>342</v>
      </c>
      <c r="Z191" s="2">
        <v>223</v>
      </c>
      <c r="AA191" s="7">
        <v>37.409999999999997</v>
      </c>
      <c r="AB191" s="11">
        <v>-4233.99</v>
      </c>
      <c r="AC191" s="7">
        <v>-3.0720000000000001</v>
      </c>
      <c r="AD191" s="7">
        <v>2.21</v>
      </c>
      <c r="AE191" s="2">
        <v>6390</v>
      </c>
    </row>
    <row r="192" spans="1:31" ht="15" x14ac:dyDescent="0.2">
      <c r="A192" s="2">
        <v>178</v>
      </c>
      <c r="B192" s="1" t="s">
        <v>249</v>
      </c>
      <c r="C192" s="7">
        <v>28.018000000000001</v>
      </c>
      <c r="D192" s="8">
        <v>68.099999999999994</v>
      </c>
      <c r="E192" s="8">
        <v>81.7</v>
      </c>
      <c r="F192" s="8">
        <v>32.9</v>
      </c>
      <c r="G192" s="8">
        <v>34.5</v>
      </c>
      <c r="H192" s="8">
        <v>93.1</v>
      </c>
      <c r="I192" s="7">
        <v>0.29499999999999998</v>
      </c>
      <c r="J192" s="7">
        <v>4.9000000000000002E-2</v>
      </c>
      <c r="K192" s="7">
        <v>0.80300000000000005</v>
      </c>
      <c r="L192" s="8">
        <v>81</v>
      </c>
      <c r="M192" s="8">
        <v>0.1</v>
      </c>
      <c r="N192" s="9">
        <v>7.3730000000000002</v>
      </c>
      <c r="O192" s="10">
        <v>-3.0699999999999998E-3</v>
      </c>
      <c r="P192" s="10">
        <v>6.6619999999999999E-6</v>
      </c>
      <c r="Q192" s="10">
        <v>-3.0370000000000002E-9</v>
      </c>
      <c r="R192" s="11">
        <v>94.06</v>
      </c>
      <c r="S192" s="11">
        <v>48.9</v>
      </c>
      <c r="T192" s="2">
        <v>-26.42</v>
      </c>
      <c r="U192" s="2">
        <v>-32.81</v>
      </c>
      <c r="V192" s="9">
        <v>14.368600000000001</v>
      </c>
      <c r="W192" s="11">
        <v>530.22</v>
      </c>
      <c r="X192" s="11">
        <v>-13.15</v>
      </c>
      <c r="Y192" s="2">
        <v>108</v>
      </c>
      <c r="Z192" s="2">
        <v>63</v>
      </c>
      <c r="AA192" s="7">
        <v>32.981000000000002</v>
      </c>
      <c r="AB192" s="11">
        <v>-997.18</v>
      </c>
      <c r="AC192" s="7">
        <v>-3.2160000000000002</v>
      </c>
      <c r="AD192" s="7">
        <v>0.28399999999999997</v>
      </c>
      <c r="AE192" s="2">
        <v>1444</v>
      </c>
    </row>
    <row r="193" spans="1:31" ht="15" x14ac:dyDescent="0.2">
      <c r="A193" s="2">
        <v>179</v>
      </c>
      <c r="B193" s="1" t="s">
        <v>250</v>
      </c>
      <c r="C193" s="7">
        <v>153.82300000000001</v>
      </c>
      <c r="D193" s="8">
        <v>250</v>
      </c>
      <c r="E193" s="8">
        <v>349.7</v>
      </c>
      <c r="F193" s="8">
        <v>556.4</v>
      </c>
      <c r="G193" s="8">
        <v>45</v>
      </c>
      <c r="H193" s="8">
        <v>276</v>
      </c>
      <c r="I193" s="7">
        <v>0.27200000000000002</v>
      </c>
      <c r="J193" s="7">
        <v>0.19400000000000001</v>
      </c>
      <c r="K193" s="7">
        <v>1.5840000000000001</v>
      </c>
      <c r="L193" s="8">
        <v>298</v>
      </c>
      <c r="M193" s="8">
        <v>0</v>
      </c>
      <c r="N193" s="9">
        <v>9.7249999999999996</v>
      </c>
      <c r="O193" s="10">
        <v>4.8930000000000001E-2</v>
      </c>
      <c r="P193" s="10">
        <v>-5.4209999999999998E-5</v>
      </c>
      <c r="Q193" s="10">
        <v>2.112E-8</v>
      </c>
      <c r="R193" s="11">
        <v>2540.15</v>
      </c>
      <c r="S193" s="11">
        <v>290.83999999999997</v>
      </c>
      <c r="T193" s="2">
        <v>-4</v>
      </c>
      <c r="U193" s="2">
        <v>-13.92</v>
      </c>
      <c r="V193" s="9">
        <v>15.8742</v>
      </c>
      <c r="W193" s="11">
        <v>2808.19</v>
      </c>
      <c r="X193" s="11">
        <v>-45.99</v>
      </c>
      <c r="Y193" s="2">
        <v>374</v>
      </c>
      <c r="Z193" s="2">
        <v>253</v>
      </c>
      <c r="AA193" s="7">
        <v>351.00900000000001</v>
      </c>
      <c r="AB193" s="11">
        <v>-5386.51</v>
      </c>
      <c r="AC193" s="7">
        <v>-0.95299999999999996</v>
      </c>
      <c r="AD193" s="7">
        <v>3.82</v>
      </c>
      <c r="AE193" s="2">
        <v>7170</v>
      </c>
    </row>
    <row r="194" spans="1:31" ht="15" x14ac:dyDescent="0.2">
      <c r="A194" s="2">
        <v>180</v>
      </c>
      <c r="B194" s="1" t="s">
        <v>251</v>
      </c>
      <c r="C194" s="7">
        <v>88.004999999999995</v>
      </c>
      <c r="D194" s="8">
        <v>86.4</v>
      </c>
      <c r="E194" s="8">
        <v>145.19999999999999</v>
      </c>
      <c r="F194" s="8">
        <v>227.6</v>
      </c>
      <c r="G194" s="8">
        <v>36.9</v>
      </c>
      <c r="H194" s="8">
        <v>140</v>
      </c>
      <c r="I194" s="7">
        <v>0.27700000000000002</v>
      </c>
      <c r="J194" s="7">
        <v>0.191</v>
      </c>
      <c r="K194" s="7">
        <v>0</v>
      </c>
      <c r="L194" s="8">
        <v>0</v>
      </c>
      <c r="M194" s="8">
        <v>0</v>
      </c>
      <c r="N194" s="9">
        <v>3.339</v>
      </c>
      <c r="O194" s="10">
        <v>4.8379999999999999E-2</v>
      </c>
      <c r="P194" s="10">
        <v>-3.8819999999999998E-5</v>
      </c>
      <c r="Q194" s="10">
        <v>1.078E-8</v>
      </c>
      <c r="R194" s="11">
        <v>0</v>
      </c>
      <c r="S194" s="11">
        <v>0</v>
      </c>
      <c r="T194" s="2">
        <v>-223</v>
      </c>
      <c r="U194" s="2">
        <v>-212.34</v>
      </c>
      <c r="V194" s="9">
        <v>16.054300000000001</v>
      </c>
      <c r="W194" s="11">
        <v>1244.55</v>
      </c>
      <c r="X194" s="11">
        <v>-13.06</v>
      </c>
      <c r="Y194" s="2">
        <v>148</v>
      </c>
      <c r="Z194" s="2">
        <v>93</v>
      </c>
      <c r="AA194" s="7">
        <v>0</v>
      </c>
      <c r="AB194" s="11">
        <v>0</v>
      </c>
      <c r="AC194" s="7">
        <v>0</v>
      </c>
      <c r="AD194" s="7">
        <v>0</v>
      </c>
      <c r="AE194" s="2">
        <v>2860</v>
      </c>
    </row>
    <row r="195" spans="1:31" ht="15" x14ac:dyDescent="0.2">
      <c r="A195" s="2">
        <v>181</v>
      </c>
      <c r="B195" s="1" t="s">
        <v>252</v>
      </c>
      <c r="C195" s="7">
        <v>60.07</v>
      </c>
      <c r="D195" s="8">
        <v>134.30000000000001</v>
      </c>
      <c r="E195" s="8">
        <v>222.9</v>
      </c>
      <c r="F195" s="8">
        <v>375</v>
      </c>
      <c r="G195" s="8">
        <v>58</v>
      </c>
      <c r="H195" s="8">
        <v>140</v>
      </c>
      <c r="I195" s="7">
        <v>0.26</v>
      </c>
      <c r="J195" s="7">
        <v>9.9000000000000005E-2</v>
      </c>
      <c r="K195" s="7">
        <v>1.274</v>
      </c>
      <c r="L195" s="8">
        <v>173.7</v>
      </c>
      <c r="M195" s="8">
        <v>0.7</v>
      </c>
      <c r="N195" s="9">
        <v>5.6289999999999996</v>
      </c>
      <c r="O195" s="10">
        <v>1.907E-2</v>
      </c>
      <c r="P195" s="10">
        <v>-1.6759999999999999E-5</v>
      </c>
      <c r="Q195" s="10">
        <v>5.86E-9</v>
      </c>
      <c r="R195" s="11">
        <v>0</v>
      </c>
      <c r="S195" s="11">
        <v>0</v>
      </c>
      <c r="T195" s="2">
        <v>-33.08</v>
      </c>
      <c r="U195" s="2">
        <v>-39.590000000000003</v>
      </c>
      <c r="V195" s="9">
        <v>0</v>
      </c>
      <c r="W195" s="11">
        <v>0</v>
      </c>
      <c r="X195" s="11">
        <v>0</v>
      </c>
      <c r="Y195" s="2">
        <v>0</v>
      </c>
      <c r="Z195" s="2">
        <v>0</v>
      </c>
      <c r="AA195" s="7">
        <v>41.853000000000002</v>
      </c>
      <c r="AB195" s="11">
        <v>-3137.78</v>
      </c>
      <c r="AC195" s="7">
        <v>-3.9140000000000001</v>
      </c>
      <c r="AD195" s="7">
        <v>1.3</v>
      </c>
      <c r="AE195" s="2">
        <v>0</v>
      </c>
    </row>
    <row r="196" spans="1:31" ht="15" x14ac:dyDescent="0.2">
      <c r="A196" s="2">
        <v>182</v>
      </c>
      <c r="B196" s="1" t="s">
        <v>253</v>
      </c>
      <c r="C196" s="7">
        <v>70.906000000000006</v>
      </c>
      <c r="D196" s="8">
        <v>172.2</v>
      </c>
      <c r="E196" s="8">
        <v>238.7</v>
      </c>
      <c r="F196" s="8">
        <v>417</v>
      </c>
      <c r="G196" s="8">
        <v>76</v>
      </c>
      <c r="H196" s="8">
        <v>124</v>
      </c>
      <c r="I196" s="7">
        <v>0.27500000000000002</v>
      </c>
      <c r="J196" s="7">
        <v>7.2999999999999995E-2</v>
      </c>
      <c r="K196" s="7">
        <v>1.5629999999999999</v>
      </c>
      <c r="L196" s="8">
        <v>239.1</v>
      </c>
      <c r="M196" s="8">
        <v>0.2</v>
      </c>
      <c r="N196" s="9">
        <v>6.4320000000000004</v>
      </c>
      <c r="O196" s="10">
        <v>8.0820000000000006E-3</v>
      </c>
      <c r="P196" s="10">
        <v>-9.2410000000000001E-6</v>
      </c>
      <c r="Q196" s="10">
        <v>3.6950000000000002E-9</v>
      </c>
      <c r="R196" s="11">
        <v>191.96</v>
      </c>
      <c r="S196" s="11">
        <v>172.55</v>
      </c>
      <c r="T196" s="2">
        <v>0</v>
      </c>
      <c r="U196" s="2">
        <v>0</v>
      </c>
      <c r="V196" s="9">
        <v>15.961</v>
      </c>
      <c r="W196" s="11">
        <v>1978.32</v>
      </c>
      <c r="X196" s="11">
        <v>-27.01</v>
      </c>
      <c r="Y196" s="2">
        <v>264</v>
      </c>
      <c r="Z196" s="2">
        <v>172</v>
      </c>
      <c r="AA196" s="7">
        <v>42.216999999999999</v>
      </c>
      <c r="AB196" s="11">
        <v>-3412.28</v>
      </c>
      <c r="AC196" s="7">
        <v>-3.8940000000000001</v>
      </c>
      <c r="AD196" s="7">
        <v>1.27</v>
      </c>
      <c r="AE196" s="2">
        <v>4880</v>
      </c>
    </row>
    <row r="197" spans="1:31" ht="15" x14ac:dyDescent="0.2">
      <c r="A197" s="2">
        <v>183</v>
      </c>
      <c r="B197" s="1" t="s">
        <v>254</v>
      </c>
      <c r="C197" s="7">
        <v>112.559</v>
      </c>
      <c r="D197" s="8">
        <v>227.6</v>
      </c>
      <c r="E197" s="8">
        <v>404.9</v>
      </c>
      <c r="F197" s="8">
        <v>632.4</v>
      </c>
      <c r="G197" s="8">
        <v>44.6</v>
      </c>
      <c r="H197" s="8">
        <v>308</v>
      </c>
      <c r="I197" s="7">
        <v>0.26500000000000001</v>
      </c>
      <c r="J197" s="7">
        <v>0.249</v>
      </c>
      <c r="K197" s="7">
        <v>1.1060000000000001</v>
      </c>
      <c r="L197" s="8">
        <v>293</v>
      </c>
      <c r="M197" s="8">
        <v>1.6</v>
      </c>
      <c r="N197" s="9">
        <v>-8.0939999999999994</v>
      </c>
      <c r="O197" s="10">
        <v>0.13450000000000001</v>
      </c>
      <c r="P197" s="10">
        <v>-1.08E-4</v>
      </c>
      <c r="Q197" s="10">
        <v>3.407E-8</v>
      </c>
      <c r="R197" s="11">
        <v>477.76</v>
      </c>
      <c r="S197" s="11">
        <v>276.22000000000003</v>
      </c>
      <c r="T197" s="2">
        <v>12.39</v>
      </c>
      <c r="U197" s="2">
        <v>23.7</v>
      </c>
      <c r="V197" s="9">
        <v>16.067599999999999</v>
      </c>
      <c r="W197" s="11">
        <v>3295.12</v>
      </c>
      <c r="X197" s="11">
        <v>-55.6</v>
      </c>
      <c r="Y197" s="2">
        <v>420</v>
      </c>
      <c r="Z197" s="2">
        <v>320</v>
      </c>
      <c r="AA197" s="7">
        <v>57.250999999999998</v>
      </c>
      <c r="AB197" s="11">
        <v>-6684.47</v>
      </c>
      <c r="AC197" s="7">
        <v>-5.6859999999999999</v>
      </c>
      <c r="AD197" s="7">
        <v>4.9800000000000004</v>
      </c>
      <c r="AE197" s="2">
        <v>8735</v>
      </c>
    </row>
    <row r="198" spans="1:31" ht="15" x14ac:dyDescent="0.2">
      <c r="A198" s="2">
        <v>184</v>
      </c>
      <c r="B198" s="1" t="s">
        <v>255</v>
      </c>
      <c r="C198" s="7">
        <v>86.468999999999994</v>
      </c>
      <c r="D198" s="8">
        <v>113</v>
      </c>
      <c r="E198" s="8">
        <v>232.4</v>
      </c>
      <c r="F198" s="8">
        <v>369.2</v>
      </c>
      <c r="G198" s="8">
        <v>49.1</v>
      </c>
      <c r="H198" s="8">
        <v>165</v>
      </c>
      <c r="I198" s="7">
        <v>0.26700000000000002</v>
      </c>
      <c r="J198" s="7">
        <v>0.215</v>
      </c>
      <c r="K198" s="7">
        <v>1.23</v>
      </c>
      <c r="L198" s="8">
        <v>289</v>
      </c>
      <c r="M198" s="8">
        <v>0</v>
      </c>
      <c r="N198" s="9">
        <v>4.1319999999999997</v>
      </c>
      <c r="O198" s="10">
        <v>3.8649999999999997E-2</v>
      </c>
      <c r="P198" s="10">
        <v>-2.794E-5</v>
      </c>
      <c r="Q198" s="10">
        <v>7.3049999999999999E-9</v>
      </c>
      <c r="R198" s="11">
        <v>0</v>
      </c>
      <c r="S198" s="11">
        <v>0</v>
      </c>
      <c r="T198" s="2">
        <v>-119.9</v>
      </c>
      <c r="U198" s="2">
        <v>112.47</v>
      </c>
      <c r="V198" s="9">
        <v>15.5602</v>
      </c>
      <c r="W198" s="11">
        <v>1704.8</v>
      </c>
      <c r="X198" s="11">
        <v>-41.3</v>
      </c>
      <c r="Y198" s="2">
        <v>240</v>
      </c>
      <c r="Z198" s="2">
        <v>223</v>
      </c>
      <c r="AA198" s="7">
        <v>52.662999999999997</v>
      </c>
      <c r="AB198" s="11">
        <v>-3763.03</v>
      </c>
      <c r="AC198" s="7">
        <v>-3.4740000000000002</v>
      </c>
      <c r="AD198" s="7">
        <v>1.53</v>
      </c>
      <c r="AE198" s="2">
        <v>4826</v>
      </c>
    </row>
    <row r="199" spans="1:31" ht="15" x14ac:dyDescent="0.2">
      <c r="A199" s="2">
        <v>185</v>
      </c>
      <c r="B199" s="1" t="s">
        <v>256</v>
      </c>
      <c r="C199" s="7">
        <v>119.378</v>
      </c>
      <c r="D199" s="8">
        <v>209.6</v>
      </c>
      <c r="E199" s="8">
        <v>334.3</v>
      </c>
      <c r="F199" s="8">
        <v>536.4</v>
      </c>
      <c r="G199" s="8">
        <v>54</v>
      </c>
      <c r="H199" s="8">
        <v>239</v>
      </c>
      <c r="I199" s="7">
        <v>0.29299999999999998</v>
      </c>
      <c r="J199" s="7">
        <v>0.216</v>
      </c>
      <c r="K199" s="7">
        <v>1.4890000000000001</v>
      </c>
      <c r="L199" s="8">
        <v>293</v>
      </c>
      <c r="M199" s="8">
        <v>1.1000000000000001</v>
      </c>
      <c r="N199" s="9">
        <v>5.7329999999999997</v>
      </c>
      <c r="O199" s="10">
        <v>4.5220000000000003E-2</v>
      </c>
      <c r="P199" s="10">
        <v>-4.3970000000000001E-5</v>
      </c>
      <c r="Q199" s="10">
        <v>1.5900000000000001E-9</v>
      </c>
      <c r="R199" s="11">
        <v>394.81</v>
      </c>
      <c r="S199" s="11">
        <v>246.5</v>
      </c>
      <c r="T199" s="2">
        <v>24.2</v>
      </c>
      <c r="U199" s="2">
        <v>-16.38</v>
      </c>
      <c r="V199" s="9">
        <v>15.9732</v>
      </c>
      <c r="W199" s="11">
        <v>2696.79</v>
      </c>
      <c r="X199" s="11">
        <v>-46.16</v>
      </c>
      <c r="Y199" s="2">
        <v>370</v>
      </c>
      <c r="Z199" s="2">
        <v>260</v>
      </c>
      <c r="AA199" s="7">
        <v>52.872</v>
      </c>
      <c r="AB199" s="11">
        <v>-5359.56</v>
      </c>
      <c r="AC199" s="7">
        <v>-5.2</v>
      </c>
      <c r="AD199" s="7">
        <v>2.96</v>
      </c>
      <c r="AE199" s="2">
        <v>7100</v>
      </c>
    </row>
    <row r="200" spans="1:31" ht="15" x14ac:dyDescent="0.2">
      <c r="A200" s="2">
        <v>186</v>
      </c>
      <c r="B200" s="1" t="s">
        <v>257</v>
      </c>
      <c r="C200" s="7">
        <v>154.46700000000001</v>
      </c>
      <c r="D200" s="8">
        <v>167</v>
      </c>
      <c r="E200" s="8">
        <v>234</v>
      </c>
      <c r="F200" s="8">
        <v>353.2</v>
      </c>
      <c r="G200" s="8">
        <v>31.2</v>
      </c>
      <c r="H200" s="8">
        <v>252</v>
      </c>
      <c r="I200" s="7">
        <v>0.27100000000000002</v>
      </c>
      <c r="J200" s="7">
        <v>0.253</v>
      </c>
      <c r="K200" s="7">
        <v>0</v>
      </c>
      <c r="L200" s="8">
        <v>0</v>
      </c>
      <c r="M200" s="8">
        <v>0.3</v>
      </c>
      <c r="N200" s="9">
        <v>6.6479999999999997</v>
      </c>
      <c r="O200" s="10">
        <v>8.3400000000000002E-2</v>
      </c>
      <c r="P200" s="10">
        <v>-6.9040000000000003E-5</v>
      </c>
      <c r="Q200" s="10">
        <v>1.9440000000000001E-8</v>
      </c>
      <c r="R200" s="11">
        <v>0</v>
      </c>
      <c r="S200" s="11">
        <v>0</v>
      </c>
      <c r="T200" s="2">
        <v>0</v>
      </c>
      <c r="U200" s="2">
        <v>0</v>
      </c>
      <c r="V200" s="9">
        <v>15.734299999999999</v>
      </c>
      <c r="W200" s="11">
        <v>1848.9</v>
      </c>
      <c r="X200" s="11">
        <v>-30.88</v>
      </c>
      <c r="Y200" s="2">
        <v>230</v>
      </c>
      <c r="Z200" s="2">
        <v>175</v>
      </c>
      <c r="AA200" s="7">
        <v>15.878</v>
      </c>
      <c r="AB200" s="11">
        <v>-3659.53</v>
      </c>
      <c r="AC200" s="7">
        <v>-5.4329999999999998</v>
      </c>
      <c r="AD200" s="7">
        <v>2.25</v>
      </c>
      <c r="AE200" s="2">
        <v>4650</v>
      </c>
    </row>
    <row r="201" spans="1:31" ht="15" x14ac:dyDescent="0.2">
      <c r="A201" s="2">
        <v>187</v>
      </c>
      <c r="B201" s="1" t="s">
        <v>258</v>
      </c>
      <c r="C201" s="7">
        <v>104.459</v>
      </c>
      <c r="D201" s="8">
        <v>92</v>
      </c>
      <c r="E201" s="8">
        <v>191.7</v>
      </c>
      <c r="F201" s="8">
        <v>302</v>
      </c>
      <c r="G201" s="8">
        <v>38.700000000000003</v>
      </c>
      <c r="H201" s="8">
        <v>180</v>
      </c>
      <c r="I201" s="7">
        <v>0.28199999999999997</v>
      </c>
      <c r="J201" s="7">
        <v>0.18</v>
      </c>
      <c r="K201" s="7">
        <v>0</v>
      </c>
      <c r="L201" s="8">
        <v>0</v>
      </c>
      <c r="M201" s="8">
        <v>0.5</v>
      </c>
      <c r="N201" s="9">
        <v>5.4489999999999998</v>
      </c>
      <c r="O201" s="10">
        <v>4.5650000000000003E-2</v>
      </c>
      <c r="P201" s="10">
        <v>-3.765E-5</v>
      </c>
      <c r="Q201" s="10">
        <v>1.0649999999999999E-8</v>
      </c>
      <c r="R201" s="11">
        <v>0</v>
      </c>
      <c r="S201" s="11">
        <v>0</v>
      </c>
      <c r="T201" s="2">
        <v>-166</v>
      </c>
      <c r="U201" s="2">
        <v>-156.30000000000001</v>
      </c>
      <c r="V201" s="9">
        <v>0</v>
      </c>
      <c r="W201" s="11">
        <v>0</v>
      </c>
      <c r="X201" s="11">
        <v>0</v>
      </c>
      <c r="Y201" s="2">
        <v>0</v>
      </c>
      <c r="Z201" s="2">
        <v>0</v>
      </c>
      <c r="AA201" s="7">
        <v>44.255000000000003</v>
      </c>
      <c r="AB201" s="11">
        <v>-2769.96</v>
      </c>
      <c r="AC201" s="7">
        <v>-4.415</v>
      </c>
      <c r="AD201" s="7">
        <v>1.3</v>
      </c>
      <c r="AE201" s="2">
        <v>3706</v>
      </c>
    </row>
    <row r="202" spans="1:31" ht="15" x14ac:dyDescent="0.2">
      <c r="A202" s="2">
        <v>188</v>
      </c>
      <c r="B202" s="1" t="s">
        <v>259</v>
      </c>
      <c r="C202" s="7">
        <v>112.21599999999999</v>
      </c>
      <c r="D202" s="8">
        <v>223.1</v>
      </c>
      <c r="E202" s="8">
        <v>402.9</v>
      </c>
      <c r="F202" s="8">
        <v>606</v>
      </c>
      <c r="G202" s="8">
        <v>29.3</v>
      </c>
      <c r="H202" s="8">
        <v>0</v>
      </c>
      <c r="I202" s="7">
        <v>0</v>
      </c>
      <c r="J202" s="7">
        <v>0.23599999999999999</v>
      </c>
      <c r="K202" s="7">
        <v>0.79600000000000004</v>
      </c>
      <c r="L202" s="8">
        <v>293</v>
      </c>
      <c r="M202" s="8">
        <v>0</v>
      </c>
      <c r="N202" s="9">
        <v>-17.222000000000001</v>
      </c>
      <c r="O202" s="10">
        <v>0.21490000000000001</v>
      </c>
      <c r="P202" s="10">
        <v>-1.199E-4</v>
      </c>
      <c r="Q202" s="10">
        <v>2.461E-8</v>
      </c>
      <c r="R202" s="11">
        <v>0</v>
      </c>
      <c r="S202" s="11">
        <v>0</v>
      </c>
      <c r="T202" s="2">
        <v>-43.26</v>
      </c>
      <c r="U202" s="2">
        <v>8.42</v>
      </c>
      <c r="V202" s="9">
        <v>15.653499999999999</v>
      </c>
      <c r="W202" s="11">
        <v>3043.34</v>
      </c>
      <c r="X202" s="11">
        <v>-55.3</v>
      </c>
      <c r="Y202" s="2">
        <v>420</v>
      </c>
      <c r="Z202" s="2">
        <v>283</v>
      </c>
      <c r="AA202" s="7">
        <v>52.143000000000001</v>
      </c>
      <c r="AB202" s="11">
        <v>-6026.09</v>
      </c>
      <c r="AC202" s="7">
        <v>-5.0549999999999997</v>
      </c>
      <c r="AD202" s="7">
        <v>6.2</v>
      </c>
      <c r="AE202" s="2">
        <v>7790</v>
      </c>
    </row>
    <row r="203" spans="1:31" ht="15" x14ac:dyDescent="0.2">
      <c r="A203" s="2">
        <v>189</v>
      </c>
      <c r="B203" s="1" t="s">
        <v>260</v>
      </c>
      <c r="C203" s="7">
        <v>98.188999999999993</v>
      </c>
      <c r="D203" s="8">
        <v>219.3</v>
      </c>
      <c r="E203" s="8">
        <v>372.7</v>
      </c>
      <c r="F203" s="8">
        <v>564.79999999999995</v>
      </c>
      <c r="G203" s="8">
        <v>34</v>
      </c>
      <c r="H203" s="8">
        <v>368</v>
      </c>
      <c r="I203" s="7">
        <v>0.27</v>
      </c>
      <c r="J203" s="7">
        <v>0.26900000000000002</v>
      </c>
      <c r="K203" s="7">
        <v>0.77700000000000002</v>
      </c>
      <c r="L203" s="8">
        <v>289</v>
      </c>
      <c r="M203" s="8">
        <v>0</v>
      </c>
      <c r="N203" s="9">
        <v>-13.29</v>
      </c>
      <c r="O203" s="10">
        <v>0.18190000000000001</v>
      </c>
      <c r="P203" s="10">
        <v>-1.071E-4</v>
      </c>
      <c r="Q203" s="10">
        <v>2.4220000000000001E-8</v>
      </c>
      <c r="R203" s="11">
        <v>0</v>
      </c>
      <c r="S203" s="11">
        <v>0</v>
      </c>
      <c r="T203" s="2">
        <v>-30.96</v>
      </c>
      <c r="U203" s="2">
        <v>10.93</v>
      </c>
      <c r="V203" s="9">
        <v>15.7729</v>
      </c>
      <c r="W203" s="11">
        <v>2922.3</v>
      </c>
      <c r="X203" s="11">
        <v>-52.94</v>
      </c>
      <c r="Y203" s="2">
        <v>400</v>
      </c>
      <c r="Z203" s="2">
        <v>270</v>
      </c>
      <c r="AA203" s="7">
        <v>0</v>
      </c>
      <c r="AB203" s="11">
        <v>0</v>
      </c>
      <c r="AC203" s="7">
        <v>0</v>
      </c>
      <c r="AD203" s="7">
        <v>0</v>
      </c>
      <c r="AE203" s="2">
        <v>7576</v>
      </c>
    </row>
    <row r="204" spans="1:31" ht="15" x14ac:dyDescent="0.2">
      <c r="A204" s="2">
        <v>190</v>
      </c>
      <c r="B204" s="1" t="s">
        <v>261</v>
      </c>
      <c r="C204" s="7">
        <v>112.21599999999999</v>
      </c>
      <c r="D204" s="8">
        <v>197.6</v>
      </c>
      <c r="E204" s="8">
        <v>393.3</v>
      </c>
      <c r="F204" s="8">
        <v>591</v>
      </c>
      <c r="G204" s="8">
        <v>29.3</v>
      </c>
      <c r="H204" s="8">
        <v>0</v>
      </c>
      <c r="I204" s="7">
        <v>0</v>
      </c>
      <c r="J204" s="7">
        <v>0.224</v>
      </c>
      <c r="K204" s="7">
        <v>0.76600000000000001</v>
      </c>
      <c r="L204" s="8">
        <v>293</v>
      </c>
      <c r="M204" s="8">
        <v>0</v>
      </c>
      <c r="N204" s="9">
        <v>-15.564</v>
      </c>
      <c r="O204" s="10">
        <v>0.21110000000000001</v>
      </c>
      <c r="P204" s="10">
        <v>-1.178E-4</v>
      </c>
      <c r="Q204" s="10">
        <v>2.4360000000000001E-8</v>
      </c>
      <c r="R204" s="11">
        <v>0</v>
      </c>
      <c r="S204" s="11">
        <v>0</v>
      </c>
      <c r="T204" s="2">
        <v>-44.16</v>
      </c>
      <c r="U204" s="2">
        <v>7.13</v>
      </c>
      <c r="V204" s="9">
        <v>15.747</v>
      </c>
      <c r="W204" s="11">
        <v>3081.95</v>
      </c>
      <c r="X204" s="11">
        <v>-55.08</v>
      </c>
      <c r="Y204" s="2">
        <v>420</v>
      </c>
      <c r="Z204" s="2">
        <v>284</v>
      </c>
      <c r="AA204" s="7">
        <v>0</v>
      </c>
      <c r="AB204" s="11">
        <v>0</v>
      </c>
      <c r="AC204" s="7">
        <v>0</v>
      </c>
      <c r="AD204" s="7">
        <v>0</v>
      </c>
      <c r="AE204" s="2">
        <v>7840</v>
      </c>
    </row>
    <row r="205" spans="1:31" ht="15" x14ac:dyDescent="0.2">
      <c r="A205" s="2">
        <v>191</v>
      </c>
      <c r="B205" s="1" t="s">
        <v>262</v>
      </c>
      <c r="C205" s="7">
        <v>112.21599999999999</v>
      </c>
      <c r="D205" s="8">
        <v>185.7</v>
      </c>
      <c r="E205" s="8">
        <v>397.5</v>
      </c>
      <c r="F205" s="8">
        <v>598</v>
      </c>
      <c r="G205" s="8">
        <v>29.3</v>
      </c>
      <c r="H205" s="8">
        <v>0</v>
      </c>
      <c r="I205" s="7">
        <v>0</v>
      </c>
      <c r="J205" s="7">
        <v>0.23400000000000001</v>
      </c>
      <c r="K205" s="7">
        <v>0.78300000000000003</v>
      </c>
      <c r="L205" s="8">
        <v>293</v>
      </c>
      <c r="M205" s="8">
        <v>0</v>
      </c>
      <c r="N205" s="9">
        <v>-15.323</v>
      </c>
      <c r="O205" s="10">
        <v>0.21079999999999999</v>
      </c>
      <c r="P205" s="10">
        <v>-1.198E-4</v>
      </c>
      <c r="Q205" s="10">
        <v>2.552E-8</v>
      </c>
      <c r="R205" s="11">
        <v>0</v>
      </c>
      <c r="S205" s="11">
        <v>0</v>
      </c>
      <c r="T205" s="2">
        <v>-42.22</v>
      </c>
      <c r="U205" s="2">
        <v>9.07</v>
      </c>
      <c r="V205" s="9">
        <v>15.7333</v>
      </c>
      <c r="W205" s="11">
        <v>3098.39</v>
      </c>
      <c r="X205" s="11">
        <v>-57</v>
      </c>
      <c r="Y205" s="2">
        <v>425</v>
      </c>
      <c r="Z205" s="2">
        <v>287</v>
      </c>
      <c r="AA205" s="7">
        <v>53.570999999999998</v>
      </c>
      <c r="AB205" s="11">
        <v>-6219.26</v>
      </c>
      <c r="AC205" s="7">
        <v>-5.2329999999999997</v>
      </c>
      <c r="AD205" s="7">
        <v>6.29</v>
      </c>
      <c r="AE205" s="2">
        <v>8070</v>
      </c>
    </row>
    <row r="206" spans="1:31" ht="15" x14ac:dyDescent="0.2">
      <c r="A206" s="2">
        <v>192</v>
      </c>
      <c r="B206" s="1" t="s">
        <v>263</v>
      </c>
      <c r="C206" s="7">
        <v>56.107999999999997</v>
      </c>
      <c r="D206" s="8">
        <v>134.30000000000001</v>
      </c>
      <c r="E206" s="8">
        <v>276.89999999999998</v>
      </c>
      <c r="F206" s="8">
        <v>435.6</v>
      </c>
      <c r="G206" s="8">
        <v>41.5</v>
      </c>
      <c r="H206" s="8">
        <v>234</v>
      </c>
      <c r="I206" s="7">
        <v>0.27200000000000002</v>
      </c>
      <c r="J206" s="7">
        <v>0.20200000000000001</v>
      </c>
      <c r="K206" s="7">
        <v>0.621</v>
      </c>
      <c r="L206" s="8">
        <v>293</v>
      </c>
      <c r="M206" s="8">
        <v>0.3</v>
      </c>
      <c r="N206" s="9">
        <v>0.105</v>
      </c>
      <c r="O206" s="10">
        <v>7.0540000000000005E-2</v>
      </c>
      <c r="P206" s="10">
        <v>-2.4309999999999999E-5</v>
      </c>
      <c r="Q206" s="10">
        <v>-1.4700000000000001E-10</v>
      </c>
      <c r="R206" s="11">
        <v>268.94</v>
      </c>
      <c r="S206" s="11">
        <v>155.34</v>
      </c>
      <c r="T206" s="2">
        <v>-1.67</v>
      </c>
      <c r="U206" s="2">
        <v>15.74</v>
      </c>
      <c r="V206" s="9">
        <v>15.8171</v>
      </c>
      <c r="W206" s="11">
        <v>2210.71</v>
      </c>
      <c r="X206" s="11">
        <v>-36.15</v>
      </c>
      <c r="Y206" s="2">
        <v>305</v>
      </c>
      <c r="Z206" s="2">
        <v>200</v>
      </c>
      <c r="AA206" s="7">
        <v>49.609000000000002</v>
      </c>
      <c r="AB206" s="11">
        <v>-4217.05</v>
      </c>
      <c r="AC206" s="7">
        <v>-4.9379999999999997</v>
      </c>
      <c r="AD206" s="7">
        <v>2.58</v>
      </c>
      <c r="AE206" s="2">
        <v>5580</v>
      </c>
    </row>
    <row r="207" spans="1:31" ht="15" x14ac:dyDescent="0.2">
      <c r="A207" s="2">
        <v>193</v>
      </c>
      <c r="B207" s="1" t="s">
        <v>264</v>
      </c>
      <c r="C207" s="7">
        <v>84.162000000000006</v>
      </c>
      <c r="D207" s="8">
        <v>132</v>
      </c>
      <c r="E207" s="8">
        <v>342</v>
      </c>
      <c r="F207" s="8">
        <v>518</v>
      </c>
      <c r="G207" s="8">
        <v>32.4</v>
      </c>
      <c r="H207" s="8">
        <v>351</v>
      </c>
      <c r="I207" s="7">
        <v>0.27</v>
      </c>
      <c r="J207" s="7">
        <v>0.25600000000000001</v>
      </c>
      <c r="K207" s="7">
        <v>0.68700000000000006</v>
      </c>
      <c r="L207" s="8">
        <v>293</v>
      </c>
      <c r="M207" s="8">
        <v>0</v>
      </c>
      <c r="N207" s="9">
        <v>2.343</v>
      </c>
      <c r="O207" s="10">
        <v>0.1268</v>
      </c>
      <c r="P207" s="10">
        <v>-6.4900000000000005E-5</v>
      </c>
      <c r="Q207" s="10">
        <v>1.153E-8</v>
      </c>
      <c r="R207" s="11">
        <v>344.33</v>
      </c>
      <c r="S207" s="11">
        <v>197.95</v>
      </c>
      <c r="T207" s="2">
        <v>-12.51</v>
      </c>
      <c r="U207" s="2">
        <v>18.22</v>
      </c>
      <c r="V207" s="9">
        <v>16.2057</v>
      </c>
      <c r="W207" s="11">
        <v>2897.97</v>
      </c>
      <c r="X207" s="11">
        <v>-39.299999999999997</v>
      </c>
      <c r="Y207" s="2">
        <v>370</v>
      </c>
      <c r="Z207" s="2">
        <v>245</v>
      </c>
      <c r="AA207" s="7">
        <v>0</v>
      </c>
      <c r="AB207" s="11">
        <v>0</v>
      </c>
      <c r="AC207" s="7">
        <v>0</v>
      </c>
      <c r="AD207" s="7">
        <v>0</v>
      </c>
      <c r="AE207" s="2">
        <v>6960</v>
      </c>
    </row>
    <row r="208" spans="1:31" ht="15" x14ac:dyDescent="0.2">
      <c r="A208" s="2">
        <v>194</v>
      </c>
      <c r="B208" s="1" t="s">
        <v>265</v>
      </c>
      <c r="C208" s="7">
        <v>70.135000000000005</v>
      </c>
      <c r="D208" s="8">
        <v>121.8</v>
      </c>
      <c r="E208" s="8">
        <v>310.10000000000002</v>
      </c>
      <c r="F208" s="8">
        <v>476</v>
      </c>
      <c r="G208" s="8">
        <v>36</v>
      </c>
      <c r="H208" s="8">
        <v>300</v>
      </c>
      <c r="I208" s="7">
        <v>0.28000000000000003</v>
      </c>
      <c r="J208" s="7">
        <v>0.24</v>
      </c>
      <c r="K208" s="7">
        <v>0.65600000000000003</v>
      </c>
      <c r="L208" s="8">
        <v>293</v>
      </c>
      <c r="M208" s="8">
        <v>0</v>
      </c>
      <c r="N208" s="9">
        <v>-3.4140000000000001</v>
      </c>
      <c r="O208" s="10">
        <v>0.1099</v>
      </c>
      <c r="P208" s="10">
        <v>-6.0680000000000002E-5</v>
      </c>
      <c r="Q208" s="10">
        <v>1.303E-8</v>
      </c>
      <c r="R208" s="11">
        <v>305.31</v>
      </c>
      <c r="S208" s="11">
        <v>175.72</v>
      </c>
      <c r="T208" s="2">
        <v>-6.71</v>
      </c>
      <c r="U208" s="2">
        <v>17.170000000000002</v>
      </c>
      <c r="V208" s="9">
        <v>15.825100000000001</v>
      </c>
      <c r="W208" s="11">
        <v>2459.0500000000002</v>
      </c>
      <c r="X208" s="11">
        <v>-42.56</v>
      </c>
      <c r="Y208" s="2">
        <v>330</v>
      </c>
      <c r="Z208" s="2">
        <v>220</v>
      </c>
      <c r="AA208" s="7">
        <v>55.198999999999998</v>
      </c>
      <c r="AB208" s="11">
        <v>-4985.3</v>
      </c>
      <c r="AC208" s="7">
        <v>-5.6680000000000001</v>
      </c>
      <c r="AD208" s="7">
        <v>3.51</v>
      </c>
      <c r="AE208" s="2">
        <v>6240</v>
      </c>
    </row>
    <row r="209" spans="1:31" ht="15" x14ac:dyDescent="0.2">
      <c r="A209" s="2">
        <v>195</v>
      </c>
      <c r="B209" s="1" t="s">
        <v>266</v>
      </c>
      <c r="C209" s="7">
        <v>84.162000000000006</v>
      </c>
      <c r="D209" s="8">
        <v>135.30000000000001</v>
      </c>
      <c r="E209" s="8">
        <v>339.6</v>
      </c>
      <c r="F209" s="8">
        <v>517</v>
      </c>
      <c r="G209" s="8">
        <v>32.4</v>
      </c>
      <c r="H209" s="8">
        <v>350</v>
      </c>
      <c r="I209" s="7">
        <v>0.27</v>
      </c>
      <c r="J209" s="7">
        <v>0.22500000000000001</v>
      </c>
      <c r="K209" s="7">
        <v>0.68</v>
      </c>
      <c r="L209" s="8">
        <v>293</v>
      </c>
      <c r="M209" s="8">
        <v>0.3</v>
      </c>
      <c r="N209" s="9">
        <v>5.19</v>
      </c>
      <c r="O209" s="10">
        <v>0.13880000000000001</v>
      </c>
      <c r="P209" s="10">
        <v>-8.0279999999999997E-5</v>
      </c>
      <c r="Q209" s="10">
        <v>1.7809999999999999E-8</v>
      </c>
      <c r="R209" s="11">
        <v>344.33</v>
      </c>
      <c r="S209" s="11">
        <v>197.95</v>
      </c>
      <c r="T209" s="2">
        <v>-11.38</v>
      </c>
      <c r="U209" s="2">
        <v>19.84</v>
      </c>
      <c r="V209" s="9">
        <v>15.8384</v>
      </c>
      <c r="W209" s="11">
        <v>2680.52</v>
      </c>
      <c r="X209" s="11">
        <v>-48.4</v>
      </c>
      <c r="Y209" s="2">
        <v>365</v>
      </c>
      <c r="Z209" s="2">
        <v>245</v>
      </c>
      <c r="AA209" s="7">
        <v>0</v>
      </c>
      <c r="AB209" s="11">
        <v>0</v>
      </c>
      <c r="AC209" s="7">
        <v>0</v>
      </c>
      <c r="AD209" s="7">
        <v>0</v>
      </c>
      <c r="AE209" s="2">
        <v>6860</v>
      </c>
    </row>
    <row r="210" spans="1:31" ht="15" x14ac:dyDescent="0.2">
      <c r="A210" s="2">
        <v>196</v>
      </c>
      <c r="B210" s="1" t="s">
        <v>267</v>
      </c>
      <c r="C210" s="7">
        <v>138.25399999999999</v>
      </c>
      <c r="D210" s="8">
        <v>230</v>
      </c>
      <c r="E210" s="8">
        <v>468.9</v>
      </c>
      <c r="F210" s="8">
        <v>702.2</v>
      </c>
      <c r="G210" s="8">
        <v>31</v>
      </c>
      <c r="H210" s="8">
        <v>0</v>
      </c>
      <c r="I210" s="7">
        <v>0</v>
      </c>
      <c r="J210" s="7">
        <v>0.23</v>
      </c>
      <c r="K210" s="7">
        <v>0.89700000000000002</v>
      </c>
      <c r="L210" s="8">
        <v>293</v>
      </c>
      <c r="M210" s="8">
        <v>0</v>
      </c>
      <c r="N210" s="9">
        <v>-26.86</v>
      </c>
      <c r="O210" s="10">
        <v>0.2671</v>
      </c>
      <c r="P210" s="10">
        <v>-1.5779999999999999E-4</v>
      </c>
      <c r="Q210" s="10">
        <v>3.4319999999999999E-8</v>
      </c>
      <c r="R210" s="11">
        <v>0</v>
      </c>
      <c r="S210" s="11">
        <v>0</v>
      </c>
      <c r="T210" s="2">
        <v>-40.380000000000003</v>
      </c>
      <c r="U210" s="2">
        <v>20.51</v>
      </c>
      <c r="V210" s="9">
        <v>15.831200000000001</v>
      </c>
      <c r="W210" s="11">
        <v>3671.61</v>
      </c>
      <c r="X210" s="11">
        <v>-69.739999999999995</v>
      </c>
      <c r="Y210" s="2">
        <v>495</v>
      </c>
      <c r="Z210" s="2">
        <v>368</v>
      </c>
      <c r="AA210" s="7">
        <v>0</v>
      </c>
      <c r="AB210" s="11">
        <v>0</v>
      </c>
      <c r="AC210" s="7">
        <v>0</v>
      </c>
      <c r="AD210" s="7">
        <v>0</v>
      </c>
      <c r="AE210" s="2">
        <v>9400</v>
      </c>
    </row>
    <row r="211" spans="1:31" ht="15" x14ac:dyDescent="0.2">
      <c r="A211" s="2">
        <v>197</v>
      </c>
      <c r="B211" s="1" t="s">
        <v>268</v>
      </c>
      <c r="C211" s="7">
        <v>52.034999999999997</v>
      </c>
      <c r="D211" s="8">
        <v>245.3</v>
      </c>
      <c r="E211" s="8">
        <v>252.5</v>
      </c>
      <c r="F211" s="8">
        <v>400</v>
      </c>
      <c r="G211" s="8">
        <v>59</v>
      </c>
      <c r="H211" s="8">
        <v>0</v>
      </c>
      <c r="I211" s="7">
        <v>0</v>
      </c>
      <c r="J211" s="7">
        <v>0.24</v>
      </c>
      <c r="K211" s="7">
        <v>0</v>
      </c>
      <c r="L211" s="8">
        <v>0</v>
      </c>
      <c r="M211" s="8">
        <v>0.2</v>
      </c>
      <c r="N211" s="9">
        <v>8.5830000000000002</v>
      </c>
      <c r="O211" s="10">
        <v>2.2100000000000002E-2</v>
      </c>
      <c r="P211" s="10">
        <v>-1.946E-5</v>
      </c>
      <c r="Q211" s="10">
        <v>7.0450000000000004E-9</v>
      </c>
      <c r="R211" s="11">
        <v>0</v>
      </c>
      <c r="S211" s="11">
        <v>0</v>
      </c>
      <c r="T211" s="2">
        <v>73.84</v>
      </c>
      <c r="U211" s="2">
        <v>71.03</v>
      </c>
      <c r="V211" s="9">
        <v>0</v>
      </c>
      <c r="W211" s="11">
        <v>0</v>
      </c>
      <c r="X211" s="11">
        <v>0</v>
      </c>
      <c r="Y211" s="2">
        <v>0</v>
      </c>
      <c r="Z211" s="2">
        <v>0</v>
      </c>
      <c r="AA211" s="7">
        <v>58.323</v>
      </c>
      <c r="AB211" s="11">
        <v>-4390.8</v>
      </c>
      <c r="AC211" s="7">
        <v>-6.1849999999999996</v>
      </c>
      <c r="AD211" s="7">
        <v>1.51</v>
      </c>
      <c r="AE211" s="2">
        <v>0</v>
      </c>
    </row>
    <row r="212" spans="1:31" ht="15" x14ac:dyDescent="0.2">
      <c r="A212" s="2">
        <v>198</v>
      </c>
      <c r="B212" s="1" t="s">
        <v>269</v>
      </c>
      <c r="C212" s="7">
        <v>56.107999999999997</v>
      </c>
      <c r="D212" s="8">
        <v>182.4</v>
      </c>
      <c r="E212" s="8">
        <v>285.7</v>
      </c>
      <c r="F212" s="8">
        <v>459.9</v>
      </c>
      <c r="G212" s="8">
        <v>49.2</v>
      </c>
      <c r="H212" s="8">
        <v>210</v>
      </c>
      <c r="I212" s="7">
        <v>0.27400000000000002</v>
      </c>
      <c r="J212" s="7">
        <v>0.20899999999999999</v>
      </c>
      <c r="K212" s="7">
        <v>0.69399999999999995</v>
      </c>
      <c r="L212" s="8">
        <v>293</v>
      </c>
      <c r="M212" s="8">
        <v>0</v>
      </c>
      <c r="N212" s="9">
        <v>-12.003</v>
      </c>
      <c r="O212" s="10">
        <v>0.12</v>
      </c>
      <c r="P212" s="10">
        <v>-8.4980000000000003E-5</v>
      </c>
      <c r="Q212" s="10">
        <v>2.501E-8</v>
      </c>
      <c r="R212" s="11">
        <v>0</v>
      </c>
      <c r="S212" s="11">
        <v>0</v>
      </c>
      <c r="T212" s="2">
        <v>6.37</v>
      </c>
      <c r="U212" s="2">
        <v>26.3</v>
      </c>
      <c r="V212" s="9">
        <v>15.9254</v>
      </c>
      <c r="W212" s="11">
        <v>2359.09</v>
      </c>
      <c r="X212" s="11">
        <v>-31.78</v>
      </c>
      <c r="Y212" s="2">
        <v>290</v>
      </c>
      <c r="Z212" s="2">
        <v>200</v>
      </c>
      <c r="AA212" s="7">
        <v>0</v>
      </c>
      <c r="AB212" s="11">
        <v>0</v>
      </c>
      <c r="AC212" s="7">
        <v>0</v>
      </c>
      <c r="AD212" s="7">
        <v>0</v>
      </c>
      <c r="AE212" s="2">
        <v>5780</v>
      </c>
    </row>
    <row r="213" spans="1:31" ht="15" x14ac:dyDescent="0.2">
      <c r="A213" s="2">
        <v>199</v>
      </c>
      <c r="B213" s="1" t="s">
        <v>270</v>
      </c>
      <c r="C213" s="7">
        <v>98.188999999999993</v>
      </c>
      <c r="D213" s="8">
        <v>265</v>
      </c>
      <c r="E213" s="8">
        <v>391.9</v>
      </c>
      <c r="F213" s="8">
        <v>589</v>
      </c>
      <c r="G213" s="8">
        <v>36.700000000000003</v>
      </c>
      <c r="H213" s="8">
        <v>390</v>
      </c>
      <c r="I213" s="7">
        <v>0.3</v>
      </c>
      <c r="J213" s="7">
        <v>0.33600000000000002</v>
      </c>
      <c r="K213" s="7">
        <v>0.81</v>
      </c>
      <c r="L213" s="8">
        <v>293</v>
      </c>
      <c r="M213" s="8">
        <v>0</v>
      </c>
      <c r="N213" s="9">
        <v>-18.196999999999999</v>
      </c>
      <c r="O213" s="10">
        <v>0.18790000000000001</v>
      </c>
      <c r="P213" s="10">
        <v>-1.004E-4</v>
      </c>
      <c r="Q213" s="10">
        <v>1.8060000000000001E-8</v>
      </c>
      <c r="R213" s="11">
        <v>0</v>
      </c>
      <c r="S213" s="11">
        <v>0</v>
      </c>
      <c r="T213" s="2">
        <v>-28.52</v>
      </c>
      <c r="U213" s="2">
        <v>15.06</v>
      </c>
      <c r="V213" s="9">
        <v>15.7818</v>
      </c>
      <c r="W213" s="11">
        <v>3066.05</v>
      </c>
      <c r="X213" s="11">
        <v>-56.8</v>
      </c>
      <c r="Y213" s="2">
        <v>435</v>
      </c>
      <c r="Z213" s="2">
        <v>330</v>
      </c>
      <c r="AA213" s="7">
        <v>0</v>
      </c>
      <c r="AB213" s="11">
        <v>0</v>
      </c>
      <c r="AC213" s="7">
        <v>0</v>
      </c>
      <c r="AD213" s="7">
        <v>0</v>
      </c>
      <c r="AE213" s="2">
        <v>7900</v>
      </c>
    </row>
    <row r="214" spans="1:31" ht="15" x14ac:dyDescent="0.2">
      <c r="A214" s="2">
        <v>200</v>
      </c>
      <c r="B214" s="1" t="s">
        <v>271</v>
      </c>
      <c r="C214" s="7">
        <v>84.162000000000006</v>
      </c>
      <c r="D214" s="8">
        <v>279.7</v>
      </c>
      <c r="E214" s="8">
        <v>353.9</v>
      </c>
      <c r="F214" s="8">
        <v>553.4</v>
      </c>
      <c r="G214" s="8">
        <v>40.200000000000003</v>
      </c>
      <c r="H214" s="8">
        <v>308</v>
      </c>
      <c r="I214" s="7">
        <v>0.27300000000000002</v>
      </c>
      <c r="J214" s="7">
        <v>0.21299999999999999</v>
      </c>
      <c r="K214" s="7">
        <v>0.77900000000000003</v>
      </c>
      <c r="L214" s="8">
        <v>293</v>
      </c>
      <c r="M214" s="8">
        <v>0.3</v>
      </c>
      <c r="N214" s="9">
        <v>-13.026999999999999</v>
      </c>
      <c r="O214" s="10">
        <v>0.14599999999999999</v>
      </c>
      <c r="P214" s="10">
        <v>-6.0269999999999997E-5</v>
      </c>
      <c r="Q214" s="10">
        <v>3.1559999999999999E-9</v>
      </c>
      <c r="R214" s="11">
        <v>653.62</v>
      </c>
      <c r="S214" s="11">
        <v>290.83999999999997</v>
      </c>
      <c r="T214" s="2">
        <v>-29.43</v>
      </c>
      <c r="U214" s="2">
        <v>7.59</v>
      </c>
      <c r="V214" s="9">
        <v>15.752700000000001</v>
      </c>
      <c r="W214" s="11">
        <v>2766.63</v>
      </c>
      <c r="X214" s="11">
        <v>-50.5</v>
      </c>
      <c r="Y214" s="2">
        <v>380</v>
      </c>
      <c r="Z214" s="2">
        <v>280</v>
      </c>
      <c r="AA214" s="7">
        <v>53.451000000000001</v>
      </c>
      <c r="AB214" s="11">
        <v>-5562.12</v>
      </c>
      <c r="AC214" s="7">
        <v>-5.3029999999999999</v>
      </c>
      <c r="AD214" s="7">
        <v>4.22</v>
      </c>
      <c r="AE214" s="2">
        <v>7160</v>
      </c>
    </row>
    <row r="215" spans="1:31" ht="15" x14ac:dyDescent="0.2">
      <c r="A215" s="2">
        <v>201</v>
      </c>
      <c r="B215" s="1" t="s">
        <v>272</v>
      </c>
      <c r="C215" s="7">
        <v>100.161</v>
      </c>
      <c r="D215" s="8">
        <v>298</v>
      </c>
      <c r="E215" s="8">
        <v>434.3</v>
      </c>
      <c r="F215" s="8">
        <v>625</v>
      </c>
      <c r="G215" s="8">
        <v>37</v>
      </c>
      <c r="H215" s="8">
        <v>327</v>
      </c>
      <c r="I215" s="7">
        <v>0.24</v>
      </c>
      <c r="J215" s="7">
        <v>0.55000000000000004</v>
      </c>
      <c r="K215" s="7">
        <v>0.94199999999999995</v>
      </c>
      <c r="L215" s="8">
        <v>303</v>
      </c>
      <c r="M215" s="8">
        <v>1.7</v>
      </c>
      <c r="N215" s="9">
        <v>-13.263999999999999</v>
      </c>
      <c r="O215" s="10">
        <v>0.17230000000000001</v>
      </c>
      <c r="P215" s="10">
        <v>-9.7600000000000001E-5</v>
      </c>
      <c r="Q215" s="10">
        <v>1.967E-8</v>
      </c>
      <c r="R215" s="11">
        <v>0</v>
      </c>
      <c r="S215" s="11">
        <v>0</v>
      </c>
      <c r="T215" s="2">
        <v>-70.400000000000006</v>
      </c>
      <c r="U215" s="2">
        <v>-28.18</v>
      </c>
      <c r="V215" s="9">
        <v>0</v>
      </c>
      <c r="W215" s="11">
        <v>0</v>
      </c>
      <c r="X215" s="11">
        <v>0</v>
      </c>
      <c r="Y215" s="2">
        <v>0</v>
      </c>
      <c r="Z215" s="2">
        <v>0</v>
      </c>
      <c r="AA215" s="7">
        <v>86.548000000000002</v>
      </c>
      <c r="AB215" s="11">
        <v>-9573.09</v>
      </c>
      <c r="AC215" s="7">
        <v>-9.5389999999999997</v>
      </c>
      <c r="AD215" s="7">
        <v>5.86</v>
      </c>
      <c r="AE215" s="2">
        <v>10870</v>
      </c>
    </row>
    <row r="216" spans="1:31" ht="15" x14ac:dyDescent="0.2">
      <c r="A216" s="2">
        <v>202</v>
      </c>
      <c r="B216" s="1" t="s">
        <v>273</v>
      </c>
      <c r="C216" s="7">
        <v>95.144999999999996</v>
      </c>
      <c r="D216" s="8">
        <v>242</v>
      </c>
      <c r="E216" s="8">
        <v>428.8</v>
      </c>
      <c r="F216" s="8">
        <v>629</v>
      </c>
      <c r="G216" s="8">
        <v>38</v>
      </c>
      <c r="H216" s="8">
        <v>312</v>
      </c>
      <c r="I216" s="7">
        <v>0.23</v>
      </c>
      <c r="J216" s="7">
        <v>0.443</v>
      </c>
      <c r="K216" s="7">
        <v>0.95099999999999996</v>
      </c>
      <c r="L216" s="8">
        <v>288</v>
      </c>
      <c r="M216" s="8">
        <v>3.1</v>
      </c>
      <c r="N216" s="9">
        <v>-9.0299999999999994</v>
      </c>
      <c r="O216" s="10">
        <v>0.1323</v>
      </c>
      <c r="P216" s="10">
        <v>-4.6650000000000002E-5</v>
      </c>
      <c r="Q216" s="10">
        <v>-3.6640000000000002E-9</v>
      </c>
      <c r="R216" s="11">
        <v>787.38</v>
      </c>
      <c r="S216" s="11">
        <v>336.47</v>
      </c>
      <c r="T216" s="2">
        <v>-55</v>
      </c>
      <c r="U216" s="2">
        <v>-21.69</v>
      </c>
      <c r="V216" s="9">
        <v>0</v>
      </c>
      <c r="W216" s="11">
        <v>0</v>
      </c>
      <c r="X216" s="11">
        <v>0</v>
      </c>
      <c r="Y216" s="2">
        <v>0</v>
      </c>
      <c r="Z216" s="2">
        <v>0</v>
      </c>
      <c r="AA216" s="7">
        <v>0</v>
      </c>
      <c r="AB216" s="11">
        <v>0</v>
      </c>
      <c r="AC216" s="7">
        <v>0</v>
      </c>
      <c r="AD216" s="7">
        <v>0</v>
      </c>
      <c r="AE216" s="2">
        <v>9500</v>
      </c>
    </row>
    <row r="217" spans="1:31" ht="15" x14ac:dyDescent="0.2">
      <c r="A217" s="2">
        <v>203</v>
      </c>
      <c r="B217" s="1" t="s">
        <v>274</v>
      </c>
      <c r="C217" s="7">
        <v>82.146000000000001</v>
      </c>
      <c r="D217" s="8">
        <v>169.7</v>
      </c>
      <c r="E217" s="8">
        <v>356.1</v>
      </c>
      <c r="F217" s="8">
        <v>560.4</v>
      </c>
      <c r="G217" s="8">
        <v>42.9</v>
      </c>
      <c r="H217" s="8">
        <v>292</v>
      </c>
      <c r="I217" s="7">
        <v>0.27</v>
      </c>
      <c r="J217" s="7">
        <v>0.21</v>
      </c>
      <c r="K217" s="7">
        <v>0.81599999999999995</v>
      </c>
      <c r="L217" s="8">
        <v>289</v>
      </c>
      <c r="M217" s="8">
        <v>0.6</v>
      </c>
      <c r="N217" s="9">
        <v>-16.396999999999998</v>
      </c>
      <c r="O217" s="10">
        <v>0.17319999999999999</v>
      </c>
      <c r="P217" s="10">
        <v>-1.293E-4</v>
      </c>
      <c r="Q217" s="10">
        <v>3.927E-8</v>
      </c>
      <c r="R217" s="11">
        <v>506.92</v>
      </c>
      <c r="S217" s="11">
        <v>264.54000000000002</v>
      </c>
      <c r="T217" s="2">
        <v>-1.28</v>
      </c>
      <c r="U217" s="2">
        <v>25.54</v>
      </c>
      <c r="V217" s="9">
        <v>15.824299999999999</v>
      </c>
      <c r="W217" s="11">
        <v>2813.53</v>
      </c>
      <c r="X217" s="11">
        <v>-49.98</v>
      </c>
      <c r="Y217" s="2">
        <v>360</v>
      </c>
      <c r="Z217" s="2">
        <v>300</v>
      </c>
      <c r="AA217" s="7">
        <v>0</v>
      </c>
      <c r="AB217" s="11">
        <v>0</v>
      </c>
      <c r="AC217" s="7">
        <v>0</v>
      </c>
      <c r="AD217" s="7">
        <v>0</v>
      </c>
      <c r="AE217" s="2">
        <v>7280</v>
      </c>
    </row>
    <row r="218" spans="1:31" ht="15" x14ac:dyDescent="0.2">
      <c r="A218" s="2">
        <v>204</v>
      </c>
      <c r="B218" s="1" t="s">
        <v>275</v>
      </c>
      <c r="C218" s="7">
        <v>70.135000000000005</v>
      </c>
      <c r="D218" s="8">
        <v>179.3</v>
      </c>
      <c r="E218" s="8">
        <v>322.39999999999998</v>
      </c>
      <c r="F218" s="8">
        <v>511.6</v>
      </c>
      <c r="G218" s="8">
        <v>44.5</v>
      </c>
      <c r="H218" s="8">
        <v>260</v>
      </c>
      <c r="I218" s="7">
        <v>0.27600000000000002</v>
      </c>
      <c r="J218" s="7">
        <v>0.192</v>
      </c>
      <c r="K218" s="7">
        <v>0.745</v>
      </c>
      <c r="L218" s="8">
        <v>293</v>
      </c>
      <c r="M218" s="8">
        <v>0</v>
      </c>
      <c r="N218" s="9">
        <v>-12.808</v>
      </c>
      <c r="O218" s="10">
        <v>0.12959999999999999</v>
      </c>
      <c r="P218" s="10">
        <v>-7.2390000000000003E-5</v>
      </c>
      <c r="Q218" s="10">
        <v>1.5489999999999998E-8</v>
      </c>
      <c r="R218" s="11">
        <v>406.69</v>
      </c>
      <c r="S218" s="11">
        <v>231.67</v>
      </c>
      <c r="T218" s="2">
        <v>-18.46</v>
      </c>
      <c r="U218" s="2">
        <v>9.23</v>
      </c>
      <c r="V218" s="9">
        <v>15.8574</v>
      </c>
      <c r="W218" s="11">
        <v>2588.48</v>
      </c>
      <c r="X218" s="11">
        <v>-41.79</v>
      </c>
      <c r="Y218" s="2">
        <v>345</v>
      </c>
      <c r="Z218" s="2">
        <v>230</v>
      </c>
      <c r="AA218" s="7">
        <v>0</v>
      </c>
      <c r="AB218" s="11">
        <v>0</v>
      </c>
      <c r="AC218" s="7">
        <v>0</v>
      </c>
      <c r="AD218" s="7">
        <v>0</v>
      </c>
      <c r="AE218" s="2">
        <v>6524</v>
      </c>
    </row>
    <row r="219" spans="1:31" ht="15" x14ac:dyDescent="0.2">
      <c r="A219" s="2">
        <v>205</v>
      </c>
      <c r="B219" s="1" t="s">
        <v>276</v>
      </c>
      <c r="C219" s="7">
        <v>84.117999999999995</v>
      </c>
      <c r="D219" s="8">
        <v>222.5</v>
      </c>
      <c r="E219" s="8">
        <v>403.9</v>
      </c>
      <c r="F219" s="8">
        <v>626</v>
      </c>
      <c r="G219" s="8">
        <v>53</v>
      </c>
      <c r="H219" s="8">
        <v>268</v>
      </c>
      <c r="I219" s="7">
        <v>0.28000000000000003</v>
      </c>
      <c r="J219" s="7">
        <v>0.35</v>
      </c>
      <c r="K219" s="7">
        <v>0.95</v>
      </c>
      <c r="L219" s="8">
        <v>293</v>
      </c>
      <c r="M219" s="8">
        <v>3</v>
      </c>
      <c r="N219" s="9">
        <v>-9.7070000000000007</v>
      </c>
      <c r="O219" s="10">
        <v>0.12479999999999999</v>
      </c>
      <c r="P219" s="10">
        <v>-7.462E-5</v>
      </c>
      <c r="Q219" s="10">
        <v>1.7030000000000001E-8</v>
      </c>
      <c r="R219" s="11">
        <v>574.71</v>
      </c>
      <c r="S219" s="11">
        <v>303.44</v>
      </c>
      <c r="T219" s="2">
        <v>-46.04</v>
      </c>
      <c r="U219" s="2">
        <v>0</v>
      </c>
      <c r="V219" s="9">
        <v>16.089700000000001</v>
      </c>
      <c r="W219" s="11">
        <v>3193.92</v>
      </c>
      <c r="X219" s="11">
        <v>-66.150000000000006</v>
      </c>
      <c r="Y219" s="2">
        <v>440</v>
      </c>
      <c r="Z219" s="2">
        <v>300</v>
      </c>
      <c r="AA219" s="7">
        <v>0</v>
      </c>
      <c r="AB219" s="11">
        <v>0</v>
      </c>
      <c r="AC219" s="7">
        <v>0</v>
      </c>
      <c r="AD219" s="7">
        <v>0</v>
      </c>
      <c r="AE219" s="2">
        <v>8740</v>
      </c>
    </row>
    <row r="220" spans="1:31" ht="15" x14ac:dyDescent="0.2">
      <c r="A220" s="2">
        <v>206</v>
      </c>
      <c r="B220" s="1" t="s">
        <v>277</v>
      </c>
      <c r="C220" s="7">
        <v>68.119</v>
      </c>
      <c r="D220" s="8">
        <v>138.1</v>
      </c>
      <c r="E220" s="8">
        <v>317.39999999999998</v>
      </c>
      <c r="F220" s="8">
        <v>506</v>
      </c>
      <c r="G220" s="8">
        <v>0</v>
      </c>
      <c r="H220" s="8">
        <v>0</v>
      </c>
      <c r="I220" s="7">
        <v>0</v>
      </c>
      <c r="J220" s="7">
        <v>0</v>
      </c>
      <c r="K220" s="7">
        <v>0.77200000000000002</v>
      </c>
      <c r="L220" s="8">
        <v>293</v>
      </c>
      <c r="M220" s="8">
        <v>0.9</v>
      </c>
      <c r="N220" s="9">
        <v>-9.9149999999999991</v>
      </c>
      <c r="O220" s="10">
        <v>0.1106</v>
      </c>
      <c r="P220" s="10">
        <v>-6.1600000000000007E-5</v>
      </c>
      <c r="Q220" s="10">
        <v>1.2979999999999999E-8</v>
      </c>
      <c r="R220" s="11">
        <v>396.83</v>
      </c>
      <c r="S220" s="11">
        <v>218.66</v>
      </c>
      <c r="T220" s="2">
        <v>7.87</v>
      </c>
      <c r="U220" s="2">
        <v>26.48</v>
      </c>
      <c r="V220" s="9">
        <v>15.935600000000001</v>
      </c>
      <c r="W220" s="11">
        <v>2583.0700000000002</v>
      </c>
      <c r="X220" s="11">
        <v>-39.869999999999997</v>
      </c>
      <c r="Y220" s="2">
        <v>378</v>
      </c>
      <c r="Z220" s="2">
        <v>244</v>
      </c>
      <c r="AA220" s="7">
        <v>0</v>
      </c>
      <c r="AB220" s="11">
        <v>0</v>
      </c>
      <c r="AC220" s="7">
        <v>0</v>
      </c>
      <c r="AD220" s="7">
        <v>0</v>
      </c>
      <c r="AE220" s="2">
        <v>6450</v>
      </c>
    </row>
    <row r="221" spans="1:31" ht="15" x14ac:dyDescent="0.2">
      <c r="A221" s="2">
        <v>207</v>
      </c>
      <c r="B221" s="1" t="s">
        <v>278</v>
      </c>
      <c r="C221" s="7">
        <v>42.081000000000003</v>
      </c>
      <c r="D221" s="8">
        <v>145.69999999999999</v>
      </c>
      <c r="E221" s="8">
        <v>240.4</v>
      </c>
      <c r="F221" s="8">
        <v>397.8</v>
      </c>
      <c r="G221" s="8">
        <v>54.2</v>
      </c>
      <c r="H221" s="8">
        <v>170</v>
      </c>
      <c r="I221" s="7">
        <v>0.28199999999999997</v>
      </c>
      <c r="J221" s="7">
        <v>0.26400000000000001</v>
      </c>
      <c r="K221" s="7">
        <v>0.56299999999999994</v>
      </c>
      <c r="L221" s="8">
        <v>288</v>
      </c>
      <c r="M221" s="8">
        <v>0</v>
      </c>
      <c r="N221" s="9">
        <v>-8.4169999999999998</v>
      </c>
      <c r="O221" s="10">
        <v>9.1079999999999994E-2</v>
      </c>
      <c r="P221" s="10">
        <v>-6.8819999999999995E-5</v>
      </c>
      <c r="Q221" s="10">
        <v>2.1579999999999999E-8</v>
      </c>
      <c r="R221" s="11">
        <v>0</v>
      </c>
      <c r="S221" s="11">
        <v>0</v>
      </c>
      <c r="T221" s="2">
        <v>12.74</v>
      </c>
      <c r="U221" s="2">
        <v>24.95</v>
      </c>
      <c r="V221" s="9">
        <v>15.8599</v>
      </c>
      <c r="W221" s="11">
        <v>1971.04</v>
      </c>
      <c r="X221" s="11">
        <v>-26.65</v>
      </c>
      <c r="Y221" s="2">
        <v>245</v>
      </c>
      <c r="Z221" s="2">
        <v>180</v>
      </c>
      <c r="AA221" s="7">
        <v>0</v>
      </c>
      <c r="AB221" s="11">
        <v>0</v>
      </c>
      <c r="AC221" s="7">
        <v>0</v>
      </c>
      <c r="AD221" s="7">
        <v>0</v>
      </c>
      <c r="AE221" s="2">
        <v>4790</v>
      </c>
    </row>
    <row r="222" spans="1:31" ht="15" x14ac:dyDescent="0.2">
      <c r="A222" s="2">
        <v>208</v>
      </c>
      <c r="B222" s="1" t="s">
        <v>279</v>
      </c>
      <c r="C222" s="7">
        <v>4.032</v>
      </c>
      <c r="D222" s="8">
        <v>18.7</v>
      </c>
      <c r="E222" s="8">
        <v>23.7</v>
      </c>
      <c r="F222" s="8">
        <v>38.4</v>
      </c>
      <c r="G222" s="8">
        <v>16.399999999999999</v>
      </c>
      <c r="H222" s="8">
        <v>60.3</v>
      </c>
      <c r="I222" s="7">
        <v>0.314</v>
      </c>
      <c r="J222" s="7">
        <v>-0.13</v>
      </c>
      <c r="K222" s="7">
        <v>0.16500000000000001</v>
      </c>
      <c r="L222" s="8">
        <v>22.7</v>
      </c>
      <c r="M222" s="8">
        <v>0</v>
      </c>
      <c r="N222" s="9">
        <v>7.2249999999999996</v>
      </c>
      <c r="O222" s="10">
        <v>-1.58E-3</v>
      </c>
      <c r="P222" s="10">
        <v>2.7939999999999998E-6</v>
      </c>
      <c r="Q222" s="10">
        <v>-8.7999999999999996E-10</v>
      </c>
      <c r="R222" s="11">
        <v>19.670000000000002</v>
      </c>
      <c r="S222" s="11">
        <v>8.3800000000000008</v>
      </c>
      <c r="T222" s="2">
        <v>0</v>
      </c>
      <c r="U222" s="2">
        <v>0</v>
      </c>
      <c r="V222" s="9">
        <v>13.295400000000001</v>
      </c>
      <c r="W222" s="11">
        <v>157.88999999999999</v>
      </c>
      <c r="X222" s="11">
        <v>0</v>
      </c>
      <c r="Y222" s="2">
        <v>25</v>
      </c>
      <c r="Z222" s="2">
        <v>19</v>
      </c>
      <c r="AA222" s="7">
        <v>0</v>
      </c>
      <c r="AB222" s="11">
        <v>0</v>
      </c>
      <c r="AC222" s="7">
        <v>0</v>
      </c>
      <c r="AD222" s="7">
        <v>0</v>
      </c>
      <c r="AE222" s="2">
        <v>292</v>
      </c>
    </row>
    <row r="223" spans="1:31" ht="15" x14ac:dyDescent="0.2">
      <c r="A223" s="2">
        <v>209</v>
      </c>
      <c r="B223" s="1" t="s">
        <v>280</v>
      </c>
      <c r="C223" s="7">
        <v>20.030999999999999</v>
      </c>
      <c r="D223" s="8">
        <v>277</v>
      </c>
      <c r="E223" s="8">
        <v>374.6</v>
      </c>
      <c r="F223" s="8">
        <v>644</v>
      </c>
      <c r="G223" s="8">
        <v>213.8</v>
      </c>
      <c r="H223" s="8">
        <v>55.6</v>
      </c>
      <c r="I223" s="7">
        <v>0.22500000000000001</v>
      </c>
      <c r="J223" s="7">
        <v>0</v>
      </c>
      <c r="K223" s="7">
        <v>1.105</v>
      </c>
      <c r="L223" s="8">
        <v>293</v>
      </c>
      <c r="M223" s="8">
        <v>1.9</v>
      </c>
      <c r="N223" s="9">
        <v>0</v>
      </c>
      <c r="O223" s="10">
        <v>0</v>
      </c>
      <c r="P223" s="10">
        <v>0</v>
      </c>
      <c r="Q223" s="10">
        <v>0</v>
      </c>
      <c r="R223" s="11">
        <v>757.92</v>
      </c>
      <c r="S223" s="11">
        <v>304.58</v>
      </c>
      <c r="T223" s="2">
        <v>-59.57</v>
      </c>
      <c r="U223" s="2">
        <v>-56.08</v>
      </c>
      <c r="V223" s="9">
        <v>0</v>
      </c>
      <c r="W223" s="11">
        <v>0</v>
      </c>
      <c r="X223" s="11">
        <v>0</v>
      </c>
      <c r="Y223" s="2">
        <v>0</v>
      </c>
      <c r="Z223" s="2">
        <v>0</v>
      </c>
      <c r="AA223" s="7">
        <v>0</v>
      </c>
      <c r="AB223" s="11">
        <v>0</v>
      </c>
      <c r="AC223" s="7">
        <v>0</v>
      </c>
      <c r="AD223" s="7">
        <v>0</v>
      </c>
      <c r="AE223" s="2">
        <v>9880</v>
      </c>
    </row>
    <row r="224" spans="1:31" ht="15" x14ac:dyDescent="0.2">
      <c r="A224" s="2">
        <v>210</v>
      </c>
      <c r="B224" s="1" t="s">
        <v>281</v>
      </c>
      <c r="C224" s="7">
        <v>173.83500000000001</v>
      </c>
      <c r="D224" s="8">
        <v>220.6</v>
      </c>
      <c r="E224" s="8">
        <v>370</v>
      </c>
      <c r="F224" s="8">
        <v>583</v>
      </c>
      <c r="G224" s="8">
        <v>71</v>
      </c>
      <c r="H224" s="8">
        <v>0</v>
      </c>
      <c r="I224" s="7">
        <v>0</v>
      </c>
      <c r="J224" s="7">
        <v>0</v>
      </c>
      <c r="K224" s="7">
        <v>2.5</v>
      </c>
      <c r="L224" s="8">
        <v>293</v>
      </c>
      <c r="M224" s="8">
        <v>1.9</v>
      </c>
      <c r="N224" s="9">
        <v>0</v>
      </c>
      <c r="O224" s="10">
        <v>0</v>
      </c>
      <c r="P224" s="10">
        <v>0</v>
      </c>
      <c r="Q224" s="10">
        <v>0</v>
      </c>
      <c r="R224" s="11">
        <v>428.91</v>
      </c>
      <c r="S224" s="11">
        <v>294.57</v>
      </c>
      <c r="T224" s="2">
        <v>-1</v>
      </c>
      <c r="U224" s="2">
        <v>-1.34</v>
      </c>
      <c r="V224" s="9">
        <v>0</v>
      </c>
      <c r="W224" s="11">
        <v>0</v>
      </c>
      <c r="X224" s="11">
        <v>0</v>
      </c>
      <c r="Y224" s="2">
        <v>0</v>
      </c>
      <c r="Z224" s="2">
        <v>0</v>
      </c>
      <c r="AA224" s="7">
        <v>0</v>
      </c>
      <c r="AB224" s="11">
        <v>0</v>
      </c>
      <c r="AC224" s="7">
        <v>0</v>
      </c>
      <c r="AD224" s="7">
        <v>0</v>
      </c>
      <c r="AE224" s="2">
        <v>0</v>
      </c>
    </row>
    <row r="225" spans="1:33" ht="15" x14ac:dyDescent="0.2">
      <c r="A225" s="2">
        <v>211</v>
      </c>
      <c r="B225" s="1" t="s">
        <v>282</v>
      </c>
      <c r="C225" s="7">
        <v>129.24700000000001</v>
      </c>
      <c r="D225" s="8">
        <v>211</v>
      </c>
      <c r="E225" s="8">
        <v>432.8</v>
      </c>
      <c r="F225" s="8">
        <v>596</v>
      </c>
      <c r="G225" s="8">
        <v>25</v>
      </c>
      <c r="H225" s="8">
        <v>517</v>
      </c>
      <c r="I225" s="7">
        <v>0.26</v>
      </c>
      <c r="J225" s="7">
        <v>0.59</v>
      </c>
      <c r="K225" s="7">
        <v>0.76700000000000002</v>
      </c>
      <c r="L225" s="8">
        <v>293</v>
      </c>
      <c r="M225" s="8">
        <v>1.1000000000000001</v>
      </c>
      <c r="N225" s="9">
        <v>2.3319999999999999</v>
      </c>
      <c r="O225" s="10">
        <v>0.193</v>
      </c>
      <c r="P225" s="10">
        <v>-1.049E-4</v>
      </c>
      <c r="Q225" s="10">
        <v>2.2090000000000001E-8</v>
      </c>
      <c r="R225" s="11">
        <v>581.41999999999996</v>
      </c>
      <c r="S225" s="11">
        <v>286.54000000000002</v>
      </c>
      <c r="T225" s="2">
        <v>0</v>
      </c>
      <c r="U225" s="2">
        <v>0</v>
      </c>
      <c r="V225" s="9">
        <v>16.730699999999999</v>
      </c>
      <c r="W225" s="11">
        <v>3721.9</v>
      </c>
      <c r="X225" s="11">
        <v>-64.150000000000006</v>
      </c>
      <c r="Y225" s="2">
        <v>459</v>
      </c>
      <c r="Z225" s="2">
        <v>322</v>
      </c>
      <c r="AA225" s="7">
        <v>0</v>
      </c>
      <c r="AB225" s="11">
        <v>0</v>
      </c>
      <c r="AC225" s="7">
        <v>0</v>
      </c>
      <c r="AD225" s="7">
        <v>0</v>
      </c>
      <c r="AE225" s="2">
        <v>9500</v>
      </c>
    </row>
    <row r="226" spans="1:33" ht="15" x14ac:dyDescent="0.2">
      <c r="A226" s="2">
        <v>212</v>
      </c>
      <c r="B226" s="1" t="s">
        <v>283</v>
      </c>
      <c r="C226" s="7">
        <v>278.35000000000002</v>
      </c>
      <c r="D226" s="8">
        <v>238</v>
      </c>
      <c r="E226" s="8">
        <v>608</v>
      </c>
      <c r="F226" s="8">
        <v>0</v>
      </c>
      <c r="G226" s="8">
        <v>0</v>
      </c>
      <c r="H226" s="8">
        <v>0</v>
      </c>
      <c r="I226" s="7">
        <v>0</v>
      </c>
      <c r="J226" s="7">
        <v>0</v>
      </c>
      <c r="K226" s="7">
        <v>1.0469999999999999</v>
      </c>
      <c r="L226" s="8">
        <v>293</v>
      </c>
      <c r="M226" s="8">
        <v>0</v>
      </c>
      <c r="N226" s="9">
        <v>0.44900000000000001</v>
      </c>
      <c r="O226" s="10">
        <v>2.9950000000000001</v>
      </c>
      <c r="P226" s="10">
        <v>-1</v>
      </c>
      <c r="Q226" s="10">
        <v>-1.462</v>
      </c>
      <c r="R226" s="11">
        <v>-4</v>
      </c>
      <c r="S226" s="11">
        <v>1.665</v>
      </c>
      <c r="T226" s="2">
        <v>-8</v>
      </c>
      <c r="U226" s="2">
        <v>2588.1</v>
      </c>
      <c r="V226" s="9">
        <v>336.24</v>
      </c>
      <c r="W226" s="11">
        <v>0</v>
      </c>
      <c r="X226" s="11">
        <v>0</v>
      </c>
      <c r="Y226" s="2">
        <v>16.953900000000001</v>
      </c>
      <c r="Z226" s="2">
        <v>4852.47</v>
      </c>
      <c r="AA226" s="7">
        <v>-138.1</v>
      </c>
      <c r="AB226" s="11">
        <v>657</v>
      </c>
      <c r="AC226" s="7">
        <v>469</v>
      </c>
      <c r="AD226" s="7">
        <v>0</v>
      </c>
      <c r="AE226" s="2">
        <v>0</v>
      </c>
      <c r="AG226" s="2">
        <v>0</v>
      </c>
    </row>
    <row r="227" spans="1:33" ht="15" x14ac:dyDescent="0.2">
      <c r="A227" s="2">
        <v>213</v>
      </c>
      <c r="B227" s="1" t="s">
        <v>284</v>
      </c>
      <c r="C227" s="7">
        <v>120.914</v>
      </c>
      <c r="D227" s="8">
        <v>115.4</v>
      </c>
      <c r="E227" s="8">
        <v>243.4</v>
      </c>
      <c r="F227" s="8">
        <v>385</v>
      </c>
      <c r="G227" s="8">
        <v>40.700000000000003</v>
      </c>
      <c r="H227" s="8">
        <v>217</v>
      </c>
      <c r="I227" s="7">
        <v>0.28000000000000003</v>
      </c>
      <c r="J227" s="7">
        <v>0.17599999999999999</v>
      </c>
      <c r="K227" s="7">
        <v>1.75</v>
      </c>
      <c r="L227" s="8">
        <v>158</v>
      </c>
      <c r="M227" s="8">
        <v>0.5</v>
      </c>
      <c r="N227" s="9">
        <v>7.5469999999999997</v>
      </c>
      <c r="O227" s="10">
        <v>4.2569999999999997E-2</v>
      </c>
      <c r="P227" s="10">
        <v>-3.6029999999999999E-5</v>
      </c>
      <c r="Q227" s="10">
        <v>1.037E-8</v>
      </c>
      <c r="R227" s="11">
        <v>215.09</v>
      </c>
      <c r="S227" s="11">
        <v>2165.5500000000002</v>
      </c>
      <c r="T227" s="2">
        <v>-15</v>
      </c>
      <c r="U227" s="2">
        <v>-105.7</v>
      </c>
      <c r="V227" s="9">
        <v>0</v>
      </c>
      <c r="W227" s="11">
        <v>0</v>
      </c>
      <c r="X227" s="11">
        <v>0</v>
      </c>
      <c r="Y227" s="2">
        <v>0</v>
      </c>
      <c r="Z227" s="2">
        <v>0</v>
      </c>
      <c r="AA227" s="7">
        <v>0</v>
      </c>
      <c r="AB227" s="11">
        <v>0</v>
      </c>
      <c r="AC227" s="7">
        <v>0</v>
      </c>
      <c r="AD227" s="7">
        <v>0</v>
      </c>
      <c r="AE227" s="2">
        <v>4772</v>
      </c>
    </row>
    <row r="228" spans="1:33" ht="15" x14ac:dyDescent="0.2">
      <c r="A228" s="2">
        <v>214</v>
      </c>
      <c r="B228" s="1" t="s">
        <v>285</v>
      </c>
      <c r="C228" s="7">
        <v>84.933000000000007</v>
      </c>
      <c r="D228" s="8">
        <v>178.1</v>
      </c>
      <c r="E228" s="8">
        <v>313</v>
      </c>
      <c r="F228" s="8">
        <v>510</v>
      </c>
      <c r="G228" s="8">
        <v>60</v>
      </c>
      <c r="H228" s="8">
        <v>193</v>
      </c>
      <c r="I228" s="7">
        <v>0.27700000000000002</v>
      </c>
      <c r="J228" s="7">
        <v>0.193</v>
      </c>
      <c r="K228" s="7">
        <v>1.3169999999999999</v>
      </c>
      <c r="L228" s="8">
        <v>298</v>
      </c>
      <c r="M228" s="8">
        <v>1.8</v>
      </c>
      <c r="N228" s="9">
        <v>3.0939999999999999</v>
      </c>
      <c r="O228" s="10">
        <v>3.8769999999999999E-2</v>
      </c>
      <c r="P228" s="10">
        <v>-3.1099999999999997E-5</v>
      </c>
      <c r="Q228" s="10">
        <v>1.0049999999999999E-9</v>
      </c>
      <c r="R228" s="11">
        <v>359.55</v>
      </c>
      <c r="S228" s="11">
        <v>225.13</v>
      </c>
      <c r="T228" s="2">
        <v>22.8</v>
      </c>
      <c r="U228" s="2">
        <v>-16.46</v>
      </c>
      <c r="V228" s="9">
        <v>16.302900000000001</v>
      </c>
      <c r="W228" s="11">
        <v>2622.44</v>
      </c>
      <c r="X228" s="11">
        <v>-41.7</v>
      </c>
      <c r="Y228" s="2">
        <v>332</v>
      </c>
      <c r="Z228" s="2">
        <v>229</v>
      </c>
      <c r="AA228" s="7">
        <v>53.767000000000003</v>
      </c>
      <c r="AB228" s="11">
        <v>-5110.2</v>
      </c>
      <c r="AC228" s="7">
        <v>5.3639999999999999</v>
      </c>
      <c r="AD228" s="7">
        <v>2.41</v>
      </c>
      <c r="AE228" s="2">
        <v>6690</v>
      </c>
    </row>
    <row r="229" spans="1:33" ht="15" x14ac:dyDescent="0.2">
      <c r="A229" s="2">
        <v>215</v>
      </c>
      <c r="B229" s="1" t="s">
        <v>286</v>
      </c>
      <c r="C229" s="7">
        <v>102.923</v>
      </c>
      <c r="D229" s="8">
        <v>138</v>
      </c>
      <c r="E229" s="8">
        <v>282</v>
      </c>
      <c r="F229" s="8">
        <v>451.6</v>
      </c>
      <c r="G229" s="8">
        <v>51</v>
      </c>
      <c r="H229" s="8">
        <v>197</v>
      </c>
      <c r="I229" s="7">
        <v>0.27200000000000002</v>
      </c>
      <c r="J229" s="7">
        <v>0.20200000000000001</v>
      </c>
      <c r="K229" s="7">
        <v>1.38</v>
      </c>
      <c r="L229" s="8">
        <v>282</v>
      </c>
      <c r="M229" s="8">
        <v>1.3</v>
      </c>
      <c r="N229" s="9">
        <v>5.6520000000000001</v>
      </c>
      <c r="O229" s="10">
        <v>3.7699999999999997E-2</v>
      </c>
      <c r="P229" s="10">
        <v>-2.866E-5</v>
      </c>
      <c r="Q229" s="10">
        <v>7.7949999999999997E-9</v>
      </c>
      <c r="R229" s="11">
        <v>0</v>
      </c>
      <c r="S229" s="11">
        <v>0</v>
      </c>
      <c r="T229" s="2">
        <v>-71.400000000000006</v>
      </c>
      <c r="U229" s="2">
        <v>64.099999999999994</v>
      </c>
      <c r="V229" s="9">
        <v>0</v>
      </c>
      <c r="W229" s="11">
        <v>0</v>
      </c>
      <c r="X229" s="11">
        <v>0</v>
      </c>
      <c r="Y229" s="2">
        <v>0</v>
      </c>
      <c r="Z229" s="2">
        <v>0</v>
      </c>
      <c r="AA229" s="7">
        <v>54.563000000000002</v>
      </c>
      <c r="AB229" s="11">
        <v>-4629.0200000000004</v>
      </c>
      <c r="AC229" s="7">
        <v>-5.59</v>
      </c>
      <c r="AD229" s="7">
        <v>2.2200000000000002</v>
      </c>
      <c r="AE229" s="2">
        <v>5960</v>
      </c>
    </row>
    <row r="230" spans="1:33" ht="15" x14ac:dyDescent="0.2">
      <c r="A230" s="2">
        <v>216</v>
      </c>
      <c r="B230" s="1" t="s">
        <v>287</v>
      </c>
      <c r="C230" s="7">
        <v>45.085000000000001</v>
      </c>
      <c r="D230" s="8">
        <v>181</v>
      </c>
      <c r="E230" s="8">
        <v>280</v>
      </c>
      <c r="F230" s="8">
        <v>437.6</v>
      </c>
      <c r="G230" s="8">
        <v>52.4</v>
      </c>
      <c r="H230" s="8">
        <v>187</v>
      </c>
      <c r="I230" s="7">
        <v>0.27200000000000002</v>
      </c>
      <c r="J230" s="7">
        <v>0.28799999999999998</v>
      </c>
      <c r="K230" s="7">
        <v>0.65600000000000003</v>
      </c>
      <c r="L230" s="8">
        <v>293</v>
      </c>
      <c r="M230" s="8">
        <v>0</v>
      </c>
      <c r="N230" s="9">
        <v>-4.1000000000000002E-2</v>
      </c>
      <c r="O230" s="10">
        <v>6.4380000000000007E-2</v>
      </c>
      <c r="P230" s="10">
        <v>-3.1749999999999999E-5</v>
      </c>
      <c r="Q230" s="10">
        <v>5.5869999999999998E-9</v>
      </c>
      <c r="R230" s="11">
        <v>0</v>
      </c>
      <c r="S230" s="11">
        <v>0</v>
      </c>
      <c r="T230" s="2">
        <v>-4.5</v>
      </c>
      <c r="U230" s="2">
        <v>16.25</v>
      </c>
      <c r="V230" s="9">
        <v>16.2653</v>
      </c>
      <c r="W230" s="11">
        <v>2358.77</v>
      </c>
      <c r="X230" s="11">
        <v>-35.15</v>
      </c>
      <c r="Y230" s="2">
        <v>310</v>
      </c>
      <c r="Z230" s="2">
        <v>218</v>
      </c>
      <c r="AA230" s="7">
        <v>67.611000000000004</v>
      </c>
      <c r="AB230" s="11">
        <v>-5350.44</v>
      </c>
      <c r="AC230" s="7">
        <v>-7.4349999999999996</v>
      </c>
      <c r="AD230" s="7">
        <v>2.0299999999999998</v>
      </c>
      <c r="AE230" s="2">
        <v>6330</v>
      </c>
    </row>
    <row r="231" spans="1:33" ht="15" x14ac:dyDescent="0.2">
      <c r="A231" s="2">
        <v>217</v>
      </c>
      <c r="B231" s="1" t="s">
        <v>287</v>
      </c>
      <c r="C231" s="7">
        <v>73.138999999999996</v>
      </c>
      <c r="D231" s="8">
        <v>223.4</v>
      </c>
      <c r="E231" s="8">
        <v>328.6</v>
      </c>
      <c r="F231" s="8">
        <v>496.6</v>
      </c>
      <c r="G231" s="8">
        <v>36.6</v>
      </c>
      <c r="H231" s="8">
        <v>301</v>
      </c>
      <c r="I231" s="7">
        <v>0.27</v>
      </c>
      <c r="J231" s="7">
        <v>0.29899999999999999</v>
      </c>
      <c r="K231" s="7">
        <v>0.70699999999999996</v>
      </c>
      <c r="L231" s="8">
        <v>293</v>
      </c>
      <c r="M231" s="8">
        <v>1.1000000000000001</v>
      </c>
      <c r="N231" s="9">
        <v>0.48699999999999999</v>
      </c>
      <c r="O231" s="10">
        <v>0.10580000000000001</v>
      </c>
      <c r="P231" s="10">
        <v>-5.2139999999999999E-5</v>
      </c>
      <c r="Q231" s="10">
        <v>8.7250000000000004E-9</v>
      </c>
      <c r="R231" s="11">
        <v>473.89</v>
      </c>
      <c r="S231" s="11">
        <v>229.29</v>
      </c>
      <c r="T231" s="2">
        <v>-17.3</v>
      </c>
      <c r="U231" s="2">
        <v>17.23</v>
      </c>
      <c r="V231" s="9">
        <v>16.054500000000001</v>
      </c>
      <c r="W231" s="11">
        <v>2595.0100000000002</v>
      </c>
      <c r="X231" s="11">
        <v>-53.15</v>
      </c>
      <c r="Y231" s="2">
        <v>350</v>
      </c>
      <c r="Z231" s="2">
        <v>242</v>
      </c>
      <c r="AA231" s="7">
        <v>64.89</v>
      </c>
      <c r="AB231" s="11">
        <v>-5912.65</v>
      </c>
      <c r="AC231" s="7">
        <v>-6.9550000000000001</v>
      </c>
      <c r="AD231" s="7">
        <v>3.73</v>
      </c>
      <c r="AE231" s="2">
        <v>6650</v>
      </c>
    </row>
    <row r="232" spans="1:33" ht="15" x14ac:dyDescent="0.2">
      <c r="A232" s="2">
        <v>218</v>
      </c>
      <c r="B232" s="1" t="s">
        <v>288</v>
      </c>
      <c r="C232" s="7">
        <v>122.244</v>
      </c>
      <c r="D232" s="8">
        <v>171.7</v>
      </c>
      <c r="E232" s="8">
        <v>427.2</v>
      </c>
      <c r="F232" s="8">
        <v>642</v>
      </c>
      <c r="G232" s="8">
        <v>0</v>
      </c>
      <c r="H232" s="8">
        <v>0</v>
      </c>
      <c r="I232" s="7">
        <v>0</v>
      </c>
      <c r="J232" s="7">
        <v>0</v>
      </c>
      <c r="K232" s="7">
        <v>0.998</v>
      </c>
      <c r="L232" s="8">
        <v>293</v>
      </c>
      <c r="M232" s="8">
        <v>2</v>
      </c>
      <c r="N232" s="9">
        <v>6.4240000000000004</v>
      </c>
      <c r="O232" s="10">
        <v>0.1099</v>
      </c>
      <c r="P232" s="10">
        <v>-6.4720000000000004E-5</v>
      </c>
      <c r="Q232" s="10">
        <v>1.426E-8</v>
      </c>
      <c r="R232" s="11">
        <v>0</v>
      </c>
      <c r="S232" s="11">
        <v>0</v>
      </c>
      <c r="T232" s="2">
        <v>-17.84</v>
      </c>
      <c r="U232" s="2">
        <v>5.32</v>
      </c>
      <c r="V232" s="9">
        <v>16.060700000000001</v>
      </c>
      <c r="W232" s="11">
        <v>3421.57</v>
      </c>
      <c r="X232" s="11">
        <v>-64.19</v>
      </c>
      <c r="Y232" s="2">
        <v>455</v>
      </c>
      <c r="Z232" s="2">
        <v>312</v>
      </c>
      <c r="AA232" s="7">
        <v>0</v>
      </c>
      <c r="AB232" s="11">
        <v>0</v>
      </c>
      <c r="AC232" s="7">
        <v>0</v>
      </c>
      <c r="AD232" s="7">
        <v>0</v>
      </c>
      <c r="AE232" s="2">
        <v>9010</v>
      </c>
    </row>
    <row r="233" spans="1:33" ht="15" x14ac:dyDescent="0.2">
      <c r="A233" s="2">
        <v>219</v>
      </c>
      <c r="B233" s="1" t="s">
        <v>289</v>
      </c>
      <c r="C233" s="7">
        <v>86.134</v>
      </c>
      <c r="D233" s="8">
        <v>234.2</v>
      </c>
      <c r="E233" s="8">
        <v>375.1</v>
      </c>
      <c r="F233" s="8">
        <v>561</v>
      </c>
      <c r="G233" s="8">
        <v>36.9</v>
      </c>
      <c r="H233" s="8">
        <v>336</v>
      </c>
      <c r="I233" s="7">
        <v>0.26900000000000002</v>
      </c>
      <c r="J233" s="7">
        <v>0.34699999999999998</v>
      </c>
      <c r="K233" s="7">
        <v>0.81399999999999995</v>
      </c>
      <c r="L233" s="8">
        <v>293</v>
      </c>
      <c r="M233" s="8">
        <v>2.7</v>
      </c>
      <c r="N233" s="9">
        <v>7.1680000000000001</v>
      </c>
      <c r="O233" s="10">
        <v>9.4089999999999993E-2</v>
      </c>
      <c r="P233" s="10">
        <v>-4.5540000000000001E-5</v>
      </c>
      <c r="Q233" s="10">
        <v>8.1150000000000002E-9</v>
      </c>
      <c r="R233" s="11">
        <v>409.17</v>
      </c>
      <c r="S233" s="11">
        <v>236.65</v>
      </c>
      <c r="T233" s="2">
        <v>-61.82</v>
      </c>
      <c r="U233" s="2">
        <v>-32.33</v>
      </c>
      <c r="V233" s="9">
        <v>16.813800000000001</v>
      </c>
      <c r="W233" s="11">
        <v>3410.51</v>
      </c>
      <c r="X233" s="11">
        <v>-40.15</v>
      </c>
      <c r="Y233" s="2">
        <v>400</v>
      </c>
      <c r="Z233" s="2">
        <v>275</v>
      </c>
      <c r="AA233" s="7">
        <v>111.2</v>
      </c>
      <c r="AB233" s="11">
        <v>-9773.6299999999992</v>
      </c>
      <c r="AC233" s="7">
        <v>-13.26</v>
      </c>
      <c r="AD233" s="7">
        <v>4.7300000000000004</v>
      </c>
      <c r="AE233" s="2">
        <v>8060</v>
      </c>
    </row>
    <row r="234" spans="1:33" ht="15" x14ac:dyDescent="0.2">
      <c r="A234" s="2">
        <v>220</v>
      </c>
      <c r="B234" s="1" t="s">
        <v>290</v>
      </c>
      <c r="C234" s="7">
        <v>90.18</v>
      </c>
      <c r="D234" s="8">
        <v>169.2</v>
      </c>
      <c r="E234" s="8">
        <v>365.3</v>
      </c>
      <c r="F234" s="8">
        <v>557</v>
      </c>
      <c r="G234" s="8">
        <v>39.1</v>
      </c>
      <c r="H234" s="8">
        <v>318</v>
      </c>
      <c r="I234" s="7">
        <v>0.27200000000000002</v>
      </c>
      <c r="J234" s="7">
        <v>0.3</v>
      </c>
      <c r="K234" s="7">
        <v>0.83699999999999997</v>
      </c>
      <c r="L234" s="8">
        <v>293</v>
      </c>
      <c r="M234" s="8">
        <v>1.6</v>
      </c>
      <c r="N234" s="9">
        <v>3.2469999999999999</v>
      </c>
      <c r="O234" s="10">
        <v>9.4570000000000001E-2</v>
      </c>
      <c r="P234" s="10">
        <v>-4.2509999999999998E-5</v>
      </c>
      <c r="Q234" s="10">
        <v>6.3270000000000002E-9</v>
      </c>
      <c r="R234" s="11">
        <v>407.59</v>
      </c>
      <c r="S234" s="11">
        <v>233.32</v>
      </c>
      <c r="T234" s="2">
        <v>-19.95</v>
      </c>
      <c r="U234" s="2">
        <v>4.25</v>
      </c>
      <c r="V234" s="9">
        <v>15.953099999999999</v>
      </c>
      <c r="W234" s="11">
        <v>2896.27</v>
      </c>
      <c r="X234" s="11">
        <v>-54.49</v>
      </c>
      <c r="Y234" s="2">
        <v>390</v>
      </c>
      <c r="Z234" s="2">
        <v>260</v>
      </c>
      <c r="AA234" s="7">
        <v>0</v>
      </c>
      <c r="AB234" s="11">
        <v>0</v>
      </c>
      <c r="AC234" s="7">
        <v>0</v>
      </c>
      <c r="AD234" s="7">
        <v>0</v>
      </c>
      <c r="AE234" s="2">
        <v>7590</v>
      </c>
    </row>
    <row r="235" spans="1:33" ht="15" x14ac:dyDescent="0.2">
      <c r="A235" s="2">
        <v>221</v>
      </c>
      <c r="B235" s="1" t="s">
        <v>291</v>
      </c>
      <c r="C235" s="7">
        <v>106.122</v>
      </c>
      <c r="D235" s="8">
        <v>265</v>
      </c>
      <c r="E235" s="8">
        <v>519</v>
      </c>
      <c r="F235" s="8">
        <v>681</v>
      </c>
      <c r="G235" s="8">
        <v>6</v>
      </c>
      <c r="H235" s="8">
        <v>316</v>
      </c>
      <c r="I235" s="7">
        <v>0.26</v>
      </c>
      <c r="J235" s="7">
        <v>0</v>
      </c>
      <c r="K235" s="7">
        <v>1.1160000000000001</v>
      </c>
      <c r="L235" s="8">
        <v>293</v>
      </c>
      <c r="M235" s="8">
        <v>0</v>
      </c>
      <c r="N235" s="9">
        <v>17.45</v>
      </c>
      <c r="O235" s="10">
        <v>8.2659999999999997E-2</v>
      </c>
      <c r="P235" s="10">
        <v>-3.506E-5</v>
      </c>
      <c r="Q235" s="10">
        <v>4.4100000000000003E-9</v>
      </c>
      <c r="R235" s="11">
        <v>1943</v>
      </c>
      <c r="S235" s="11">
        <v>385.24</v>
      </c>
      <c r="T235" s="2">
        <v>-136.5</v>
      </c>
      <c r="U235" s="2">
        <v>0</v>
      </c>
      <c r="V235" s="9">
        <v>17.032599999999999</v>
      </c>
      <c r="W235" s="11">
        <v>4122.5200000000004</v>
      </c>
      <c r="X235" s="11">
        <v>-122.5</v>
      </c>
      <c r="Y235" s="2">
        <v>560</v>
      </c>
      <c r="Z235" s="2">
        <v>402</v>
      </c>
      <c r="AA235" s="7">
        <v>0</v>
      </c>
      <c r="AB235" s="11">
        <v>0</v>
      </c>
      <c r="AC235" s="7">
        <v>0</v>
      </c>
      <c r="AD235" s="7">
        <v>0</v>
      </c>
      <c r="AE235" s="2">
        <v>13670</v>
      </c>
    </row>
    <row r="236" spans="1:33" ht="15" x14ac:dyDescent="0.2">
      <c r="A236" s="2">
        <v>222</v>
      </c>
      <c r="B236" s="1" t="s">
        <v>292</v>
      </c>
      <c r="C236" s="7">
        <v>186.339</v>
      </c>
      <c r="D236" s="8">
        <v>230</v>
      </c>
      <c r="E236" s="8">
        <v>499.6</v>
      </c>
      <c r="F236" s="8">
        <v>657</v>
      </c>
      <c r="G236" s="8">
        <v>18</v>
      </c>
      <c r="H236" s="8">
        <v>720</v>
      </c>
      <c r="I236" s="7">
        <v>0.24</v>
      </c>
      <c r="J236" s="7">
        <v>0.7</v>
      </c>
      <c r="K236" s="7">
        <v>0.79400000000000004</v>
      </c>
      <c r="L236" s="8">
        <v>293</v>
      </c>
      <c r="M236" s="8">
        <v>0</v>
      </c>
      <c r="N236" s="9">
        <v>8.01</v>
      </c>
      <c r="O236" s="10">
        <v>0.25640000000000002</v>
      </c>
      <c r="P236" s="10">
        <v>-1.3219999999999999E-4</v>
      </c>
      <c r="Q236" s="10">
        <v>4.0070000000000001E-8</v>
      </c>
      <c r="R236" s="11">
        <v>723.43</v>
      </c>
      <c r="S236" s="11">
        <v>323.35000000000002</v>
      </c>
      <c r="T236" s="2">
        <v>0</v>
      </c>
      <c r="U236" s="2">
        <v>0</v>
      </c>
      <c r="V236" s="9">
        <v>16.337199999999999</v>
      </c>
      <c r="W236" s="11">
        <v>3982.78</v>
      </c>
      <c r="X236" s="11">
        <v>-89.15</v>
      </c>
      <c r="Y236" s="2">
        <v>545</v>
      </c>
      <c r="Z236" s="2">
        <v>373</v>
      </c>
      <c r="AA236" s="7">
        <v>0</v>
      </c>
      <c r="AB236" s="11">
        <v>0</v>
      </c>
      <c r="AC236" s="7">
        <v>0</v>
      </c>
      <c r="AD236" s="7">
        <v>0</v>
      </c>
      <c r="AE236" s="2">
        <v>10900</v>
      </c>
    </row>
    <row r="237" spans="1:33" ht="15" x14ac:dyDescent="0.2">
      <c r="A237" s="2">
        <v>223</v>
      </c>
      <c r="B237" s="1" t="s">
        <v>293</v>
      </c>
      <c r="C237" s="7">
        <v>102.17700000000001</v>
      </c>
      <c r="D237" s="8">
        <v>187.7</v>
      </c>
      <c r="E237" s="8">
        <v>341.5</v>
      </c>
      <c r="F237" s="8">
        <v>500</v>
      </c>
      <c r="G237" s="8">
        <v>28.4</v>
      </c>
      <c r="H237" s="8">
        <v>386</v>
      </c>
      <c r="I237" s="7">
        <v>0.26700000000000002</v>
      </c>
      <c r="J237" s="7">
        <v>0.34</v>
      </c>
      <c r="K237" s="7">
        <v>0.72399999999999998</v>
      </c>
      <c r="L237" s="8">
        <v>293</v>
      </c>
      <c r="M237" s="8">
        <v>1.2</v>
      </c>
      <c r="N237" s="9">
        <v>1.792</v>
      </c>
      <c r="O237" s="10">
        <v>0.13969999999999999</v>
      </c>
      <c r="P237" s="10">
        <v>-7.2290000000000001E-5</v>
      </c>
      <c r="Q237" s="10">
        <v>1.3960000000000001E-8</v>
      </c>
      <c r="R237" s="11">
        <v>410.58</v>
      </c>
      <c r="S237" s="11">
        <v>219.67</v>
      </c>
      <c r="T237" s="2">
        <v>-76.2</v>
      </c>
      <c r="U237" s="2">
        <v>-29.13</v>
      </c>
      <c r="V237" s="9">
        <v>16.341699999999999</v>
      </c>
      <c r="W237" s="11">
        <v>2895.73</v>
      </c>
      <c r="X237" s="11">
        <v>-43.15</v>
      </c>
      <c r="Y237" s="2">
        <v>364</v>
      </c>
      <c r="Z237" s="2">
        <v>249</v>
      </c>
      <c r="AA237" s="7">
        <v>0</v>
      </c>
      <c r="AB237" s="11">
        <v>0</v>
      </c>
      <c r="AC237" s="7">
        <v>0</v>
      </c>
      <c r="AD237" s="7">
        <v>0</v>
      </c>
      <c r="AE237" s="2">
        <v>7010</v>
      </c>
    </row>
    <row r="238" spans="1:33" ht="15" x14ac:dyDescent="0.2">
      <c r="A238" s="2">
        <v>224</v>
      </c>
      <c r="B238" s="1" t="s">
        <v>294</v>
      </c>
      <c r="C238" s="7">
        <v>46.069000000000003</v>
      </c>
      <c r="D238" s="8">
        <v>131.69999999999999</v>
      </c>
      <c r="E238" s="8">
        <v>248.3</v>
      </c>
      <c r="F238" s="8">
        <v>400</v>
      </c>
      <c r="G238" s="8">
        <v>53</v>
      </c>
      <c r="H238" s="8">
        <v>178</v>
      </c>
      <c r="I238" s="7">
        <v>0.28699999999999998</v>
      </c>
      <c r="J238" s="7">
        <v>0.192</v>
      </c>
      <c r="K238" s="7">
        <v>0.66700000000000004</v>
      </c>
      <c r="L238" s="8">
        <v>293</v>
      </c>
      <c r="M238" s="8">
        <v>1.3</v>
      </c>
      <c r="N238" s="9">
        <v>4.0640000000000001</v>
      </c>
      <c r="O238" s="10">
        <v>4.2770000000000002E-2</v>
      </c>
      <c r="P238" s="10">
        <v>-1.2500000000000001E-5</v>
      </c>
      <c r="Q238" s="10">
        <v>-4.5800000000000002E-10</v>
      </c>
      <c r="R238" s="11">
        <v>0</v>
      </c>
      <c r="S238" s="11">
        <v>0</v>
      </c>
      <c r="T238" s="2">
        <v>-43.99</v>
      </c>
      <c r="U238" s="2">
        <v>-26.99</v>
      </c>
      <c r="V238" s="9">
        <v>16.846699999999998</v>
      </c>
      <c r="W238" s="11">
        <v>2361.44</v>
      </c>
      <c r="X238" s="11">
        <v>-17.100000000000001</v>
      </c>
      <c r="Y238" s="2">
        <v>265</v>
      </c>
      <c r="Z238" s="2">
        <v>179</v>
      </c>
      <c r="AA238" s="7">
        <v>48.856999999999999</v>
      </c>
      <c r="AB238" s="11">
        <v>-3840.19</v>
      </c>
      <c r="AC238" s="7">
        <v>-4.8559999999999999</v>
      </c>
      <c r="AD238" s="7">
        <v>1.71</v>
      </c>
      <c r="AE238" s="2">
        <v>5140</v>
      </c>
    </row>
    <row r="239" spans="1:33" ht="15" x14ac:dyDescent="0.2">
      <c r="A239" s="2">
        <v>225</v>
      </c>
      <c r="B239" s="1" t="s">
        <v>295</v>
      </c>
      <c r="C239" s="7">
        <v>118.09</v>
      </c>
      <c r="D239" s="8">
        <v>327</v>
      </c>
      <c r="E239" s="8">
        <v>436.6</v>
      </c>
      <c r="F239" s="8">
        <v>628</v>
      </c>
      <c r="G239" s="8">
        <v>39.299999999999997</v>
      </c>
      <c r="H239" s="8">
        <v>0</v>
      </c>
      <c r="I239" s="7">
        <v>0</v>
      </c>
      <c r="J239" s="7">
        <v>0</v>
      </c>
      <c r="K239" s="7">
        <v>1.1499999999999999</v>
      </c>
      <c r="L239" s="8">
        <v>288</v>
      </c>
      <c r="M239" s="8">
        <v>0</v>
      </c>
      <c r="N239" s="9">
        <v>0</v>
      </c>
      <c r="O239" s="10">
        <v>0</v>
      </c>
      <c r="P239" s="10">
        <v>0</v>
      </c>
      <c r="Q239" s="10">
        <v>0</v>
      </c>
      <c r="R239" s="11">
        <v>0</v>
      </c>
      <c r="S239" s="11">
        <v>0</v>
      </c>
      <c r="T239" s="2">
        <v>0</v>
      </c>
      <c r="U239" s="2">
        <v>0</v>
      </c>
      <c r="V239" s="9">
        <v>0</v>
      </c>
      <c r="W239" s="11">
        <v>0</v>
      </c>
      <c r="X239" s="11">
        <v>0</v>
      </c>
      <c r="Y239" s="2">
        <v>0</v>
      </c>
      <c r="Z239" s="2">
        <v>0</v>
      </c>
      <c r="AA239" s="7">
        <v>0</v>
      </c>
      <c r="AB239" s="11">
        <v>0</v>
      </c>
      <c r="AC239" s="7">
        <v>0</v>
      </c>
      <c r="AD239" s="7">
        <v>0</v>
      </c>
      <c r="AE239" s="2">
        <v>0</v>
      </c>
    </row>
    <row r="240" spans="1:33" ht="15" x14ac:dyDescent="0.2">
      <c r="A240" s="2">
        <v>226</v>
      </c>
      <c r="B240" s="1" t="s">
        <v>296</v>
      </c>
      <c r="C240" s="7">
        <v>62.13</v>
      </c>
      <c r="D240" s="8">
        <v>174.9</v>
      </c>
      <c r="E240" s="8">
        <v>310.5</v>
      </c>
      <c r="F240" s="8">
        <v>503</v>
      </c>
      <c r="G240" s="8">
        <v>54.6</v>
      </c>
      <c r="H240" s="8">
        <v>201</v>
      </c>
      <c r="I240" s="7">
        <v>0.26600000000000001</v>
      </c>
      <c r="J240" s="7">
        <v>0.19</v>
      </c>
      <c r="K240" s="7">
        <v>0.84799999999999998</v>
      </c>
      <c r="L240" s="8">
        <v>293</v>
      </c>
      <c r="M240" s="8">
        <v>1.5</v>
      </c>
      <c r="N240" s="9">
        <v>5.8049999999999997</v>
      </c>
      <c r="O240" s="10">
        <v>4.478E-2</v>
      </c>
      <c r="P240" s="10">
        <v>-1.6419999999999999E-5</v>
      </c>
      <c r="Q240" s="10">
        <v>9.7900000000000003E-10</v>
      </c>
      <c r="R240" s="11">
        <v>267.33999999999997</v>
      </c>
      <c r="S240" s="11">
        <v>184.24</v>
      </c>
      <c r="T240" s="2">
        <v>-8.9700000000000006</v>
      </c>
      <c r="U240" s="2">
        <v>1.66</v>
      </c>
      <c r="V240" s="9">
        <v>16.0001</v>
      </c>
      <c r="W240" s="11">
        <v>2511.56</v>
      </c>
      <c r="X240" s="11">
        <v>-42.35</v>
      </c>
      <c r="Y240" s="2">
        <v>331</v>
      </c>
      <c r="Z240" s="2">
        <v>226</v>
      </c>
      <c r="AA240" s="7">
        <v>0</v>
      </c>
      <c r="AB240" s="11">
        <v>0</v>
      </c>
      <c r="AC240" s="7">
        <v>0</v>
      </c>
      <c r="AD240" s="7">
        <v>0</v>
      </c>
      <c r="AE240" s="2">
        <v>6440</v>
      </c>
    </row>
    <row r="241" spans="1:33" ht="15" x14ac:dyDescent="0.2">
      <c r="A241" s="2">
        <v>227</v>
      </c>
      <c r="B241" s="1" t="s">
        <v>297</v>
      </c>
      <c r="C241" s="7">
        <v>154.21199999999999</v>
      </c>
      <c r="D241" s="8">
        <v>342.4</v>
      </c>
      <c r="E241" s="8">
        <v>528.4</v>
      </c>
      <c r="F241" s="8">
        <v>789</v>
      </c>
      <c r="G241" s="8">
        <v>38</v>
      </c>
      <c r="H241" s="8">
        <v>502</v>
      </c>
      <c r="I241" s="7">
        <v>0.29499999999999998</v>
      </c>
      <c r="J241" s="7">
        <v>0.36399999999999999</v>
      </c>
      <c r="K241" s="7">
        <v>0.99</v>
      </c>
      <c r="L241" s="8">
        <v>347</v>
      </c>
      <c r="M241" s="8">
        <v>0</v>
      </c>
      <c r="N241" s="9">
        <v>-23.184000000000001</v>
      </c>
      <c r="O241" s="10">
        <v>0.2641</v>
      </c>
      <c r="P241" s="10">
        <v>-2.1149999999999999E-4</v>
      </c>
      <c r="Q241" s="10">
        <v>6.6640000000000006E-8</v>
      </c>
      <c r="R241" s="11">
        <v>733.87</v>
      </c>
      <c r="S241" s="11">
        <v>369.58</v>
      </c>
      <c r="T241" s="2">
        <v>43.52</v>
      </c>
      <c r="U241" s="2">
        <v>66.94</v>
      </c>
      <c r="V241" s="9">
        <v>16.683199999999999</v>
      </c>
      <c r="W241" s="11">
        <v>4602.2299999999996</v>
      </c>
      <c r="X241" s="11">
        <v>-70.42</v>
      </c>
      <c r="Y241" s="2">
        <v>545</v>
      </c>
      <c r="Z241" s="2">
        <v>343</v>
      </c>
      <c r="AA241" s="7">
        <v>0</v>
      </c>
      <c r="AB241" s="11">
        <v>0</v>
      </c>
      <c r="AC241" s="7">
        <v>0</v>
      </c>
      <c r="AD241" s="7">
        <v>0</v>
      </c>
      <c r="AE241" s="2">
        <v>10900</v>
      </c>
    </row>
    <row r="242" spans="1:33" ht="15" x14ac:dyDescent="0.2">
      <c r="A242" s="2">
        <v>228</v>
      </c>
      <c r="B242" s="1" t="s">
        <v>298</v>
      </c>
      <c r="C242" s="7">
        <v>170.21100000000001</v>
      </c>
      <c r="D242" s="8">
        <v>300</v>
      </c>
      <c r="E242" s="8">
        <v>531.20000000000005</v>
      </c>
      <c r="F242" s="8">
        <v>766</v>
      </c>
      <c r="G242" s="8">
        <v>31</v>
      </c>
      <c r="H242" s="8">
        <v>0</v>
      </c>
      <c r="I242" s="7">
        <v>0</v>
      </c>
      <c r="J242" s="7">
        <v>0.44</v>
      </c>
      <c r="K242" s="7">
        <v>1.0660000000000001</v>
      </c>
      <c r="L242" s="8">
        <v>303</v>
      </c>
      <c r="M242" s="8">
        <v>1.1000000000000001</v>
      </c>
      <c r="N242" s="9">
        <v>-14.505000000000001</v>
      </c>
      <c r="O242" s="10">
        <v>0.22170000000000001</v>
      </c>
      <c r="P242" s="10">
        <v>-1.4019999999999999E-4</v>
      </c>
      <c r="Q242" s="10">
        <v>3.2450000000000003E-8</v>
      </c>
      <c r="R242" s="11">
        <v>1146</v>
      </c>
      <c r="S242" s="11">
        <v>379.29</v>
      </c>
      <c r="T242" s="2">
        <v>11.94</v>
      </c>
      <c r="U242" s="2">
        <v>0</v>
      </c>
      <c r="V242" s="9">
        <v>16.3459</v>
      </c>
      <c r="W242" s="11">
        <v>4310.25</v>
      </c>
      <c r="X242" s="11">
        <v>-87.31</v>
      </c>
      <c r="Y242" s="2">
        <v>598</v>
      </c>
      <c r="Z242" s="2">
        <v>418</v>
      </c>
      <c r="AA242" s="7">
        <v>0</v>
      </c>
      <c r="AB242" s="11">
        <v>0</v>
      </c>
      <c r="AC242" s="7">
        <v>0</v>
      </c>
      <c r="AD242" s="7">
        <v>0</v>
      </c>
      <c r="AE242" s="2">
        <v>11260</v>
      </c>
    </row>
    <row r="243" spans="1:33" ht="15" x14ac:dyDescent="0.2">
      <c r="A243" s="2">
        <v>229</v>
      </c>
      <c r="B243" s="1" t="s">
        <v>299</v>
      </c>
      <c r="C243" s="7">
        <v>168.239</v>
      </c>
      <c r="D243" s="8">
        <v>30537.5</v>
      </c>
      <c r="E243" s="8">
        <v>767</v>
      </c>
      <c r="F243" s="8">
        <v>29.4</v>
      </c>
      <c r="G243" s="8">
        <v>0</v>
      </c>
      <c r="H243" s="8">
        <v>0</v>
      </c>
      <c r="I243" s="7">
        <v>0</v>
      </c>
      <c r="J243" s="7">
        <v>0.47099999999999997</v>
      </c>
      <c r="K243" s="7">
        <v>1.006</v>
      </c>
      <c r="L243" s="8">
        <v>293</v>
      </c>
      <c r="M243" s="8">
        <v>0.4</v>
      </c>
      <c r="N243" s="9">
        <v>0</v>
      </c>
      <c r="O243" s="10">
        <v>0</v>
      </c>
      <c r="P243" s="10">
        <v>0</v>
      </c>
      <c r="Q243" s="10">
        <v>0</v>
      </c>
      <c r="R243" s="11">
        <v>0</v>
      </c>
      <c r="S243" s="11">
        <v>0</v>
      </c>
      <c r="T243" s="2">
        <v>0</v>
      </c>
      <c r="U243" s="2">
        <v>0</v>
      </c>
      <c r="V243" s="9">
        <v>14.4856</v>
      </c>
      <c r="W243" s="11">
        <v>2902.44</v>
      </c>
      <c r="X243" s="11">
        <v>-167.9</v>
      </c>
      <c r="Y243" s="2">
        <v>563</v>
      </c>
      <c r="Z243" s="2">
        <v>473</v>
      </c>
      <c r="AA243" s="7">
        <v>0</v>
      </c>
      <c r="AB243" s="11">
        <v>0</v>
      </c>
      <c r="AC243" s="7">
        <v>0</v>
      </c>
      <c r="AD243" s="7">
        <v>0</v>
      </c>
      <c r="AE243" s="2">
        <v>0</v>
      </c>
    </row>
    <row r="244" spans="1:33" ht="15" x14ac:dyDescent="0.2">
      <c r="A244" s="2">
        <v>230</v>
      </c>
      <c r="B244" s="1" t="s">
        <v>300</v>
      </c>
      <c r="C244" s="7">
        <v>101.193</v>
      </c>
      <c r="D244" s="8">
        <v>210</v>
      </c>
      <c r="E244" s="8">
        <v>382.4</v>
      </c>
      <c r="F244" s="8">
        <v>550</v>
      </c>
      <c r="G244" s="8">
        <v>31</v>
      </c>
      <c r="H244" s="8">
        <v>407</v>
      </c>
      <c r="I244" s="7">
        <v>0.28000000000000003</v>
      </c>
      <c r="J244" s="7">
        <v>0.45500000000000002</v>
      </c>
      <c r="K244" s="7">
        <v>0.73799999999999999</v>
      </c>
      <c r="L244" s="8">
        <v>293</v>
      </c>
      <c r="M244" s="8">
        <v>1</v>
      </c>
      <c r="N244" s="9">
        <v>1.5429999999999999</v>
      </c>
      <c r="O244" s="10">
        <v>0.15029999999999999</v>
      </c>
      <c r="P244" s="10">
        <v>-8.0980000000000001E-5</v>
      </c>
      <c r="Q244" s="10">
        <v>1.6890000000000001E-8</v>
      </c>
      <c r="R244" s="11">
        <v>561.11</v>
      </c>
      <c r="S244" s="11">
        <v>257.39</v>
      </c>
      <c r="T244" s="2">
        <v>0</v>
      </c>
      <c r="U244" s="2">
        <v>0</v>
      </c>
      <c r="V244" s="9">
        <v>16.593900000000001</v>
      </c>
      <c r="W244" s="11">
        <v>3259.08</v>
      </c>
      <c r="X244" s="11">
        <v>-55.15</v>
      </c>
      <c r="Y244" s="2">
        <v>422</v>
      </c>
      <c r="Z244" s="2">
        <v>302</v>
      </c>
      <c r="AA244" s="7">
        <v>0</v>
      </c>
      <c r="AB244" s="11">
        <v>0</v>
      </c>
      <c r="AC244" s="7">
        <v>0</v>
      </c>
      <c r="AD244" s="7">
        <v>0</v>
      </c>
      <c r="AE244" s="2">
        <v>8840</v>
      </c>
    </row>
    <row r="245" spans="1:33" ht="15" x14ac:dyDescent="0.2">
      <c r="A245" s="2">
        <v>231</v>
      </c>
      <c r="B245" s="1" t="s">
        <v>301</v>
      </c>
      <c r="C245" s="7">
        <v>186.339</v>
      </c>
      <c r="D245" s="8">
        <v>297.10000000000002</v>
      </c>
      <c r="E245" s="8">
        <v>533.1</v>
      </c>
      <c r="F245" s="8">
        <v>679</v>
      </c>
      <c r="G245" s="8">
        <v>19</v>
      </c>
      <c r="H245" s="8">
        <v>718</v>
      </c>
      <c r="I245" s="7">
        <v>0.24</v>
      </c>
      <c r="J245" s="7">
        <v>0</v>
      </c>
      <c r="K245" s="7">
        <v>0.83499999999999996</v>
      </c>
      <c r="L245" s="8">
        <v>293</v>
      </c>
      <c r="M245" s="8">
        <v>1.6</v>
      </c>
      <c r="N245" s="9">
        <v>2.2029999999999998</v>
      </c>
      <c r="O245" s="10">
        <v>2.6349999999999998</v>
      </c>
      <c r="P245" s="10">
        <v>-1</v>
      </c>
      <c r="Q245" s="10">
        <v>-1.2749999999999999</v>
      </c>
      <c r="R245" s="11">
        <v>-4</v>
      </c>
      <c r="S245" s="11">
        <v>1.8580000000000001</v>
      </c>
      <c r="T245" s="2">
        <v>-8</v>
      </c>
      <c r="U245" s="2">
        <v>1417.8</v>
      </c>
      <c r="V245" s="9">
        <v>398.89</v>
      </c>
      <c r="W245" s="11">
        <v>-105.84</v>
      </c>
      <c r="X245" s="11">
        <v>-20.81</v>
      </c>
      <c r="Y245" s="2">
        <v>15.2638</v>
      </c>
      <c r="Z245" s="2">
        <v>3242.04</v>
      </c>
      <c r="AA245" s="7">
        <v>-157.1</v>
      </c>
      <c r="AB245" s="11">
        <v>580</v>
      </c>
      <c r="AC245" s="7">
        <v>407</v>
      </c>
      <c r="AD245" s="7">
        <v>0</v>
      </c>
      <c r="AE245" s="2">
        <v>0</v>
      </c>
      <c r="AG245" s="2">
        <v>0</v>
      </c>
    </row>
    <row r="246" spans="1:33" ht="15" x14ac:dyDescent="0.2">
      <c r="A246" s="2">
        <v>232</v>
      </c>
      <c r="B246" s="1" t="s">
        <v>302</v>
      </c>
      <c r="C246" s="7">
        <v>30.07</v>
      </c>
      <c r="D246" s="8">
        <v>89.9</v>
      </c>
      <c r="E246" s="8">
        <v>184.5</v>
      </c>
      <c r="F246" s="8">
        <v>305.39999999999998</v>
      </c>
      <c r="G246" s="8">
        <v>48.2</v>
      </c>
      <c r="H246" s="8">
        <v>148</v>
      </c>
      <c r="I246" s="7">
        <v>0.28499999999999998</v>
      </c>
      <c r="J246" s="7">
        <v>9.8000000000000004E-2</v>
      </c>
      <c r="K246" s="7">
        <v>0.54800000000000004</v>
      </c>
      <c r="L246" s="8">
        <v>183</v>
      </c>
      <c r="M246" s="8">
        <v>0</v>
      </c>
      <c r="N246" s="9">
        <v>1.292</v>
      </c>
      <c r="O246" s="10">
        <v>4.2540000000000001E-2</v>
      </c>
      <c r="P246" s="10">
        <v>-1.6569999999999999E-5</v>
      </c>
      <c r="Q246" s="10">
        <v>2.0810000000000002E-9</v>
      </c>
      <c r="R246" s="11">
        <v>156.6</v>
      </c>
      <c r="S246" s="11">
        <v>95.57</v>
      </c>
      <c r="T246" s="2">
        <v>-20.239999999999998</v>
      </c>
      <c r="U246" s="2">
        <v>-7.87</v>
      </c>
      <c r="V246" s="9">
        <v>15.6637</v>
      </c>
      <c r="W246" s="11">
        <v>1511.42</v>
      </c>
      <c r="X246" s="11">
        <v>-17.16</v>
      </c>
      <c r="Y246" s="2">
        <v>199</v>
      </c>
      <c r="Z246" s="2">
        <v>130</v>
      </c>
      <c r="AA246" s="7">
        <v>38.759</v>
      </c>
      <c r="AB246" s="11">
        <v>-2464.42</v>
      </c>
      <c r="AC246" s="7">
        <v>-3.601</v>
      </c>
      <c r="AD246" s="7">
        <v>1.073</v>
      </c>
      <c r="AE246" s="2">
        <v>3515</v>
      </c>
      <c r="AF246" s="12"/>
    </row>
    <row r="247" spans="1:33" ht="15" x14ac:dyDescent="0.2">
      <c r="A247" s="2">
        <v>233</v>
      </c>
      <c r="B247" s="1" t="s">
        <v>303</v>
      </c>
      <c r="C247" s="7">
        <v>46.069000000000003</v>
      </c>
      <c r="D247" s="8">
        <v>159.1</v>
      </c>
      <c r="E247" s="8">
        <v>351.5</v>
      </c>
      <c r="F247" s="8">
        <v>516.20000000000005</v>
      </c>
      <c r="G247" s="8">
        <v>63</v>
      </c>
      <c r="H247" s="8">
        <v>167</v>
      </c>
      <c r="I247" s="7">
        <v>0.248</v>
      </c>
      <c r="J247" s="7">
        <v>0.63500000000000001</v>
      </c>
      <c r="K247" s="7">
        <v>0.78900000000000003</v>
      </c>
      <c r="L247" s="8">
        <v>293</v>
      </c>
      <c r="M247" s="8">
        <v>1.7</v>
      </c>
      <c r="N247" s="9">
        <v>2.153</v>
      </c>
      <c r="O247" s="10">
        <v>5.1130000000000002E-2</v>
      </c>
      <c r="P247" s="10">
        <v>-2.0040000000000001E-5</v>
      </c>
      <c r="Q247" s="10">
        <v>3.28E-10</v>
      </c>
      <c r="R247" s="11">
        <v>686.64</v>
      </c>
      <c r="S247" s="11">
        <v>300.88</v>
      </c>
      <c r="T247" s="2">
        <v>-56.12</v>
      </c>
      <c r="U247" s="2">
        <v>-40.22</v>
      </c>
      <c r="V247" s="9">
        <v>18.911899999999999</v>
      </c>
      <c r="W247" s="11">
        <v>3803.98</v>
      </c>
      <c r="X247" s="11">
        <v>-41.68</v>
      </c>
      <c r="Y247" s="2">
        <v>369</v>
      </c>
      <c r="Z247" s="2">
        <v>270</v>
      </c>
      <c r="AA247" s="7">
        <v>83.319000000000003</v>
      </c>
      <c r="AB247" s="11">
        <v>-7994.9</v>
      </c>
      <c r="AC247" s="7">
        <v>-9.2010000000000005</v>
      </c>
      <c r="AD247" s="7">
        <v>2.35</v>
      </c>
      <c r="AE247" s="2">
        <v>9260</v>
      </c>
    </row>
    <row r="248" spans="1:33" ht="15" x14ac:dyDescent="0.2">
      <c r="A248" s="2">
        <v>234</v>
      </c>
      <c r="B248" s="1" t="s">
        <v>304</v>
      </c>
      <c r="C248" s="7">
        <v>88.106999999999999</v>
      </c>
      <c r="D248" s="8">
        <v>189.6</v>
      </c>
      <c r="E248" s="8">
        <v>350.3</v>
      </c>
      <c r="F248" s="8">
        <v>523.20000000000005</v>
      </c>
      <c r="G248" s="8">
        <v>37.799999999999997</v>
      </c>
      <c r="H248" s="8">
        <v>286</v>
      </c>
      <c r="I248" s="7">
        <v>0.252</v>
      </c>
      <c r="J248" s="7">
        <v>0.36299999999999999</v>
      </c>
      <c r="K248" s="7">
        <v>0.90100000000000002</v>
      </c>
      <c r="L248" s="8">
        <v>293</v>
      </c>
      <c r="M248" s="8">
        <v>1.9</v>
      </c>
      <c r="N248" s="9">
        <v>1.728</v>
      </c>
      <c r="O248" s="10">
        <v>9.7250000000000003E-2</v>
      </c>
      <c r="P248" s="10">
        <v>-4.9960000000000003E-5</v>
      </c>
      <c r="Q248" s="10">
        <v>6.8180000000000002E-9</v>
      </c>
      <c r="R248" s="11">
        <v>427.38</v>
      </c>
      <c r="S248" s="11">
        <v>235.94</v>
      </c>
      <c r="T248" s="2">
        <v>-105.86</v>
      </c>
      <c r="U248" s="2">
        <v>-78.25</v>
      </c>
      <c r="V248" s="9">
        <v>16.151599999999998</v>
      </c>
      <c r="W248" s="11">
        <v>2790.5</v>
      </c>
      <c r="X248" s="11">
        <v>-57.15</v>
      </c>
      <c r="Y248" s="2">
        <v>385</v>
      </c>
      <c r="Z248" s="2">
        <v>260</v>
      </c>
      <c r="AA248" s="7">
        <v>65.668999999999997</v>
      </c>
      <c r="AB248" s="11">
        <v>-6394.77</v>
      </c>
      <c r="AC248" s="7">
        <v>-6.9649999999999999</v>
      </c>
      <c r="AD248" s="7">
        <v>4.01</v>
      </c>
      <c r="AE248" s="2">
        <v>7700</v>
      </c>
    </row>
    <row r="249" spans="1:33" ht="15" x14ac:dyDescent="0.2">
      <c r="A249" s="2">
        <v>235</v>
      </c>
      <c r="B249" s="1" t="s">
        <v>305</v>
      </c>
      <c r="C249" s="7">
        <v>100.11799999999999</v>
      </c>
      <c r="D249" s="8">
        <v>201</v>
      </c>
      <c r="E249" s="8">
        <v>373</v>
      </c>
      <c r="F249" s="8">
        <v>552</v>
      </c>
      <c r="G249" s="8">
        <v>37</v>
      </c>
      <c r="H249" s="8">
        <v>320</v>
      </c>
      <c r="I249" s="7">
        <v>0.26100000000000001</v>
      </c>
      <c r="J249" s="7">
        <v>0.4</v>
      </c>
      <c r="K249" s="7">
        <v>0.92100000000000004</v>
      </c>
      <c r="L249" s="8">
        <v>293</v>
      </c>
      <c r="M249" s="8">
        <v>0</v>
      </c>
      <c r="N249" s="9">
        <v>4.0149999999999997</v>
      </c>
      <c r="O249" s="10">
        <v>0.88129999999999997</v>
      </c>
      <c r="P249" s="10">
        <v>-3.3000000000000003E-5</v>
      </c>
      <c r="Q249" s="10">
        <v>-1.3689999999999999E-9</v>
      </c>
      <c r="R249" s="11">
        <v>438.04</v>
      </c>
      <c r="S249" s="11">
        <v>256.83999999999997</v>
      </c>
      <c r="T249" s="2">
        <v>0</v>
      </c>
      <c r="U249" s="2">
        <v>0</v>
      </c>
      <c r="V249" s="9">
        <v>16.088999999999999</v>
      </c>
      <c r="W249" s="11">
        <v>2974.94</v>
      </c>
      <c r="X249" s="11">
        <v>-58.15</v>
      </c>
      <c r="Y249" s="2">
        <v>409</v>
      </c>
      <c r="Z249" s="2">
        <v>274</v>
      </c>
      <c r="AA249" s="7">
        <v>0</v>
      </c>
      <c r="AB249" s="11">
        <v>0</v>
      </c>
      <c r="AC249" s="7">
        <v>0</v>
      </c>
      <c r="AD249" s="7">
        <v>0</v>
      </c>
      <c r="AE249" s="2">
        <v>7950</v>
      </c>
    </row>
    <row r="250" spans="1:33" ht="15" x14ac:dyDescent="0.2">
      <c r="A250" s="2">
        <v>236</v>
      </c>
      <c r="B250" s="1" t="s">
        <v>306</v>
      </c>
      <c r="C250" s="7">
        <v>45.085000000000001</v>
      </c>
      <c r="D250" s="8">
        <v>192</v>
      </c>
      <c r="E250" s="8">
        <v>289.7</v>
      </c>
      <c r="F250" s="8">
        <v>456</v>
      </c>
      <c r="G250" s="8">
        <v>55.5</v>
      </c>
      <c r="H250" s="8">
        <v>178</v>
      </c>
      <c r="I250" s="7">
        <v>0.26400000000000001</v>
      </c>
      <c r="J250" s="7">
        <v>0.28399999999999997</v>
      </c>
      <c r="K250" s="7">
        <v>0.68300000000000005</v>
      </c>
      <c r="L250" s="8">
        <v>293</v>
      </c>
      <c r="M250" s="8">
        <v>1.3</v>
      </c>
      <c r="N250" s="9">
        <v>0.88200000000000001</v>
      </c>
      <c r="O250" s="10">
        <v>6.5720000000000001E-2</v>
      </c>
      <c r="P250" s="10">
        <v>-3.7809999999999999E-5</v>
      </c>
      <c r="Q250" s="10">
        <v>9.0959999999999992E-9</v>
      </c>
      <c r="R250" s="11">
        <v>340.54</v>
      </c>
      <c r="S250" s="11">
        <v>192.44</v>
      </c>
      <c r="T250" s="2">
        <v>-11</v>
      </c>
      <c r="U250" s="2">
        <v>8.91</v>
      </c>
      <c r="V250" s="9">
        <v>17.007300000000001</v>
      </c>
      <c r="W250" s="11">
        <v>2618.73</v>
      </c>
      <c r="X250" s="11">
        <v>-37.299999999999997</v>
      </c>
      <c r="Y250" s="2">
        <v>316</v>
      </c>
      <c r="Z250" s="2">
        <v>215</v>
      </c>
      <c r="AA250" s="7">
        <v>64.055999999999997</v>
      </c>
      <c r="AB250" s="11">
        <v>-5352.01</v>
      </c>
      <c r="AC250" s="7">
        <v>-6.875</v>
      </c>
      <c r="AD250" s="7">
        <v>2.08</v>
      </c>
      <c r="AE250" s="2">
        <v>6700</v>
      </c>
    </row>
    <row r="251" spans="1:33" ht="15" x14ac:dyDescent="0.2">
      <c r="A251" s="2">
        <v>237</v>
      </c>
      <c r="B251" s="1" t="s">
        <v>307</v>
      </c>
      <c r="C251" s="7">
        <v>150.178</v>
      </c>
      <c r="D251" s="8">
        <v>238.3</v>
      </c>
      <c r="E251" s="8">
        <v>485.9</v>
      </c>
      <c r="F251" s="8">
        <v>697</v>
      </c>
      <c r="G251" s="8">
        <v>32</v>
      </c>
      <c r="H251" s="8">
        <v>451</v>
      </c>
      <c r="I251" s="7">
        <v>0.25</v>
      </c>
      <c r="J251" s="7">
        <v>0.48</v>
      </c>
      <c r="K251" s="7">
        <v>1.046</v>
      </c>
      <c r="L251" s="8">
        <v>293</v>
      </c>
      <c r="M251" s="8">
        <v>1.9</v>
      </c>
      <c r="N251" s="9">
        <v>4.9370000000000003</v>
      </c>
      <c r="O251" s="10">
        <v>0.16450000000000001</v>
      </c>
      <c r="P251" s="10">
        <v>-8.6180000000000005E-5</v>
      </c>
      <c r="Q251" s="10">
        <v>1.2089999999999999E-8</v>
      </c>
      <c r="R251" s="11">
        <v>746.5</v>
      </c>
      <c r="S251" s="11">
        <v>338.47</v>
      </c>
      <c r="T251" s="2">
        <v>0</v>
      </c>
      <c r="U251" s="2">
        <v>0</v>
      </c>
      <c r="V251" s="9">
        <v>16.206499999999998</v>
      </c>
      <c r="W251" s="11">
        <v>3845.09</v>
      </c>
      <c r="X251" s="11">
        <v>-84.15</v>
      </c>
      <c r="Y251" s="2">
        <v>531</v>
      </c>
      <c r="Z251" s="2">
        <v>361</v>
      </c>
      <c r="AA251" s="7">
        <v>0</v>
      </c>
      <c r="AB251" s="11">
        <v>0</v>
      </c>
      <c r="AC251" s="7">
        <v>0</v>
      </c>
      <c r="AD251" s="7">
        <v>0</v>
      </c>
      <c r="AE251" s="2">
        <v>10700</v>
      </c>
    </row>
    <row r="252" spans="1:33" ht="15" x14ac:dyDescent="0.2">
      <c r="A252" s="2">
        <v>238</v>
      </c>
      <c r="B252" s="1" t="s">
        <v>308</v>
      </c>
      <c r="C252" s="7">
        <v>108.96599999999999</v>
      </c>
      <c r="D252" s="8">
        <v>154.6</v>
      </c>
      <c r="E252" s="8">
        <v>311.5</v>
      </c>
      <c r="F252" s="8">
        <v>503.8</v>
      </c>
      <c r="G252" s="8">
        <v>61.5</v>
      </c>
      <c r="H252" s="8">
        <v>215</v>
      </c>
      <c r="I252" s="7">
        <v>0.32</v>
      </c>
      <c r="J252" s="7">
        <v>0.254</v>
      </c>
      <c r="K252" s="7">
        <v>1.4510000000000001</v>
      </c>
      <c r="L252" s="8">
        <v>298</v>
      </c>
      <c r="M252" s="8">
        <v>2</v>
      </c>
      <c r="N252" s="9">
        <v>1.59</v>
      </c>
      <c r="O252" s="10">
        <v>5.6079999999999998E-2</v>
      </c>
      <c r="P252" s="10">
        <v>-3.5169999999999997E-5</v>
      </c>
      <c r="Q252" s="10">
        <v>9.0859999999999994E-9</v>
      </c>
      <c r="R252" s="11">
        <v>369.8</v>
      </c>
      <c r="S252" s="11">
        <v>220.68</v>
      </c>
      <c r="T252" s="2">
        <v>-15.3</v>
      </c>
      <c r="U252" s="2">
        <v>-6.29</v>
      </c>
      <c r="V252" s="9">
        <v>15.9338</v>
      </c>
      <c r="W252" s="11">
        <v>2511.6799999999998</v>
      </c>
      <c r="X252" s="11">
        <v>-41.44</v>
      </c>
      <c r="Y252" s="2">
        <v>333</v>
      </c>
      <c r="Z252" s="2">
        <v>226</v>
      </c>
      <c r="AA252" s="7">
        <v>37.984999999999999</v>
      </c>
      <c r="AB252" s="11">
        <v>-4246.2700000000004</v>
      </c>
      <c r="AC252" s="7">
        <v>-3.09</v>
      </c>
      <c r="AD252" s="7">
        <v>2.29</v>
      </c>
      <c r="AE252" s="2">
        <v>6330</v>
      </c>
    </row>
    <row r="253" spans="1:33" ht="15" x14ac:dyDescent="0.2">
      <c r="A253" s="2">
        <v>239</v>
      </c>
      <c r="B253" s="1" t="s">
        <v>309</v>
      </c>
      <c r="C253" s="7">
        <v>102.17700000000001</v>
      </c>
      <c r="D253" s="8">
        <v>170</v>
      </c>
      <c r="E253" s="8">
        <v>365.4</v>
      </c>
      <c r="F253" s="8">
        <v>531</v>
      </c>
      <c r="G253" s="8">
        <v>30</v>
      </c>
      <c r="H253" s="8">
        <v>390</v>
      </c>
      <c r="I253" s="7">
        <v>0.27</v>
      </c>
      <c r="J253" s="7">
        <v>0.4</v>
      </c>
      <c r="K253" s="7">
        <v>0.749</v>
      </c>
      <c r="L253" s="8">
        <v>293</v>
      </c>
      <c r="M253" s="8">
        <v>1.2</v>
      </c>
      <c r="N253" s="9">
        <v>5.6429999999999998</v>
      </c>
      <c r="O253" s="10">
        <v>0.12820000000000001</v>
      </c>
      <c r="P253" s="10">
        <v>-6.0390000000000003E-5</v>
      </c>
      <c r="Q253" s="10">
        <v>9.9279999999999996E-9</v>
      </c>
      <c r="R253" s="11">
        <v>443.32</v>
      </c>
      <c r="S253" s="11">
        <v>234.68</v>
      </c>
      <c r="T253" s="2">
        <v>0</v>
      </c>
      <c r="U253" s="2">
        <v>0</v>
      </c>
      <c r="V253" s="9">
        <v>16.047699999999999</v>
      </c>
      <c r="W253" s="11">
        <v>2921.52</v>
      </c>
      <c r="X253" s="11">
        <v>-55.15</v>
      </c>
      <c r="Y253" s="2">
        <v>400</v>
      </c>
      <c r="Z253" s="2">
        <v>265</v>
      </c>
      <c r="AA253" s="7">
        <v>0</v>
      </c>
      <c r="AB253" s="11">
        <v>0</v>
      </c>
      <c r="AC253" s="7">
        <v>0</v>
      </c>
      <c r="AD253" s="7">
        <v>0</v>
      </c>
      <c r="AE253" s="2">
        <v>7600</v>
      </c>
    </row>
    <row r="254" spans="1:33" ht="15" x14ac:dyDescent="0.2">
      <c r="A254" s="2">
        <v>240</v>
      </c>
      <c r="B254" s="1" t="s">
        <v>310</v>
      </c>
      <c r="C254" s="7">
        <v>116.16</v>
      </c>
      <c r="D254" s="8">
        <v>180</v>
      </c>
      <c r="E254" s="8">
        <v>394</v>
      </c>
      <c r="F254" s="8">
        <v>566</v>
      </c>
      <c r="G254" s="8">
        <v>31</v>
      </c>
      <c r="H254" s="8">
        <v>395</v>
      </c>
      <c r="I254" s="7">
        <v>0.26</v>
      </c>
      <c r="J254" s="7">
        <v>0.47</v>
      </c>
      <c r="K254" s="7">
        <v>0.879</v>
      </c>
      <c r="L254" s="8">
        <v>293</v>
      </c>
      <c r="M254" s="8">
        <v>1.8</v>
      </c>
      <c r="N254" s="9">
        <v>5.1369999999999996</v>
      </c>
      <c r="O254" s="10">
        <v>0.1177</v>
      </c>
      <c r="P254" s="10">
        <v>-4.6289999999999999E-5</v>
      </c>
      <c r="Q254" s="10">
        <v>8.4999999999999996E-10</v>
      </c>
      <c r="R254" s="11">
        <v>489.95</v>
      </c>
      <c r="S254" s="11">
        <v>264.22000000000003</v>
      </c>
      <c r="T254" s="2">
        <v>0</v>
      </c>
      <c r="U254" s="2">
        <v>0</v>
      </c>
      <c r="V254" s="9">
        <v>15.998699999999999</v>
      </c>
      <c r="W254" s="11">
        <v>3127.6</v>
      </c>
      <c r="X254" s="11">
        <v>-60.15</v>
      </c>
      <c r="Y254" s="2">
        <v>432</v>
      </c>
      <c r="Z254" s="2">
        <v>288</v>
      </c>
      <c r="AA254" s="7">
        <v>0</v>
      </c>
      <c r="AB254" s="11">
        <v>0</v>
      </c>
      <c r="AC254" s="7">
        <v>0</v>
      </c>
      <c r="AD254" s="7">
        <v>0</v>
      </c>
      <c r="AE254" s="2">
        <v>8200</v>
      </c>
    </row>
    <row r="255" spans="1:33" ht="15" x14ac:dyDescent="0.2">
      <c r="A255" s="2">
        <v>241</v>
      </c>
      <c r="B255" s="1" t="s">
        <v>311</v>
      </c>
      <c r="C255" s="7">
        <v>64.515000000000001</v>
      </c>
      <c r="D255" s="8">
        <v>136.80000000000001</v>
      </c>
      <c r="E255" s="8">
        <v>285.39999999999998</v>
      </c>
      <c r="F255" s="8">
        <v>460.4</v>
      </c>
      <c r="G255" s="8">
        <v>52</v>
      </c>
      <c r="H255" s="8">
        <v>199</v>
      </c>
      <c r="I255" s="7">
        <v>0.27400000000000002</v>
      </c>
      <c r="J255" s="7">
        <v>0.19</v>
      </c>
      <c r="K255" s="7">
        <v>0.89600000000000002</v>
      </c>
      <c r="L255" s="8">
        <v>293</v>
      </c>
      <c r="M255" s="8">
        <v>2</v>
      </c>
      <c r="N255" s="9">
        <v>-0.13200000000000001</v>
      </c>
      <c r="O255" s="10">
        <v>6.225E-2</v>
      </c>
      <c r="P255" s="10">
        <v>-4.3940000000000003E-5</v>
      </c>
      <c r="Q255" s="10">
        <v>1.325E-8</v>
      </c>
      <c r="R255" s="11">
        <v>320.94</v>
      </c>
      <c r="S255" s="11">
        <v>190.83</v>
      </c>
      <c r="T255" s="2">
        <v>-26.7</v>
      </c>
      <c r="U255" s="2">
        <v>-14.34</v>
      </c>
      <c r="V255" s="9">
        <v>15.98</v>
      </c>
      <c r="W255" s="11">
        <v>2332.0100000000002</v>
      </c>
      <c r="X255" s="11">
        <v>-36.479999999999997</v>
      </c>
      <c r="Y255" s="2">
        <v>310</v>
      </c>
      <c r="Z255" s="2">
        <v>200</v>
      </c>
      <c r="AA255" s="7">
        <v>48.664999999999999</v>
      </c>
      <c r="AB255" s="11">
        <v>-4364.03</v>
      </c>
      <c r="AC255" s="7">
        <v>-4.7329999999999997</v>
      </c>
      <c r="AD255" s="7">
        <v>2.2599999999999998</v>
      </c>
      <c r="AE255" s="2">
        <v>5900</v>
      </c>
    </row>
    <row r="256" spans="1:33" ht="15" x14ac:dyDescent="0.2">
      <c r="A256" s="2">
        <v>242</v>
      </c>
      <c r="B256" s="1" t="s">
        <v>312</v>
      </c>
      <c r="C256" s="7">
        <v>74.123000000000005</v>
      </c>
      <c r="D256" s="8">
        <v>156.9</v>
      </c>
      <c r="E256" s="8">
        <v>307.7</v>
      </c>
      <c r="F256" s="8">
        <v>466.7</v>
      </c>
      <c r="G256" s="8">
        <v>35.9</v>
      </c>
      <c r="H256" s="8">
        <v>280</v>
      </c>
      <c r="I256" s="7">
        <v>0.26200000000000001</v>
      </c>
      <c r="J256" s="7">
        <v>0.28100000000000003</v>
      </c>
      <c r="K256" s="7">
        <v>0.71299999999999997</v>
      </c>
      <c r="L256" s="8">
        <v>293</v>
      </c>
      <c r="M256" s="8">
        <v>1.3</v>
      </c>
      <c r="N256" s="9">
        <v>5.117</v>
      </c>
      <c r="O256" s="10">
        <v>8.022E-2</v>
      </c>
      <c r="P256" s="10">
        <v>-2.4729999999999999E-5</v>
      </c>
      <c r="Q256" s="10">
        <v>-2.2349999999999998E-9</v>
      </c>
      <c r="R256" s="11">
        <v>353.14</v>
      </c>
      <c r="S256" s="11">
        <v>190.58</v>
      </c>
      <c r="T256" s="2">
        <v>-60.28</v>
      </c>
      <c r="U256" s="2">
        <v>-29.24</v>
      </c>
      <c r="V256" s="9">
        <v>16.082799999999999</v>
      </c>
      <c r="W256" s="11">
        <v>2511.29</v>
      </c>
      <c r="X256" s="11">
        <v>-41.95</v>
      </c>
      <c r="Y256" s="2">
        <v>30</v>
      </c>
      <c r="Z256" s="2">
        <v>225</v>
      </c>
      <c r="AA256" s="7">
        <v>57.26</v>
      </c>
      <c r="AB256" s="11">
        <v>-5105.8999999999996</v>
      </c>
      <c r="AC256" s="7">
        <v>-3.9449999999999998</v>
      </c>
      <c r="AD256" s="7">
        <v>3.4</v>
      </c>
      <c r="AE256" s="2">
        <v>6380</v>
      </c>
    </row>
    <row r="257" spans="1:31" ht="15" x14ac:dyDescent="0.2">
      <c r="A257" s="2">
        <v>243</v>
      </c>
      <c r="B257" s="1" t="s">
        <v>313</v>
      </c>
      <c r="C257" s="7">
        <v>48.06</v>
      </c>
      <c r="D257" s="8">
        <v>129.9</v>
      </c>
      <c r="E257" s="8">
        <v>235.4</v>
      </c>
      <c r="F257" s="8">
        <v>375.3</v>
      </c>
      <c r="G257" s="8">
        <v>49.6</v>
      </c>
      <c r="H257" s="8">
        <v>169</v>
      </c>
      <c r="I257" s="7">
        <v>0.27200000000000002</v>
      </c>
      <c r="J257" s="7">
        <v>0.23799999999999999</v>
      </c>
      <c r="K257" s="7">
        <v>0</v>
      </c>
      <c r="L257" s="8">
        <v>0</v>
      </c>
      <c r="M257" s="8">
        <v>2</v>
      </c>
      <c r="N257" s="9">
        <v>1.038</v>
      </c>
      <c r="O257" s="10">
        <v>5.2069999999999998E-2</v>
      </c>
      <c r="P257" s="10">
        <v>-2.7840000000000001E-5</v>
      </c>
      <c r="Q257" s="10">
        <v>5.7569999999999999E-9</v>
      </c>
      <c r="R257" s="11">
        <v>0</v>
      </c>
      <c r="S257" s="11">
        <v>0</v>
      </c>
      <c r="T257" s="2">
        <v>-62.5</v>
      </c>
      <c r="U257" s="2">
        <v>-50.08</v>
      </c>
      <c r="V257" s="9">
        <v>16.0686</v>
      </c>
      <c r="W257" s="11">
        <v>1966.89</v>
      </c>
      <c r="X257" s="11">
        <v>-27</v>
      </c>
      <c r="Y257" s="2">
        <v>252</v>
      </c>
      <c r="Z257" s="2">
        <v>170</v>
      </c>
      <c r="AA257" s="7">
        <v>0</v>
      </c>
      <c r="AB257" s="11">
        <v>0</v>
      </c>
      <c r="AC257" s="7">
        <v>0</v>
      </c>
      <c r="AD257" s="7">
        <v>0</v>
      </c>
      <c r="AE257" s="2">
        <v>0</v>
      </c>
    </row>
    <row r="258" spans="1:31" ht="15" x14ac:dyDescent="0.2">
      <c r="A258" s="2">
        <v>244</v>
      </c>
      <c r="B258" s="1" t="s">
        <v>314</v>
      </c>
      <c r="C258" s="7">
        <v>74.08</v>
      </c>
      <c r="D258" s="8">
        <v>193.8</v>
      </c>
      <c r="E258" s="8">
        <v>327.39999999999998</v>
      </c>
      <c r="F258" s="8">
        <v>508.4</v>
      </c>
      <c r="G258" s="8">
        <v>46.8</v>
      </c>
      <c r="H258" s="8">
        <v>229</v>
      </c>
      <c r="I258" s="7">
        <v>0.25700000000000001</v>
      </c>
      <c r="J258" s="7">
        <v>0.28299999999999997</v>
      </c>
      <c r="K258" s="7">
        <v>0.92700000000000005</v>
      </c>
      <c r="L258" s="8">
        <v>289</v>
      </c>
      <c r="M258" s="8">
        <v>2</v>
      </c>
      <c r="N258" s="9">
        <v>5.8929999999999998</v>
      </c>
      <c r="O258" s="10">
        <v>5.5320000000000001E-2</v>
      </c>
      <c r="P258" s="10">
        <v>-5.0629999999999996E-6</v>
      </c>
      <c r="Q258" s="10">
        <v>-1.28E-8</v>
      </c>
      <c r="R258" s="11">
        <v>400.91</v>
      </c>
      <c r="S258" s="11">
        <v>226.23</v>
      </c>
      <c r="T258" s="2">
        <v>-88.74</v>
      </c>
      <c r="U258" s="2">
        <v>0</v>
      </c>
      <c r="V258" s="9">
        <v>16.161100000000001</v>
      </c>
      <c r="W258" s="11">
        <v>2603.3000000000002</v>
      </c>
      <c r="X258" s="11">
        <v>-54.15</v>
      </c>
      <c r="Y258" s="2">
        <v>360</v>
      </c>
      <c r="Z258" s="2">
        <v>240</v>
      </c>
      <c r="AA258" s="7">
        <v>60.603999999999999</v>
      </c>
      <c r="AB258" s="11">
        <v>-5724.26</v>
      </c>
      <c r="AC258" s="7">
        <v>-6.3049999999999997</v>
      </c>
      <c r="AD258" s="7">
        <v>3.07</v>
      </c>
      <c r="AE258" s="2">
        <v>7200</v>
      </c>
    </row>
    <row r="259" spans="1:31" ht="15" x14ac:dyDescent="0.2">
      <c r="A259" s="2">
        <v>245</v>
      </c>
      <c r="B259" s="1" t="s">
        <v>315</v>
      </c>
      <c r="C259" s="7">
        <v>116.16</v>
      </c>
      <c r="D259" s="8">
        <v>185</v>
      </c>
      <c r="E259" s="8">
        <v>384.2</v>
      </c>
      <c r="F259" s="8">
        <v>553</v>
      </c>
      <c r="G259" s="8">
        <v>30</v>
      </c>
      <c r="H259" s="8">
        <v>410</v>
      </c>
      <c r="I259" s="7">
        <v>0.27</v>
      </c>
      <c r="J259" s="7">
        <v>0.42699999999999999</v>
      </c>
      <c r="K259" s="7">
        <v>0.86899999999999999</v>
      </c>
      <c r="L259" s="8">
        <v>293</v>
      </c>
      <c r="M259" s="8">
        <v>2.1</v>
      </c>
      <c r="N259" s="9">
        <v>0</v>
      </c>
      <c r="O259" s="10">
        <v>0</v>
      </c>
      <c r="P259" s="10">
        <v>0</v>
      </c>
      <c r="Q259" s="10">
        <v>0</v>
      </c>
      <c r="R259" s="11">
        <v>0</v>
      </c>
      <c r="S259" s="11">
        <v>0</v>
      </c>
      <c r="T259" s="2">
        <v>0</v>
      </c>
      <c r="U259" s="2">
        <v>0</v>
      </c>
      <c r="V259" s="9">
        <v>0</v>
      </c>
      <c r="W259" s="11">
        <v>0</v>
      </c>
      <c r="X259" s="11">
        <v>0</v>
      </c>
      <c r="Y259" s="2">
        <v>0</v>
      </c>
      <c r="Z259" s="2">
        <v>0</v>
      </c>
      <c r="AA259" s="7">
        <v>74.335999999999999</v>
      </c>
      <c r="AB259" s="11">
        <v>-7477.19</v>
      </c>
      <c r="AC259" s="7">
        <v>-8.1080000000000005</v>
      </c>
      <c r="AD259" s="7">
        <v>5.66</v>
      </c>
      <c r="AE259" s="2">
        <v>8365</v>
      </c>
    </row>
    <row r="260" spans="1:31" ht="15" x14ac:dyDescent="0.2">
      <c r="A260" s="2">
        <v>246</v>
      </c>
      <c r="B260" s="1" t="s">
        <v>316</v>
      </c>
      <c r="C260" s="7">
        <v>62.134</v>
      </c>
      <c r="D260" s="8">
        <v>125.3</v>
      </c>
      <c r="E260" s="8">
        <v>308.2</v>
      </c>
      <c r="F260" s="8">
        <v>499</v>
      </c>
      <c r="G260" s="8">
        <v>54.2</v>
      </c>
      <c r="H260" s="8">
        <v>207</v>
      </c>
      <c r="I260" s="7">
        <v>0.27400000000000002</v>
      </c>
      <c r="J260" s="7">
        <v>0.19</v>
      </c>
      <c r="K260" s="7">
        <v>0.83899999999999997</v>
      </c>
      <c r="L260" s="8">
        <v>293</v>
      </c>
      <c r="M260" s="8">
        <v>1.5</v>
      </c>
      <c r="N260" s="9">
        <v>3.5640000000000001</v>
      </c>
      <c r="O260" s="10">
        <v>5.6149999999999999E-2</v>
      </c>
      <c r="P260" s="10">
        <v>-3.239E-5</v>
      </c>
      <c r="Q260" s="10">
        <v>7.5520000000000004E-9</v>
      </c>
      <c r="R260" s="11">
        <v>419.6</v>
      </c>
      <c r="S260" s="11">
        <v>206.21</v>
      </c>
      <c r="T260" s="2">
        <v>-11.02</v>
      </c>
      <c r="U260" s="2">
        <v>-1.1200000000000001</v>
      </c>
      <c r="V260" s="9">
        <v>16.0077</v>
      </c>
      <c r="W260" s="11">
        <v>2497.23</v>
      </c>
      <c r="X260" s="11">
        <v>-41.77</v>
      </c>
      <c r="Y260" s="2">
        <v>330</v>
      </c>
      <c r="Z260" s="2">
        <v>224</v>
      </c>
      <c r="AA260" s="7">
        <v>51.954000000000001</v>
      </c>
      <c r="AB260" s="11">
        <v>-4900.34</v>
      </c>
      <c r="AC260" s="7">
        <v>-5.1390000000000002</v>
      </c>
      <c r="AD260" s="7">
        <v>2.5499999999999998</v>
      </c>
      <c r="AE260" s="2">
        <v>6400</v>
      </c>
    </row>
    <row r="261" spans="1:31" ht="15" x14ac:dyDescent="0.2">
      <c r="A261" s="2">
        <v>247</v>
      </c>
      <c r="B261" s="1" t="s">
        <v>317</v>
      </c>
      <c r="C261" s="7">
        <v>102.134</v>
      </c>
      <c r="D261" s="8">
        <v>199.3</v>
      </c>
      <c r="E261" s="8">
        <v>273</v>
      </c>
      <c r="F261" s="8">
        <v>546</v>
      </c>
      <c r="G261" s="8">
        <v>33.200000000000003</v>
      </c>
      <c r="H261" s="8">
        <v>345</v>
      </c>
      <c r="I261" s="7">
        <v>0.25600000000000001</v>
      </c>
      <c r="J261" s="7">
        <v>0.39500000000000002</v>
      </c>
      <c r="K261" s="7">
        <v>0.89500000000000002</v>
      </c>
      <c r="L261" s="8">
        <v>289</v>
      </c>
      <c r="M261" s="8">
        <v>1.8</v>
      </c>
      <c r="N261" s="9">
        <v>4.742</v>
      </c>
      <c r="O261" s="10">
        <v>9.6360000000000001E-2</v>
      </c>
      <c r="P261" s="10">
        <v>-3.4319999999999997E-5</v>
      </c>
      <c r="Q261" s="10">
        <v>-1.7680000000000001E-9</v>
      </c>
      <c r="R261" s="11">
        <v>463.31</v>
      </c>
      <c r="S261" s="11">
        <v>248.72</v>
      </c>
      <c r="T261" s="2">
        <v>-112.3</v>
      </c>
      <c r="U261" s="2">
        <v>-77.319999999999993</v>
      </c>
      <c r="V261" s="9">
        <v>16.161999999999999</v>
      </c>
      <c r="W261" s="11">
        <v>2935.11</v>
      </c>
      <c r="X261" s="11">
        <v>-64.17</v>
      </c>
      <c r="Y261" s="2">
        <v>396</v>
      </c>
      <c r="Z261" s="2">
        <v>276</v>
      </c>
      <c r="AA261" s="7">
        <v>67.631</v>
      </c>
      <c r="AB261" s="11">
        <v>-6869.83</v>
      </c>
      <c r="AC261" s="7">
        <v>-7.1929999999999996</v>
      </c>
      <c r="AD261" s="7">
        <v>4.9800000000000004</v>
      </c>
      <c r="AE261" s="2">
        <v>8180</v>
      </c>
    </row>
    <row r="262" spans="1:31" ht="15" x14ac:dyDescent="0.2">
      <c r="A262" s="2">
        <v>248</v>
      </c>
      <c r="B262" s="1" t="s">
        <v>318</v>
      </c>
      <c r="C262" s="7">
        <v>88.15</v>
      </c>
      <c r="D262" s="8">
        <v>146.4</v>
      </c>
      <c r="E262" s="8">
        <v>336.8</v>
      </c>
      <c r="F262" s="8">
        <v>500.6</v>
      </c>
      <c r="G262" s="8">
        <v>32.1</v>
      </c>
      <c r="H262" s="8">
        <v>0</v>
      </c>
      <c r="I262" s="7">
        <v>0</v>
      </c>
      <c r="J262" s="7">
        <v>0.33100000000000002</v>
      </c>
      <c r="K262" s="7">
        <v>0.73299999999999998</v>
      </c>
      <c r="L262" s="8">
        <v>293</v>
      </c>
      <c r="M262" s="8">
        <v>1.2</v>
      </c>
      <c r="N262" s="9">
        <v>0</v>
      </c>
      <c r="O262" s="10">
        <v>0</v>
      </c>
      <c r="P262" s="10">
        <v>0</v>
      </c>
      <c r="Q262" s="10">
        <v>0</v>
      </c>
      <c r="R262" s="11">
        <v>399.87</v>
      </c>
      <c r="S262" s="11">
        <v>213.39</v>
      </c>
      <c r="T262" s="2">
        <v>0</v>
      </c>
      <c r="U262" s="2">
        <v>0</v>
      </c>
      <c r="V262" s="9">
        <v>15.453900000000001</v>
      </c>
      <c r="W262" s="11">
        <v>2423.41</v>
      </c>
      <c r="X262" s="11">
        <v>-62.28</v>
      </c>
      <c r="Y262" s="2">
        <v>360</v>
      </c>
      <c r="Z262" s="2">
        <v>246</v>
      </c>
      <c r="AA262" s="7">
        <v>58.911000000000001</v>
      </c>
      <c r="AB262" s="11">
        <v>-5663.85</v>
      </c>
      <c r="AC262" s="7">
        <v>-6.1</v>
      </c>
      <c r="AD262" s="7">
        <v>4.33</v>
      </c>
      <c r="AE262" s="2">
        <v>7290</v>
      </c>
    </row>
    <row r="263" spans="1:31" ht="15" x14ac:dyDescent="0.2">
      <c r="A263" s="2">
        <v>249</v>
      </c>
      <c r="B263" s="1" t="s">
        <v>319</v>
      </c>
      <c r="C263" s="7">
        <v>106.16800000000001</v>
      </c>
      <c r="D263" s="8">
        <v>178.2</v>
      </c>
      <c r="E263" s="8">
        <v>409.3</v>
      </c>
      <c r="F263" s="8">
        <v>617.1</v>
      </c>
      <c r="G263" s="8">
        <v>35.6</v>
      </c>
      <c r="H263" s="8">
        <v>374</v>
      </c>
      <c r="I263" s="7">
        <v>0.26300000000000001</v>
      </c>
      <c r="J263" s="7">
        <v>0.30099999999999999</v>
      </c>
      <c r="K263" s="7">
        <v>0.86699999999999999</v>
      </c>
      <c r="L263" s="8">
        <v>293</v>
      </c>
      <c r="M263" s="8">
        <v>0.4</v>
      </c>
      <c r="N263" s="9">
        <v>-10.294</v>
      </c>
      <c r="O263" s="10">
        <v>0.16889999999999999</v>
      </c>
      <c r="P263" s="10">
        <v>-1.149E-4</v>
      </c>
      <c r="Q263" s="10">
        <v>3.107E-8</v>
      </c>
      <c r="R263" s="11">
        <v>472.82</v>
      </c>
      <c r="S263" s="11">
        <v>264.22000000000003</v>
      </c>
      <c r="T263" s="2">
        <v>7.12</v>
      </c>
      <c r="U263" s="2">
        <v>31.21</v>
      </c>
      <c r="V263" s="9">
        <v>16.019500000000001</v>
      </c>
      <c r="W263" s="11">
        <v>3279.47</v>
      </c>
      <c r="X263" s="11">
        <v>-59.95</v>
      </c>
      <c r="Y263" s="2">
        <v>450</v>
      </c>
      <c r="Z263" s="2">
        <v>300</v>
      </c>
      <c r="AA263" s="7">
        <v>58.1</v>
      </c>
      <c r="AB263" s="11">
        <v>-6792.54</v>
      </c>
      <c r="AC263" s="7">
        <v>-5.8019999999999996</v>
      </c>
      <c r="AD263" s="7">
        <v>5.75</v>
      </c>
      <c r="AE263" s="2">
        <v>8500</v>
      </c>
    </row>
    <row r="264" spans="1:31" ht="15" x14ac:dyDescent="0.2">
      <c r="A264" s="2">
        <v>250</v>
      </c>
      <c r="B264" s="1" t="s">
        <v>320</v>
      </c>
      <c r="C264" s="7">
        <v>112.21599999999999</v>
      </c>
      <c r="D264" s="8">
        <v>161.80000000000001</v>
      </c>
      <c r="E264" s="8">
        <v>404.9</v>
      </c>
      <c r="F264" s="8">
        <v>609</v>
      </c>
      <c r="G264" s="8">
        <v>29.9</v>
      </c>
      <c r="H264" s="8">
        <v>450</v>
      </c>
      <c r="I264" s="7">
        <v>0.27</v>
      </c>
      <c r="J264" s="7">
        <v>0.24299999999999999</v>
      </c>
      <c r="K264" s="7">
        <v>0.78800000000000003</v>
      </c>
      <c r="L264" s="8">
        <v>293</v>
      </c>
      <c r="M264" s="8">
        <v>0</v>
      </c>
      <c r="N264" s="9">
        <v>-15.26</v>
      </c>
      <c r="O264" s="10">
        <v>0.21240000000000001</v>
      </c>
      <c r="P264" s="10">
        <v>-1.22E-4</v>
      </c>
      <c r="Q264" s="10">
        <v>2.634E-8</v>
      </c>
      <c r="R264" s="11">
        <v>506.43</v>
      </c>
      <c r="S264" s="11">
        <v>280.76</v>
      </c>
      <c r="T264" s="2">
        <v>-41.05</v>
      </c>
      <c r="U264" s="2">
        <v>9.3800000000000008</v>
      </c>
      <c r="V264" s="9">
        <v>15.8125</v>
      </c>
      <c r="W264" s="11">
        <v>3183.25</v>
      </c>
      <c r="X264" s="11">
        <v>-58.15</v>
      </c>
      <c r="Y264" s="2">
        <v>433</v>
      </c>
      <c r="Z264" s="2">
        <v>293</v>
      </c>
      <c r="AA264" s="7">
        <v>0</v>
      </c>
      <c r="AB264" s="11">
        <v>0</v>
      </c>
      <c r="AC264" s="7">
        <v>0</v>
      </c>
      <c r="AD264" s="7">
        <v>0</v>
      </c>
      <c r="AE264" s="2">
        <v>8200</v>
      </c>
    </row>
    <row r="265" spans="1:31" ht="15" x14ac:dyDescent="0.2">
      <c r="A265" s="2">
        <v>251</v>
      </c>
      <c r="B265" s="1" t="s">
        <v>321</v>
      </c>
      <c r="C265" s="7">
        <v>98.188999999999993</v>
      </c>
      <c r="D265" s="8">
        <v>134.69999999999999</v>
      </c>
      <c r="E265" s="8">
        <v>376.6</v>
      </c>
      <c r="F265" s="8">
        <v>569.5</v>
      </c>
      <c r="G265" s="8">
        <v>33.5</v>
      </c>
      <c r="H265" s="8">
        <v>375</v>
      </c>
      <c r="I265" s="7">
        <v>0.26900000000000002</v>
      </c>
      <c r="J265" s="7">
        <v>0.28299999999999997</v>
      </c>
      <c r="K265" s="7">
        <v>0.77100000000000002</v>
      </c>
      <c r="L265" s="8">
        <v>289</v>
      </c>
      <c r="M265" s="8">
        <v>0</v>
      </c>
      <c r="N265" s="9">
        <v>-13.211</v>
      </c>
      <c r="O265" s="10">
        <v>0.1794</v>
      </c>
      <c r="P265" s="10">
        <v>-1.05E-4</v>
      </c>
      <c r="Q265" s="10">
        <v>2.398E-8</v>
      </c>
      <c r="R265" s="11">
        <v>433.81</v>
      </c>
      <c r="S265" s="11">
        <v>249.72</v>
      </c>
      <c r="T265" s="2">
        <v>-30.37</v>
      </c>
      <c r="U265" s="2">
        <v>10.65</v>
      </c>
      <c r="V265" s="9">
        <v>15.8581</v>
      </c>
      <c r="W265" s="11">
        <v>2990.13</v>
      </c>
      <c r="X265" s="11">
        <v>-52.47</v>
      </c>
      <c r="Y265" s="2">
        <v>402</v>
      </c>
      <c r="Z265" s="2">
        <v>270</v>
      </c>
      <c r="AA265" s="7">
        <v>0</v>
      </c>
      <c r="AB265" s="11">
        <v>0</v>
      </c>
      <c r="AC265" s="7">
        <v>0</v>
      </c>
      <c r="AD265" s="7">
        <v>0</v>
      </c>
      <c r="AE265" s="2">
        <v>7715</v>
      </c>
    </row>
    <row r="266" spans="1:31" ht="15" x14ac:dyDescent="0.2">
      <c r="A266" s="2">
        <v>252</v>
      </c>
      <c r="B266" s="1" t="s">
        <v>322</v>
      </c>
      <c r="C266" s="7">
        <v>28.053999999999998</v>
      </c>
      <c r="D266" s="8">
        <v>104</v>
      </c>
      <c r="E266" s="8">
        <v>169.4</v>
      </c>
      <c r="F266" s="8">
        <v>282.39999999999998</v>
      </c>
      <c r="G266" s="8">
        <v>49.7</v>
      </c>
      <c r="H266" s="8">
        <v>129</v>
      </c>
      <c r="I266" s="7">
        <v>0.27600000000000002</v>
      </c>
      <c r="J266" s="7">
        <v>8.5000000000000006E-2</v>
      </c>
      <c r="K266" s="7">
        <v>0.57699999999999996</v>
      </c>
      <c r="L266" s="8">
        <v>163</v>
      </c>
      <c r="M266" s="8">
        <v>0</v>
      </c>
      <c r="N266" s="9">
        <v>0.90900000000000003</v>
      </c>
      <c r="O266" s="10">
        <v>3.7400000000000003E-2</v>
      </c>
      <c r="P266" s="10">
        <v>-1.9939999999999999E-5</v>
      </c>
      <c r="Q266" s="10">
        <v>4.1920000000000004E-9</v>
      </c>
      <c r="R266" s="11">
        <v>168.98</v>
      </c>
      <c r="S266" s="11">
        <v>93.94</v>
      </c>
      <c r="T266" s="2">
        <v>12.5</v>
      </c>
      <c r="U266" s="2">
        <v>16.28</v>
      </c>
      <c r="V266" s="9">
        <v>15.536799999999999</v>
      </c>
      <c r="W266" s="11">
        <v>1347.01</v>
      </c>
      <c r="X266" s="11">
        <v>-18.149999999999999</v>
      </c>
      <c r="Y266" s="2">
        <v>182</v>
      </c>
      <c r="Z266" s="2">
        <v>120</v>
      </c>
      <c r="AA266" s="7">
        <v>38.960999999999999</v>
      </c>
      <c r="AB266" s="11">
        <v>-2282.37</v>
      </c>
      <c r="AC266" s="7">
        <v>-3.6779999999999999</v>
      </c>
      <c r="AD266" s="7">
        <v>0.88100000000000001</v>
      </c>
      <c r="AE266" s="2">
        <v>3237</v>
      </c>
    </row>
    <row r="267" spans="1:31" ht="15" x14ac:dyDescent="0.2">
      <c r="A267" s="2">
        <v>253</v>
      </c>
      <c r="B267" s="1" t="s">
        <v>323</v>
      </c>
      <c r="C267" s="7">
        <v>62.069000000000003</v>
      </c>
      <c r="D267" s="8">
        <v>260.2</v>
      </c>
      <c r="E267" s="8">
        <v>470.4</v>
      </c>
      <c r="F267" s="8">
        <v>645</v>
      </c>
      <c r="G267" s="8">
        <v>76</v>
      </c>
      <c r="H267" s="8">
        <v>186</v>
      </c>
      <c r="I267" s="7">
        <v>0.27</v>
      </c>
      <c r="J267" s="7">
        <v>0</v>
      </c>
      <c r="K267" s="7">
        <v>1.1140000000000001</v>
      </c>
      <c r="L267" s="8">
        <v>293</v>
      </c>
      <c r="M267" s="8">
        <v>2.2000000000000002</v>
      </c>
      <c r="N267" s="9">
        <v>8.5259999999999998</v>
      </c>
      <c r="O267" s="10">
        <v>5.9310000000000002E-2</v>
      </c>
      <c r="P267" s="10">
        <v>-3.5760000000000003E-5</v>
      </c>
      <c r="Q267" s="10">
        <v>7.1900000000000002E-9</v>
      </c>
      <c r="R267" s="11">
        <v>1365</v>
      </c>
      <c r="S267" s="11">
        <v>402.41</v>
      </c>
      <c r="T267" s="2">
        <v>-9.3000000000000007</v>
      </c>
      <c r="U267" s="2">
        <v>-72.77</v>
      </c>
      <c r="V267" s="9">
        <v>20.2501</v>
      </c>
      <c r="W267" s="11">
        <v>6022.18</v>
      </c>
      <c r="X267" s="11">
        <v>-28.25</v>
      </c>
      <c r="Y267" s="2">
        <v>494</v>
      </c>
      <c r="Z267" s="2">
        <v>364</v>
      </c>
      <c r="AA267" s="7">
        <v>0</v>
      </c>
      <c r="AB267" s="11">
        <v>0</v>
      </c>
      <c r="AC267" s="7">
        <v>0</v>
      </c>
      <c r="AD267" s="7">
        <v>0</v>
      </c>
      <c r="AE267" s="2">
        <v>12550</v>
      </c>
    </row>
    <row r="268" spans="1:31" ht="15" x14ac:dyDescent="0.2">
      <c r="A268" s="2">
        <v>254</v>
      </c>
      <c r="B268" s="1" t="s">
        <v>324</v>
      </c>
      <c r="C268" s="7">
        <v>43.069000000000003</v>
      </c>
      <c r="D268" s="8">
        <v>195</v>
      </c>
      <c r="E268" s="8">
        <v>329.8</v>
      </c>
      <c r="F268" s="8">
        <v>0</v>
      </c>
      <c r="G268" s="8">
        <v>0</v>
      </c>
      <c r="H268" s="8">
        <v>0</v>
      </c>
      <c r="I268" s="7">
        <v>0</v>
      </c>
      <c r="J268" s="7">
        <v>0</v>
      </c>
      <c r="K268" s="7">
        <v>0.83299999999999996</v>
      </c>
      <c r="L268" s="8">
        <v>298</v>
      </c>
      <c r="M268" s="8">
        <v>1.9</v>
      </c>
      <c r="N268" s="9">
        <v>-4.9610000000000003</v>
      </c>
      <c r="O268" s="10">
        <v>7.2190000000000004E-2</v>
      </c>
      <c r="P268" s="10">
        <v>-4.9270000000000001E-5</v>
      </c>
      <c r="Q268" s="10">
        <v>1.349E-8</v>
      </c>
      <c r="R268" s="11">
        <v>0</v>
      </c>
      <c r="S268" s="11">
        <v>0</v>
      </c>
      <c r="T268" s="2">
        <v>29.5</v>
      </c>
      <c r="U268" s="2">
        <v>42.54</v>
      </c>
      <c r="V268" s="9">
        <v>16.422699999999999</v>
      </c>
      <c r="W268" s="11">
        <v>2610.44</v>
      </c>
      <c r="X268" s="11">
        <v>-63.15</v>
      </c>
      <c r="Y268" s="2">
        <v>359</v>
      </c>
      <c r="Z268" s="2">
        <v>248</v>
      </c>
      <c r="AA268" s="7">
        <v>0</v>
      </c>
      <c r="AB268" s="11">
        <v>0</v>
      </c>
      <c r="AC268" s="7">
        <v>0</v>
      </c>
      <c r="AD268" s="7">
        <v>0</v>
      </c>
      <c r="AE268" s="2">
        <v>7660</v>
      </c>
    </row>
    <row r="269" spans="1:31" ht="15" x14ac:dyDescent="0.2">
      <c r="A269" s="2">
        <v>255</v>
      </c>
      <c r="B269" s="1" t="s">
        <v>325</v>
      </c>
      <c r="C269" s="7">
        <v>44.054000000000002</v>
      </c>
      <c r="D269" s="8">
        <v>161</v>
      </c>
      <c r="E269" s="8">
        <v>283.5</v>
      </c>
      <c r="F269" s="8">
        <v>469</v>
      </c>
      <c r="G269" s="8">
        <v>71</v>
      </c>
      <c r="H269" s="8">
        <v>140</v>
      </c>
      <c r="I269" s="7">
        <v>0.25800000000000001</v>
      </c>
      <c r="J269" s="7">
        <v>0.2</v>
      </c>
      <c r="K269" s="7">
        <v>0.89900000000000002</v>
      </c>
      <c r="L269" s="8">
        <v>273</v>
      </c>
      <c r="M269" s="8">
        <v>1.9</v>
      </c>
      <c r="N269" s="9">
        <v>-1.796</v>
      </c>
      <c r="O269" s="10">
        <v>5.3080000000000002E-2</v>
      </c>
      <c r="P269" s="10">
        <v>-3.0009999999999999E-5</v>
      </c>
      <c r="Q269" s="10">
        <v>6.1900000000000003E-9</v>
      </c>
      <c r="R269" s="11">
        <v>341.88</v>
      </c>
      <c r="S269" s="11">
        <v>194.22</v>
      </c>
      <c r="T269" s="2">
        <v>-12.58</v>
      </c>
      <c r="U269" s="2">
        <v>-3.13</v>
      </c>
      <c r="V269" s="9">
        <v>16.739999999999998</v>
      </c>
      <c r="W269" s="11">
        <v>2567.61</v>
      </c>
      <c r="X269" s="11">
        <v>-29.01</v>
      </c>
      <c r="Y269" s="2">
        <v>310</v>
      </c>
      <c r="Z269" s="2">
        <v>200</v>
      </c>
      <c r="AA269" s="7">
        <v>0</v>
      </c>
      <c r="AB269" s="11">
        <v>0</v>
      </c>
      <c r="AC269" s="7">
        <v>0</v>
      </c>
      <c r="AD269" s="7">
        <v>0</v>
      </c>
      <c r="AE269" s="2">
        <v>6120</v>
      </c>
    </row>
    <row r="270" spans="1:31" ht="15" x14ac:dyDescent="0.2">
      <c r="A270" s="2">
        <v>256</v>
      </c>
      <c r="B270" s="1" t="s">
        <v>326</v>
      </c>
      <c r="C270" s="7">
        <v>60.098999999999997</v>
      </c>
      <c r="D270" s="8">
        <v>284</v>
      </c>
      <c r="E270" s="8">
        <v>390.4</v>
      </c>
      <c r="F270" s="8">
        <v>593</v>
      </c>
      <c r="G270" s="8">
        <v>62</v>
      </c>
      <c r="H270" s="8">
        <v>206</v>
      </c>
      <c r="I270" s="7">
        <v>0.26</v>
      </c>
      <c r="J270" s="7">
        <v>0.51</v>
      </c>
      <c r="K270" s="7">
        <v>0.89600000000000002</v>
      </c>
      <c r="L270" s="8">
        <v>293</v>
      </c>
      <c r="M270" s="8">
        <v>1.9</v>
      </c>
      <c r="N270" s="9">
        <v>9.1470000000000002</v>
      </c>
      <c r="O270" s="10">
        <v>5.7489999999999999E-2</v>
      </c>
      <c r="P270" s="10">
        <v>-1.0360000000000001E-5</v>
      </c>
      <c r="Q270" s="10">
        <v>-9.4300000000000007E-9</v>
      </c>
      <c r="R270" s="11">
        <v>839.76</v>
      </c>
      <c r="S270" s="11">
        <v>316.41000000000003</v>
      </c>
      <c r="T270" s="2">
        <v>0</v>
      </c>
      <c r="U270" s="2">
        <v>0</v>
      </c>
      <c r="V270" s="9">
        <v>16.408200000000001</v>
      </c>
      <c r="W270" s="11">
        <v>3108.49</v>
      </c>
      <c r="X270" s="11">
        <v>-72.150000000000006</v>
      </c>
      <c r="Y270" s="2">
        <v>425</v>
      </c>
      <c r="Z270" s="2">
        <v>292</v>
      </c>
      <c r="AA270" s="7">
        <v>0</v>
      </c>
      <c r="AB270" s="11">
        <v>0</v>
      </c>
      <c r="AC270" s="7">
        <v>0</v>
      </c>
      <c r="AD270" s="7">
        <v>0</v>
      </c>
      <c r="AE270" s="2">
        <v>10000</v>
      </c>
    </row>
    <row r="271" spans="1:31" ht="15" x14ac:dyDescent="0.2">
      <c r="A271" s="2">
        <v>257</v>
      </c>
      <c r="B271" s="1" t="s">
        <v>327</v>
      </c>
      <c r="C271" s="7">
        <v>37.997</v>
      </c>
      <c r="D271" s="8">
        <v>53.5</v>
      </c>
      <c r="E271" s="8">
        <v>85</v>
      </c>
      <c r="F271" s="8">
        <v>144.30000000000001</v>
      </c>
      <c r="G271" s="8">
        <v>51.5</v>
      </c>
      <c r="H271" s="8">
        <v>66.2</v>
      </c>
      <c r="I271" s="7">
        <v>0.28799999999999998</v>
      </c>
      <c r="J271" s="7">
        <v>4.8000000000000001E-2</v>
      </c>
      <c r="K271" s="7">
        <v>1.51</v>
      </c>
      <c r="L271" s="8">
        <v>85</v>
      </c>
      <c r="M271" s="8">
        <v>0</v>
      </c>
      <c r="N271" s="9">
        <v>5.5449999999999999</v>
      </c>
      <c r="O271" s="10">
        <v>8.7340000000000004E-3</v>
      </c>
      <c r="P271" s="10">
        <v>-8.2689999999999999E-6</v>
      </c>
      <c r="Q271" s="10">
        <v>2.876E-9</v>
      </c>
      <c r="R271" s="11">
        <v>84.2</v>
      </c>
      <c r="S271" s="11">
        <v>52.52</v>
      </c>
      <c r="T271" s="2">
        <v>0</v>
      </c>
      <c r="U271" s="2">
        <v>0</v>
      </c>
      <c r="V271" s="9">
        <v>15.67</v>
      </c>
      <c r="W271" s="11">
        <v>714.1</v>
      </c>
      <c r="X271" s="11">
        <v>-6</v>
      </c>
      <c r="Y271" s="2">
        <v>91</v>
      </c>
      <c r="Z271" s="2">
        <v>59</v>
      </c>
      <c r="AA271" s="7">
        <v>30.771999999999998</v>
      </c>
      <c r="AB271" s="11">
        <v>-1040.27</v>
      </c>
      <c r="AC271" s="7">
        <v>-2.6829999999999998</v>
      </c>
      <c r="AD271" s="7">
        <v>0.21</v>
      </c>
      <c r="AE271" s="2">
        <v>1560</v>
      </c>
    </row>
    <row r="272" spans="1:31" ht="15" x14ac:dyDescent="0.2">
      <c r="A272" s="2">
        <v>258</v>
      </c>
      <c r="B272" s="1" t="s">
        <v>328</v>
      </c>
      <c r="C272" s="7">
        <v>96.103999999999999</v>
      </c>
      <c r="D272" s="8">
        <v>234</v>
      </c>
      <c r="E272" s="8">
        <v>358.5</v>
      </c>
      <c r="F272" s="8">
        <v>560.1</v>
      </c>
      <c r="G272" s="8">
        <v>44.9</v>
      </c>
      <c r="H272" s="8">
        <v>271</v>
      </c>
      <c r="I272" s="7">
        <v>0.26500000000000001</v>
      </c>
      <c r="J272" s="7">
        <v>0.245</v>
      </c>
      <c r="K272" s="7">
        <v>1.024</v>
      </c>
      <c r="L272" s="8">
        <v>293</v>
      </c>
      <c r="M272" s="8">
        <v>1.4</v>
      </c>
      <c r="N272" s="9">
        <v>-9.25</v>
      </c>
      <c r="O272" s="10">
        <v>0.13539999999999999</v>
      </c>
      <c r="P272" s="10">
        <v>-1.059E-4</v>
      </c>
      <c r="Q272" s="10">
        <v>3.2369999999999998E-8</v>
      </c>
      <c r="R272" s="11">
        <v>452.06</v>
      </c>
      <c r="S272" s="11">
        <v>252.89</v>
      </c>
      <c r="T272" s="2">
        <v>-27.86</v>
      </c>
      <c r="U272" s="2">
        <v>-16.5</v>
      </c>
      <c r="V272" s="9">
        <v>16.5487</v>
      </c>
      <c r="W272" s="11">
        <v>3181.78</v>
      </c>
      <c r="X272" s="11">
        <v>-37.590000000000003</v>
      </c>
      <c r="Y272" s="2">
        <v>370</v>
      </c>
      <c r="Z272" s="2">
        <v>250</v>
      </c>
      <c r="AA272" s="7">
        <v>55.140999999999998</v>
      </c>
      <c r="AB272" s="11">
        <v>-5819.21</v>
      </c>
      <c r="AC272" s="7">
        <v>-5.4889999999999999</v>
      </c>
      <c r="AD272" s="7">
        <v>3.88</v>
      </c>
      <c r="AE272" s="2">
        <v>0</v>
      </c>
    </row>
    <row r="273" spans="1:31" ht="15" x14ac:dyDescent="0.2">
      <c r="A273" s="2">
        <v>259</v>
      </c>
      <c r="B273" s="1" t="s">
        <v>329</v>
      </c>
      <c r="C273" s="7">
        <v>30.026</v>
      </c>
      <c r="D273" s="8">
        <v>156</v>
      </c>
      <c r="E273" s="8">
        <v>254</v>
      </c>
      <c r="F273" s="8">
        <v>408</v>
      </c>
      <c r="G273" s="8">
        <v>65</v>
      </c>
      <c r="H273" s="8">
        <v>0</v>
      </c>
      <c r="I273" s="7">
        <v>0</v>
      </c>
      <c r="J273" s="7">
        <v>0.253</v>
      </c>
      <c r="K273" s="7">
        <v>0.81499999999999995</v>
      </c>
      <c r="L273" s="8">
        <v>253</v>
      </c>
      <c r="M273" s="8">
        <v>2.2999999999999998</v>
      </c>
      <c r="N273" s="9">
        <v>5.6070000000000002</v>
      </c>
      <c r="O273" s="10">
        <v>7.5399999999999998E-3</v>
      </c>
      <c r="P273" s="10">
        <v>7.1300000000000003E-6</v>
      </c>
      <c r="Q273" s="10">
        <v>-5.4940000000000003E-9</v>
      </c>
      <c r="R273" s="11">
        <v>319.83</v>
      </c>
      <c r="S273" s="11">
        <v>171.35</v>
      </c>
      <c r="T273" s="2">
        <v>-27.7</v>
      </c>
      <c r="U273" s="2">
        <v>-26.27</v>
      </c>
      <c r="V273" s="9">
        <v>16.477499999999999</v>
      </c>
      <c r="W273" s="11">
        <v>2204.13</v>
      </c>
      <c r="X273" s="11">
        <v>-30.15</v>
      </c>
      <c r="Y273" s="2">
        <v>271</v>
      </c>
      <c r="Z273" s="2">
        <v>185</v>
      </c>
      <c r="AA273" s="7">
        <v>45.118000000000002</v>
      </c>
      <c r="AB273" s="11">
        <v>-3873.26</v>
      </c>
      <c r="AC273" s="7">
        <v>-4.2</v>
      </c>
      <c r="AD273" s="7">
        <v>3.41</v>
      </c>
      <c r="AE273" s="2">
        <v>5500</v>
      </c>
    </row>
    <row r="274" spans="1:31" ht="15" x14ac:dyDescent="0.2">
      <c r="A274" s="2">
        <v>260</v>
      </c>
      <c r="B274" s="1" t="s">
        <v>330</v>
      </c>
      <c r="C274" s="7">
        <v>46.024999999999999</v>
      </c>
      <c r="D274" s="8">
        <v>281.5</v>
      </c>
      <c r="E274" s="8">
        <v>373.8</v>
      </c>
      <c r="F274" s="8">
        <v>580</v>
      </c>
      <c r="G274" s="8">
        <v>0</v>
      </c>
      <c r="H274" s="8">
        <v>0</v>
      </c>
      <c r="I274" s="7">
        <v>0</v>
      </c>
      <c r="J274" s="7">
        <v>0</v>
      </c>
      <c r="K274" s="7">
        <v>1.226</v>
      </c>
      <c r="L274" s="8">
        <v>288</v>
      </c>
      <c r="M274" s="8">
        <v>1.5</v>
      </c>
      <c r="N274" s="9">
        <v>2.798</v>
      </c>
      <c r="O274" s="10">
        <v>3.243E-2</v>
      </c>
      <c r="P274" s="10">
        <v>-2.0089999999999999E-5</v>
      </c>
      <c r="Q274" s="10">
        <v>4.8170000000000002E-9</v>
      </c>
      <c r="R274" s="11">
        <v>729.35</v>
      </c>
      <c r="S274" s="11">
        <v>325.72000000000003</v>
      </c>
      <c r="T274" s="2">
        <v>90.49</v>
      </c>
      <c r="U274" s="2">
        <v>-83.89</v>
      </c>
      <c r="V274" s="9">
        <v>16.988199999999999</v>
      </c>
      <c r="W274" s="11">
        <v>3599.58</v>
      </c>
      <c r="X274" s="11">
        <v>-26.09</v>
      </c>
      <c r="Y274" s="2">
        <v>409</v>
      </c>
      <c r="Z274" s="2">
        <v>271</v>
      </c>
      <c r="AA274" s="7">
        <v>0</v>
      </c>
      <c r="AB274" s="11">
        <v>0</v>
      </c>
      <c r="AC274" s="7">
        <v>0</v>
      </c>
      <c r="AD274" s="7">
        <v>0</v>
      </c>
      <c r="AE274" s="2">
        <v>5240</v>
      </c>
    </row>
    <row r="275" spans="1:31" ht="15" x14ac:dyDescent="0.2">
      <c r="A275" s="2">
        <v>261</v>
      </c>
      <c r="B275" s="1" t="s">
        <v>331</v>
      </c>
      <c r="C275" s="7">
        <v>68.075000000000003</v>
      </c>
      <c r="D275" s="8">
        <v>187.5</v>
      </c>
      <c r="E275" s="8">
        <v>304.5</v>
      </c>
      <c r="F275" s="8">
        <v>490.2</v>
      </c>
      <c r="G275" s="8">
        <v>54.3</v>
      </c>
      <c r="H275" s="8">
        <v>218</v>
      </c>
      <c r="I275" s="7">
        <v>0.29399999999999998</v>
      </c>
      <c r="J275" s="7">
        <v>0.20399999999999999</v>
      </c>
      <c r="K275" s="7">
        <v>0.93799999999999994</v>
      </c>
      <c r="L275" s="8">
        <v>293</v>
      </c>
      <c r="M275" s="8">
        <v>0.7</v>
      </c>
      <c r="N275" s="9">
        <v>-8.4860000000000007</v>
      </c>
      <c r="O275" s="10">
        <v>0.1032</v>
      </c>
      <c r="P275" s="10">
        <v>-8.2509999999999994E-5</v>
      </c>
      <c r="Q275" s="10">
        <v>2.5659999999999999E-8</v>
      </c>
      <c r="R275" s="11">
        <v>389.4</v>
      </c>
      <c r="S275" s="11">
        <v>222.7</v>
      </c>
      <c r="T275" s="2">
        <v>-8.2899999999999991</v>
      </c>
      <c r="U275" s="2">
        <v>0.21</v>
      </c>
      <c r="V275" s="9">
        <v>16.061199999999999</v>
      </c>
      <c r="W275" s="11">
        <v>2442.6999999999998</v>
      </c>
      <c r="X275" s="11">
        <v>-45.41</v>
      </c>
      <c r="Y275" s="2">
        <v>363</v>
      </c>
      <c r="Z275" s="2">
        <v>238</v>
      </c>
      <c r="AA275" s="7">
        <v>0</v>
      </c>
      <c r="AB275" s="11">
        <v>0</v>
      </c>
      <c r="AC275" s="7">
        <v>0</v>
      </c>
      <c r="AD275" s="7">
        <v>0</v>
      </c>
      <c r="AE275" s="2">
        <v>6474</v>
      </c>
    </row>
    <row r="276" spans="1:31" ht="15" x14ac:dyDescent="0.2">
      <c r="A276" s="2">
        <v>262</v>
      </c>
      <c r="B276" s="1" t="s">
        <v>332</v>
      </c>
      <c r="C276" s="7">
        <v>92.094999999999999</v>
      </c>
      <c r="D276" s="8">
        <v>291</v>
      </c>
      <c r="E276" s="8">
        <v>563</v>
      </c>
      <c r="F276" s="8">
        <v>726</v>
      </c>
      <c r="G276" s="8">
        <v>66</v>
      </c>
      <c r="H276" s="8">
        <v>255</v>
      </c>
      <c r="I276" s="7">
        <v>0.28000000000000003</v>
      </c>
      <c r="J276" s="7">
        <v>0</v>
      </c>
      <c r="K276" s="7">
        <v>1.2609999999999999</v>
      </c>
      <c r="L276" s="8">
        <v>293</v>
      </c>
      <c r="M276" s="8">
        <v>3</v>
      </c>
      <c r="N276" s="9">
        <v>2.012</v>
      </c>
      <c r="O276" s="10">
        <v>0.1061</v>
      </c>
      <c r="P276" s="10">
        <v>-7.5450000000000004E-5</v>
      </c>
      <c r="Q276" s="10">
        <v>2.2399999999999999E-8</v>
      </c>
      <c r="R276" s="11">
        <v>3337.1</v>
      </c>
      <c r="S276" s="11">
        <v>406</v>
      </c>
      <c r="T276" s="2">
        <v>-139.80000000000001</v>
      </c>
      <c r="U276" s="2">
        <v>0</v>
      </c>
      <c r="V276" s="9">
        <v>17.2392</v>
      </c>
      <c r="W276" s="11">
        <v>4487.04</v>
      </c>
      <c r="X276" s="11">
        <v>-140.19999999999999</v>
      </c>
      <c r="Y276" s="2">
        <v>600</v>
      </c>
      <c r="Z276" s="2">
        <v>440</v>
      </c>
      <c r="AA276" s="7">
        <v>0</v>
      </c>
      <c r="AB276" s="11">
        <v>0</v>
      </c>
      <c r="AC276" s="7">
        <v>0</v>
      </c>
      <c r="AD276" s="7">
        <v>0</v>
      </c>
      <c r="AE276" s="2">
        <v>14600</v>
      </c>
    </row>
    <row r="277" spans="1:31" ht="15" x14ac:dyDescent="0.2">
      <c r="A277" s="2">
        <v>263</v>
      </c>
      <c r="B277" s="1" t="s">
        <v>333</v>
      </c>
      <c r="C277" s="7">
        <v>4.0030000000000001</v>
      </c>
      <c r="D277" s="8">
        <v>0</v>
      </c>
      <c r="E277" s="8">
        <v>4.21</v>
      </c>
      <c r="F277" s="8">
        <v>5.19</v>
      </c>
      <c r="G277" s="8">
        <v>2.2400000000000002</v>
      </c>
      <c r="H277" s="8">
        <v>57.3</v>
      </c>
      <c r="I277" s="7">
        <v>0.30099999999999999</v>
      </c>
      <c r="J277" s="7">
        <v>-0.38700000000000001</v>
      </c>
      <c r="K277" s="7">
        <v>0.123</v>
      </c>
      <c r="L277" s="8">
        <v>4.3</v>
      </c>
      <c r="M277" s="8">
        <v>0</v>
      </c>
      <c r="N277" s="9">
        <v>0</v>
      </c>
      <c r="O277" s="10">
        <v>0</v>
      </c>
      <c r="P277" s="10">
        <v>0</v>
      </c>
      <c r="Q277" s="10">
        <v>0</v>
      </c>
      <c r="R277" s="11">
        <v>0</v>
      </c>
      <c r="S277" s="11">
        <v>0</v>
      </c>
      <c r="T277" s="2">
        <v>0</v>
      </c>
      <c r="U277" s="2">
        <v>0</v>
      </c>
      <c r="V277" s="9">
        <v>12.2514</v>
      </c>
      <c r="W277" s="11">
        <v>33.732900000000001</v>
      </c>
      <c r="X277" s="11">
        <v>1.79</v>
      </c>
      <c r="Y277" s="2">
        <v>4.3</v>
      </c>
      <c r="Z277" s="2">
        <v>3.7</v>
      </c>
      <c r="AA277" s="7">
        <v>8.6219999999999999</v>
      </c>
      <c r="AB277" s="11">
        <v>-12.23</v>
      </c>
      <c r="AC277" s="7">
        <v>0.433</v>
      </c>
      <c r="AD277" s="7">
        <v>7.0000000000000001E-3</v>
      </c>
      <c r="AE277" s="2">
        <v>22</v>
      </c>
    </row>
    <row r="278" spans="1:31" ht="15" x14ac:dyDescent="0.2">
      <c r="A278" s="2">
        <v>264</v>
      </c>
      <c r="B278" s="1" t="s">
        <v>334</v>
      </c>
      <c r="C278" s="7">
        <v>256.47399999999999</v>
      </c>
      <c r="D278" s="8">
        <v>327</v>
      </c>
      <c r="E278" s="8">
        <v>597</v>
      </c>
      <c r="F278" s="8">
        <v>736</v>
      </c>
      <c r="G278" s="8">
        <v>14</v>
      </c>
      <c r="H278" s="8">
        <v>0</v>
      </c>
      <c r="I278" s="7">
        <v>0</v>
      </c>
      <c r="J278" s="7">
        <v>0</v>
      </c>
      <c r="K278" s="7">
        <v>0.84799999999999998</v>
      </c>
      <c r="L278" s="8">
        <v>327</v>
      </c>
      <c r="M278" s="8">
        <v>0</v>
      </c>
      <c r="N278" s="9">
        <v>-1.861</v>
      </c>
      <c r="O278" s="10">
        <v>0.39479999999999998</v>
      </c>
      <c r="P278" s="10">
        <v>-2.232E-4</v>
      </c>
      <c r="Q278" s="10">
        <v>4.8809999999999998E-8</v>
      </c>
      <c r="R278" s="11">
        <v>0</v>
      </c>
      <c r="S278" s="11">
        <v>0</v>
      </c>
      <c r="T278" s="2">
        <v>-130.47</v>
      </c>
      <c r="U278" s="2">
        <v>-10.67</v>
      </c>
      <c r="V278" s="9">
        <v>15.616099999999999</v>
      </c>
      <c r="W278" s="11">
        <v>3672.62</v>
      </c>
      <c r="X278" s="11">
        <v>-188.1</v>
      </c>
      <c r="Y278" s="2">
        <v>656</v>
      </c>
      <c r="Z278" s="2">
        <v>464</v>
      </c>
      <c r="AA278" s="7">
        <v>0</v>
      </c>
      <c r="AB278" s="11">
        <v>0</v>
      </c>
      <c r="AC278" s="7">
        <v>0</v>
      </c>
      <c r="AD278" s="7">
        <v>0</v>
      </c>
      <c r="AE278" s="2">
        <v>14500</v>
      </c>
    </row>
    <row r="279" spans="1:31" ht="15" x14ac:dyDescent="0.2">
      <c r="A279" s="2">
        <v>265</v>
      </c>
      <c r="B279" s="1" t="s">
        <v>335</v>
      </c>
      <c r="C279" s="7">
        <v>32.045000000000002</v>
      </c>
      <c r="D279" s="8">
        <v>274.7</v>
      </c>
      <c r="E279" s="8">
        <v>386.7</v>
      </c>
      <c r="F279" s="8">
        <v>653</v>
      </c>
      <c r="G279" s="8">
        <v>145</v>
      </c>
      <c r="H279" s="8">
        <v>96.1</v>
      </c>
      <c r="I279" s="7">
        <v>0.26</v>
      </c>
      <c r="J279" s="7">
        <v>0.32800000000000001</v>
      </c>
      <c r="K279" s="7">
        <v>1.008</v>
      </c>
      <c r="L279" s="8">
        <v>293</v>
      </c>
      <c r="M279" s="8">
        <v>3</v>
      </c>
      <c r="N279" s="9">
        <v>2.3330000000000002</v>
      </c>
      <c r="O279" s="10">
        <v>4.5249999999999999E-2</v>
      </c>
      <c r="P279" s="10">
        <v>-3.9579999999999997E-5</v>
      </c>
      <c r="Q279" s="10">
        <v>1.439E-8</v>
      </c>
      <c r="R279" s="11">
        <v>524.98</v>
      </c>
      <c r="S279" s="11">
        <v>290.88</v>
      </c>
      <c r="T279" s="2">
        <v>22.75</v>
      </c>
      <c r="U279" s="2">
        <v>37.89</v>
      </c>
      <c r="V279" s="9">
        <v>17.989899999999999</v>
      </c>
      <c r="W279" s="11">
        <v>3877.65</v>
      </c>
      <c r="X279" s="11">
        <v>-45.15</v>
      </c>
      <c r="Y279" s="2">
        <v>343</v>
      </c>
      <c r="Z279" s="2">
        <v>288</v>
      </c>
      <c r="AA279" s="7">
        <v>56.095999999999997</v>
      </c>
      <c r="AB279" s="11">
        <v>-6951.84</v>
      </c>
      <c r="AC279" s="7">
        <v>-5.2859999999999996</v>
      </c>
      <c r="AD279" s="7">
        <v>1.63</v>
      </c>
      <c r="AE279" s="2">
        <v>10700</v>
      </c>
    </row>
    <row r="280" spans="1:31" ht="15" x14ac:dyDescent="0.2">
      <c r="A280" s="2">
        <v>266</v>
      </c>
      <c r="B280" s="1" t="s">
        <v>336</v>
      </c>
      <c r="C280" s="7">
        <v>2.016</v>
      </c>
      <c r="D280" s="8">
        <v>14</v>
      </c>
      <c r="E280" s="8">
        <v>20.399999999999999</v>
      </c>
      <c r="F280" s="8">
        <v>33.200000000000003</v>
      </c>
      <c r="G280" s="8">
        <v>12.8</v>
      </c>
      <c r="H280" s="8">
        <v>65</v>
      </c>
      <c r="I280" s="7">
        <v>0.30499999999999999</v>
      </c>
      <c r="J280" s="7">
        <v>-0.22</v>
      </c>
      <c r="K280" s="7">
        <v>7.0999999999999994E-2</v>
      </c>
      <c r="L280" s="8">
        <v>20</v>
      </c>
      <c r="M280" s="8">
        <v>0</v>
      </c>
      <c r="N280" s="9">
        <v>6.4829999999999997</v>
      </c>
      <c r="O280" s="10">
        <v>2.215E-3</v>
      </c>
      <c r="P280" s="10">
        <v>-3.298E-6</v>
      </c>
      <c r="Q280" s="10">
        <v>1.8259999999999999E-9</v>
      </c>
      <c r="R280" s="11">
        <v>13.82</v>
      </c>
      <c r="S280" s="11">
        <v>5.39</v>
      </c>
      <c r="T280" s="2">
        <v>0</v>
      </c>
      <c r="U280" s="2">
        <v>0</v>
      </c>
      <c r="V280" s="9">
        <v>13.6333</v>
      </c>
      <c r="W280" s="11">
        <v>164.9</v>
      </c>
      <c r="X280" s="11">
        <v>3.19</v>
      </c>
      <c r="Y280" s="2">
        <v>25</v>
      </c>
      <c r="Z280" s="2">
        <v>14</v>
      </c>
      <c r="AA280" s="7">
        <v>12.05</v>
      </c>
      <c r="AB280" s="11">
        <v>-114.95</v>
      </c>
      <c r="AC280" s="7">
        <v>4.8000000000000001E-2</v>
      </c>
      <c r="AD280" s="7">
        <v>4.8000000000000001E-2</v>
      </c>
      <c r="AE280" s="2">
        <v>216</v>
      </c>
    </row>
    <row r="281" spans="1:31" ht="15" x14ac:dyDescent="0.2">
      <c r="A281" s="2">
        <v>267</v>
      </c>
      <c r="B281" s="1" t="s">
        <v>337</v>
      </c>
      <c r="C281" s="7">
        <v>80.912000000000006</v>
      </c>
      <c r="D281" s="8">
        <v>187.1</v>
      </c>
      <c r="E281" s="8">
        <v>206.1</v>
      </c>
      <c r="F281" s="8">
        <v>363.2</v>
      </c>
      <c r="G281" s="8">
        <v>84.4</v>
      </c>
      <c r="H281" s="8">
        <v>100</v>
      </c>
      <c r="I281" s="7">
        <v>0.28299999999999997</v>
      </c>
      <c r="J281" s="7">
        <v>6.3E-2</v>
      </c>
      <c r="K281" s="7">
        <v>2.16</v>
      </c>
      <c r="L281" s="8">
        <v>216</v>
      </c>
      <c r="M281" s="8">
        <v>0.8</v>
      </c>
      <c r="N281" s="9">
        <v>7.32</v>
      </c>
      <c r="O281" s="10">
        <v>-2.2599999999999999E-3</v>
      </c>
      <c r="P281" s="10">
        <v>4.1139999999999999E-6</v>
      </c>
      <c r="Q281" s="10">
        <v>-1.49E-9</v>
      </c>
      <c r="R281" s="11">
        <v>88.08</v>
      </c>
      <c r="S281" s="11">
        <v>166.32</v>
      </c>
      <c r="T281" s="2">
        <v>-8.66</v>
      </c>
      <c r="U281" s="2">
        <v>-12.73</v>
      </c>
      <c r="V281" s="9">
        <v>14.4687</v>
      </c>
      <c r="W281" s="11">
        <v>1242.53</v>
      </c>
      <c r="X281" s="11">
        <v>-47.86</v>
      </c>
      <c r="Y281" s="2">
        <v>221</v>
      </c>
      <c r="Z281" s="2">
        <v>184</v>
      </c>
      <c r="AA281" s="7">
        <v>28.102</v>
      </c>
      <c r="AB281" s="11">
        <v>-2394.35</v>
      </c>
      <c r="AC281" s="7">
        <v>-1.843</v>
      </c>
      <c r="AD281" s="7">
        <v>0.871</v>
      </c>
      <c r="AE281" s="2">
        <v>4220</v>
      </c>
    </row>
    <row r="282" spans="1:31" ht="15" x14ac:dyDescent="0.2">
      <c r="A282" s="2">
        <v>268</v>
      </c>
      <c r="B282" s="1" t="s">
        <v>338</v>
      </c>
      <c r="C282" s="7">
        <v>36.460999999999999</v>
      </c>
      <c r="D282" s="8">
        <v>159</v>
      </c>
      <c r="E282" s="8">
        <v>188.1</v>
      </c>
      <c r="F282" s="8">
        <v>324.60000000000002</v>
      </c>
      <c r="G282" s="8">
        <v>82</v>
      </c>
      <c r="H282" s="8">
        <v>81</v>
      </c>
      <c r="I282" s="7">
        <v>0.249</v>
      </c>
      <c r="J282" s="7">
        <v>0.12</v>
      </c>
      <c r="K282" s="7">
        <v>1.1930000000000001</v>
      </c>
      <c r="L282" s="8">
        <v>188.1</v>
      </c>
      <c r="M282" s="8">
        <v>1.1000000000000001</v>
      </c>
      <c r="N282" s="9">
        <v>7.2350000000000003</v>
      </c>
      <c r="O282" s="10">
        <v>-1.72E-3</v>
      </c>
      <c r="P282" s="10">
        <v>2.976E-6</v>
      </c>
      <c r="Q282" s="10">
        <v>-9.3099999999999999E-10</v>
      </c>
      <c r="R282" s="11">
        <v>372.78</v>
      </c>
      <c r="S282" s="11">
        <v>277.74</v>
      </c>
      <c r="T282" s="2">
        <v>-22.06</v>
      </c>
      <c r="U282" s="2">
        <v>-22.77</v>
      </c>
      <c r="V282" s="9">
        <v>16.504000000000001</v>
      </c>
      <c r="W282" s="11">
        <v>1714.25</v>
      </c>
      <c r="X282" s="11">
        <v>-14.45</v>
      </c>
      <c r="Y282" s="2">
        <v>200</v>
      </c>
      <c r="Z282" s="2">
        <v>137</v>
      </c>
      <c r="AA282" s="7">
        <v>38.613999999999997</v>
      </c>
      <c r="AB282" s="11">
        <v>-2626.67</v>
      </c>
      <c r="AC282" s="7">
        <v>-3.4430000000000001</v>
      </c>
      <c r="AD282" s="7">
        <v>0.71699999999999997</v>
      </c>
      <c r="AE282" s="2">
        <v>3860</v>
      </c>
    </row>
    <row r="283" spans="1:31" ht="15" x14ac:dyDescent="0.2">
      <c r="A283" s="2">
        <v>269</v>
      </c>
      <c r="B283" s="1" t="s">
        <v>339</v>
      </c>
      <c r="C283" s="7">
        <v>27.026</v>
      </c>
      <c r="D283" s="8">
        <v>259.89999999999998</v>
      </c>
      <c r="E283" s="8">
        <v>298.89999999999998</v>
      </c>
      <c r="F283" s="8">
        <v>456.8</v>
      </c>
      <c r="G283" s="8">
        <v>53.2</v>
      </c>
      <c r="H283" s="8">
        <v>139</v>
      </c>
      <c r="I283" s="7">
        <v>0.19700000000000001</v>
      </c>
      <c r="J283" s="7">
        <v>0.40699999999999997</v>
      </c>
      <c r="K283" s="7">
        <v>0.68799999999999994</v>
      </c>
      <c r="L283" s="8">
        <v>293</v>
      </c>
      <c r="M283" s="8">
        <v>3</v>
      </c>
      <c r="N283" s="9">
        <v>5.2220000000000004</v>
      </c>
      <c r="O283" s="10">
        <v>1.448E-2</v>
      </c>
      <c r="P283" s="10">
        <v>-1.185E-5</v>
      </c>
      <c r="Q283" s="10">
        <v>4.3359999999999999E-9</v>
      </c>
      <c r="R283" s="11">
        <v>194.7</v>
      </c>
      <c r="S283" s="11">
        <v>145.31</v>
      </c>
      <c r="T283" s="2">
        <v>31.2</v>
      </c>
      <c r="U283" s="2">
        <v>28.71</v>
      </c>
      <c r="V283" s="9">
        <v>16.5138</v>
      </c>
      <c r="W283" s="11">
        <v>2585.8000000000002</v>
      </c>
      <c r="X283" s="11">
        <v>-37.15</v>
      </c>
      <c r="Y283" s="2">
        <v>330</v>
      </c>
      <c r="Z283" s="2">
        <v>234</v>
      </c>
      <c r="AA283" s="7">
        <v>37.741999999999997</v>
      </c>
      <c r="AB283" s="11">
        <v>-4183.37</v>
      </c>
      <c r="AC283" s="7">
        <v>3.004</v>
      </c>
      <c r="AD283" s="7">
        <v>2.1800000000000002</v>
      </c>
      <c r="AE283" s="2">
        <v>6027</v>
      </c>
    </row>
    <row r="284" spans="1:31" ht="15" x14ac:dyDescent="0.2">
      <c r="A284" s="2">
        <v>270</v>
      </c>
      <c r="B284" s="1" t="s">
        <v>340</v>
      </c>
      <c r="C284" s="7">
        <v>20.006</v>
      </c>
      <c r="D284" s="8">
        <v>190</v>
      </c>
      <c r="E284" s="8">
        <v>292.7</v>
      </c>
      <c r="F284" s="8">
        <v>461</v>
      </c>
      <c r="G284" s="8">
        <v>64</v>
      </c>
      <c r="H284" s="8">
        <v>69</v>
      </c>
      <c r="I284" s="7">
        <v>0.12</v>
      </c>
      <c r="J284" s="7">
        <v>0.372</v>
      </c>
      <c r="K284" s="7">
        <v>0.96699999999999997</v>
      </c>
      <c r="L284" s="8">
        <v>293</v>
      </c>
      <c r="M284" s="8">
        <v>0</v>
      </c>
      <c r="N284" s="9">
        <v>6.9409999999999998</v>
      </c>
      <c r="O284" s="10">
        <v>1.5789999999999999E-4</v>
      </c>
      <c r="P284" s="10">
        <v>-4.8540000000000005E-7</v>
      </c>
      <c r="Q284" s="10">
        <v>5.98E-10</v>
      </c>
      <c r="R284" s="11">
        <v>438.74</v>
      </c>
      <c r="S284" s="11">
        <v>199.62</v>
      </c>
      <c r="T284" s="2">
        <v>-64.8</v>
      </c>
      <c r="U284" s="2">
        <v>-65.3</v>
      </c>
      <c r="V284" s="9">
        <v>17.695799999999998</v>
      </c>
      <c r="W284" s="11">
        <v>3404.49</v>
      </c>
      <c r="X284" s="11">
        <v>15.06</v>
      </c>
      <c r="Y284" s="2">
        <v>313</v>
      </c>
      <c r="Z284" s="2">
        <v>206</v>
      </c>
      <c r="AA284" s="7">
        <v>26.16</v>
      </c>
      <c r="AB284" s="11">
        <v>-3496.52</v>
      </c>
      <c r="AC284" s="7">
        <v>-1.3380000000000001</v>
      </c>
      <c r="AD284" s="7">
        <v>1.84</v>
      </c>
      <c r="AE284" s="2">
        <v>1600</v>
      </c>
    </row>
    <row r="285" spans="1:31" ht="15" x14ac:dyDescent="0.2">
      <c r="A285" s="2">
        <v>271</v>
      </c>
      <c r="B285" s="1" t="s">
        <v>341</v>
      </c>
      <c r="C285" s="7">
        <v>127.91200000000001</v>
      </c>
      <c r="D285" s="8">
        <v>222.4</v>
      </c>
      <c r="E285" s="8">
        <v>237.6</v>
      </c>
      <c r="F285" s="8">
        <v>424</v>
      </c>
      <c r="G285" s="8">
        <v>82</v>
      </c>
      <c r="H285" s="8">
        <v>131</v>
      </c>
      <c r="I285" s="7">
        <v>0.309</v>
      </c>
      <c r="J285" s="7">
        <v>0.05</v>
      </c>
      <c r="K285" s="7">
        <v>2.8029999999999999</v>
      </c>
      <c r="L285" s="8">
        <v>237</v>
      </c>
      <c r="M285" s="8">
        <v>0.5</v>
      </c>
      <c r="N285" s="9">
        <v>7.4420000000000002</v>
      </c>
      <c r="O285" s="10">
        <v>-3.4099999999999998E-3</v>
      </c>
      <c r="P285" s="10">
        <v>7.0990000000000001E-6</v>
      </c>
      <c r="Q285" s="10">
        <v>-3.232E-9</v>
      </c>
      <c r="R285" s="11">
        <v>155.15</v>
      </c>
      <c r="S285" s="11">
        <v>285.43</v>
      </c>
      <c r="T285" s="2">
        <v>6.3</v>
      </c>
      <c r="U285" s="2">
        <v>0.38</v>
      </c>
      <c r="V285" s="9">
        <v>12.914899999999999</v>
      </c>
      <c r="W285" s="11">
        <v>957.96</v>
      </c>
      <c r="X285" s="11">
        <v>-85.06</v>
      </c>
      <c r="Y285" s="2">
        <v>256</v>
      </c>
      <c r="Z285" s="2">
        <v>215</v>
      </c>
      <c r="AA285" s="7">
        <v>33.884</v>
      </c>
      <c r="AB285" s="11">
        <v>-3013.08</v>
      </c>
      <c r="AC285" s="7">
        <v>-2.673</v>
      </c>
      <c r="AD285" s="7">
        <v>1.23</v>
      </c>
      <c r="AE285" s="2">
        <v>4724</v>
      </c>
    </row>
    <row r="286" spans="1:31" ht="15" x14ac:dyDescent="0.2">
      <c r="A286" s="2">
        <v>272</v>
      </c>
      <c r="B286" s="1" t="s">
        <v>342</v>
      </c>
      <c r="C286" s="7">
        <v>34.08</v>
      </c>
      <c r="D286" s="8">
        <v>187.6</v>
      </c>
      <c r="E286" s="8">
        <v>212.8</v>
      </c>
      <c r="F286" s="8">
        <v>373.2</v>
      </c>
      <c r="G286" s="8">
        <v>88.2</v>
      </c>
      <c r="H286" s="8">
        <v>98.5</v>
      </c>
      <c r="I286" s="7">
        <v>0.28399999999999997</v>
      </c>
      <c r="J286" s="7">
        <v>0.1</v>
      </c>
      <c r="K286" s="7">
        <v>0.99299999999999999</v>
      </c>
      <c r="L286" s="8">
        <v>213.6</v>
      </c>
      <c r="M286" s="8">
        <v>0.9</v>
      </c>
      <c r="N286" s="9">
        <v>7.6289999999999996</v>
      </c>
      <c r="O286" s="10">
        <v>3.4309999999999999E-4</v>
      </c>
      <c r="P286" s="10">
        <v>5.8089999999999998E-6</v>
      </c>
      <c r="Q286" s="10">
        <v>-2.81E-9</v>
      </c>
      <c r="R286" s="11">
        <v>342.79</v>
      </c>
      <c r="S286" s="11">
        <v>165.54</v>
      </c>
      <c r="T286" s="2">
        <v>-4.82</v>
      </c>
      <c r="U286" s="2">
        <v>-7.9</v>
      </c>
      <c r="V286" s="9">
        <v>16.103999999999999</v>
      </c>
      <c r="W286" s="11">
        <v>1768.69</v>
      </c>
      <c r="X286" s="11">
        <v>-26.06</v>
      </c>
      <c r="Y286" s="2">
        <v>230</v>
      </c>
      <c r="Z286" s="2">
        <v>190</v>
      </c>
      <c r="AA286" s="7">
        <v>42.686999999999998</v>
      </c>
      <c r="AB286" s="11">
        <v>-3132.31</v>
      </c>
      <c r="AC286" s="7">
        <v>-3.9849999999999999</v>
      </c>
      <c r="AD286" s="7">
        <v>0.871</v>
      </c>
      <c r="AE286" s="2">
        <v>4460</v>
      </c>
    </row>
    <row r="287" spans="1:31" ht="15" x14ac:dyDescent="0.2">
      <c r="A287" s="2">
        <v>273</v>
      </c>
      <c r="B287" s="1" t="s">
        <v>343</v>
      </c>
      <c r="C287" s="7">
        <v>253.80799999999999</v>
      </c>
      <c r="D287" s="8">
        <v>386.8</v>
      </c>
      <c r="E287" s="8">
        <v>457.5</v>
      </c>
      <c r="F287" s="8">
        <v>819</v>
      </c>
      <c r="G287" s="8">
        <v>115</v>
      </c>
      <c r="H287" s="8">
        <v>155</v>
      </c>
      <c r="I287" s="7">
        <v>0.26500000000000001</v>
      </c>
      <c r="J287" s="7">
        <v>0.29899999999999999</v>
      </c>
      <c r="K287" s="7">
        <v>3.74</v>
      </c>
      <c r="L287" s="8">
        <v>453.2</v>
      </c>
      <c r="M287" s="8">
        <v>1.3</v>
      </c>
      <c r="N287" s="9">
        <v>8.5009999999999994</v>
      </c>
      <c r="O287" s="10">
        <v>1.5560000000000001E-3</v>
      </c>
      <c r="P287" s="10">
        <v>-1.669E-6</v>
      </c>
      <c r="Q287" s="10">
        <v>6.7700000000000004E-10</v>
      </c>
      <c r="R287" s="11">
        <v>559.62</v>
      </c>
      <c r="S287" s="11">
        <v>520.54999999999995</v>
      </c>
      <c r="T287" s="2">
        <v>0</v>
      </c>
      <c r="U287" s="2">
        <v>0</v>
      </c>
      <c r="V287" s="9">
        <v>16.159700000000001</v>
      </c>
      <c r="W287" s="11">
        <v>3709.23</v>
      </c>
      <c r="X287" s="11">
        <v>-68.16</v>
      </c>
      <c r="Y287" s="2">
        <v>487</v>
      </c>
      <c r="Z287" s="2">
        <v>383</v>
      </c>
      <c r="AA287" s="7">
        <v>0</v>
      </c>
      <c r="AB287" s="11">
        <v>0</v>
      </c>
      <c r="AC287" s="7">
        <v>0</v>
      </c>
      <c r="AD287" s="7">
        <v>0</v>
      </c>
      <c r="AE287" s="2">
        <v>10000</v>
      </c>
    </row>
    <row r="288" spans="1:31" ht="15" x14ac:dyDescent="0.2">
      <c r="A288" s="2">
        <v>274</v>
      </c>
      <c r="B288" s="1" t="s">
        <v>344</v>
      </c>
      <c r="C288" s="7">
        <v>204.011</v>
      </c>
      <c r="D288" s="8">
        <v>241.8</v>
      </c>
      <c r="E288" s="8">
        <v>461.4</v>
      </c>
      <c r="F288" s="8">
        <v>721</v>
      </c>
      <c r="G288" s="8">
        <v>44.6</v>
      </c>
      <c r="H288" s="8">
        <v>351</v>
      </c>
      <c r="I288" s="7">
        <v>0.26500000000000001</v>
      </c>
      <c r="J288" s="7">
        <v>0.246</v>
      </c>
      <c r="K288" s="7">
        <v>1.855</v>
      </c>
      <c r="L288" s="8">
        <v>277</v>
      </c>
      <c r="M288" s="8">
        <v>1.4</v>
      </c>
      <c r="N288" s="9">
        <v>-6.992</v>
      </c>
      <c r="O288" s="10">
        <v>0.13289999999999999</v>
      </c>
      <c r="P288" s="10">
        <v>-1.077E-4</v>
      </c>
      <c r="Q288" s="10">
        <v>3.4469999999999997E-8</v>
      </c>
      <c r="R288" s="11">
        <v>565.72</v>
      </c>
      <c r="S288" s="11">
        <v>331.21</v>
      </c>
      <c r="T288" s="2">
        <v>38.85</v>
      </c>
      <c r="U288" s="2">
        <v>44.88</v>
      </c>
      <c r="V288" s="9">
        <v>16.145399999999999</v>
      </c>
      <c r="W288" s="11">
        <v>3776.53</v>
      </c>
      <c r="X288" s="11">
        <v>-64.38</v>
      </c>
      <c r="Y288" s="2">
        <v>470</v>
      </c>
      <c r="Z288" s="2">
        <v>290</v>
      </c>
      <c r="AA288" s="7">
        <v>57.691000000000003</v>
      </c>
      <c r="AB288" s="11">
        <v>-7589.5</v>
      </c>
      <c r="AC288" s="7">
        <v>-5.6459999999999999</v>
      </c>
      <c r="AD288" s="7">
        <v>6.46</v>
      </c>
      <c r="AE288" s="2">
        <v>9440</v>
      </c>
    </row>
    <row r="289" spans="1:32" ht="15" x14ac:dyDescent="0.2">
      <c r="A289" s="2">
        <v>275</v>
      </c>
      <c r="B289" s="1" t="s">
        <v>345</v>
      </c>
      <c r="C289" s="7">
        <v>58.124000000000002</v>
      </c>
      <c r="D289" s="8">
        <v>113.6</v>
      </c>
      <c r="E289" s="8">
        <v>261.3</v>
      </c>
      <c r="F289" s="8">
        <v>408.1</v>
      </c>
      <c r="G289" s="8">
        <v>36</v>
      </c>
      <c r="H289" s="8">
        <v>263</v>
      </c>
      <c r="I289" s="7">
        <v>0.28299999999999997</v>
      </c>
      <c r="J289" s="7">
        <v>0.17599999999999999</v>
      </c>
      <c r="K289" s="7">
        <v>0.55700000000000005</v>
      </c>
      <c r="L289" s="8">
        <v>293</v>
      </c>
      <c r="M289" s="8">
        <v>0.1</v>
      </c>
      <c r="N289" s="9">
        <v>-0.33200000000000002</v>
      </c>
      <c r="O289" s="10">
        <v>9.1889999999999999E-2</v>
      </c>
      <c r="P289" s="10">
        <v>-4.409E-5</v>
      </c>
      <c r="Q289" s="10">
        <v>6.9150000000000002E-9</v>
      </c>
      <c r="R289" s="11">
        <v>302.51</v>
      </c>
      <c r="S289" s="11">
        <v>170.2</v>
      </c>
      <c r="T289" s="2">
        <v>-32.15</v>
      </c>
      <c r="U289" s="2">
        <v>-4.99</v>
      </c>
      <c r="V289" s="9">
        <v>15.5381</v>
      </c>
      <c r="W289" s="11">
        <v>2032.73</v>
      </c>
      <c r="X289" s="11">
        <v>-33.15</v>
      </c>
      <c r="Y289" s="2">
        <v>280</v>
      </c>
      <c r="Z289" s="2">
        <v>187</v>
      </c>
      <c r="AA289" s="7">
        <v>46.140999999999998</v>
      </c>
      <c r="AB289" s="11">
        <v>-3771.21</v>
      </c>
      <c r="AC289" s="7">
        <v>-4.5090000000000003</v>
      </c>
      <c r="AD289" s="7">
        <v>2.57</v>
      </c>
      <c r="AE289" s="2">
        <v>5090</v>
      </c>
      <c r="AF289" s="12"/>
    </row>
    <row r="290" spans="1:32" ht="15" x14ac:dyDescent="0.2">
      <c r="A290" s="2">
        <v>276</v>
      </c>
      <c r="B290" s="1" t="s">
        <v>346</v>
      </c>
      <c r="C290" s="7">
        <v>74.123000000000005</v>
      </c>
      <c r="D290" s="8">
        <v>165.2</v>
      </c>
      <c r="E290" s="8">
        <v>381</v>
      </c>
      <c r="F290" s="8">
        <v>547.70000000000005</v>
      </c>
      <c r="G290" s="8">
        <v>42.4</v>
      </c>
      <c r="H290" s="8">
        <v>273</v>
      </c>
      <c r="I290" s="7">
        <v>0.25700000000000001</v>
      </c>
      <c r="J290" s="7">
        <v>0.58799999999999997</v>
      </c>
      <c r="K290" s="7">
        <v>0.80200000000000005</v>
      </c>
      <c r="L290" s="8">
        <v>293</v>
      </c>
      <c r="M290" s="8">
        <v>1.7</v>
      </c>
      <c r="N290" s="9">
        <v>-1.841</v>
      </c>
      <c r="O290" s="10">
        <v>0.112</v>
      </c>
      <c r="P290" s="10">
        <v>-6.8880000000000005E-5</v>
      </c>
      <c r="Q290" s="10">
        <v>1.7269999999999998E-8</v>
      </c>
      <c r="R290" s="11">
        <v>1199.0999999999999</v>
      </c>
      <c r="S290" s="11">
        <v>343.85</v>
      </c>
      <c r="T290" s="2">
        <v>-67.69</v>
      </c>
      <c r="U290" s="2">
        <v>-39.99</v>
      </c>
      <c r="V290" s="9">
        <v>16.871200000000002</v>
      </c>
      <c r="W290" s="11">
        <v>2874.73</v>
      </c>
      <c r="X290" s="11">
        <v>-100.3</v>
      </c>
      <c r="Y290" s="2">
        <v>388</v>
      </c>
      <c r="Z290" s="2">
        <v>293</v>
      </c>
      <c r="AA290" s="7">
        <v>0</v>
      </c>
      <c r="AB290" s="11">
        <v>0</v>
      </c>
      <c r="AC290" s="7">
        <v>0</v>
      </c>
      <c r="AD290" s="7">
        <v>0</v>
      </c>
      <c r="AE290" s="2">
        <v>10050</v>
      </c>
    </row>
    <row r="291" spans="1:32" ht="15" x14ac:dyDescent="0.2">
      <c r="A291" s="2">
        <v>277</v>
      </c>
      <c r="B291" s="1" t="s">
        <v>347</v>
      </c>
      <c r="C291" s="7">
        <v>116.16</v>
      </c>
      <c r="D291" s="8">
        <v>174.3</v>
      </c>
      <c r="E291" s="8">
        <v>390</v>
      </c>
      <c r="F291" s="8">
        <v>561</v>
      </c>
      <c r="G291" s="8">
        <v>30</v>
      </c>
      <c r="H291" s="8">
        <v>414</v>
      </c>
      <c r="I291" s="7">
        <v>0.27</v>
      </c>
      <c r="J291" s="7">
        <v>0.47899999999999998</v>
      </c>
      <c r="K291" s="7">
        <v>0.875</v>
      </c>
      <c r="L291" s="8">
        <v>293</v>
      </c>
      <c r="M291" s="8">
        <v>1.9</v>
      </c>
      <c r="N291" s="9">
        <v>1.746</v>
      </c>
      <c r="O291" s="10">
        <v>0.1371</v>
      </c>
      <c r="P291" s="10">
        <v>-6.1519999999999994E-5</v>
      </c>
      <c r="Q291" s="10">
        <v>2.6299999999999998E-9</v>
      </c>
      <c r="R291" s="11">
        <v>533.99</v>
      </c>
      <c r="S291" s="11">
        <v>270.49</v>
      </c>
      <c r="T291" s="2">
        <v>-118.34</v>
      </c>
      <c r="U291" s="2">
        <v>0</v>
      </c>
      <c r="V291" s="9">
        <v>16.171399999999998</v>
      </c>
      <c r="W291" s="11">
        <v>3092.83</v>
      </c>
      <c r="X291" s="11">
        <v>-66.150000000000006</v>
      </c>
      <c r="Y291" s="2">
        <v>427</v>
      </c>
      <c r="Z291" s="2">
        <v>289</v>
      </c>
      <c r="AA291" s="7">
        <v>0</v>
      </c>
      <c r="AB291" s="11">
        <v>0</v>
      </c>
      <c r="AC291" s="7">
        <v>0</v>
      </c>
      <c r="AD291" s="7">
        <v>0</v>
      </c>
      <c r="AE291" s="2">
        <v>8568</v>
      </c>
    </row>
    <row r="292" spans="1:32" ht="15" x14ac:dyDescent="0.2">
      <c r="A292" s="2">
        <v>278</v>
      </c>
      <c r="B292" s="1" t="s">
        <v>348</v>
      </c>
      <c r="C292" s="7">
        <v>73.138999999999996</v>
      </c>
      <c r="D292" s="8">
        <v>188</v>
      </c>
      <c r="E292" s="8">
        <v>340.6</v>
      </c>
      <c r="F292" s="8">
        <v>516</v>
      </c>
      <c r="G292" s="8">
        <v>42</v>
      </c>
      <c r="H292" s="8">
        <v>284</v>
      </c>
      <c r="I292" s="7">
        <v>0.28000000000000003</v>
      </c>
      <c r="J292" s="7">
        <v>0</v>
      </c>
      <c r="K292" s="7">
        <v>0</v>
      </c>
      <c r="L292" s="8">
        <v>0</v>
      </c>
      <c r="M292" s="8">
        <v>1.2</v>
      </c>
      <c r="N292" s="9">
        <v>2.2669999999999999</v>
      </c>
      <c r="O292" s="10">
        <v>0.1038</v>
      </c>
      <c r="P292" s="10">
        <v>-5.0389999999999997E-5</v>
      </c>
      <c r="Q292" s="10">
        <v>5.5720000000000002E-9</v>
      </c>
      <c r="R292" s="11">
        <v>0</v>
      </c>
      <c r="S292" s="11">
        <v>0</v>
      </c>
      <c r="T292" s="2">
        <v>0</v>
      </c>
      <c r="U292" s="2">
        <v>0</v>
      </c>
      <c r="V292" s="9">
        <v>16.1419</v>
      </c>
      <c r="W292" s="11">
        <v>2704.16</v>
      </c>
      <c r="X292" s="11">
        <v>-56.15</v>
      </c>
      <c r="Y292" s="2">
        <v>373</v>
      </c>
      <c r="Z292" s="2">
        <v>251</v>
      </c>
      <c r="AA292" s="7">
        <v>0</v>
      </c>
      <c r="AB292" s="11">
        <v>0</v>
      </c>
      <c r="AC292" s="7">
        <v>0</v>
      </c>
      <c r="AD292" s="7">
        <v>0</v>
      </c>
      <c r="AE292" s="2">
        <v>7400</v>
      </c>
    </row>
    <row r="293" spans="1:32" ht="15" x14ac:dyDescent="0.2">
      <c r="A293" s="2">
        <v>279</v>
      </c>
      <c r="B293" s="1" t="s">
        <v>349</v>
      </c>
      <c r="C293" s="7">
        <v>102.134</v>
      </c>
      <c r="D293" s="8">
        <v>178</v>
      </c>
      <c r="E293" s="8">
        <v>371.6</v>
      </c>
      <c r="F293" s="8">
        <v>551</v>
      </c>
      <c r="G293" s="8">
        <v>38.299999999999997</v>
      </c>
      <c r="H293" s="8">
        <v>350</v>
      </c>
      <c r="I293" s="7">
        <v>0.29599999999999999</v>
      </c>
      <c r="J293" s="7">
        <v>0.39</v>
      </c>
      <c r="K293" s="7">
        <v>0.88500000000000001</v>
      </c>
      <c r="L293" s="8">
        <v>293</v>
      </c>
      <c r="M293" s="8">
        <v>1.9</v>
      </c>
      <c r="N293" s="9">
        <v>4.7409999999999997</v>
      </c>
      <c r="O293" s="10">
        <v>9.6339999999999995E-2</v>
      </c>
      <c r="P293" s="10">
        <v>-3.4310000000000002E-5</v>
      </c>
      <c r="Q293" s="10">
        <v>-1.7680000000000001E-9</v>
      </c>
      <c r="R293" s="11">
        <v>0</v>
      </c>
      <c r="S293" s="11">
        <v>0</v>
      </c>
      <c r="T293" s="2">
        <v>0</v>
      </c>
      <c r="U293" s="2">
        <v>0</v>
      </c>
      <c r="V293" s="9">
        <v>16.229199999999999</v>
      </c>
      <c r="W293" s="11">
        <v>2980.47</v>
      </c>
      <c r="X293" s="11">
        <v>-64.150000000000006</v>
      </c>
      <c r="Y293" s="2">
        <v>409</v>
      </c>
      <c r="Z293" s="2">
        <v>278</v>
      </c>
      <c r="AA293" s="7">
        <v>58.42</v>
      </c>
      <c r="AB293" s="11">
        <v>-6314.51</v>
      </c>
      <c r="AC293" s="7">
        <v>-5.8789999999999996</v>
      </c>
      <c r="AD293" s="7">
        <v>4.41</v>
      </c>
      <c r="AE293" s="2">
        <v>8170</v>
      </c>
    </row>
    <row r="294" spans="1:32" ht="15" x14ac:dyDescent="0.2">
      <c r="A294" s="2">
        <v>280</v>
      </c>
      <c r="B294" s="1" t="s">
        <v>350</v>
      </c>
      <c r="C294" s="7">
        <v>134.22200000000001</v>
      </c>
      <c r="D294" s="8">
        <v>221.7</v>
      </c>
      <c r="E294" s="8">
        <v>445.9</v>
      </c>
      <c r="F294" s="8">
        <v>650</v>
      </c>
      <c r="G294" s="8">
        <v>31</v>
      </c>
      <c r="H294" s="8">
        <v>480</v>
      </c>
      <c r="I294" s="7">
        <v>0.28000000000000003</v>
      </c>
      <c r="J294" s="7">
        <v>0.378</v>
      </c>
      <c r="K294" s="7">
        <v>0.85299999999999998</v>
      </c>
      <c r="L294" s="8">
        <v>293</v>
      </c>
      <c r="M294" s="8">
        <v>0.3</v>
      </c>
      <c r="N294" s="9">
        <v>0</v>
      </c>
      <c r="O294" s="10">
        <v>0</v>
      </c>
      <c r="P294" s="10">
        <v>0</v>
      </c>
      <c r="Q294" s="10">
        <v>0</v>
      </c>
      <c r="R294" s="11">
        <v>0</v>
      </c>
      <c r="S294" s="11">
        <v>0</v>
      </c>
      <c r="T294" s="2">
        <v>-5.15</v>
      </c>
      <c r="U294" s="2">
        <v>0</v>
      </c>
      <c r="V294" s="9">
        <v>15.952400000000001</v>
      </c>
      <c r="W294" s="11">
        <v>3512.47</v>
      </c>
      <c r="X294" s="11">
        <v>-69.03</v>
      </c>
      <c r="Y294" s="2">
        <v>476</v>
      </c>
      <c r="Z294" s="2">
        <v>326</v>
      </c>
      <c r="AA294" s="7">
        <v>0</v>
      </c>
      <c r="AB294" s="11">
        <v>0</v>
      </c>
      <c r="AC294" s="7">
        <v>0</v>
      </c>
      <c r="AD294" s="7">
        <v>0</v>
      </c>
      <c r="AE294" s="2">
        <v>9040</v>
      </c>
    </row>
    <row r="295" spans="1:32" ht="15" x14ac:dyDescent="0.2">
      <c r="A295" s="2">
        <v>281</v>
      </c>
      <c r="B295" s="1" t="s">
        <v>351</v>
      </c>
      <c r="C295" s="7">
        <v>140.27000000000001</v>
      </c>
      <c r="D295" s="8">
        <v>0</v>
      </c>
      <c r="E295" s="8">
        <v>444.5</v>
      </c>
      <c r="F295" s="8">
        <v>659</v>
      </c>
      <c r="G295" s="8">
        <v>30.8</v>
      </c>
      <c r="H295" s="8">
        <v>0</v>
      </c>
      <c r="I295" s="7">
        <v>0</v>
      </c>
      <c r="J295" s="7">
        <v>0.31900000000000001</v>
      </c>
      <c r="K295" s="7">
        <v>0.79500000000000004</v>
      </c>
      <c r="L295" s="8">
        <v>293</v>
      </c>
      <c r="M295" s="8">
        <v>0</v>
      </c>
      <c r="N295" s="9">
        <v>0</v>
      </c>
      <c r="O295" s="10">
        <v>0</v>
      </c>
      <c r="P295" s="10">
        <v>0</v>
      </c>
      <c r="Q295" s="10">
        <v>0</v>
      </c>
      <c r="R295" s="11">
        <v>0</v>
      </c>
      <c r="S295" s="11">
        <v>0</v>
      </c>
      <c r="T295" s="2">
        <v>0</v>
      </c>
      <c r="U295" s="2">
        <v>0</v>
      </c>
      <c r="V295" s="9">
        <v>15.8141</v>
      </c>
      <c r="W295" s="11">
        <v>3437.99</v>
      </c>
      <c r="X295" s="11">
        <v>-69.989999999999995</v>
      </c>
      <c r="Y295" s="2">
        <v>455</v>
      </c>
      <c r="Z295" s="2">
        <v>355</v>
      </c>
      <c r="AA295" s="7">
        <v>0</v>
      </c>
      <c r="AB295" s="11">
        <v>0</v>
      </c>
      <c r="AC295" s="7">
        <v>0</v>
      </c>
      <c r="AD295" s="7">
        <v>0</v>
      </c>
      <c r="AE295" s="2">
        <v>0</v>
      </c>
    </row>
    <row r="296" spans="1:32" ht="15" x14ac:dyDescent="0.2">
      <c r="A296" s="2">
        <v>282</v>
      </c>
      <c r="B296" s="1" t="s">
        <v>352</v>
      </c>
      <c r="C296" s="7">
        <v>56.107999999999997</v>
      </c>
      <c r="D296" s="8">
        <v>132.80000000000001</v>
      </c>
      <c r="E296" s="8">
        <v>266.3</v>
      </c>
      <c r="F296" s="8">
        <v>417.9</v>
      </c>
      <c r="G296" s="8">
        <v>39.5</v>
      </c>
      <c r="H296" s="8">
        <v>239</v>
      </c>
      <c r="I296" s="7">
        <v>0.27500000000000002</v>
      </c>
      <c r="J296" s="7">
        <v>0.19</v>
      </c>
      <c r="K296" s="7">
        <v>0.59399999999999997</v>
      </c>
      <c r="L296" s="8">
        <v>293</v>
      </c>
      <c r="M296" s="8">
        <v>0.5</v>
      </c>
      <c r="N296" s="9">
        <v>3.8340000000000001</v>
      </c>
      <c r="O296" s="10">
        <v>6.6979999999999998E-2</v>
      </c>
      <c r="P296" s="10">
        <v>-2.6069999999999999E-5</v>
      </c>
      <c r="Q296" s="10">
        <v>2.1729999999999998E-9</v>
      </c>
      <c r="R296" s="11">
        <v>0</v>
      </c>
      <c r="S296" s="11">
        <v>0</v>
      </c>
      <c r="T296" s="2">
        <v>-4.04</v>
      </c>
      <c r="U296" s="2">
        <v>13.88</v>
      </c>
      <c r="V296" s="9">
        <v>15.752800000000001</v>
      </c>
      <c r="W296" s="11">
        <v>2125.75</v>
      </c>
      <c r="X296" s="11">
        <v>-33.15</v>
      </c>
      <c r="Y296" s="2">
        <v>290</v>
      </c>
      <c r="Z296" s="2">
        <v>190</v>
      </c>
      <c r="AA296" s="7">
        <v>50.832000000000001</v>
      </c>
      <c r="AB296" s="11">
        <v>-4104.5600000000004</v>
      </c>
      <c r="AC296" s="7">
        <v>-5.157</v>
      </c>
      <c r="AD296" s="7">
        <v>2.46</v>
      </c>
      <c r="AE296" s="2">
        <v>5286</v>
      </c>
    </row>
    <row r="297" spans="1:32" ht="15" x14ac:dyDescent="0.2">
      <c r="A297" s="2">
        <v>283</v>
      </c>
      <c r="B297" s="1" t="s">
        <v>353</v>
      </c>
      <c r="C297" s="7">
        <v>72.106999999999999</v>
      </c>
      <c r="D297" s="8">
        <v>208.2</v>
      </c>
      <c r="E297" s="8">
        <v>337</v>
      </c>
      <c r="F297" s="8">
        <v>513</v>
      </c>
      <c r="G297" s="8">
        <v>41</v>
      </c>
      <c r="H297" s="8">
        <v>274</v>
      </c>
      <c r="I297" s="7">
        <v>0.27</v>
      </c>
      <c r="J297" s="7">
        <v>0.35</v>
      </c>
      <c r="K297" s="7">
        <v>0.78900000000000003</v>
      </c>
      <c r="L297" s="8">
        <v>293</v>
      </c>
      <c r="M297" s="8">
        <v>0</v>
      </c>
      <c r="N297" s="9">
        <v>5.843</v>
      </c>
      <c r="O297" s="10">
        <v>8.0149999999999999E-2</v>
      </c>
      <c r="P297" s="10">
        <v>-4.9129999999999999E-5</v>
      </c>
      <c r="Q297" s="10">
        <v>1.5209999999999999E-8</v>
      </c>
      <c r="R297" s="11">
        <v>464.06</v>
      </c>
      <c r="S297" s="11">
        <v>253.64</v>
      </c>
      <c r="T297" s="2">
        <v>-51.56</v>
      </c>
      <c r="U297" s="2">
        <v>-29</v>
      </c>
      <c r="V297" s="9">
        <v>15.988799999999999</v>
      </c>
      <c r="W297" s="11">
        <v>2676.98</v>
      </c>
      <c r="X297" s="11">
        <v>-51.15</v>
      </c>
      <c r="Y297" s="2">
        <v>370</v>
      </c>
      <c r="Z297" s="2">
        <v>247</v>
      </c>
      <c r="AA297" s="7">
        <v>0</v>
      </c>
      <c r="AB297" s="11">
        <v>0</v>
      </c>
      <c r="AC297" s="7">
        <v>0</v>
      </c>
      <c r="AD297" s="7">
        <v>0</v>
      </c>
      <c r="AE297" s="2">
        <v>7500</v>
      </c>
    </row>
    <row r="298" spans="1:32" ht="15" x14ac:dyDescent="0.2">
      <c r="A298" s="2">
        <v>284</v>
      </c>
      <c r="B298" s="1" t="s">
        <v>354</v>
      </c>
      <c r="C298" s="7">
        <v>88.106999999999999</v>
      </c>
      <c r="D298" s="8">
        <v>227.2</v>
      </c>
      <c r="E298" s="8">
        <v>427.9</v>
      </c>
      <c r="F298" s="8">
        <v>609</v>
      </c>
      <c r="G298" s="8">
        <v>40</v>
      </c>
      <c r="H298" s="8">
        <v>292</v>
      </c>
      <c r="I298" s="7">
        <v>0.23</v>
      </c>
      <c r="J298" s="7">
        <v>0.61</v>
      </c>
      <c r="K298" s="7">
        <v>0.96799999999999997</v>
      </c>
      <c r="L298" s="8">
        <v>293</v>
      </c>
      <c r="M298" s="8">
        <v>1.3</v>
      </c>
      <c r="N298" s="9">
        <v>2.3439999999999999</v>
      </c>
      <c r="O298" s="10">
        <v>0.1115</v>
      </c>
      <c r="P298" s="10">
        <v>-8.8839999999999996E-5</v>
      </c>
      <c r="Q298" s="10">
        <v>3.2250000000000001E-8</v>
      </c>
      <c r="R298" s="11">
        <v>583.65</v>
      </c>
      <c r="S298" s="11">
        <v>311.24</v>
      </c>
      <c r="T298" s="2">
        <v>-115.66</v>
      </c>
      <c r="U298" s="2">
        <v>0</v>
      </c>
      <c r="V298" s="9">
        <v>16.779199999999999</v>
      </c>
      <c r="W298" s="11">
        <v>3385.49</v>
      </c>
      <c r="X298" s="11">
        <v>-94.15</v>
      </c>
      <c r="Y298" s="2">
        <v>465</v>
      </c>
      <c r="Z298" s="2">
        <v>330</v>
      </c>
      <c r="AA298" s="7">
        <v>82.656999999999996</v>
      </c>
      <c r="AB298" s="11">
        <v>-9222.7199999999993</v>
      </c>
      <c r="AC298" s="7">
        <v>-8.9860000000000007</v>
      </c>
      <c r="AD298" s="7">
        <v>5.15</v>
      </c>
      <c r="AE298" s="2">
        <v>9830</v>
      </c>
    </row>
    <row r="299" spans="1:32" ht="15" x14ac:dyDescent="0.2">
      <c r="A299" s="2">
        <v>285</v>
      </c>
      <c r="B299" s="1" t="s">
        <v>355</v>
      </c>
      <c r="C299" s="7">
        <v>60.095999999999997</v>
      </c>
      <c r="D299" s="8">
        <v>184.7</v>
      </c>
      <c r="E299" s="8">
        <v>355.4</v>
      </c>
      <c r="F299" s="8">
        <v>508.3</v>
      </c>
      <c r="G299" s="8">
        <v>47</v>
      </c>
      <c r="H299" s="8">
        <v>220</v>
      </c>
      <c r="I299" s="7">
        <v>0.248</v>
      </c>
      <c r="J299" s="7">
        <v>0</v>
      </c>
      <c r="K299" s="7">
        <v>0.78600000000000003</v>
      </c>
      <c r="L299" s="8">
        <v>293</v>
      </c>
      <c r="M299" s="8">
        <v>1.7</v>
      </c>
      <c r="N299" s="9">
        <v>7.7450000000000001</v>
      </c>
      <c r="O299" s="10">
        <v>4.5019999999999998E-2</v>
      </c>
      <c r="P299" s="10">
        <v>1.5299999999999999E-5</v>
      </c>
      <c r="Q299" s="10">
        <v>-2.2119999999999999E-8</v>
      </c>
      <c r="R299" s="11">
        <v>1139.7</v>
      </c>
      <c r="S299" s="11">
        <v>323.44</v>
      </c>
      <c r="T299" s="2">
        <v>-65.11</v>
      </c>
      <c r="U299" s="2">
        <v>-41.44</v>
      </c>
      <c r="V299" s="9">
        <v>18.692900000000002</v>
      </c>
      <c r="W299" s="11">
        <v>3640.2</v>
      </c>
      <c r="X299" s="11">
        <v>-53.54</v>
      </c>
      <c r="Y299" s="2">
        <v>374</v>
      </c>
      <c r="Z299" s="2">
        <v>273</v>
      </c>
      <c r="AA299" s="7">
        <v>0</v>
      </c>
      <c r="AB299" s="11">
        <v>0</v>
      </c>
      <c r="AC299" s="7">
        <v>0</v>
      </c>
      <c r="AD299" s="7">
        <v>0</v>
      </c>
      <c r="AE299" s="2">
        <v>9520</v>
      </c>
    </row>
    <row r="300" spans="1:32" ht="15" x14ac:dyDescent="0.2">
      <c r="A300" s="2">
        <v>286</v>
      </c>
      <c r="B300" s="1" t="s">
        <v>356</v>
      </c>
      <c r="C300" s="7">
        <v>59.112000000000002</v>
      </c>
      <c r="D300" s="8">
        <v>177.9</v>
      </c>
      <c r="E300" s="8">
        <v>305.60000000000002</v>
      </c>
      <c r="F300" s="8">
        <v>476</v>
      </c>
      <c r="G300" s="8">
        <v>50</v>
      </c>
      <c r="H300" s="8">
        <v>229</v>
      </c>
      <c r="I300" s="7">
        <v>0.28999999999999998</v>
      </c>
      <c r="J300" s="7">
        <v>0.29699999999999999</v>
      </c>
      <c r="K300" s="7">
        <v>0.68799999999999994</v>
      </c>
      <c r="L300" s="8">
        <v>293</v>
      </c>
      <c r="M300" s="8">
        <v>0</v>
      </c>
      <c r="N300" s="9">
        <v>-1.788</v>
      </c>
      <c r="O300" s="10">
        <v>9.9729999999999999E-2</v>
      </c>
      <c r="P300" s="10">
        <v>-6.7490000000000006E-5</v>
      </c>
      <c r="Q300" s="10">
        <v>1.9939999999999999E-8</v>
      </c>
      <c r="R300" s="11">
        <v>433.64</v>
      </c>
      <c r="S300" s="11">
        <v>228.46</v>
      </c>
      <c r="T300" s="2">
        <v>-20.02</v>
      </c>
      <c r="U300" s="2">
        <v>0</v>
      </c>
      <c r="V300" s="9">
        <v>16.363700000000001</v>
      </c>
      <c r="W300" s="11">
        <v>2582.35</v>
      </c>
      <c r="X300" s="11">
        <v>-40.15</v>
      </c>
      <c r="Y300" s="2">
        <v>337</v>
      </c>
      <c r="Z300" s="2">
        <v>239</v>
      </c>
      <c r="AA300" s="7">
        <v>0</v>
      </c>
      <c r="AB300" s="11">
        <v>0</v>
      </c>
      <c r="AC300" s="7">
        <v>0</v>
      </c>
      <c r="AD300" s="7">
        <v>0</v>
      </c>
      <c r="AE300" s="2">
        <v>6500</v>
      </c>
    </row>
    <row r="301" spans="1:32" ht="15" x14ac:dyDescent="0.2">
      <c r="A301" s="2">
        <v>287</v>
      </c>
      <c r="B301" s="1" t="s">
        <v>357</v>
      </c>
      <c r="C301" s="7">
        <v>78.542000000000002</v>
      </c>
      <c r="D301" s="8">
        <v>156</v>
      </c>
      <c r="E301" s="8">
        <v>308.89999999999998</v>
      </c>
      <c r="F301" s="8">
        <v>485</v>
      </c>
      <c r="G301" s="8">
        <v>46.6</v>
      </c>
      <c r="H301" s="8">
        <v>230</v>
      </c>
      <c r="I301" s="7">
        <v>0.26900000000000002</v>
      </c>
      <c r="J301" s="7">
        <v>0.23200000000000001</v>
      </c>
      <c r="K301" s="7">
        <v>0.86199999999999999</v>
      </c>
      <c r="L301" s="8">
        <v>293</v>
      </c>
      <c r="M301" s="8">
        <v>2.1</v>
      </c>
      <c r="N301" s="9">
        <v>0.44</v>
      </c>
      <c r="O301" s="10">
        <v>8.3299999999999999E-2</v>
      </c>
      <c r="P301" s="10">
        <v>-5.359E-5</v>
      </c>
      <c r="Q301" s="10">
        <v>1.4E-8</v>
      </c>
      <c r="R301" s="11">
        <v>306.25</v>
      </c>
      <c r="S301" s="11">
        <v>212.24</v>
      </c>
      <c r="T301" s="2">
        <v>-35</v>
      </c>
      <c r="U301" s="2">
        <v>-14.94</v>
      </c>
      <c r="V301" s="9">
        <v>16.038399999999999</v>
      </c>
      <c r="W301" s="11">
        <v>2490.48</v>
      </c>
      <c r="X301" s="11">
        <v>-43.15</v>
      </c>
      <c r="Y301" s="2">
        <v>340</v>
      </c>
      <c r="Z301" s="2">
        <v>225</v>
      </c>
      <c r="AA301" s="7">
        <v>0</v>
      </c>
      <c r="AB301" s="11">
        <v>0</v>
      </c>
      <c r="AC301" s="7">
        <v>0</v>
      </c>
      <c r="AD301" s="7">
        <v>0</v>
      </c>
      <c r="AE301" s="2">
        <v>6280</v>
      </c>
    </row>
    <row r="302" spans="1:32" ht="15" x14ac:dyDescent="0.2">
      <c r="A302" s="2">
        <v>288</v>
      </c>
      <c r="B302" s="1" t="s">
        <v>358</v>
      </c>
      <c r="C302" s="7">
        <v>120.19499999999999</v>
      </c>
      <c r="D302" s="8">
        <v>177.1</v>
      </c>
      <c r="E302" s="8">
        <v>425.6</v>
      </c>
      <c r="F302" s="8">
        <v>631</v>
      </c>
      <c r="G302" s="8">
        <v>31.7</v>
      </c>
      <c r="H302" s="8">
        <v>428</v>
      </c>
      <c r="I302" s="7">
        <v>0.26</v>
      </c>
      <c r="J302" s="7">
        <v>0.33500000000000002</v>
      </c>
      <c r="K302" s="7">
        <v>0.86199999999999999</v>
      </c>
      <c r="L302" s="8">
        <v>293</v>
      </c>
      <c r="M302" s="8">
        <v>0.4</v>
      </c>
      <c r="N302" s="9">
        <v>-9.0419999999999998</v>
      </c>
      <c r="O302" s="10">
        <v>0.18729999999999999</v>
      </c>
      <c r="P302" s="10">
        <v>-1.215E-4</v>
      </c>
      <c r="Q302" s="10">
        <v>3.0839999999999997E-8</v>
      </c>
      <c r="R302" s="11">
        <v>517.16999999999996</v>
      </c>
      <c r="S302" s="11">
        <v>276.22000000000003</v>
      </c>
      <c r="T302" s="2">
        <v>0.94</v>
      </c>
      <c r="U302" s="2">
        <v>32.74</v>
      </c>
      <c r="V302" s="9">
        <v>15.972200000000001</v>
      </c>
      <c r="W302" s="11">
        <v>3363.6</v>
      </c>
      <c r="X302" s="11">
        <v>-63.37</v>
      </c>
      <c r="Y302" s="2">
        <v>454</v>
      </c>
      <c r="Z302" s="2">
        <v>311</v>
      </c>
      <c r="AA302" s="7">
        <v>46.941000000000003</v>
      </c>
      <c r="AB302" s="11">
        <v>-6285.25</v>
      </c>
      <c r="AC302" s="7">
        <v>-4.2270000000000003</v>
      </c>
      <c r="AD302" s="7">
        <v>6.86</v>
      </c>
      <c r="AE302" s="2">
        <v>8970</v>
      </c>
    </row>
    <row r="303" spans="1:32" ht="15" x14ac:dyDescent="0.2">
      <c r="A303" s="2">
        <v>289</v>
      </c>
      <c r="B303" s="1" t="s">
        <v>359</v>
      </c>
      <c r="C303" s="7">
        <v>126.24299999999999</v>
      </c>
      <c r="D303" s="8">
        <v>183.4</v>
      </c>
      <c r="E303" s="8">
        <v>427.7</v>
      </c>
      <c r="F303" s="8">
        <v>640</v>
      </c>
      <c r="G303" s="8">
        <v>28</v>
      </c>
      <c r="H303" s="8">
        <v>0</v>
      </c>
      <c r="I303" s="7">
        <v>0</v>
      </c>
      <c r="J303" s="7">
        <v>0.23699999999999999</v>
      </c>
      <c r="K303" s="7">
        <v>0.80200000000000005</v>
      </c>
      <c r="L303" s="8">
        <v>293</v>
      </c>
      <c r="M303" s="8">
        <v>0</v>
      </c>
      <c r="N303" s="9">
        <v>0</v>
      </c>
      <c r="O303" s="10">
        <v>0</v>
      </c>
      <c r="P303" s="10">
        <v>0</v>
      </c>
      <c r="Q303" s="10">
        <v>0</v>
      </c>
      <c r="R303" s="11">
        <v>0</v>
      </c>
      <c r="S303" s="11">
        <v>0</v>
      </c>
      <c r="T303" s="2">
        <v>0</v>
      </c>
      <c r="U303" s="2">
        <v>0</v>
      </c>
      <c r="V303" s="9">
        <v>15.826000000000001</v>
      </c>
      <c r="W303" s="11">
        <v>3346.12</v>
      </c>
      <c r="X303" s="11">
        <v>-63.71</v>
      </c>
      <c r="Y303" s="2">
        <v>440</v>
      </c>
      <c r="Z303" s="2">
        <v>330</v>
      </c>
      <c r="AA303" s="7">
        <v>0</v>
      </c>
      <c r="AB303" s="11">
        <v>0</v>
      </c>
      <c r="AC303" s="7">
        <v>0</v>
      </c>
      <c r="AD303" s="7">
        <v>0</v>
      </c>
      <c r="AE303" s="2">
        <v>0</v>
      </c>
    </row>
    <row r="304" spans="1:32" ht="15" x14ac:dyDescent="0.2">
      <c r="A304" s="2">
        <v>290</v>
      </c>
      <c r="B304" s="1" t="s">
        <v>360</v>
      </c>
      <c r="C304" s="7">
        <v>112.21599999999999</v>
      </c>
      <c r="D304" s="8">
        <v>160.5</v>
      </c>
      <c r="E304" s="8">
        <v>399.6</v>
      </c>
      <c r="F304" s="8">
        <v>601</v>
      </c>
      <c r="G304" s="8">
        <v>29</v>
      </c>
      <c r="H304" s="8">
        <v>0</v>
      </c>
      <c r="I304" s="7">
        <v>0</v>
      </c>
      <c r="J304" s="7">
        <v>0.24</v>
      </c>
      <c r="K304" s="7">
        <v>0.77600000000000002</v>
      </c>
      <c r="L304" s="8">
        <v>293</v>
      </c>
      <c r="M304" s="8">
        <v>0</v>
      </c>
      <c r="N304" s="9">
        <v>0</v>
      </c>
      <c r="O304" s="10">
        <v>0</v>
      </c>
      <c r="P304" s="10">
        <v>0</v>
      </c>
      <c r="Q304" s="10">
        <v>0</v>
      </c>
      <c r="R304" s="11">
        <v>0</v>
      </c>
      <c r="S304" s="11">
        <v>0</v>
      </c>
      <c r="T304" s="2">
        <v>0</v>
      </c>
      <c r="U304" s="2">
        <v>0</v>
      </c>
      <c r="V304" s="9">
        <v>15.8561</v>
      </c>
      <c r="W304" s="11">
        <v>3176.22</v>
      </c>
      <c r="X304" s="11">
        <v>-55.18</v>
      </c>
      <c r="Y304" s="2">
        <v>427</v>
      </c>
      <c r="Z304" s="2">
        <v>289</v>
      </c>
      <c r="AA304" s="7">
        <v>0</v>
      </c>
      <c r="AB304" s="11">
        <v>0</v>
      </c>
      <c r="AC304" s="7">
        <v>0</v>
      </c>
      <c r="AD304" s="7">
        <v>0</v>
      </c>
      <c r="AE304" s="2">
        <v>8150</v>
      </c>
    </row>
    <row r="305" spans="1:32" ht="15" x14ac:dyDescent="0.2">
      <c r="A305" s="2">
        <v>291</v>
      </c>
      <c r="B305" s="1" t="s">
        <v>361</v>
      </c>
      <c r="C305" s="7">
        <v>42.037999999999997</v>
      </c>
      <c r="D305" s="8">
        <v>138</v>
      </c>
      <c r="E305" s="8">
        <v>232</v>
      </c>
      <c r="F305" s="8">
        <v>380</v>
      </c>
      <c r="G305" s="8">
        <v>64</v>
      </c>
      <c r="H305" s="8">
        <v>145</v>
      </c>
      <c r="I305" s="7">
        <v>0.3</v>
      </c>
      <c r="J305" s="7">
        <v>0.20699999999999999</v>
      </c>
      <c r="K305" s="7">
        <v>0</v>
      </c>
      <c r="L305" s="8">
        <v>0</v>
      </c>
      <c r="M305" s="8">
        <v>1.4</v>
      </c>
      <c r="N305" s="9">
        <v>1.5249999999999999</v>
      </c>
      <c r="O305" s="10">
        <v>3.9129999999999998E-2</v>
      </c>
      <c r="P305" s="10">
        <v>-2.5899999999999999E-5</v>
      </c>
      <c r="Q305" s="10">
        <v>6.4549999999999997E-9</v>
      </c>
      <c r="R305" s="11">
        <v>0</v>
      </c>
      <c r="S305" s="11">
        <v>0</v>
      </c>
      <c r="T305" s="2">
        <v>-14.6</v>
      </c>
      <c r="U305" s="2">
        <v>-14.41</v>
      </c>
      <c r="V305" s="9">
        <v>16.0197</v>
      </c>
      <c r="W305" s="11">
        <v>1849.21</v>
      </c>
      <c r="X305" s="11">
        <v>-35.15</v>
      </c>
      <c r="Y305" s="2">
        <v>255</v>
      </c>
      <c r="Z305" s="2">
        <v>170</v>
      </c>
      <c r="AA305" s="7">
        <v>0</v>
      </c>
      <c r="AB305" s="11">
        <v>0</v>
      </c>
      <c r="AC305" s="7">
        <v>0</v>
      </c>
      <c r="AD305" s="7">
        <v>0</v>
      </c>
      <c r="AE305" s="2">
        <v>4930</v>
      </c>
    </row>
    <row r="306" spans="1:32" ht="15" x14ac:dyDescent="0.2">
      <c r="A306" s="2">
        <v>292</v>
      </c>
      <c r="B306" s="1" t="s">
        <v>362</v>
      </c>
      <c r="C306" s="7">
        <v>83.8</v>
      </c>
      <c r="D306" s="8">
        <v>115.8</v>
      </c>
      <c r="E306" s="8">
        <v>119.8</v>
      </c>
      <c r="F306" s="8">
        <v>209.4</v>
      </c>
      <c r="G306" s="8">
        <v>54.3</v>
      </c>
      <c r="H306" s="8">
        <v>91.2</v>
      </c>
      <c r="I306" s="7">
        <v>0.28799999999999998</v>
      </c>
      <c r="J306" s="7">
        <v>-2E-3</v>
      </c>
      <c r="K306" s="7">
        <v>2.42</v>
      </c>
      <c r="L306" s="8">
        <v>120</v>
      </c>
      <c r="M306" s="8">
        <v>0</v>
      </c>
      <c r="N306" s="9">
        <v>0</v>
      </c>
      <c r="O306" s="10">
        <v>0</v>
      </c>
      <c r="P306" s="10">
        <v>0</v>
      </c>
      <c r="Q306" s="10">
        <v>0</v>
      </c>
      <c r="R306" s="11">
        <v>0</v>
      </c>
      <c r="S306" s="11">
        <v>0</v>
      </c>
      <c r="T306" s="2">
        <v>0</v>
      </c>
      <c r="U306" s="2">
        <v>0</v>
      </c>
      <c r="V306" s="9">
        <v>15.2677</v>
      </c>
      <c r="W306" s="11">
        <v>958.75</v>
      </c>
      <c r="X306" s="11">
        <v>-8.7100000000000009</v>
      </c>
      <c r="Y306" s="2">
        <v>129</v>
      </c>
      <c r="Z306" s="2">
        <v>113</v>
      </c>
      <c r="AA306" s="7">
        <v>30.716999999999999</v>
      </c>
      <c r="AB306" s="11">
        <v>-1408.77</v>
      </c>
      <c r="AC306" s="7">
        <v>-2.5790000000000002</v>
      </c>
      <c r="AD306" s="7">
        <v>0.44800000000000001</v>
      </c>
      <c r="AE306" s="2">
        <v>2309</v>
      </c>
    </row>
    <row r="307" spans="1:32" ht="15" x14ac:dyDescent="0.2">
      <c r="A307" s="2">
        <v>293</v>
      </c>
      <c r="B307" s="1" t="s">
        <v>363</v>
      </c>
      <c r="C307" s="7">
        <v>98.058000000000007</v>
      </c>
      <c r="D307" s="8">
        <v>326</v>
      </c>
      <c r="E307" s="8">
        <v>472.8</v>
      </c>
      <c r="F307" s="8">
        <v>0</v>
      </c>
      <c r="G307" s="8">
        <v>0</v>
      </c>
      <c r="H307" s="8">
        <v>0</v>
      </c>
      <c r="I307" s="7">
        <v>0</v>
      </c>
      <c r="J307" s="7">
        <v>0</v>
      </c>
      <c r="K307" s="7">
        <v>1.31</v>
      </c>
      <c r="L307" s="8">
        <v>333</v>
      </c>
      <c r="M307" s="8">
        <v>4</v>
      </c>
      <c r="N307" s="9">
        <v>-3.1230000000000002</v>
      </c>
      <c r="O307" s="10">
        <v>8.3229999999999998E-2</v>
      </c>
      <c r="P307" s="10">
        <v>-5.2169999999999997E-5</v>
      </c>
      <c r="Q307" s="10">
        <v>1.1560000000000001E-8</v>
      </c>
      <c r="R307" s="11">
        <v>952.48</v>
      </c>
      <c r="S307" s="11">
        <v>365.81</v>
      </c>
      <c r="T307" s="2">
        <v>0</v>
      </c>
      <c r="U307" s="2">
        <v>0</v>
      </c>
      <c r="V307" s="9">
        <v>16.274699999999999</v>
      </c>
      <c r="W307" s="11">
        <v>3765.65</v>
      </c>
      <c r="X307" s="11">
        <v>-82.15</v>
      </c>
      <c r="Y307" s="2">
        <v>516</v>
      </c>
      <c r="Z307" s="2">
        <v>352</v>
      </c>
      <c r="AA307" s="7">
        <v>0</v>
      </c>
      <c r="AB307" s="11">
        <v>0</v>
      </c>
      <c r="AC307" s="7">
        <v>0</v>
      </c>
      <c r="AD307" s="7">
        <v>0</v>
      </c>
      <c r="AE307" s="2">
        <v>0</v>
      </c>
    </row>
    <row r="308" spans="1:32" ht="15" x14ac:dyDescent="0.2">
      <c r="A308" s="2">
        <v>294</v>
      </c>
      <c r="B308" s="1" t="s">
        <v>364</v>
      </c>
      <c r="C308" s="7">
        <v>108.14</v>
      </c>
      <c r="D308" s="8">
        <v>285.39999999999998</v>
      </c>
      <c r="E308" s="8">
        <v>475.4</v>
      </c>
      <c r="F308" s="8">
        <v>705.8</v>
      </c>
      <c r="G308" s="8">
        <v>45</v>
      </c>
      <c r="H308" s="8">
        <v>310</v>
      </c>
      <c r="I308" s="7">
        <v>0.24099999999999999</v>
      </c>
      <c r="J308" s="7">
        <v>0.46400000000000002</v>
      </c>
      <c r="K308" s="7">
        <v>1.034</v>
      </c>
      <c r="L308" s="8">
        <v>293</v>
      </c>
      <c r="M308" s="8">
        <v>1.8</v>
      </c>
      <c r="N308" s="9">
        <v>-10.75</v>
      </c>
      <c r="O308" s="10">
        <v>0.17349999999999999</v>
      </c>
      <c r="P308" s="10">
        <v>-1.44E-4</v>
      </c>
      <c r="Q308" s="10">
        <v>4.9619999999999997E-8</v>
      </c>
      <c r="R308" s="11">
        <v>1785.6</v>
      </c>
      <c r="S308" s="11">
        <v>370.75</v>
      </c>
      <c r="T308" s="2">
        <v>-31.63</v>
      </c>
      <c r="U308" s="2">
        <v>-9.69</v>
      </c>
      <c r="V308" s="9">
        <v>17.287800000000001</v>
      </c>
      <c r="W308" s="11">
        <v>4274.42</v>
      </c>
      <c r="X308" s="11">
        <v>-74.09</v>
      </c>
      <c r="Y308" s="2">
        <v>480</v>
      </c>
      <c r="Z308" s="2">
        <v>370</v>
      </c>
      <c r="AA308" s="7">
        <v>79.796000000000006</v>
      </c>
      <c r="AB308" s="11">
        <v>-9855.7999999999993</v>
      </c>
      <c r="AC308" s="7">
        <v>-8.5090000000000003</v>
      </c>
      <c r="AD308" s="7">
        <v>6.14</v>
      </c>
      <c r="AE308" s="2">
        <v>11330</v>
      </c>
    </row>
    <row r="309" spans="1:32" ht="15" x14ac:dyDescent="0.2">
      <c r="A309" s="2">
        <v>295</v>
      </c>
      <c r="B309" s="1" t="s">
        <v>365</v>
      </c>
      <c r="C309" s="7">
        <v>147.00399999999999</v>
      </c>
      <c r="D309" s="8">
        <v>248.4</v>
      </c>
      <c r="E309" s="8">
        <v>446</v>
      </c>
      <c r="F309" s="8">
        <v>684</v>
      </c>
      <c r="G309" s="8">
        <v>38</v>
      </c>
      <c r="H309" s="8">
        <v>359</v>
      </c>
      <c r="I309" s="7">
        <v>0.24</v>
      </c>
      <c r="J309" s="7">
        <v>0.26</v>
      </c>
      <c r="K309" s="7">
        <v>1.288</v>
      </c>
      <c r="L309" s="8">
        <v>293</v>
      </c>
      <c r="M309" s="8">
        <v>1.4</v>
      </c>
      <c r="N309" s="9">
        <v>-3.246</v>
      </c>
      <c r="O309" s="10">
        <v>0.13120000000000001</v>
      </c>
      <c r="P309" s="10">
        <v>-1.076E-4</v>
      </c>
      <c r="Q309" s="10">
        <v>3.4079999999999998E-8</v>
      </c>
      <c r="R309" s="11">
        <v>402.2</v>
      </c>
      <c r="S309" s="11">
        <v>300.89</v>
      </c>
      <c r="T309" s="2">
        <v>6.32</v>
      </c>
      <c r="U309" s="2">
        <v>18.78</v>
      </c>
      <c r="V309" s="9">
        <v>16.817299999999999</v>
      </c>
      <c r="W309" s="11">
        <v>4104.13</v>
      </c>
      <c r="X309" s="11">
        <v>-43.15</v>
      </c>
      <c r="Y309" s="2">
        <v>475</v>
      </c>
      <c r="Z309" s="2">
        <v>326</v>
      </c>
      <c r="AA309" s="7">
        <v>0</v>
      </c>
      <c r="AB309" s="11">
        <v>0</v>
      </c>
      <c r="AC309" s="7">
        <v>0</v>
      </c>
      <c r="AD309" s="7">
        <v>0</v>
      </c>
      <c r="AE309" s="2">
        <v>9230</v>
      </c>
    </row>
    <row r="310" spans="1:32" ht="15" x14ac:dyDescent="0.2">
      <c r="A310" s="2">
        <v>296</v>
      </c>
      <c r="B310" s="1" t="s">
        <v>366</v>
      </c>
      <c r="C310" s="7">
        <v>16.042999999999999</v>
      </c>
      <c r="D310" s="8">
        <v>90.7</v>
      </c>
      <c r="E310" s="8">
        <v>111.7</v>
      </c>
      <c r="F310" s="8">
        <v>190.6</v>
      </c>
      <c r="G310" s="8">
        <v>45.4</v>
      </c>
      <c r="H310" s="8">
        <v>99</v>
      </c>
      <c r="I310" s="7">
        <v>0.28799999999999998</v>
      </c>
      <c r="J310" s="7">
        <v>8.0000000000000002E-3</v>
      </c>
      <c r="K310" s="7">
        <v>0.42499999999999999</v>
      </c>
      <c r="L310" s="8">
        <v>111.7</v>
      </c>
      <c r="M310" s="8">
        <v>0</v>
      </c>
      <c r="N310" s="9">
        <v>4.5979999999999999</v>
      </c>
      <c r="O310" s="10">
        <v>1.2449999999999999E-2</v>
      </c>
      <c r="P310" s="10">
        <v>2.8600000000000001E-6</v>
      </c>
      <c r="Q310" s="10">
        <v>-2.7029999999999999E-9</v>
      </c>
      <c r="R310" s="11">
        <v>114.14</v>
      </c>
      <c r="S310" s="11">
        <v>57.6</v>
      </c>
      <c r="T310" s="2">
        <v>-17.89</v>
      </c>
      <c r="U310" s="2">
        <v>-12.15</v>
      </c>
      <c r="V310" s="9">
        <v>15.224299999999999</v>
      </c>
      <c r="W310" s="11">
        <v>897.84</v>
      </c>
      <c r="X310" s="11">
        <v>-7.16</v>
      </c>
      <c r="Y310" s="2">
        <v>120</v>
      </c>
      <c r="Z310" s="2">
        <v>93</v>
      </c>
      <c r="AA310" s="7">
        <v>30.175000000000001</v>
      </c>
      <c r="AB310" s="11">
        <v>-1300.6099999999999</v>
      </c>
      <c r="AC310" s="7">
        <v>-2.641</v>
      </c>
      <c r="AD310" s="7">
        <v>0.442</v>
      </c>
      <c r="AE310" s="2">
        <v>1955</v>
      </c>
      <c r="AF310" s="13"/>
    </row>
    <row r="311" spans="1:32" ht="15" x14ac:dyDescent="0.2">
      <c r="A311" s="2">
        <v>297</v>
      </c>
      <c r="B311" s="1" t="s">
        <v>367</v>
      </c>
      <c r="C311" s="7">
        <v>32.042000000000002</v>
      </c>
      <c r="D311" s="8">
        <v>175.5</v>
      </c>
      <c r="E311" s="8">
        <v>337.8</v>
      </c>
      <c r="F311" s="8">
        <v>512.6</v>
      </c>
      <c r="G311" s="8">
        <v>79.900000000000006</v>
      </c>
      <c r="H311" s="8">
        <v>118</v>
      </c>
      <c r="I311" s="7">
        <v>0.224</v>
      </c>
      <c r="J311" s="7">
        <v>0.55900000000000005</v>
      </c>
      <c r="K311" s="7">
        <v>0.79100000000000004</v>
      </c>
      <c r="L311" s="8">
        <v>293</v>
      </c>
      <c r="M311" s="8">
        <v>1.7</v>
      </c>
      <c r="N311" s="9">
        <v>5.0519999999999996</v>
      </c>
      <c r="O311" s="10">
        <v>1.694E-2</v>
      </c>
      <c r="P311" s="10">
        <v>6.1789999999999996E-6</v>
      </c>
      <c r="Q311" s="10">
        <v>-6.8109999999999997E-9</v>
      </c>
      <c r="R311" s="11">
        <v>555.29999999999995</v>
      </c>
      <c r="S311" s="11">
        <v>260.64</v>
      </c>
      <c r="T311" s="2">
        <v>-48.08</v>
      </c>
      <c r="U311" s="2">
        <v>-38.840000000000003</v>
      </c>
      <c r="V311" s="9">
        <v>18.587499999999999</v>
      </c>
      <c r="W311" s="11">
        <v>3626.55</v>
      </c>
      <c r="X311" s="11">
        <v>-34.29</v>
      </c>
      <c r="Y311" s="2">
        <v>364</v>
      </c>
      <c r="Z311" s="2">
        <v>257</v>
      </c>
      <c r="AA311" s="7">
        <v>72.268000000000001</v>
      </c>
      <c r="AB311" s="11">
        <v>-7064.2</v>
      </c>
      <c r="AC311" s="7">
        <v>-7.68</v>
      </c>
      <c r="AD311" s="7">
        <v>1.86</v>
      </c>
      <c r="AE311" s="2">
        <v>8426</v>
      </c>
    </row>
    <row r="312" spans="1:32" ht="15" x14ac:dyDescent="0.2">
      <c r="A312" s="2">
        <v>298</v>
      </c>
      <c r="B312" s="1" t="s">
        <v>368</v>
      </c>
      <c r="C312" s="7">
        <v>84.162000000000006</v>
      </c>
      <c r="D312" s="8">
        <v>130.69999999999999</v>
      </c>
      <c r="E312" s="8">
        <v>345</v>
      </c>
      <c r="F312" s="8">
        <v>532.70000000000005</v>
      </c>
      <c r="G312" s="8">
        <v>37.4</v>
      </c>
      <c r="H312" s="8">
        <v>319</v>
      </c>
      <c r="I312" s="7">
        <v>0.27300000000000002</v>
      </c>
      <c r="J312" s="7">
        <v>0.23899999999999999</v>
      </c>
      <c r="K312" s="7">
        <v>0.754</v>
      </c>
      <c r="L312" s="8">
        <v>289</v>
      </c>
      <c r="M312" s="8">
        <v>0</v>
      </c>
      <c r="N312" s="9">
        <v>11.968</v>
      </c>
      <c r="O312" s="10">
        <v>0.15240000000000001</v>
      </c>
      <c r="P312" s="10">
        <v>-8.6990000000000006E-5</v>
      </c>
      <c r="Q312" s="10">
        <v>1.9140000000000001E-8</v>
      </c>
      <c r="R312" s="11">
        <v>440.52</v>
      </c>
      <c r="S312" s="11">
        <v>243.24</v>
      </c>
      <c r="T312" s="2">
        <v>-25.5</v>
      </c>
      <c r="U312" s="2">
        <v>8.5500000000000007</v>
      </c>
      <c r="V312" s="9">
        <v>15.802300000000001</v>
      </c>
      <c r="W312" s="11">
        <v>2731</v>
      </c>
      <c r="X312" s="11">
        <v>-47.11</v>
      </c>
      <c r="Y312" s="2">
        <v>375</v>
      </c>
      <c r="Z312" s="2">
        <v>250</v>
      </c>
      <c r="AA312" s="7">
        <v>0</v>
      </c>
      <c r="AB312" s="11">
        <v>0</v>
      </c>
      <c r="AC312" s="7">
        <v>0</v>
      </c>
      <c r="AD312" s="7">
        <v>0</v>
      </c>
      <c r="AE312" s="2">
        <v>6950</v>
      </c>
    </row>
    <row r="313" spans="1:32" ht="15" x14ac:dyDescent="0.2">
      <c r="A313" s="2">
        <v>299</v>
      </c>
      <c r="B313" s="1" t="s">
        <v>369</v>
      </c>
      <c r="C313" s="7">
        <v>74.08</v>
      </c>
      <c r="D313" s="8">
        <v>175</v>
      </c>
      <c r="E313" s="8">
        <v>330.1</v>
      </c>
      <c r="F313" s="8">
        <v>506.8</v>
      </c>
      <c r="G313" s="8">
        <v>46.3</v>
      </c>
      <c r="H313" s="8">
        <v>228</v>
      </c>
      <c r="I313" s="7">
        <v>0.254</v>
      </c>
      <c r="J313" s="7">
        <v>0.32400000000000001</v>
      </c>
      <c r="K313" s="7">
        <v>0.93400000000000005</v>
      </c>
      <c r="L313" s="8">
        <v>293</v>
      </c>
      <c r="M313" s="8">
        <v>1.7</v>
      </c>
      <c r="N313" s="9">
        <v>3.9529999999999998</v>
      </c>
      <c r="O313" s="10">
        <v>5.3629999999999997E-2</v>
      </c>
      <c r="P313" s="10">
        <v>-1.0370000000000001E-5</v>
      </c>
      <c r="Q313" s="10">
        <v>6.9610000000000003E-9</v>
      </c>
      <c r="R313" s="11">
        <v>408.62</v>
      </c>
      <c r="S313" s="11">
        <v>224.03</v>
      </c>
      <c r="T313" s="2">
        <v>-97.86</v>
      </c>
      <c r="U313" s="2">
        <v>0</v>
      </c>
      <c r="V313" s="9">
        <v>16.1295</v>
      </c>
      <c r="W313" s="11">
        <v>2601.92</v>
      </c>
      <c r="X313" s="11">
        <v>-56.15</v>
      </c>
      <c r="Y313" s="2">
        <v>360</v>
      </c>
      <c r="Z313" s="2">
        <v>245</v>
      </c>
      <c r="AA313" s="7">
        <v>61.268000000000001</v>
      </c>
      <c r="AB313" s="11">
        <v>-5840.56</v>
      </c>
      <c r="AC313" s="7">
        <v>-6.3739999999999997</v>
      </c>
      <c r="AD313" s="7">
        <v>3.08</v>
      </c>
      <c r="AE313" s="2">
        <v>7200</v>
      </c>
    </row>
    <row r="314" spans="1:32" ht="15" x14ac:dyDescent="0.2">
      <c r="A314" s="2">
        <v>300</v>
      </c>
      <c r="B314" s="1" t="s">
        <v>370</v>
      </c>
      <c r="C314" s="7">
        <v>40.064999999999998</v>
      </c>
      <c r="D314" s="8">
        <v>170.5</v>
      </c>
      <c r="E314" s="8">
        <v>250</v>
      </c>
      <c r="F314" s="8">
        <v>402.4</v>
      </c>
      <c r="G314" s="8">
        <v>55.5</v>
      </c>
      <c r="H314" s="8">
        <v>164</v>
      </c>
      <c r="I314" s="7">
        <v>0.27600000000000002</v>
      </c>
      <c r="J314" s="7">
        <v>0.218</v>
      </c>
      <c r="K314" s="7">
        <v>0.70599999999999996</v>
      </c>
      <c r="L314" s="8">
        <v>223</v>
      </c>
      <c r="M314" s="8">
        <v>0.7</v>
      </c>
      <c r="N314" s="9">
        <v>3.5129999999999999</v>
      </c>
      <c r="O314" s="10">
        <v>4.453E-2</v>
      </c>
      <c r="P314" s="10">
        <v>-2.8030000000000001E-5</v>
      </c>
      <c r="Q314" s="10">
        <v>7.7010000000000006E-9</v>
      </c>
      <c r="R314" s="11">
        <v>0</v>
      </c>
      <c r="S314" s="11">
        <v>0</v>
      </c>
      <c r="T314" s="2">
        <v>44.32</v>
      </c>
      <c r="U314" s="2">
        <v>46.47</v>
      </c>
      <c r="V314" s="9">
        <v>15.6227</v>
      </c>
      <c r="W314" s="11">
        <v>1850.66</v>
      </c>
      <c r="X314" s="11">
        <v>-44.07</v>
      </c>
      <c r="Y314" s="2">
        <v>267</v>
      </c>
      <c r="Z314" s="2">
        <v>183</v>
      </c>
      <c r="AA314" s="7">
        <v>0</v>
      </c>
      <c r="AB314" s="11">
        <v>0</v>
      </c>
      <c r="AC314" s="7">
        <v>0</v>
      </c>
      <c r="AD314" s="7">
        <v>0</v>
      </c>
      <c r="AE314" s="2">
        <v>5290</v>
      </c>
    </row>
    <row r="315" spans="1:32" ht="15" x14ac:dyDescent="0.2">
      <c r="A315" s="2">
        <v>301</v>
      </c>
      <c r="B315" s="1" t="s">
        <v>371</v>
      </c>
      <c r="C315" s="7">
        <v>86.090999999999994</v>
      </c>
      <c r="D315" s="8">
        <v>196.7</v>
      </c>
      <c r="E315" s="8">
        <v>353.5</v>
      </c>
      <c r="F315" s="8">
        <v>536</v>
      </c>
      <c r="G315" s="8">
        <v>42</v>
      </c>
      <c r="H315" s="8">
        <v>265</v>
      </c>
      <c r="I315" s="7">
        <v>0.25</v>
      </c>
      <c r="J315" s="7">
        <v>0.35</v>
      </c>
      <c r="K315" s="7">
        <v>0.95599999999999996</v>
      </c>
      <c r="L315" s="8">
        <v>293</v>
      </c>
      <c r="M315" s="8">
        <v>0</v>
      </c>
      <c r="N315" s="9">
        <v>3.6219999999999999</v>
      </c>
      <c r="O315" s="10">
        <v>6.6780000000000006E-2</v>
      </c>
      <c r="P315" s="10">
        <v>-2.103E-5</v>
      </c>
      <c r="Q315" s="10">
        <v>-3.9659999999999997E-9</v>
      </c>
      <c r="R315" s="11">
        <v>451.02</v>
      </c>
      <c r="S315" s="11">
        <v>245.3</v>
      </c>
      <c r="T315" s="2">
        <v>0</v>
      </c>
      <c r="U315" s="2">
        <v>0</v>
      </c>
      <c r="V315" s="9">
        <v>16.108799999999999</v>
      </c>
      <c r="W315" s="11">
        <v>2788.43</v>
      </c>
      <c r="X315" s="11">
        <v>-59.15</v>
      </c>
      <c r="Y315" s="2">
        <v>390</v>
      </c>
      <c r="Z315" s="2">
        <v>260</v>
      </c>
      <c r="AA315" s="7">
        <v>0</v>
      </c>
      <c r="AB315" s="11">
        <v>0</v>
      </c>
      <c r="AC315" s="7">
        <v>0</v>
      </c>
      <c r="AD315" s="7">
        <v>0</v>
      </c>
      <c r="AE315" s="2">
        <v>7650</v>
      </c>
    </row>
    <row r="316" spans="1:32" ht="15" x14ac:dyDescent="0.2">
      <c r="A316" s="2">
        <v>302</v>
      </c>
      <c r="B316" s="1" t="s">
        <v>372</v>
      </c>
      <c r="C316" s="7">
        <v>31.058</v>
      </c>
      <c r="D316" s="8">
        <v>179.7</v>
      </c>
      <c r="E316" s="8">
        <v>266.8</v>
      </c>
      <c r="F316" s="8">
        <v>430</v>
      </c>
      <c r="G316" s="8">
        <v>73.599999999999994</v>
      </c>
      <c r="H316" s="8">
        <v>140</v>
      </c>
      <c r="I316" s="7">
        <v>0.29199999999999998</v>
      </c>
      <c r="J316" s="7">
        <v>0.27500000000000002</v>
      </c>
      <c r="K316" s="7">
        <v>0.70299999999999996</v>
      </c>
      <c r="L316" s="8">
        <v>259.60000000000002</v>
      </c>
      <c r="M316" s="8">
        <v>1.3</v>
      </c>
      <c r="N316" s="9">
        <v>2.7410000000000001</v>
      </c>
      <c r="O316" s="10">
        <v>3.4090000000000002E-2</v>
      </c>
      <c r="P316" s="10">
        <v>-1.274E-5</v>
      </c>
      <c r="Q316" s="10">
        <v>1.1349999999999999E-9</v>
      </c>
      <c r="R316" s="11">
        <v>311.8</v>
      </c>
      <c r="S316" s="11">
        <v>176.3</v>
      </c>
      <c r="T316" s="2">
        <v>-5.5</v>
      </c>
      <c r="U316" s="2">
        <v>7.71</v>
      </c>
      <c r="V316" s="9">
        <v>17.2622</v>
      </c>
      <c r="W316" s="11">
        <v>2484.83</v>
      </c>
      <c r="X316" s="11">
        <v>-32.92</v>
      </c>
      <c r="Y316" s="2">
        <v>311</v>
      </c>
      <c r="Z316" s="2">
        <v>212</v>
      </c>
      <c r="AA316" s="7">
        <v>62.305999999999997</v>
      </c>
      <c r="AB316" s="11">
        <v>-4954.32</v>
      </c>
      <c r="AC316" s="7">
        <v>-6.6420000000000003</v>
      </c>
      <c r="AD316" s="7">
        <v>1.4</v>
      </c>
      <c r="AE316" s="2">
        <v>6210</v>
      </c>
    </row>
    <row r="317" spans="1:32" ht="15" x14ac:dyDescent="0.2">
      <c r="A317" s="2">
        <v>303</v>
      </c>
      <c r="B317" s="1" t="s">
        <v>373</v>
      </c>
      <c r="C317" s="7">
        <v>136.15100000000001</v>
      </c>
      <c r="D317" s="8">
        <v>260.8</v>
      </c>
      <c r="E317" s="8">
        <v>472.2</v>
      </c>
      <c r="F317" s="8">
        <v>692</v>
      </c>
      <c r="G317" s="8">
        <v>36</v>
      </c>
      <c r="H317" s="8">
        <v>396</v>
      </c>
      <c r="I317" s="7">
        <v>0.25</v>
      </c>
      <c r="J317" s="7">
        <v>0.43</v>
      </c>
      <c r="K317" s="7">
        <v>1.0860000000000001</v>
      </c>
      <c r="L317" s="8">
        <v>293</v>
      </c>
      <c r="M317" s="8">
        <v>1.9</v>
      </c>
      <c r="N317" s="9">
        <v>-5.0659999999999998</v>
      </c>
      <c r="O317" s="10">
        <v>0.13139999999999999</v>
      </c>
      <c r="P317" s="10">
        <v>-4.2979999999999998E-5</v>
      </c>
      <c r="Q317" s="10">
        <v>1.057E-8</v>
      </c>
      <c r="R317" s="11">
        <v>768.94</v>
      </c>
      <c r="S317" s="11">
        <v>332.33</v>
      </c>
      <c r="T317" s="2">
        <v>-60.68</v>
      </c>
      <c r="U317" s="2">
        <v>0</v>
      </c>
      <c r="V317" s="9">
        <v>16.2272</v>
      </c>
      <c r="W317" s="11">
        <v>3751.83</v>
      </c>
      <c r="X317" s="11">
        <v>-81.510000000000005</v>
      </c>
      <c r="Y317" s="2">
        <v>516</v>
      </c>
      <c r="Z317" s="2">
        <v>350</v>
      </c>
      <c r="AA317" s="7">
        <v>0</v>
      </c>
      <c r="AB317" s="11">
        <v>0</v>
      </c>
      <c r="AC317" s="7">
        <v>0</v>
      </c>
      <c r="AD317" s="7">
        <v>0</v>
      </c>
      <c r="AE317" s="2">
        <v>10300</v>
      </c>
    </row>
    <row r="318" spans="1:32" ht="15" x14ac:dyDescent="0.2">
      <c r="A318" s="2">
        <v>304</v>
      </c>
      <c r="B318" s="1" t="s">
        <v>374</v>
      </c>
      <c r="C318" s="7">
        <v>94.938999999999993</v>
      </c>
      <c r="D318" s="8">
        <v>179.5</v>
      </c>
      <c r="E318" s="8">
        <v>276.7</v>
      </c>
      <c r="F318" s="8">
        <v>464</v>
      </c>
      <c r="G318" s="8">
        <v>85</v>
      </c>
      <c r="H318" s="8">
        <v>0</v>
      </c>
      <c r="I318" s="7">
        <v>0</v>
      </c>
      <c r="J318" s="7">
        <v>0.27300000000000002</v>
      </c>
      <c r="K318" s="7">
        <v>1.7370000000000001</v>
      </c>
      <c r="L318" s="8">
        <v>268</v>
      </c>
      <c r="M318" s="8">
        <v>1.8</v>
      </c>
      <c r="N318" s="9">
        <v>3.4460000000000002</v>
      </c>
      <c r="O318" s="10">
        <v>2.606E-2</v>
      </c>
      <c r="P318" s="10">
        <v>-1.29E-5</v>
      </c>
      <c r="Q318" s="10">
        <v>2.3889999999999999E-9</v>
      </c>
      <c r="R318" s="11">
        <v>298.14999999999998</v>
      </c>
      <c r="S318" s="11">
        <v>211.15</v>
      </c>
      <c r="T318" s="2">
        <v>-9</v>
      </c>
      <c r="U318" s="2">
        <v>-6.73</v>
      </c>
      <c r="V318" s="9">
        <v>16.025200000000002</v>
      </c>
      <c r="W318" s="11">
        <v>2271.71</v>
      </c>
      <c r="X318" s="11">
        <v>-34.83</v>
      </c>
      <c r="Y318" s="2">
        <v>326</v>
      </c>
      <c r="Z318" s="2">
        <v>215</v>
      </c>
      <c r="AA318" s="7">
        <v>55.295000000000002</v>
      </c>
      <c r="AB318" s="11">
        <v>-4467.46</v>
      </c>
      <c r="AC318" s="7">
        <v>-5.7880000000000003</v>
      </c>
      <c r="AD318" s="7">
        <v>2.35</v>
      </c>
      <c r="AE318" s="2">
        <v>5715</v>
      </c>
    </row>
    <row r="319" spans="1:32" ht="15" x14ac:dyDescent="0.2">
      <c r="A319" s="2">
        <v>305</v>
      </c>
      <c r="B319" s="1" t="s">
        <v>375</v>
      </c>
      <c r="C319" s="7">
        <v>102.134</v>
      </c>
      <c r="D319" s="8">
        <v>188.4</v>
      </c>
      <c r="E319" s="8">
        <v>275.8</v>
      </c>
      <c r="F319" s="8">
        <v>554.4</v>
      </c>
      <c r="G319" s="8">
        <v>34.299999999999997</v>
      </c>
      <c r="H319" s="8">
        <v>340</v>
      </c>
      <c r="I319" s="7">
        <v>0.25700000000000001</v>
      </c>
      <c r="J319" s="7">
        <v>0.38200000000000001</v>
      </c>
      <c r="K319" s="7">
        <v>0.89800000000000002</v>
      </c>
      <c r="L319" s="8">
        <v>293</v>
      </c>
      <c r="M319" s="8">
        <v>1.7</v>
      </c>
      <c r="N319" s="9">
        <v>0</v>
      </c>
      <c r="O319" s="10">
        <v>0</v>
      </c>
      <c r="P319" s="10">
        <v>0</v>
      </c>
      <c r="Q319" s="10">
        <v>0</v>
      </c>
      <c r="R319" s="11">
        <v>479.35</v>
      </c>
      <c r="S319" s="11">
        <v>254.66</v>
      </c>
      <c r="T319" s="2">
        <v>0</v>
      </c>
      <c r="U319" s="2">
        <v>0</v>
      </c>
      <c r="V319" s="9">
        <v>0</v>
      </c>
      <c r="W319" s="11">
        <v>0</v>
      </c>
      <c r="X319" s="11">
        <v>0</v>
      </c>
      <c r="Y319" s="2">
        <v>0</v>
      </c>
      <c r="Z319" s="2">
        <v>0</v>
      </c>
      <c r="AA319" s="7">
        <v>65.897999999999996</v>
      </c>
      <c r="AB319" s="11">
        <v>-6819.11</v>
      </c>
      <c r="AC319" s="7">
        <v>-6.9409999999999998</v>
      </c>
      <c r="AD319" s="7">
        <v>4.9800000000000004</v>
      </c>
      <c r="AE319" s="2">
        <v>8145</v>
      </c>
    </row>
    <row r="320" spans="1:32" ht="15" x14ac:dyDescent="0.2">
      <c r="A320" s="2">
        <v>306</v>
      </c>
      <c r="B320" s="1" t="s">
        <v>376</v>
      </c>
      <c r="C320" s="7">
        <v>50.488</v>
      </c>
      <c r="D320" s="8">
        <v>175.4</v>
      </c>
      <c r="E320" s="8">
        <v>248.9</v>
      </c>
      <c r="F320" s="8">
        <v>416.3</v>
      </c>
      <c r="G320" s="8">
        <v>65.900000000000006</v>
      </c>
      <c r="H320" s="8">
        <v>139</v>
      </c>
      <c r="I320" s="7">
        <v>0.26800000000000002</v>
      </c>
      <c r="J320" s="7">
        <v>0.156</v>
      </c>
      <c r="K320" s="7">
        <v>0.91500000000000004</v>
      </c>
      <c r="L320" s="8">
        <v>293</v>
      </c>
      <c r="M320" s="8">
        <v>1.9</v>
      </c>
      <c r="N320" s="9">
        <v>3.3140000000000001</v>
      </c>
      <c r="O320" s="10">
        <v>2.4219999999999998E-2</v>
      </c>
      <c r="P320" s="10">
        <v>-9.2879999999999998E-6</v>
      </c>
      <c r="Q320" s="10">
        <v>6.1299999999999995E-10</v>
      </c>
      <c r="R320" s="11">
        <v>426.45</v>
      </c>
      <c r="S320" s="11">
        <v>193.56</v>
      </c>
      <c r="T320" s="2">
        <v>-20.63</v>
      </c>
      <c r="U320" s="2">
        <v>-15.03</v>
      </c>
      <c r="V320" s="9">
        <v>16.1052</v>
      </c>
      <c r="W320" s="11">
        <v>2077.9699999999998</v>
      </c>
      <c r="X320" s="11">
        <v>-29.55</v>
      </c>
      <c r="Y320" s="2">
        <v>266</v>
      </c>
      <c r="Z320" s="2">
        <v>180</v>
      </c>
      <c r="AA320" s="7">
        <v>43.66</v>
      </c>
      <c r="AB320" s="11">
        <v>-3642.21</v>
      </c>
      <c r="AC320" s="7">
        <v>-4.0640000000000001</v>
      </c>
      <c r="AD320" s="7">
        <v>1.46</v>
      </c>
      <c r="AE320" s="2">
        <v>5120</v>
      </c>
    </row>
    <row r="321" spans="1:31" ht="15" x14ac:dyDescent="0.2">
      <c r="A321" s="2">
        <v>307</v>
      </c>
      <c r="B321" s="1" t="s">
        <v>377</v>
      </c>
      <c r="C321" s="7">
        <v>60.095999999999997</v>
      </c>
      <c r="D321" s="8">
        <v>134</v>
      </c>
      <c r="E321" s="8">
        <v>280.5</v>
      </c>
      <c r="F321" s="8">
        <v>437.8</v>
      </c>
      <c r="G321" s="8">
        <v>43.4</v>
      </c>
      <c r="H321" s="8">
        <v>221</v>
      </c>
      <c r="I321" s="7">
        <v>0.26700000000000002</v>
      </c>
      <c r="J321" s="7">
        <v>0.23599999999999999</v>
      </c>
      <c r="K321" s="7">
        <v>0.7</v>
      </c>
      <c r="L321" s="8">
        <v>293</v>
      </c>
      <c r="M321" s="8">
        <v>1.2</v>
      </c>
      <c r="N321" s="9">
        <v>4.4589999999999996</v>
      </c>
      <c r="O321" s="10">
        <v>6.4140000000000003E-2</v>
      </c>
      <c r="P321" s="10">
        <v>-2.4470000000000001E-5</v>
      </c>
      <c r="Q321" s="10">
        <v>2.1379999999999999E-9</v>
      </c>
      <c r="R321" s="11">
        <v>303.82</v>
      </c>
      <c r="S321" s="11">
        <v>171.66</v>
      </c>
      <c r="T321" s="2">
        <v>-51.73</v>
      </c>
      <c r="U321" s="2">
        <v>-28.12</v>
      </c>
      <c r="V321" s="9">
        <v>13.5435</v>
      </c>
      <c r="W321" s="11">
        <v>1161.6300000000001</v>
      </c>
      <c r="X321" s="11">
        <v>-112.4</v>
      </c>
      <c r="Y321" s="2">
        <v>310</v>
      </c>
      <c r="Z321" s="2">
        <v>205</v>
      </c>
      <c r="AA321" s="7">
        <v>74.837999999999994</v>
      </c>
      <c r="AB321" s="11">
        <v>-5631.77</v>
      </c>
      <c r="AC321" s="7">
        <v>-8.5489999999999995</v>
      </c>
      <c r="AD321" s="7">
        <v>2.4500000000000002</v>
      </c>
      <c r="AE321" s="2">
        <v>5900</v>
      </c>
    </row>
    <row r="322" spans="1:31" ht="15" x14ac:dyDescent="0.2">
      <c r="A322" s="2">
        <v>308</v>
      </c>
      <c r="B322" s="1" t="s">
        <v>378</v>
      </c>
      <c r="C322" s="7">
        <v>72.106999999999999</v>
      </c>
      <c r="D322" s="8">
        <v>186.5</v>
      </c>
      <c r="E322" s="8">
        <v>352.8</v>
      </c>
      <c r="F322" s="8">
        <v>535.6</v>
      </c>
      <c r="G322" s="8">
        <v>41</v>
      </c>
      <c r="H322" s="8">
        <v>267</v>
      </c>
      <c r="I322" s="7">
        <v>0.249</v>
      </c>
      <c r="J322" s="7">
        <v>0.32900000000000001</v>
      </c>
      <c r="K322" s="7">
        <v>0.80500000000000005</v>
      </c>
      <c r="L322" s="8">
        <v>293</v>
      </c>
      <c r="M322" s="8">
        <v>3.3</v>
      </c>
      <c r="N322" s="9">
        <v>2.6139999999999999</v>
      </c>
      <c r="O322" s="10">
        <v>8.5010000000000002E-2</v>
      </c>
      <c r="P322" s="10">
        <v>-4.5380000000000003E-5</v>
      </c>
      <c r="Q322" s="10">
        <v>9.3619999999999997E-9</v>
      </c>
      <c r="R322" s="11">
        <v>423.84</v>
      </c>
      <c r="S322" s="11">
        <v>231.67</v>
      </c>
      <c r="T322" s="2">
        <v>-56.97</v>
      </c>
      <c r="U322" s="2">
        <v>-34.909999999999997</v>
      </c>
      <c r="V322" s="9">
        <v>16.598600000000001</v>
      </c>
      <c r="W322" s="11">
        <v>3150.42</v>
      </c>
      <c r="X322" s="11">
        <v>-36.65</v>
      </c>
      <c r="Y322" s="2">
        <v>376</v>
      </c>
      <c r="Z322" s="2">
        <v>257</v>
      </c>
      <c r="AA322" s="7">
        <v>47.683</v>
      </c>
      <c r="AB322" s="11">
        <v>-5328.22</v>
      </c>
      <c r="AC322" s="7">
        <v>-4.4260000000000002</v>
      </c>
      <c r="AD322" s="7">
        <v>3.88</v>
      </c>
      <c r="AE322" s="2">
        <v>7460</v>
      </c>
    </row>
    <row r="323" spans="1:31" ht="15" x14ac:dyDescent="0.2">
      <c r="A323" s="2">
        <v>309</v>
      </c>
      <c r="B323" s="1" t="s">
        <v>379</v>
      </c>
      <c r="C323" s="7">
        <v>76.156999999999996</v>
      </c>
      <c r="D323" s="8">
        <v>167.2</v>
      </c>
      <c r="E323" s="8">
        <v>339.8</v>
      </c>
      <c r="F323" s="8">
        <v>533</v>
      </c>
      <c r="G323" s="8">
        <v>42</v>
      </c>
      <c r="H323" s="8">
        <v>0</v>
      </c>
      <c r="I323" s="7">
        <v>0</v>
      </c>
      <c r="J323" s="7">
        <v>0</v>
      </c>
      <c r="K323" s="7">
        <v>0.83699999999999997</v>
      </c>
      <c r="L323" s="8">
        <v>293</v>
      </c>
      <c r="M323" s="8">
        <v>0</v>
      </c>
      <c r="N323" s="9">
        <v>4.6639999999999997</v>
      </c>
      <c r="O323" s="10">
        <v>6.9040000000000004E-2</v>
      </c>
      <c r="P323" s="10">
        <v>-2.8880000000000001E-5</v>
      </c>
      <c r="Q323" s="10">
        <v>3.073E-9</v>
      </c>
      <c r="R323" s="11">
        <v>0</v>
      </c>
      <c r="S323" s="11">
        <v>0</v>
      </c>
      <c r="T323" s="2">
        <v>-14.25</v>
      </c>
      <c r="U323" s="2">
        <v>2.73</v>
      </c>
      <c r="V323" s="9">
        <v>15.9765</v>
      </c>
      <c r="W323" s="11">
        <v>2722.95</v>
      </c>
      <c r="X323" s="11">
        <v>-48.37</v>
      </c>
      <c r="Y323" s="2">
        <v>360</v>
      </c>
      <c r="Z323" s="2">
        <v>250</v>
      </c>
      <c r="AA323" s="7">
        <v>0</v>
      </c>
      <c r="AB323" s="11">
        <v>0</v>
      </c>
      <c r="AC323" s="7">
        <v>0</v>
      </c>
      <c r="AD323" s="7">
        <v>0</v>
      </c>
      <c r="AE323" s="2">
        <v>7050</v>
      </c>
    </row>
    <row r="324" spans="1:31" ht="15" x14ac:dyDescent="0.2">
      <c r="A324" s="2">
        <v>310</v>
      </c>
      <c r="B324" s="1" t="s">
        <v>380</v>
      </c>
      <c r="C324" s="7">
        <v>34.033000000000001</v>
      </c>
      <c r="D324" s="8">
        <v>131.4</v>
      </c>
      <c r="E324" s="8">
        <v>194.8</v>
      </c>
      <c r="F324" s="8">
        <v>317.8</v>
      </c>
      <c r="G324" s="8">
        <v>58</v>
      </c>
      <c r="H324" s="8">
        <v>124</v>
      </c>
      <c r="I324" s="7">
        <v>0.27500000000000002</v>
      </c>
      <c r="J324" s="7">
        <v>0.19</v>
      </c>
      <c r="K324" s="7">
        <v>0.84299999999999997</v>
      </c>
      <c r="L324" s="8">
        <v>213</v>
      </c>
      <c r="M324" s="8">
        <v>1.8</v>
      </c>
      <c r="N324" s="9">
        <v>3.302</v>
      </c>
      <c r="O324" s="10">
        <v>2.0580000000000001E-2</v>
      </c>
      <c r="P324" s="10">
        <v>-4.9459999999999997E-6</v>
      </c>
      <c r="Q324" s="10">
        <v>-4.7400000000000002E-10</v>
      </c>
      <c r="R324" s="11">
        <v>0</v>
      </c>
      <c r="S324" s="11">
        <v>0</v>
      </c>
      <c r="T324" s="2">
        <v>-55.9</v>
      </c>
      <c r="U324" s="2">
        <v>-50.19</v>
      </c>
      <c r="V324" s="9">
        <v>16.3428</v>
      </c>
      <c r="W324" s="11">
        <v>1704.41</v>
      </c>
      <c r="X324" s="11">
        <v>-19.27</v>
      </c>
      <c r="Y324" s="2">
        <v>209</v>
      </c>
      <c r="Z324" s="2">
        <v>141</v>
      </c>
      <c r="AA324" s="7">
        <v>43.063000000000002</v>
      </c>
      <c r="AB324" s="11">
        <v>-2890.54</v>
      </c>
      <c r="AC324" s="7">
        <v>-4.1020000000000003</v>
      </c>
      <c r="AD324" s="7">
        <v>0.90600000000000003</v>
      </c>
      <c r="AE324" s="2">
        <v>0</v>
      </c>
    </row>
    <row r="325" spans="1:31" ht="15" x14ac:dyDescent="0.2">
      <c r="A325" s="2">
        <v>311</v>
      </c>
      <c r="B325" s="1" t="s">
        <v>381</v>
      </c>
      <c r="C325" s="7">
        <v>60.052</v>
      </c>
      <c r="D325" s="8">
        <v>174.2</v>
      </c>
      <c r="E325" s="8">
        <v>304.89999999999998</v>
      </c>
      <c r="F325" s="8">
        <v>487.2</v>
      </c>
      <c r="G325" s="8">
        <v>59.2</v>
      </c>
      <c r="H325" s="8">
        <v>172</v>
      </c>
      <c r="I325" s="7">
        <v>0.255</v>
      </c>
      <c r="J325" s="7">
        <v>0.252</v>
      </c>
      <c r="K325" s="7">
        <v>0.97399999999999998</v>
      </c>
      <c r="L325" s="8">
        <v>293</v>
      </c>
      <c r="M325" s="8">
        <v>1.8</v>
      </c>
      <c r="N325" s="9">
        <v>0.34200000000000003</v>
      </c>
      <c r="O325" s="10">
        <v>6.4490000000000006E-2</v>
      </c>
      <c r="P325" s="10">
        <v>-4.6560000000000001E-5</v>
      </c>
      <c r="Q325" s="10">
        <v>1.3620000000000001E-8</v>
      </c>
      <c r="R325" s="11">
        <v>363.19</v>
      </c>
      <c r="S325" s="11">
        <v>212.7</v>
      </c>
      <c r="T325" s="2">
        <v>-83.6</v>
      </c>
      <c r="U325" s="2">
        <v>-71.03</v>
      </c>
      <c r="V325" s="9">
        <v>16.510400000000001</v>
      </c>
      <c r="W325" s="11">
        <v>2590.87</v>
      </c>
      <c r="X325" s="11">
        <v>-42.6</v>
      </c>
      <c r="Y325" s="2">
        <v>324</v>
      </c>
      <c r="Z325" s="2">
        <v>225</v>
      </c>
      <c r="AA325" s="7">
        <v>57.84</v>
      </c>
      <c r="AB325" s="11">
        <v>-5258.9</v>
      </c>
      <c r="AC325" s="7">
        <v>-5.9390000000000001</v>
      </c>
      <c r="AD325" s="7">
        <v>2.23</v>
      </c>
      <c r="AE325" s="2">
        <v>6740</v>
      </c>
    </row>
    <row r="326" spans="1:31" ht="15" x14ac:dyDescent="0.2">
      <c r="A326" s="2">
        <v>312</v>
      </c>
      <c r="B326" s="1" t="s">
        <v>382</v>
      </c>
      <c r="C326" s="7">
        <v>46.072000000000003</v>
      </c>
      <c r="D326" s="8">
        <v>0</v>
      </c>
      <c r="E326" s="8">
        <v>364</v>
      </c>
      <c r="F326" s="8">
        <v>567</v>
      </c>
      <c r="G326" s="8">
        <v>79.3</v>
      </c>
      <c r="H326" s="8">
        <v>271</v>
      </c>
      <c r="I326" s="7">
        <v>0.46200000000000002</v>
      </c>
      <c r="J326" s="7">
        <v>0</v>
      </c>
      <c r="K326" s="7">
        <v>0</v>
      </c>
      <c r="L326" s="8">
        <v>0</v>
      </c>
      <c r="M326" s="8">
        <v>1.7</v>
      </c>
      <c r="N326" s="9">
        <v>0</v>
      </c>
      <c r="O326" s="10">
        <v>0</v>
      </c>
      <c r="P326" s="10">
        <v>0</v>
      </c>
      <c r="Q326" s="10">
        <v>0</v>
      </c>
      <c r="R326" s="11">
        <v>0</v>
      </c>
      <c r="S326" s="11">
        <v>0</v>
      </c>
      <c r="T326" s="2">
        <v>20.399999999999999</v>
      </c>
      <c r="U326" s="2">
        <v>42.51</v>
      </c>
      <c r="V326" s="9">
        <v>15.1424</v>
      </c>
      <c r="W326" s="11">
        <v>2319.84</v>
      </c>
      <c r="X326" s="11">
        <v>-91.7</v>
      </c>
      <c r="Y326" s="2">
        <v>400</v>
      </c>
      <c r="Z326" s="2">
        <v>270</v>
      </c>
      <c r="AA326" s="7">
        <v>0</v>
      </c>
      <c r="AB326" s="11">
        <v>0</v>
      </c>
      <c r="AC326" s="7">
        <v>0</v>
      </c>
      <c r="AD326" s="7">
        <v>0</v>
      </c>
      <c r="AE326" s="2">
        <v>0</v>
      </c>
    </row>
    <row r="327" spans="1:31" ht="15" x14ac:dyDescent="0.2">
      <c r="A327" s="2">
        <v>313</v>
      </c>
      <c r="B327" s="1" t="s">
        <v>383</v>
      </c>
      <c r="C327" s="7">
        <v>141.93899999999999</v>
      </c>
      <c r="D327" s="8">
        <v>206.7</v>
      </c>
      <c r="E327" s="8">
        <v>315.60000000000002</v>
      </c>
      <c r="F327" s="8">
        <v>528</v>
      </c>
      <c r="G327" s="8">
        <v>65</v>
      </c>
      <c r="H327" s="8">
        <v>190</v>
      </c>
      <c r="I327" s="7">
        <v>0.28499999999999998</v>
      </c>
      <c r="J327" s="7">
        <v>0.17199999999999999</v>
      </c>
      <c r="K327" s="7">
        <v>2.2789999999999999</v>
      </c>
      <c r="L327" s="8">
        <v>293</v>
      </c>
      <c r="M327" s="8">
        <v>1.6</v>
      </c>
      <c r="N327" s="9">
        <v>2.581</v>
      </c>
      <c r="O327" s="10">
        <v>3.3180000000000001E-2</v>
      </c>
      <c r="P327" s="10">
        <v>-2.4870000000000001E-5</v>
      </c>
      <c r="Q327" s="10">
        <v>8.3250000000000001E-9</v>
      </c>
      <c r="R327" s="11">
        <v>336.19</v>
      </c>
      <c r="S327" s="11">
        <v>229.95</v>
      </c>
      <c r="T327" s="2">
        <v>3.34</v>
      </c>
      <c r="U327" s="2">
        <v>3.74</v>
      </c>
      <c r="V327" s="9">
        <v>16.090499999999999</v>
      </c>
      <c r="W327" s="11">
        <v>2639.55</v>
      </c>
      <c r="X327" s="11">
        <v>-36.5</v>
      </c>
      <c r="Y327" s="2">
        <v>325</v>
      </c>
      <c r="Z327" s="2">
        <v>260</v>
      </c>
      <c r="AA327" s="7">
        <v>47.780999999999999</v>
      </c>
      <c r="AB327" s="11">
        <v>-4686.8999999999996</v>
      </c>
      <c r="AC327" s="7">
        <v>-4.577</v>
      </c>
      <c r="AD327" s="7">
        <v>2.84</v>
      </c>
      <c r="AE327" s="2">
        <v>6500</v>
      </c>
    </row>
    <row r="328" spans="1:31" ht="15" x14ac:dyDescent="0.2">
      <c r="A328" s="2">
        <v>314</v>
      </c>
      <c r="B328" s="1" t="s">
        <v>384</v>
      </c>
      <c r="C328" s="7">
        <v>100.161</v>
      </c>
      <c r="D328" s="8">
        <v>189</v>
      </c>
      <c r="E328" s="8">
        <v>389.6</v>
      </c>
      <c r="F328" s="8">
        <v>571</v>
      </c>
      <c r="G328" s="8">
        <v>32.299999999999997</v>
      </c>
      <c r="H328" s="8">
        <v>371</v>
      </c>
      <c r="I328" s="7">
        <v>0.26</v>
      </c>
      <c r="J328" s="7">
        <v>0.4</v>
      </c>
      <c r="K328" s="7">
        <v>0.80100000000000005</v>
      </c>
      <c r="L328" s="8">
        <v>293</v>
      </c>
      <c r="M328" s="8">
        <v>2.8</v>
      </c>
      <c r="N328" s="9">
        <v>0.93</v>
      </c>
      <c r="O328" s="10">
        <v>0.1351</v>
      </c>
      <c r="P328" s="10">
        <v>-7.9250000000000002E-5</v>
      </c>
      <c r="Q328" s="10">
        <v>1.9659999999999999E-8</v>
      </c>
      <c r="R328" s="11">
        <v>473.65</v>
      </c>
      <c r="S328" s="11">
        <v>259.02999999999997</v>
      </c>
      <c r="T328" s="2">
        <v>-67.84</v>
      </c>
      <c r="U328" s="2">
        <v>0</v>
      </c>
      <c r="V328" s="9">
        <v>15.7165</v>
      </c>
      <c r="W328" s="11">
        <v>2893.66</v>
      </c>
      <c r="X328" s="11">
        <v>-70.75</v>
      </c>
      <c r="Y328" s="2">
        <v>425</v>
      </c>
      <c r="Z328" s="2">
        <v>285</v>
      </c>
      <c r="AA328" s="7">
        <v>0</v>
      </c>
      <c r="AB328" s="11">
        <v>0</v>
      </c>
      <c r="AC328" s="7">
        <v>0</v>
      </c>
      <c r="AD328" s="7">
        <v>0</v>
      </c>
      <c r="AE328" s="2">
        <v>8500</v>
      </c>
    </row>
    <row r="329" spans="1:31" ht="15" x14ac:dyDescent="0.2">
      <c r="A329" s="2">
        <v>315</v>
      </c>
      <c r="B329" s="1" t="s">
        <v>385</v>
      </c>
      <c r="C329" s="7">
        <v>102.134</v>
      </c>
      <c r="D329" s="8">
        <v>185.4</v>
      </c>
      <c r="E329" s="8">
        <v>365.4</v>
      </c>
      <c r="F329" s="8">
        <v>540.79999999999995</v>
      </c>
      <c r="G329" s="8">
        <v>33.9</v>
      </c>
      <c r="H329" s="8">
        <v>339</v>
      </c>
      <c r="I329" s="7">
        <v>0.25900000000000001</v>
      </c>
      <c r="J329" s="7">
        <v>0.36699999999999999</v>
      </c>
      <c r="K329" s="7">
        <v>0.89100000000000001</v>
      </c>
      <c r="L329" s="8">
        <v>293</v>
      </c>
      <c r="M329" s="8">
        <v>2</v>
      </c>
      <c r="N329" s="9">
        <v>0</v>
      </c>
      <c r="O329" s="10">
        <v>0</v>
      </c>
      <c r="P329" s="10">
        <v>0</v>
      </c>
      <c r="Q329" s="10">
        <v>0</v>
      </c>
      <c r="R329" s="11">
        <v>451.21</v>
      </c>
      <c r="S329" s="11">
        <v>246.09</v>
      </c>
      <c r="T329" s="2">
        <v>0</v>
      </c>
      <c r="U329" s="2">
        <v>0</v>
      </c>
      <c r="V329" s="9">
        <v>0</v>
      </c>
      <c r="W329" s="11">
        <v>0</v>
      </c>
      <c r="X329" s="11">
        <v>0</v>
      </c>
      <c r="Y329" s="2">
        <v>0</v>
      </c>
      <c r="Z329" s="2">
        <v>0</v>
      </c>
      <c r="AA329" s="7">
        <v>66.16</v>
      </c>
      <c r="AB329" s="11">
        <v>-6637.51</v>
      </c>
      <c r="AC329" s="7">
        <v>-7.016</v>
      </c>
      <c r="AD329" s="7">
        <v>4.79</v>
      </c>
      <c r="AE329" s="2">
        <v>7974</v>
      </c>
    </row>
    <row r="330" spans="1:31" ht="15" x14ac:dyDescent="0.2">
      <c r="A330" s="2">
        <v>316</v>
      </c>
      <c r="B330" s="1" t="s">
        <v>386</v>
      </c>
      <c r="C330" s="7">
        <v>57.052</v>
      </c>
      <c r="D330" s="8">
        <v>0</v>
      </c>
      <c r="E330" s="8">
        <v>312</v>
      </c>
      <c r="F330" s="8">
        <v>491</v>
      </c>
      <c r="G330" s="8">
        <v>55</v>
      </c>
      <c r="H330" s="8">
        <v>0</v>
      </c>
      <c r="I330" s="7">
        <v>0</v>
      </c>
      <c r="J330" s="7">
        <v>0.27800000000000002</v>
      </c>
      <c r="K330" s="7">
        <v>0.95799999999999996</v>
      </c>
      <c r="L330" s="8">
        <v>293</v>
      </c>
      <c r="M330" s="8">
        <v>0</v>
      </c>
      <c r="N330" s="9">
        <v>8</v>
      </c>
      <c r="O330" s="10">
        <v>542</v>
      </c>
      <c r="P330" s="10">
        <v>2.4830000000000001E-2</v>
      </c>
      <c r="Q330" s="10">
        <v>-1.39E-6</v>
      </c>
      <c r="R330" s="11">
        <v>-4.0300000000000004E-9</v>
      </c>
      <c r="S330" s="11">
        <v>616.78</v>
      </c>
      <c r="T330" s="2">
        <v>-21.5</v>
      </c>
      <c r="U330" s="2">
        <v>0</v>
      </c>
      <c r="V330" s="9">
        <v>16.325800000000001</v>
      </c>
      <c r="W330" s="11">
        <v>2480.37</v>
      </c>
      <c r="X330" s="11">
        <v>-56.31</v>
      </c>
      <c r="Y330" s="2">
        <v>340</v>
      </c>
      <c r="Z330" s="2">
        <v>230</v>
      </c>
      <c r="AA330" s="7">
        <v>0</v>
      </c>
      <c r="AB330" s="11">
        <v>0</v>
      </c>
      <c r="AC330" s="7">
        <v>0</v>
      </c>
      <c r="AD330" s="7">
        <v>0</v>
      </c>
      <c r="AE330" s="2">
        <v>7070</v>
      </c>
    </row>
    <row r="331" spans="1:31" ht="15" x14ac:dyDescent="0.2">
      <c r="A331" s="2">
        <v>317</v>
      </c>
      <c r="B331" s="1" t="s">
        <v>387</v>
      </c>
      <c r="C331" s="7">
        <v>86.134</v>
      </c>
      <c r="D331" s="8">
        <v>181</v>
      </c>
      <c r="E331" s="8">
        <v>367.4</v>
      </c>
      <c r="F331" s="8">
        <v>553.4</v>
      </c>
      <c r="G331" s="8">
        <v>38</v>
      </c>
      <c r="H331" s="8">
        <v>310</v>
      </c>
      <c r="I331" s="7">
        <v>0.25900000000000001</v>
      </c>
      <c r="J331" s="7">
        <v>0.34899999999999998</v>
      </c>
      <c r="K331" s="7">
        <v>0.80300000000000005</v>
      </c>
      <c r="L331" s="8">
        <v>293</v>
      </c>
      <c r="M331" s="8">
        <v>2.8</v>
      </c>
      <c r="N331" s="9">
        <v>-0.69599999999999995</v>
      </c>
      <c r="O331" s="10">
        <v>0.1192</v>
      </c>
      <c r="P331" s="10">
        <v>-7.0090000000000001E-5</v>
      </c>
      <c r="Q331" s="10">
        <v>1.592E-8</v>
      </c>
      <c r="R331" s="11">
        <v>0</v>
      </c>
      <c r="S331" s="11">
        <v>0</v>
      </c>
      <c r="T331" s="2">
        <v>0</v>
      </c>
      <c r="U331" s="2">
        <v>0</v>
      </c>
      <c r="V331" s="9">
        <v>14.177899999999999</v>
      </c>
      <c r="W331" s="11">
        <v>1993.12</v>
      </c>
      <c r="X331" s="11">
        <v>-103.2</v>
      </c>
      <c r="Y331" s="2">
        <v>406</v>
      </c>
      <c r="Z331" s="2">
        <v>271</v>
      </c>
      <c r="AA331" s="7">
        <v>0</v>
      </c>
      <c r="AB331" s="11">
        <v>0</v>
      </c>
      <c r="AC331" s="7">
        <v>0</v>
      </c>
      <c r="AD331" s="7">
        <v>0</v>
      </c>
      <c r="AE331" s="2">
        <v>7320</v>
      </c>
    </row>
    <row r="332" spans="1:31" ht="15" x14ac:dyDescent="0.2">
      <c r="A332" s="2">
        <v>318</v>
      </c>
      <c r="B332" s="1" t="s">
        <v>388</v>
      </c>
      <c r="C332" s="7">
        <v>48.106999999999999</v>
      </c>
      <c r="D332" s="8">
        <v>150</v>
      </c>
      <c r="E332" s="8">
        <v>279.10000000000002</v>
      </c>
      <c r="F332" s="8">
        <v>470</v>
      </c>
      <c r="G332" s="8">
        <v>71.400000000000006</v>
      </c>
      <c r="H332" s="8">
        <v>145</v>
      </c>
      <c r="I332" s="7">
        <v>0.26800000000000002</v>
      </c>
      <c r="J332" s="7">
        <v>0.155</v>
      </c>
      <c r="K332" s="7">
        <v>0.86599999999999999</v>
      </c>
      <c r="L332" s="8">
        <v>293</v>
      </c>
      <c r="M332" s="8">
        <v>1.3</v>
      </c>
      <c r="N332" s="9">
        <v>3.169</v>
      </c>
      <c r="O332" s="10">
        <v>3.4790000000000001E-2</v>
      </c>
      <c r="P332" s="10">
        <v>-2.0409999999999999E-5</v>
      </c>
      <c r="Q332" s="10">
        <v>4.9559999999999998E-9</v>
      </c>
      <c r="R332" s="11">
        <v>0</v>
      </c>
      <c r="S332" s="11">
        <v>0</v>
      </c>
      <c r="T332" s="2">
        <v>-5.49</v>
      </c>
      <c r="U332" s="2">
        <v>-2.37</v>
      </c>
      <c r="V332" s="9">
        <v>16.190899999999999</v>
      </c>
      <c r="W332" s="11">
        <v>2338.38</v>
      </c>
      <c r="X332" s="11">
        <v>-34.44</v>
      </c>
      <c r="Y332" s="2">
        <v>300</v>
      </c>
      <c r="Z332" s="2">
        <v>200</v>
      </c>
      <c r="AA332" s="7">
        <v>46.61</v>
      </c>
      <c r="AB332" s="11">
        <v>-4233.88</v>
      </c>
      <c r="AC332" s="7">
        <v>-4.4080000000000004</v>
      </c>
      <c r="AD332" s="7">
        <v>1.71</v>
      </c>
      <c r="AE332" s="2">
        <v>5870</v>
      </c>
    </row>
    <row r="333" spans="1:31" ht="15" x14ac:dyDescent="0.2">
      <c r="A333" s="2">
        <v>319</v>
      </c>
      <c r="B333" s="1" t="s">
        <v>389</v>
      </c>
      <c r="C333" s="7">
        <v>86.134</v>
      </c>
      <c r="D333" s="8">
        <v>196</v>
      </c>
      <c r="E333" s="8">
        <v>375.5</v>
      </c>
      <c r="F333" s="8">
        <v>564</v>
      </c>
      <c r="G333" s="8">
        <v>38.4</v>
      </c>
      <c r="H333" s="8">
        <v>301</v>
      </c>
      <c r="I333" s="7">
        <v>0.25</v>
      </c>
      <c r="J333" s="7">
        <v>0.34799999999999998</v>
      </c>
      <c r="K333" s="7">
        <v>0.80600000000000005</v>
      </c>
      <c r="L333" s="8">
        <v>293</v>
      </c>
      <c r="M333" s="8">
        <v>2.5</v>
      </c>
      <c r="N333" s="9">
        <v>0.27400000000000002</v>
      </c>
      <c r="O333" s="10">
        <v>0.1147</v>
      </c>
      <c r="P333" s="10">
        <v>-6.7310000000000004E-5</v>
      </c>
      <c r="Q333" s="10">
        <v>1.5910000000000002E-8</v>
      </c>
      <c r="R333" s="11">
        <v>437.94</v>
      </c>
      <c r="S333" s="11">
        <v>243.03</v>
      </c>
      <c r="T333" s="2">
        <v>-61.82</v>
      </c>
      <c r="U333" s="2">
        <v>-32.76</v>
      </c>
      <c r="V333" s="9">
        <v>16.0031</v>
      </c>
      <c r="W333" s="11">
        <v>2934.87</v>
      </c>
      <c r="X333" s="11">
        <v>-62.25</v>
      </c>
      <c r="Y333" s="2">
        <v>410</v>
      </c>
      <c r="Z333" s="2">
        <v>275</v>
      </c>
      <c r="AA333" s="7">
        <v>0</v>
      </c>
      <c r="AB333" s="11">
        <v>0</v>
      </c>
      <c r="AC333" s="7">
        <v>0</v>
      </c>
      <c r="AD333" s="7">
        <v>0</v>
      </c>
      <c r="AE333" s="2">
        <v>8000</v>
      </c>
    </row>
    <row r="334" spans="1:31" ht="15" x14ac:dyDescent="0.2">
      <c r="A334" s="2">
        <v>320</v>
      </c>
      <c r="B334" s="1" t="s">
        <v>390</v>
      </c>
      <c r="C334" s="7">
        <v>108.14</v>
      </c>
      <c r="D334" s="8">
        <v>235.7</v>
      </c>
      <c r="E334" s="8">
        <v>426.8</v>
      </c>
      <c r="F334" s="8">
        <v>641</v>
      </c>
      <c r="G334" s="8">
        <v>41.2</v>
      </c>
      <c r="H334" s="8">
        <v>0</v>
      </c>
      <c r="I334" s="7">
        <v>0</v>
      </c>
      <c r="J334" s="7">
        <v>0</v>
      </c>
      <c r="K334" s="7">
        <v>0.996</v>
      </c>
      <c r="L334" s="8">
        <v>293</v>
      </c>
      <c r="M334" s="8">
        <v>1.2</v>
      </c>
      <c r="N334" s="9">
        <v>0</v>
      </c>
      <c r="O334" s="10">
        <v>0</v>
      </c>
      <c r="P334" s="10">
        <v>0</v>
      </c>
      <c r="Q334" s="10">
        <v>0</v>
      </c>
      <c r="R334" s="11">
        <v>388.84</v>
      </c>
      <c r="S334" s="11">
        <v>325.85000000000002</v>
      </c>
      <c r="T334" s="2">
        <v>0</v>
      </c>
      <c r="U334" s="2">
        <v>0</v>
      </c>
      <c r="V334" s="9">
        <v>16.2394</v>
      </c>
      <c r="W334" s="11">
        <v>3430.82</v>
      </c>
      <c r="X334" s="11">
        <v>-69.58</v>
      </c>
      <c r="Y334" s="2">
        <v>440</v>
      </c>
      <c r="Z334" s="2">
        <v>370</v>
      </c>
      <c r="AA334" s="7">
        <v>0</v>
      </c>
      <c r="AB334" s="11">
        <v>0</v>
      </c>
      <c r="AC334" s="7">
        <v>0</v>
      </c>
      <c r="AD334" s="7">
        <v>0</v>
      </c>
      <c r="AE334" s="2">
        <v>0</v>
      </c>
    </row>
    <row r="335" spans="1:31" ht="15" x14ac:dyDescent="0.2">
      <c r="A335" s="2">
        <v>321</v>
      </c>
      <c r="B335" s="1" t="s">
        <v>391</v>
      </c>
      <c r="C335" s="7">
        <v>120.151</v>
      </c>
      <c r="D335" s="8">
        <v>292.8</v>
      </c>
      <c r="E335" s="8">
        <v>474.9</v>
      </c>
      <c r="F335" s="8">
        <v>701</v>
      </c>
      <c r="G335" s="8">
        <v>38</v>
      </c>
      <c r="H335" s="8">
        <v>376</v>
      </c>
      <c r="I335" s="7">
        <v>0.25</v>
      </c>
      <c r="J335" s="7">
        <v>0.42</v>
      </c>
      <c r="K335" s="7">
        <v>1.032</v>
      </c>
      <c r="L335" s="8">
        <v>288</v>
      </c>
      <c r="M335" s="8">
        <v>3</v>
      </c>
      <c r="N335" s="9">
        <v>-7.0650000000000004</v>
      </c>
      <c r="O335" s="10">
        <v>0.15310000000000001</v>
      </c>
      <c r="P335" s="10">
        <v>-9.7239999999999997E-5</v>
      </c>
      <c r="Q335" s="10">
        <v>2.3219999999999999E-8</v>
      </c>
      <c r="R335" s="11">
        <v>1316.4</v>
      </c>
      <c r="S335" s="11">
        <v>310.82</v>
      </c>
      <c r="T335" s="2">
        <v>-20.76</v>
      </c>
      <c r="U335" s="2">
        <v>0.44</v>
      </c>
      <c r="V335" s="9">
        <v>16.238399999999999</v>
      </c>
      <c r="W335" s="11">
        <v>3781.07</v>
      </c>
      <c r="X335" s="11">
        <v>-81.150000000000006</v>
      </c>
      <c r="Y335" s="2">
        <v>520</v>
      </c>
      <c r="Z335" s="2">
        <v>350</v>
      </c>
      <c r="AA335" s="7">
        <v>0</v>
      </c>
      <c r="AB335" s="11">
        <v>0</v>
      </c>
      <c r="AC335" s="7">
        <v>0</v>
      </c>
      <c r="AD335" s="7">
        <v>0</v>
      </c>
      <c r="AE335" s="2">
        <v>0</v>
      </c>
    </row>
    <row r="336" spans="1:31" ht="15" x14ac:dyDescent="0.2">
      <c r="A336" s="2">
        <v>322</v>
      </c>
      <c r="B336" s="1" t="s">
        <v>392</v>
      </c>
      <c r="C336" s="7">
        <v>88.106999999999999</v>
      </c>
      <c r="D336" s="8">
        <v>185.7</v>
      </c>
      <c r="E336" s="8">
        <v>353</v>
      </c>
      <c r="F336" s="8">
        <v>530.6</v>
      </c>
      <c r="G336" s="8">
        <v>39.5</v>
      </c>
      <c r="H336" s="8">
        <v>282</v>
      </c>
      <c r="I336" s="7">
        <v>0.25600000000000001</v>
      </c>
      <c r="J336" s="7">
        <v>0.35199999999999998</v>
      </c>
      <c r="K336" s="7">
        <v>0.91500000000000004</v>
      </c>
      <c r="L336" s="8">
        <v>293</v>
      </c>
      <c r="M336" s="8">
        <v>1.7</v>
      </c>
      <c r="N336" s="9">
        <v>4.3479999999999999</v>
      </c>
      <c r="O336" s="10">
        <v>7.4990000000000001E-2</v>
      </c>
      <c r="P336" s="10">
        <v>-2.234E-5</v>
      </c>
      <c r="Q336" s="10">
        <v>-4.3649999999999997E-9</v>
      </c>
      <c r="R336" s="11">
        <v>442.88</v>
      </c>
      <c r="S336" s="11">
        <v>238.39</v>
      </c>
      <c r="T336" s="2">
        <v>0</v>
      </c>
      <c r="U336" s="2">
        <v>0</v>
      </c>
      <c r="V336" s="9">
        <v>16.1693</v>
      </c>
      <c r="W336" s="11">
        <v>2804.06</v>
      </c>
      <c r="X336" s="11">
        <v>-58.92</v>
      </c>
      <c r="Y336" s="2">
        <v>385</v>
      </c>
      <c r="Z336" s="2">
        <v>260</v>
      </c>
      <c r="AA336" s="7">
        <v>65.367000000000004</v>
      </c>
      <c r="AB336" s="11">
        <v>-6419.79</v>
      </c>
      <c r="AC336" s="7">
        <v>-6.915</v>
      </c>
      <c r="AD336" s="7">
        <v>3.98</v>
      </c>
      <c r="AE336" s="2">
        <v>7780</v>
      </c>
    </row>
    <row r="337" spans="1:32" ht="15" x14ac:dyDescent="0.2">
      <c r="A337" s="2">
        <v>323</v>
      </c>
      <c r="B337" s="1" t="s">
        <v>393</v>
      </c>
      <c r="C337" s="7">
        <v>76.096000000000004</v>
      </c>
      <c r="D337" s="8">
        <v>168</v>
      </c>
      <c r="E337" s="8">
        <v>315</v>
      </c>
      <c r="F337" s="8">
        <v>497</v>
      </c>
      <c r="G337" s="8">
        <v>0</v>
      </c>
      <c r="H337" s="8">
        <v>0</v>
      </c>
      <c r="I337" s="7">
        <v>0</v>
      </c>
      <c r="J337" s="7">
        <v>0</v>
      </c>
      <c r="K337" s="7">
        <v>0.88800000000000001</v>
      </c>
      <c r="L337" s="8">
        <v>291</v>
      </c>
      <c r="M337" s="8">
        <v>1</v>
      </c>
      <c r="N337" s="9">
        <v>0</v>
      </c>
      <c r="O337" s="10">
        <v>0</v>
      </c>
      <c r="P337" s="10">
        <v>0</v>
      </c>
      <c r="Q337" s="10">
        <v>0</v>
      </c>
      <c r="R337" s="11">
        <v>0</v>
      </c>
      <c r="S337" s="11">
        <v>0</v>
      </c>
      <c r="T337" s="2">
        <v>0</v>
      </c>
      <c r="U337" s="2">
        <v>0</v>
      </c>
      <c r="V337" s="9">
        <v>15.823700000000001</v>
      </c>
      <c r="W337" s="11">
        <v>2415.92</v>
      </c>
      <c r="X337" s="11">
        <v>-52.58</v>
      </c>
      <c r="Y337" s="2">
        <v>315</v>
      </c>
      <c r="Z337" s="2">
        <v>270</v>
      </c>
      <c r="AA337" s="7">
        <v>0</v>
      </c>
      <c r="AB337" s="11">
        <v>0</v>
      </c>
      <c r="AC337" s="7">
        <v>0</v>
      </c>
      <c r="AD337" s="7">
        <v>0</v>
      </c>
      <c r="AE337" s="2">
        <v>0</v>
      </c>
    </row>
    <row r="338" spans="1:32" ht="15" x14ac:dyDescent="0.2">
      <c r="A338" s="2">
        <v>324</v>
      </c>
      <c r="B338" s="1" t="s">
        <v>394</v>
      </c>
      <c r="C338" s="7">
        <v>98.188999999999993</v>
      </c>
      <c r="D338" s="8">
        <v>146.6</v>
      </c>
      <c r="E338" s="8">
        <v>374.1</v>
      </c>
      <c r="F338" s="8">
        <v>572.1</v>
      </c>
      <c r="G338" s="8">
        <v>34.299999999999997</v>
      </c>
      <c r="H338" s="8">
        <v>368</v>
      </c>
      <c r="I338" s="7">
        <v>0.26900000000000002</v>
      </c>
      <c r="J338" s="7">
        <v>0.23300000000000001</v>
      </c>
      <c r="K338" s="7">
        <v>0.77400000000000002</v>
      </c>
      <c r="L338" s="8">
        <v>289</v>
      </c>
      <c r="M338" s="8">
        <v>0</v>
      </c>
      <c r="N338" s="9">
        <v>-14.789</v>
      </c>
      <c r="O338" s="10">
        <v>0.18729999999999999</v>
      </c>
      <c r="P338" s="10">
        <v>-1.06E-4</v>
      </c>
      <c r="Q338" s="10">
        <v>2.2370000000000001E-8</v>
      </c>
      <c r="R338" s="11">
        <v>528.41</v>
      </c>
      <c r="S338" s="11">
        <v>271.58</v>
      </c>
      <c r="T338" s="2">
        <v>-36.99</v>
      </c>
      <c r="U338" s="2">
        <v>6.52</v>
      </c>
      <c r="V338" s="9">
        <v>15.7105</v>
      </c>
      <c r="W338" s="11">
        <v>2926.04</v>
      </c>
      <c r="X338" s="11">
        <v>-51.75</v>
      </c>
      <c r="Y338" s="2">
        <v>400</v>
      </c>
      <c r="Z338" s="2">
        <v>270</v>
      </c>
      <c r="AA338" s="7">
        <v>52.902000000000001</v>
      </c>
      <c r="AB338" s="11">
        <v>-5797.19</v>
      </c>
      <c r="AC338" s="7">
        <v>-5.1989999999999998</v>
      </c>
      <c r="AD338" s="7">
        <v>5.23</v>
      </c>
      <c r="AE338" s="2">
        <v>7440</v>
      </c>
    </row>
    <row r="339" spans="1:32" ht="15" x14ac:dyDescent="0.2">
      <c r="A339" s="2">
        <v>325</v>
      </c>
      <c r="B339" s="1" t="s">
        <v>395</v>
      </c>
      <c r="C339" s="7">
        <v>122.167</v>
      </c>
      <c r="D339" s="8">
        <v>269</v>
      </c>
      <c r="E339" s="8">
        <v>491.6</v>
      </c>
      <c r="F339" s="8">
        <v>716.4</v>
      </c>
      <c r="G339" s="8">
        <v>0</v>
      </c>
      <c r="H339" s="8">
        <v>0</v>
      </c>
      <c r="I339" s="7">
        <v>0</v>
      </c>
      <c r="J339" s="7">
        <v>0</v>
      </c>
      <c r="K339" s="7">
        <v>1.0249999999999999</v>
      </c>
      <c r="L339" s="8">
        <v>273</v>
      </c>
      <c r="M339" s="8">
        <v>0</v>
      </c>
      <c r="N339" s="9">
        <v>0</v>
      </c>
      <c r="O339" s="10">
        <v>0</v>
      </c>
      <c r="P339" s="10">
        <v>0</v>
      </c>
      <c r="Q339" s="10">
        <v>0</v>
      </c>
      <c r="R339" s="11">
        <v>0</v>
      </c>
      <c r="S339" s="11">
        <v>0</v>
      </c>
      <c r="T339" s="2">
        <v>-35.01</v>
      </c>
      <c r="U339" s="2">
        <v>0</v>
      </c>
      <c r="V339" s="9">
        <v>17.195499999999999</v>
      </c>
      <c r="W339" s="11">
        <v>4272.7700000000004</v>
      </c>
      <c r="X339" s="11">
        <v>-86.08</v>
      </c>
      <c r="Y339" s="2">
        <v>500</v>
      </c>
      <c r="Z339" s="2">
        <v>370</v>
      </c>
      <c r="AA339" s="7">
        <v>0</v>
      </c>
      <c r="AB339" s="11">
        <v>0</v>
      </c>
      <c r="AC339" s="7">
        <v>0</v>
      </c>
      <c r="AD339" s="7">
        <v>0</v>
      </c>
      <c r="AE339" s="2">
        <v>12140</v>
      </c>
    </row>
    <row r="340" spans="1:32" ht="15" x14ac:dyDescent="0.2">
      <c r="A340" s="2">
        <v>326</v>
      </c>
      <c r="B340" s="1" t="s">
        <v>396</v>
      </c>
      <c r="C340" s="7">
        <v>107.15600000000001</v>
      </c>
      <c r="D340" s="8">
        <v>216</v>
      </c>
      <c r="E340" s="8">
        <v>469.1</v>
      </c>
      <c r="F340" s="8">
        <v>701</v>
      </c>
      <c r="G340" s="8">
        <v>51.3</v>
      </c>
      <c r="H340" s="8">
        <v>0</v>
      </c>
      <c r="I340" s="7">
        <v>0</v>
      </c>
      <c r="J340" s="7">
        <v>0</v>
      </c>
      <c r="K340" s="7">
        <v>0.98899999999999999</v>
      </c>
      <c r="L340" s="8">
        <v>293</v>
      </c>
      <c r="M340" s="8">
        <v>1.7</v>
      </c>
      <c r="N340" s="9">
        <v>0</v>
      </c>
      <c r="O340" s="10">
        <v>0</v>
      </c>
      <c r="P340" s="10">
        <v>0</v>
      </c>
      <c r="Q340" s="10">
        <v>0</v>
      </c>
      <c r="R340" s="11">
        <v>915.12</v>
      </c>
      <c r="S340" s="11">
        <v>332.74</v>
      </c>
      <c r="T340" s="2">
        <v>20.399999999999999</v>
      </c>
      <c r="U340" s="2">
        <v>47.61</v>
      </c>
      <c r="V340" s="9">
        <v>16.3066</v>
      </c>
      <c r="W340" s="11">
        <v>3756.28</v>
      </c>
      <c r="X340" s="11">
        <v>-80.709999999999994</v>
      </c>
      <c r="Y340" s="2">
        <v>480</v>
      </c>
      <c r="Z340" s="2">
        <v>320</v>
      </c>
      <c r="AA340" s="7">
        <v>0</v>
      </c>
      <c r="AB340" s="11">
        <v>0</v>
      </c>
      <c r="AC340" s="7">
        <v>0</v>
      </c>
      <c r="AD340" s="7">
        <v>0</v>
      </c>
      <c r="AE340" s="2">
        <v>0</v>
      </c>
    </row>
    <row r="341" spans="1:32" ht="15" x14ac:dyDescent="0.2">
      <c r="A341" s="2">
        <v>327</v>
      </c>
      <c r="B341" s="1" t="s">
        <v>397</v>
      </c>
      <c r="C341" s="7">
        <v>61.084000000000003</v>
      </c>
      <c r="D341" s="8">
        <v>283.5</v>
      </c>
      <c r="E341" s="8">
        <v>443.5</v>
      </c>
      <c r="F341" s="8">
        <v>614</v>
      </c>
      <c r="G341" s="8">
        <v>44</v>
      </c>
      <c r="H341" s="8">
        <v>196</v>
      </c>
      <c r="I341" s="7">
        <v>0.17</v>
      </c>
      <c r="J341" s="7">
        <v>0</v>
      </c>
      <c r="K341" s="7">
        <v>1.016</v>
      </c>
      <c r="L341" s="8">
        <v>293</v>
      </c>
      <c r="M341" s="8">
        <v>2.6</v>
      </c>
      <c r="N341" s="9">
        <v>2.2240000000000002</v>
      </c>
      <c r="O341" s="10">
        <v>7.1879999999999999E-2</v>
      </c>
      <c r="P341" s="10">
        <v>-4.3420000000000001E-5</v>
      </c>
      <c r="Q341" s="10">
        <v>1.112E-8</v>
      </c>
      <c r="R341" s="11">
        <v>1984.1</v>
      </c>
      <c r="S341" s="11">
        <v>367.03</v>
      </c>
      <c r="T341" s="2">
        <v>-48.18</v>
      </c>
      <c r="U341" s="2">
        <v>0</v>
      </c>
      <c r="V341" s="9">
        <v>17.817399999999999</v>
      </c>
      <c r="W341" s="11">
        <v>3988.33</v>
      </c>
      <c r="X341" s="11">
        <v>-86.93</v>
      </c>
      <c r="Y341" s="2">
        <v>477</v>
      </c>
      <c r="Z341" s="2">
        <v>344</v>
      </c>
      <c r="AA341" s="7">
        <v>0</v>
      </c>
      <c r="AB341" s="11">
        <v>0</v>
      </c>
      <c r="AC341" s="7">
        <v>0</v>
      </c>
      <c r="AD341" s="7">
        <v>0</v>
      </c>
      <c r="AE341" s="2">
        <v>12000</v>
      </c>
    </row>
    <row r="342" spans="1:32" ht="15" x14ac:dyDescent="0.2">
      <c r="A342" s="2">
        <v>328</v>
      </c>
      <c r="B342" s="1" t="s">
        <v>398</v>
      </c>
      <c r="C342" s="7">
        <v>87.122</v>
      </c>
      <c r="D342" s="8">
        <v>268.39999999999998</v>
      </c>
      <c r="E342" s="8">
        <v>401.4</v>
      </c>
      <c r="F342" s="8">
        <v>618</v>
      </c>
      <c r="G342" s="8">
        <v>54</v>
      </c>
      <c r="H342" s="8">
        <v>253</v>
      </c>
      <c r="I342" s="7">
        <v>0.27</v>
      </c>
      <c r="J342" s="7">
        <v>0.37</v>
      </c>
      <c r="K342" s="7">
        <v>1</v>
      </c>
      <c r="L342" s="8">
        <v>293</v>
      </c>
      <c r="M342" s="8">
        <v>1.5</v>
      </c>
      <c r="N342" s="9">
        <v>-10.223000000000001</v>
      </c>
      <c r="O342" s="10">
        <v>0.12870000000000001</v>
      </c>
      <c r="P342" s="10">
        <v>-6.368E-5</v>
      </c>
      <c r="Q342" s="10">
        <v>1.0029999999999999E-8</v>
      </c>
      <c r="R342" s="11">
        <v>914.14</v>
      </c>
      <c r="S342" s="11">
        <v>332.75</v>
      </c>
      <c r="T342" s="2">
        <v>0</v>
      </c>
      <c r="U342" s="2">
        <v>0</v>
      </c>
      <c r="V342" s="9">
        <v>16.2364</v>
      </c>
      <c r="W342" s="11">
        <v>3171.35</v>
      </c>
      <c r="X342" s="11">
        <v>-71.150000000000006</v>
      </c>
      <c r="Y342" s="2">
        <v>440</v>
      </c>
      <c r="Z342" s="2">
        <v>300</v>
      </c>
      <c r="AA342" s="7">
        <v>0</v>
      </c>
      <c r="AB342" s="11">
        <v>0</v>
      </c>
      <c r="AC342" s="7">
        <v>0</v>
      </c>
      <c r="AD342" s="7">
        <v>0</v>
      </c>
      <c r="AE342" s="2">
        <v>9000</v>
      </c>
    </row>
    <row r="343" spans="1:32" ht="15" x14ac:dyDescent="0.2">
      <c r="A343" s="2">
        <v>329</v>
      </c>
      <c r="B343" s="1" t="s">
        <v>399</v>
      </c>
      <c r="C343" s="7">
        <v>230.31</v>
      </c>
      <c r="D343" s="8">
        <v>360</v>
      </c>
      <c r="E343" s="8">
        <v>638</v>
      </c>
      <c r="F343" s="8">
        <v>924.8</v>
      </c>
      <c r="G343" s="8">
        <v>34.6</v>
      </c>
      <c r="H343" s="8">
        <v>784</v>
      </c>
      <c r="I343" s="7">
        <v>0.35799999999999998</v>
      </c>
      <c r="J343" s="7">
        <v>0</v>
      </c>
      <c r="K343" s="7">
        <v>0</v>
      </c>
      <c r="L343" s="8">
        <v>0</v>
      </c>
      <c r="M343" s="8">
        <v>0</v>
      </c>
      <c r="N343" s="9">
        <v>0</v>
      </c>
      <c r="O343" s="10">
        <v>0</v>
      </c>
      <c r="P343" s="10">
        <v>0</v>
      </c>
      <c r="Q343" s="10">
        <v>0</v>
      </c>
      <c r="R343" s="11">
        <v>940.58</v>
      </c>
      <c r="S343" s="11">
        <v>460.94</v>
      </c>
      <c r="T343" s="2">
        <v>0</v>
      </c>
      <c r="U343" s="2">
        <v>0</v>
      </c>
      <c r="V343" s="9">
        <v>0</v>
      </c>
      <c r="W343" s="11">
        <v>0</v>
      </c>
      <c r="X343" s="11">
        <v>0</v>
      </c>
      <c r="Y343" s="2">
        <v>0</v>
      </c>
      <c r="Z343" s="2">
        <v>0</v>
      </c>
      <c r="AA343" s="7">
        <v>0</v>
      </c>
      <c r="AB343" s="11">
        <v>0</v>
      </c>
      <c r="AC343" s="7">
        <v>0</v>
      </c>
      <c r="AD343" s="7">
        <v>0</v>
      </c>
      <c r="AE343" s="2">
        <v>0</v>
      </c>
    </row>
    <row r="344" spans="1:32" ht="15" x14ac:dyDescent="0.2">
      <c r="A344" s="2">
        <v>330</v>
      </c>
      <c r="B344" s="1" t="s">
        <v>400</v>
      </c>
      <c r="C344" s="7">
        <v>107.15600000000001</v>
      </c>
      <c r="D344" s="8">
        <v>242.8</v>
      </c>
      <c r="E344" s="8">
        <v>476.5</v>
      </c>
      <c r="F344" s="8">
        <v>709</v>
      </c>
      <c r="G344" s="8">
        <v>41</v>
      </c>
      <c r="H344" s="8">
        <v>343</v>
      </c>
      <c r="I344" s="7">
        <v>0.24</v>
      </c>
      <c r="J344" s="7">
        <v>0.40600000000000003</v>
      </c>
      <c r="K344" s="7">
        <v>0.98899999999999999</v>
      </c>
      <c r="L344" s="8">
        <v>293</v>
      </c>
      <c r="M344" s="8">
        <v>1.5</v>
      </c>
      <c r="N344" s="9">
        <v>-3.819</v>
      </c>
      <c r="O344" s="10">
        <v>0.13569999999999999</v>
      </c>
      <c r="P344" s="10">
        <v>-7.2440000000000004E-5</v>
      </c>
      <c r="Q344" s="10">
        <v>1.109E-8</v>
      </c>
      <c r="R344" s="11">
        <v>928.12</v>
      </c>
      <c r="S344" s="11">
        <v>354.07</v>
      </c>
      <c r="T344" s="2">
        <v>0</v>
      </c>
      <c r="U344" s="2">
        <v>0</v>
      </c>
      <c r="V344" s="9">
        <v>16.7498</v>
      </c>
      <c r="W344" s="11">
        <v>4080.32</v>
      </c>
      <c r="X344" s="11">
        <v>-73.150000000000006</v>
      </c>
      <c r="Y344" s="2">
        <v>500</v>
      </c>
      <c r="Z344" s="2">
        <v>355</v>
      </c>
      <c r="AA344" s="7">
        <v>0</v>
      </c>
      <c r="AB344" s="11">
        <v>0</v>
      </c>
      <c r="AC344" s="7">
        <v>0</v>
      </c>
      <c r="AD344" s="7">
        <v>0</v>
      </c>
      <c r="AE344" s="2">
        <v>10900</v>
      </c>
    </row>
    <row r="345" spans="1:32" ht="15" x14ac:dyDescent="0.2">
      <c r="A345" s="2">
        <v>331</v>
      </c>
      <c r="B345" s="1" t="s">
        <v>401</v>
      </c>
      <c r="C345" s="7">
        <v>106.16800000000001</v>
      </c>
      <c r="D345" s="8">
        <v>225.3</v>
      </c>
      <c r="E345" s="8">
        <v>412.3</v>
      </c>
      <c r="F345" s="8">
        <v>617</v>
      </c>
      <c r="G345" s="8">
        <v>35</v>
      </c>
      <c r="H345" s="8">
        <v>376</v>
      </c>
      <c r="I345" s="7">
        <v>0.26</v>
      </c>
      <c r="J345" s="7">
        <v>0.33100000000000002</v>
      </c>
      <c r="K345" s="7">
        <v>0.86399999999999999</v>
      </c>
      <c r="L345" s="8">
        <v>293</v>
      </c>
      <c r="M345" s="8">
        <v>0.3</v>
      </c>
      <c r="N345" s="9">
        <v>-6.9660000000000002</v>
      </c>
      <c r="O345" s="10">
        <v>0.15040000000000001</v>
      </c>
      <c r="P345" s="10">
        <v>-8.9499999999999994E-5</v>
      </c>
      <c r="Q345" s="10">
        <v>2.0249999999999999E-8</v>
      </c>
      <c r="R345" s="11">
        <v>453.42</v>
      </c>
      <c r="S345" s="11">
        <v>257.18</v>
      </c>
      <c r="T345" s="2">
        <v>4.12</v>
      </c>
      <c r="U345" s="2">
        <v>28.41</v>
      </c>
      <c r="V345" s="9">
        <v>16.138999999999999</v>
      </c>
      <c r="W345" s="11">
        <v>3366.99</v>
      </c>
      <c r="X345" s="11">
        <v>-58.04</v>
      </c>
      <c r="Y345" s="2">
        <v>440</v>
      </c>
      <c r="Z345" s="2">
        <v>300</v>
      </c>
      <c r="AA345" s="7">
        <v>55.493000000000002</v>
      </c>
      <c r="AB345" s="11">
        <v>-6666.23</v>
      </c>
      <c r="AC345" s="7">
        <v>-5.4359999999999999</v>
      </c>
      <c r="AD345" s="7">
        <v>6.08</v>
      </c>
      <c r="AE345" s="2">
        <v>8690</v>
      </c>
    </row>
    <row r="346" spans="1:32" ht="15" x14ac:dyDescent="0.2">
      <c r="A346" s="2">
        <v>332</v>
      </c>
      <c r="B346" s="1" t="s">
        <v>402</v>
      </c>
      <c r="C346" s="7">
        <v>121.18300000000001</v>
      </c>
      <c r="D346" s="8">
        <v>275.60000000000002</v>
      </c>
      <c r="E346" s="8">
        <v>466.7</v>
      </c>
      <c r="F346" s="8">
        <v>687</v>
      </c>
      <c r="G346" s="8">
        <v>35.799999999999997</v>
      </c>
      <c r="H346" s="8">
        <v>0</v>
      </c>
      <c r="I346" s="7">
        <v>0</v>
      </c>
      <c r="J346" s="7">
        <v>0</v>
      </c>
      <c r="K346" s="7">
        <v>0.95599999999999996</v>
      </c>
      <c r="L346" s="8">
        <v>293</v>
      </c>
      <c r="M346" s="8">
        <v>1.6</v>
      </c>
      <c r="N346" s="9">
        <v>0</v>
      </c>
      <c r="O346" s="10">
        <v>0</v>
      </c>
      <c r="P346" s="10">
        <v>0</v>
      </c>
      <c r="Q346" s="10">
        <v>0</v>
      </c>
      <c r="R346" s="11">
        <v>553.02</v>
      </c>
      <c r="S346" s="11">
        <v>320.02999999999997</v>
      </c>
      <c r="T346" s="2">
        <v>20.100000000000001</v>
      </c>
      <c r="U346" s="2">
        <v>55.26</v>
      </c>
      <c r="V346" s="9">
        <v>16.964700000000001</v>
      </c>
      <c r="W346" s="11">
        <v>4276.08</v>
      </c>
      <c r="X346" s="11">
        <v>-52.8</v>
      </c>
      <c r="Y346" s="2">
        <v>480</v>
      </c>
      <c r="Z346" s="2">
        <v>345</v>
      </c>
      <c r="AA346" s="7">
        <v>0</v>
      </c>
      <c r="AB346" s="11">
        <v>0</v>
      </c>
      <c r="AC346" s="7">
        <v>0</v>
      </c>
      <c r="AD346" s="7">
        <v>0</v>
      </c>
      <c r="AE346" s="2">
        <v>0</v>
      </c>
    </row>
    <row r="347" spans="1:32" ht="15" x14ac:dyDescent="0.2">
      <c r="A347" s="2">
        <v>333</v>
      </c>
      <c r="B347" s="1" t="s">
        <v>403</v>
      </c>
      <c r="C347" s="7">
        <v>128.17400000000001</v>
      </c>
      <c r="D347" s="8">
        <v>353.5</v>
      </c>
      <c r="E347" s="8">
        <v>491.1</v>
      </c>
      <c r="F347" s="8">
        <v>748.4</v>
      </c>
      <c r="G347" s="8">
        <v>40</v>
      </c>
      <c r="H347" s="8">
        <v>410</v>
      </c>
      <c r="I347" s="7">
        <v>0.26700000000000002</v>
      </c>
      <c r="J347" s="7">
        <v>0.30199999999999999</v>
      </c>
      <c r="K347" s="7">
        <v>0.97099999999999997</v>
      </c>
      <c r="L347" s="8">
        <v>363</v>
      </c>
      <c r="M347" s="8">
        <v>0</v>
      </c>
      <c r="N347" s="9">
        <v>-16.433</v>
      </c>
      <c r="O347" s="10">
        <v>0.20300000000000001</v>
      </c>
      <c r="P347" s="10">
        <v>-1.5540000000000001E-4</v>
      </c>
      <c r="Q347" s="10">
        <v>4.7309999999999998E-8</v>
      </c>
      <c r="R347" s="11">
        <v>873.32</v>
      </c>
      <c r="S347" s="11">
        <v>352.57</v>
      </c>
      <c r="T347" s="2">
        <v>36.08</v>
      </c>
      <c r="U347" s="2">
        <v>53.44</v>
      </c>
      <c r="V347" s="9">
        <v>16.142600000000002</v>
      </c>
      <c r="W347" s="11">
        <v>3992.01</v>
      </c>
      <c r="X347" s="11">
        <v>-71.290000000000006</v>
      </c>
      <c r="Y347" s="2">
        <v>525</v>
      </c>
      <c r="Z347" s="2">
        <v>360</v>
      </c>
      <c r="AA347" s="7">
        <v>0</v>
      </c>
      <c r="AB347" s="11">
        <v>0</v>
      </c>
      <c r="AC347" s="7">
        <v>0</v>
      </c>
      <c r="AD347" s="7">
        <v>0</v>
      </c>
      <c r="AE347" s="2">
        <v>10340</v>
      </c>
    </row>
    <row r="348" spans="1:32" ht="15" x14ac:dyDescent="0.2">
      <c r="A348" s="2">
        <v>334</v>
      </c>
      <c r="B348" s="1" t="s">
        <v>404</v>
      </c>
      <c r="C348" s="7">
        <v>58.124000000000002</v>
      </c>
      <c r="D348" s="8">
        <v>134.80000000000001</v>
      </c>
      <c r="E348" s="8">
        <v>272.7</v>
      </c>
      <c r="F348" s="8">
        <v>425.2</v>
      </c>
      <c r="G348" s="8">
        <v>37.5</v>
      </c>
      <c r="H348" s="8">
        <v>255</v>
      </c>
      <c r="I348" s="7">
        <v>0.27400000000000002</v>
      </c>
      <c r="J348" s="7">
        <v>0.193</v>
      </c>
      <c r="K348" s="7">
        <v>0.57899999999999996</v>
      </c>
      <c r="L348" s="8">
        <v>293</v>
      </c>
      <c r="M348" s="8">
        <v>0</v>
      </c>
      <c r="N348" s="9">
        <v>2.266</v>
      </c>
      <c r="O348" s="10">
        <v>7.9130000000000006E-2</v>
      </c>
      <c r="P348" s="10">
        <v>-2.6469999999999999E-5</v>
      </c>
      <c r="Q348" s="10">
        <v>-6.7400000000000005E-10</v>
      </c>
      <c r="R348" s="11">
        <v>265.83999999999997</v>
      </c>
      <c r="S348" s="11">
        <v>160.19999999999999</v>
      </c>
      <c r="T348" s="2">
        <v>-30.15</v>
      </c>
      <c r="U348" s="2">
        <v>-4.0999999999999996</v>
      </c>
      <c r="V348" s="9">
        <v>15.6782</v>
      </c>
      <c r="W348" s="11">
        <v>2154.9</v>
      </c>
      <c r="X348" s="11">
        <v>-34.42</v>
      </c>
      <c r="Y348" s="2">
        <v>290</v>
      </c>
      <c r="Z348" s="2">
        <v>195</v>
      </c>
      <c r="AA348" s="7">
        <v>48.334000000000003</v>
      </c>
      <c r="AB348" s="11">
        <v>-4065.57</v>
      </c>
      <c r="AC348" s="7">
        <v>-4.7809999999999997</v>
      </c>
      <c r="AD348" s="7">
        <v>2.68</v>
      </c>
      <c r="AE348" s="2">
        <v>5352</v>
      </c>
      <c r="AF348" s="12"/>
    </row>
    <row r="349" spans="1:32" ht="15" x14ac:dyDescent="0.2">
      <c r="A349" s="2">
        <v>335</v>
      </c>
      <c r="B349" s="1" t="s">
        <v>405</v>
      </c>
      <c r="C349" s="7">
        <v>74.123000000000005</v>
      </c>
      <c r="D349" s="8">
        <v>183.9</v>
      </c>
      <c r="E349" s="8">
        <v>390.9</v>
      </c>
      <c r="F349" s="8">
        <v>562.9</v>
      </c>
      <c r="G349" s="8">
        <v>43.6</v>
      </c>
      <c r="H349" s="8">
        <v>274</v>
      </c>
      <c r="I349" s="7">
        <v>0.25900000000000001</v>
      </c>
      <c r="J349" s="7">
        <v>0.59</v>
      </c>
      <c r="K349" s="7">
        <v>0.81</v>
      </c>
      <c r="L349" s="8">
        <v>293</v>
      </c>
      <c r="M349" s="8">
        <v>1.8</v>
      </c>
      <c r="N349" s="9">
        <v>0.78</v>
      </c>
      <c r="O349" s="10">
        <v>9.9839999999999998E-2</v>
      </c>
      <c r="P349" s="10">
        <v>-5.3539999999999999E-5</v>
      </c>
      <c r="Q349" s="10">
        <v>1.119E-8</v>
      </c>
      <c r="R349" s="11">
        <v>984.54</v>
      </c>
      <c r="S349" s="11">
        <v>341.12</v>
      </c>
      <c r="T349" s="2">
        <v>-65.650000000000006</v>
      </c>
      <c r="U349" s="2">
        <v>-36.04</v>
      </c>
      <c r="V349" s="9">
        <v>17.216000000000001</v>
      </c>
      <c r="W349" s="11">
        <v>3137.02</v>
      </c>
      <c r="X349" s="11">
        <v>-94.43</v>
      </c>
      <c r="Y349" s="2">
        <v>404</v>
      </c>
      <c r="Z349" s="2">
        <v>288</v>
      </c>
      <c r="AA349" s="7">
        <v>0</v>
      </c>
      <c r="AB349" s="11">
        <v>0</v>
      </c>
      <c r="AC349" s="7">
        <v>0</v>
      </c>
      <c r="AD349" s="7">
        <v>0</v>
      </c>
      <c r="AE349" s="2">
        <v>10300</v>
      </c>
    </row>
    <row r="350" spans="1:32" ht="15" x14ac:dyDescent="0.2">
      <c r="A350" s="2">
        <v>336</v>
      </c>
      <c r="B350" s="1" t="s">
        <v>406</v>
      </c>
      <c r="C350" s="7">
        <v>73.138999999999996</v>
      </c>
      <c r="D350" s="8">
        <v>224.1</v>
      </c>
      <c r="E350" s="8">
        <v>350.6</v>
      </c>
      <c r="F350" s="8">
        <v>524</v>
      </c>
      <c r="G350" s="8">
        <v>41</v>
      </c>
      <c r="H350" s="8">
        <v>288</v>
      </c>
      <c r="I350" s="7">
        <v>0.27</v>
      </c>
      <c r="J350" s="7">
        <v>0.39600000000000002</v>
      </c>
      <c r="K350" s="7">
        <v>0.73899999999999999</v>
      </c>
      <c r="L350" s="8">
        <v>293</v>
      </c>
      <c r="M350" s="8">
        <v>1.3</v>
      </c>
      <c r="N350" s="9">
        <v>1.2130000000000001</v>
      </c>
      <c r="O350" s="10">
        <v>0.1069</v>
      </c>
      <c r="P350" s="10">
        <v>-5.749E-5</v>
      </c>
      <c r="Q350" s="10">
        <v>1.815E-8</v>
      </c>
      <c r="R350" s="11">
        <v>472.06</v>
      </c>
      <c r="S350" s="11">
        <v>246.98</v>
      </c>
      <c r="T350" s="2">
        <v>-22</v>
      </c>
      <c r="U350" s="2">
        <v>11.76</v>
      </c>
      <c r="V350" s="9">
        <v>16.608499999999999</v>
      </c>
      <c r="W350" s="11">
        <v>3012.7</v>
      </c>
      <c r="X350" s="11">
        <v>-48.96</v>
      </c>
      <c r="Y350" s="2">
        <v>373</v>
      </c>
      <c r="Z350" s="2">
        <v>259</v>
      </c>
      <c r="AA350" s="7">
        <v>0</v>
      </c>
      <c r="AB350" s="11">
        <v>0</v>
      </c>
      <c r="AC350" s="7">
        <v>0</v>
      </c>
      <c r="AD350" s="7">
        <v>0</v>
      </c>
      <c r="AE350" s="2">
        <v>7670</v>
      </c>
    </row>
    <row r="351" spans="1:32" ht="15" x14ac:dyDescent="0.2">
      <c r="A351" s="2">
        <v>337</v>
      </c>
      <c r="B351" s="1" t="s">
        <v>407</v>
      </c>
      <c r="C351" s="7">
        <v>116.161</v>
      </c>
      <c r="D351" s="8">
        <v>189</v>
      </c>
      <c r="E351" s="8">
        <v>389.6</v>
      </c>
      <c r="F351" s="8">
        <v>571</v>
      </c>
      <c r="G351" s="8">
        <v>32.299999999999997</v>
      </c>
      <c r="H351" s="8">
        <v>371</v>
      </c>
      <c r="I351" s="7">
        <v>0.26</v>
      </c>
      <c r="J351" s="7">
        <v>0.4</v>
      </c>
      <c r="K351" s="7">
        <v>0.80100000000000005</v>
      </c>
      <c r="L351" s="8">
        <v>293</v>
      </c>
      <c r="M351" s="8">
        <v>2.8</v>
      </c>
      <c r="N351" s="9">
        <v>3.2530000000000001</v>
      </c>
      <c r="O351" s="10">
        <v>0.13109999999999999</v>
      </c>
      <c r="P351" s="10">
        <v>-5.4419999999999997E-5</v>
      </c>
      <c r="Q351" s="10">
        <v>-1.8899999999999999E-10</v>
      </c>
      <c r="R351" s="11">
        <v>537.58000000000004</v>
      </c>
      <c r="S351" s="11">
        <v>272.3</v>
      </c>
      <c r="T351" s="2">
        <v>-116.26</v>
      </c>
      <c r="U351" s="2">
        <v>0</v>
      </c>
      <c r="V351" s="9">
        <v>16.183599999999998</v>
      </c>
      <c r="W351" s="11">
        <v>3151.09</v>
      </c>
      <c r="X351" s="11">
        <v>-69.150000000000006</v>
      </c>
      <c r="Y351" s="2">
        <v>435</v>
      </c>
      <c r="Z351" s="2">
        <v>295</v>
      </c>
      <c r="AA351" s="7">
        <v>0</v>
      </c>
      <c r="AB351" s="11">
        <v>0</v>
      </c>
      <c r="AC351" s="7">
        <v>0</v>
      </c>
      <c r="AD351" s="7">
        <v>0</v>
      </c>
      <c r="AE351" s="2">
        <v>8600</v>
      </c>
    </row>
    <row r="352" spans="1:32" ht="15" x14ac:dyDescent="0.2">
      <c r="A352" s="2">
        <v>338</v>
      </c>
      <c r="B352" s="1" t="s">
        <v>408</v>
      </c>
      <c r="C352" s="7">
        <v>149.23599999999999</v>
      </c>
      <c r="D352" s="8">
        <v>259</v>
      </c>
      <c r="E352" s="8">
        <v>513.9</v>
      </c>
      <c r="F352" s="8">
        <v>721</v>
      </c>
      <c r="G352" s="8">
        <v>28</v>
      </c>
      <c r="H352" s="8">
        <v>518</v>
      </c>
      <c r="I352" s="7">
        <v>0.25</v>
      </c>
      <c r="J352" s="7">
        <v>0</v>
      </c>
      <c r="K352" s="7">
        <v>0.93200000000000005</v>
      </c>
      <c r="L352" s="8">
        <v>293</v>
      </c>
      <c r="M352" s="8">
        <v>0</v>
      </c>
      <c r="N352" s="9">
        <v>-8.1370000000000005</v>
      </c>
      <c r="O352" s="10">
        <v>0.21840000000000001</v>
      </c>
      <c r="P352" s="10">
        <v>-1.328E-4</v>
      </c>
      <c r="Q352" s="10">
        <v>3.0750000000000001E-8</v>
      </c>
      <c r="R352" s="11">
        <v>1111.0999999999999</v>
      </c>
      <c r="S352" s="11">
        <v>341.28</v>
      </c>
      <c r="T352" s="2">
        <v>0</v>
      </c>
      <c r="U352" s="2">
        <v>0</v>
      </c>
      <c r="V352" s="9">
        <v>16.3994</v>
      </c>
      <c r="W352" s="11">
        <v>4079.72</v>
      </c>
      <c r="X352" s="11">
        <v>-96.15</v>
      </c>
      <c r="Y352" s="2">
        <v>560</v>
      </c>
      <c r="Z352" s="2">
        <v>385</v>
      </c>
      <c r="AA352" s="7">
        <v>0</v>
      </c>
      <c r="AB352" s="11">
        <v>0</v>
      </c>
      <c r="AC352" s="7">
        <v>0</v>
      </c>
      <c r="AD352" s="7">
        <v>0</v>
      </c>
      <c r="AE352" s="2">
        <v>11690</v>
      </c>
    </row>
    <row r="353" spans="1:33" ht="15" x14ac:dyDescent="0.2">
      <c r="A353" s="2">
        <v>339</v>
      </c>
      <c r="B353" s="1" t="s">
        <v>409</v>
      </c>
      <c r="C353" s="7">
        <v>134.22200000000001</v>
      </c>
      <c r="D353" s="8">
        <v>185.2</v>
      </c>
      <c r="E353" s="8">
        <v>456.4</v>
      </c>
      <c r="F353" s="8">
        <v>660.5</v>
      </c>
      <c r="G353" s="8">
        <v>28.5</v>
      </c>
      <c r="H353" s="8">
        <v>497</v>
      </c>
      <c r="I353" s="7">
        <v>0.26100000000000001</v>
      </c>
      <c r="J353" s="7">
        <v>0.39200000000000002</v>
      </c>
      <c r="K353" s="7">
        <v>0.86</v>
      </c>
      <c r="L353" s="8">
        <v>293</v>
      </c>
      <c r="M353" s="8">
        <v>0.4</v>
      </c>
      <c r="N353" s="9">
        <v>-5.4909999999999997</v>
      </c>
      <c r="O353" s="10">
        <v>0.1895</v>
      </c>
      <c r="P353" s="10">
        <v>-1.05E-4</v>
      </c>
      <c r="Q353" s="10">
        <v>2.0470000000000001E-8</v>
      </c>
      <c r="R353" s="11">
        <v>563.84</v>
      </c>
      <c r="S353" s="11">
        <v>296.01</v>
      </c>
      <c r="T353" s="2">
        <v>-3.3</v>
      </c>
      <c r="U353" s="2">
        <v>34.58</v>
      </c>
      <c r="V353" s="9">
        <v>16.0793</v>
      </c>
      <c r="W353" s="11">
        <v>3633.4</v>
      </c>
      <c r="X353" s="11">
        <v>-71.77</v>
      </c>
      <c r="Y353" s="2">
        <v>486</v>
      </c>
      <c r="Z353" s="2">
        <v>335</v>
      </c>
      <c r="AA353" s="7">
        <v>0</v>
      </c>
      <c r="AB353" s="11">
        <v>0</v>
      </c>
      <c r="AC353" s="7">
        <v>0</v>
      </c>
      <c r="AD353" s="7">
        <v>0</v>
      </c>
      <c r="AE353" s="2">
        <v>9380</v>
      </c>
    </row>
    <row r="354" spans="1:33" ht="15" x14ac:dyDescent="0.2">
      <c r="A354" s="2">
        <v>340</v>
      </c>
      <c r="B354" s="1" t="s">
        <v>410</v>
      </c>
      <c r="C354" s="7">
        <v>140.27000000000001</v>
      </c>
      <c r="D354" s="8">
        <v>198.4</v>
      </c>
      <c r="E354" s="8">
        <v>454.1</v>
      </c>
      <c r="F354" s="8">
        <v>667</v>
      </c>
      <c r="G354" s="8">
        <v>31.1</v>
      </c>
      <c r="H354" s="8">
        <v>0</v>
      </c>
      <c r="I354" s="7">
        <v>0</v>
      </c>
      <c r="J354" s="7">
        <v>0.36199999999999999</v>
      </c>
      <c r="K354" s="7">
        <v>0.79900000000000004</v>
      </c>
      <c r="L354" s="8">
        <v>293</v>
      </c>
      <c r="M354" s="8">
        <v>0</v>
      </c>
      <c r="N354" s="9">
        <v>-15.037000000000001</v>
      </c>
      <c r="O354" s="10">
        <v>0.25819999999999999</v>
      </c>
      <c r="P354" s="10">
        <v>-1.506E-4</v>
      </c>
      <c r="Q354" s="10">
        <v>3.344E-8</v>
      </c>
      <c r="R354" s="11">
        <v>598.29999999999995</v>
      </c>
      <c r="S354" s="11">
        <v>311.39</v>
      </c>
      <c r="T354" s="2">
        <v>-50.95</v>
      </c>
      <c r="U354" s="2">
        <v>13.49</v>
      </c>
      <c r="V354" s="9">
        <v>15.9116</v>
      </c>
      <c r="W354" s="11">
        <v>3542.57</v>
      </c>
      <c r="X354" s="11">
        <v>-72.319999999999993</v>
      </c>
      <c r="Y354" s="2">
        <v>485</v>
      </c>
      <c r="Z354" s="2">
        <v>332</v>
      </c>
      <c r="AA354" s="7">
        <v>0</v>
      </c>
      <c r="AB354" s="11">
        <v>0</v>
      </c>
      <c r="AC354" s="7">
        <v>0</v>
      </c>
      <c r="AD354" s="7">
        <v>0</v>
      </c>
      <c r="AE354" s="2">
        <v>9200</v>
      </c>
    </row>
    <row r="355" spans="1:33" ht="15" x14ac:dyDescent="0.2">
      <c r="A355" s="2">
        <v>341</v>
      </c>
      <c r="B355" s="1" t="s">
        <v>411</v>
      </c>
      <c r="C355" s="7">
        <v>72.106999999999999</v>
      </c>
      <c r="D355" s="8">
        <v>176.8</v>
      </c>
      <c r="E355" s="8">
        <v>348</v>
      </c>
      <c r="F355" s="8">
        <v>524</v>
      </c>
      <c r="G355" s="8">
        <v>40</v>
      </c>
      <c r="H355" s="8">
        <v>278</v>
      </c>
      <c r="I355" s="7">
        <v>0.26</v>
      </c>
      <c r="J355" s="7">
        <v>0.35199999999999998</v>
      </c>
      <c r="K355" s="7">
        <v>0.80200000000000005</v>
      </c>
      <c r="L355" s="8">
        <v>293</v>
      </c>
      <c r="M355" s="8">
        <v>2.6</v>
      </c>
      <c r="N355" s="9">
        <v>3.363</v>
      </c>
      <c r="O355" s="10">
        <v>8.2570000000000005E-2</v>
      </c>
      <c r="P355" s="10">
        <v>-4.1149999999999997E-5</v>
      </c>
      <c r="Q355" s="10">
        <v>6.8960000000000002E-9</v>
      </c>
      <c r="R355" s="11">
        <v>472.31</v>
      </c>
      <c r="S355" s="11">
        <v>233.42</v>
      </c>
      <c r="T355" s="2">
        <v>-49</v>
      </c>
      <c r="U355" s="2">
        <v>-27.43</v>
      </c>
      <c r="V355" s="9">
        <v>16.166799999999999</v>
      </c>
      <c r="W355" s="11">
        <v>2839.09</v>
      </c>
      <c r="X355" s="11">
        <v>-50.15</v>
      </c>
      <c r="Y355" s="2">
        <v>380</v>
      </c>
      <c r="Z355" s="2">
        <v>255</v>
      </c>
      <c r="AA355" s="7">
        <v>0</v>
      </c>
      <c r="AB355" s="11">
        <v>0</v>
      </c>
      <c r="AC355" s="7">
        <v>0</v>
      </c>
      <c r="AD355" s="7">
        <v>0</v>
      </c>
      <c r="AE355" s="2">
        <v>7530</v>
      </c>
    </row>
    <row r="356" spans="1:33" ht="15" x14ac:dyDescent="0.2">
      <c r="A356" s="2">
        <v>342</v>
      </c>
      <c r="B356" s="1" t="s">
        <v>412</v>
      </c>
      <c r="C356" s="7">
        <v>88.106999999999999</v>
      </c>
      <c r="D356" s="8">
        <v>267.89999999999998</v>
      </c>
      <c r="E356" s="8">
        <v>436.4</v>
      </c>
      <c r="F356" s="8">
        <v>628</v>
      </c>
      <c r="G356" s="8">
        <v>52</v>
      </c>
      <c r="H356" s="8">
        <v>292</v>
      </c>
      <c r="I356" s="7">
        <v>0.29499999999999998</v>
      </c>
      <c r="J356" s="7">
        <v>0.67</v>
      </c>
      <c r="K356" s="7">
        <v>0.95799999999999996</v>
      </c>
      <c r="L356" s="8">
        <v>293</v>
      </c>
      <c r="M356" s="8">
        <v>1.5</v>
      </c>
      <c r="N356" s="9">
        <v>2.8039999999999998</v>
      </c>
      <c r="O356" s="10">
        <v>9.8809999999999995E-2</v>
      </c>
      <c r="P356" s="10">
        <v>-5.804E-5</v>
      </c>
      <c r="Q356" s="10">
        <v>1.321E-8</v>
      </c>
      <c r="R356" s="11">
        <v>640.41999999999996</v>
      </c>
      <c r="S356" s="11">
        <v>321.13</v>
      </c>
      <c r="T356" s="2">
        <v>-113.73</v>
      </c>
      <c r="U356" s="2">
        <v>0</v>
      </c>
      <c r="V356" s="9">
        <v>17.923999999999999</v>
      </c>
      <c r="W356" s="11">
        <v>4130.93</v>
      </c>
      <c r="X356" s="11">
        <v>-70.55</v>
      </c>
      <c r="Y356" s="2">
        <v>470</v>
      </c>
      <c r="Z356" s="2">
        <v>335</v>
      </c>
      <c r="AA356" s="7">
        <v>73.805999999999997</v>
      </c>
      <c r="AB356" s="11">
        <v>-9015.33</v>
      </c>
      <c r="AC356" s="7">
        <v>-7.6509999999999998</v>
      </c>
      <c r="AD356" s="7">
        <v>4.22</v>
      </c>
      <c r="AE356" s="2">
        <v>10040</v>
      </c>
    </row>
    <row r="357" spans="1:33" ht="15" x14ac:dyDescent="0.2">
      <c r="A357" s="2">
        <v>343</v>
      </c>
      <c r="B357" s="1" t="s">
        <v>413</v>
      </c>
      <c r="C357" s="7">
        <v>142.286</v>
      </c>
      <c r="D357" s="8">
        <v>243.5</v>
      </c>
      <c r="E357" s="8">
        <v>447.3</v>
      </c>
      <c r="F357" s="8">
        <v>617.6</v>
      </c>
      <c r="G357" s="8">
        <v>20.8</v>
      </c>
      <c r="H357" s="8">
        <v>603</v>
      </c>
      <c r="I357" s="7">
        <v>0.247</v>
      </c>
      <c r="J357" s="7">
        <v>0.49</v>
      </c>
      <c r="K357" s="7">
        <v>0.73</v>
      </c>
      <c r="L357" s="8">
        <v>293</v>
      </c>
      <c r="M357" s="8">
        <v>0</v>
      </c>
      <c r="N357" s="9">
        <v>-1.89</v>
      </c>
      <c r="O357" s="10">
        <v>0.22950000000000001</v>
      </c>
      <c r="P357" s="10">
        <v>-1.2630000000000001E-4</v>
      </c>
      <c r="Q357" s="10">
        <v>2.7010000000000002E-8</v>
      </c>
      <c r="R357" s="11">
        <v>558.61</v>
      </c>
      <c r="S357" s="11">
        <v>288.37</v>
      </c>
      <c r="T357" s="2">
        <v>-59.67</v>
      </c>
      <c r="U357" s="2">
        <v>7.94</v>
      </c>
      <c r="V357" s="9">
        <v>16.011399999999998</v>
      </c>
      <c r="W357" s="11">
        <v>3456.8</v>
      </c>
      <c r="X357" s="11">
        <v>-78.67</v>
      </c>
      <c r="Y357" s="2">
        <v>476</v>
      </c>
      <c r="Z357" s="2">
        <v>330</v>
      </c>
      <c r="AA357" s="7">
        <v>75.474999999999994</v>
      </c>
      <c r="AB357" s="11">
        <v>-8563.64</v>
      </c>
      <c r="AC357" s="7">
        <v>-8.1489999999999991</v>
      </c>
      <c r="AD357" s="7">
        <v>10.199999999999999</v>
      </c>
      <c r="AE357" s="2">
        <v>9388</v>
      </c>
    </row>
    <row r="358" spans="1:33" ht="15" x14ac:dyDescent="0.2">
      <c r="A358" s="2">
        <v>344</v>
      </c>
      <c r="B358" s="1" t="s">
        <v>414</v>
      </c>
      <c r="C358" s="7">
        <v>210.405</v>
      </c>
      <c r="D358" s="8">
        <v>0</v>
      </c>
      <c r="E358" s="8">
        <v>552.5</v>
      </c>
      <c r="F358" s="8">
        <v>723.8</v>
      </c>
      <c r="G358" s="8">
        <v>15</v>
      </c>
      <c r="H358" s="8">
        <v>0</v>
      </c>
      <c r="I358" s="7">
        <v>0</v>
      </c>
      <c r="J358" s="7">
        <v>0.65400000000000003</v>
      </c>
      <c r="K358" s="7">
        <v>0</v>
      </c>
      <c r="L358" s="8">
        <v>0</v>
      </c>
      <c r="M358" s="8">
        <v>0</v>
      </c>
      <c r="N358" s="9">
        <v>-14.79</v>
      </c>
      <c r="O358" s="10">
        <v>3.601</v>
      </c>
      <c r="P358" s="10">
        <v>-1</v>
      </c>
      <c r="Q358" s="10">
        <v>-2.0819999999999999</v>
      </c>
      <c r="R358" s="11">
        <v>-4</v>
      </c>
      <c r="S358" s="11">
        <v>4.6790000000000003</v>
      </c>
      <c r="T358" s="2">
        <v>-8</v>
      </c>
      <c r="U358" s="2">
        <v>771.74</v>
      </c>
      <c r="V358" s="9">
        <v>368.3</v>
      </c>
      <c r="W358" s="11">
        <v>-69.78</v>
      </c>
      <c r="X358" s="11">
        <v>26.73</v>
      </c>
      <c r="Y358" s="2">
        <v>16.126100000000001</v>
      </c>
      <c r="Z358" s="2">
        <v>4203.9399999999996</v>
      </c>
      <c r="AA358" s="7">
        <v>-109.7</v>
      </c>
      <c r="AB358" s="11">
        <v>586</v>
      </c>
      <c r="AC358" s="7">
        <v>413</v>
      </c>
      <c r="AD358" s="7">
        <v>0</v>
      </c>
      <c r="AE358" s="2">
        <v>0</v>
      </c>
      <c r="AG358" s="2">
        <v>0</v>
      </c>
    </row>
    <row r="359" spans="1:33" ht="15" x14ac:dyDescent="0.2">
      <c r="A359" s="2">
        <v>345</v>
      </c>
      <c r="B359" s="1" t="s">
        <v>415</v>
      </c>
      <c r="C359" s="7">
        <v>224.43199999999999</v>
      </c>
      <c r="D359" s="8">
        <v>0</v>
      </c>
      <c r="E359" s="8">
        <v>570.79999999999995</v>
      </c>
      <c r="F359" s="8">
        <v>750</v>
      </c>
      <c r="G359" s="8">
        <v>13.4</v>
      </c>
      <c r="H359" s="8">
        <v>0</v>
      </c>
      <c r="I359" s="7">
        <v>0</v>
      </c>
      <c r="J359" s="7">
        <v>0.58299999999999996</v>
      </c>
      <c r="K359" s="7">
        <v>0</v>
      </c>
      <c r="L359" s="8">
        <v>0</v>
      </c>
      <c r="M359" s="8">
        <v>0</v>
      </c>
      <c r="N359" s="9">
        <v>-16.484000000000002</v>
      </c>
      <c r="O359" s="10">
        <v>3.9510000000000001</v>
      </c>
      <c r="P359" s="10">
        <v>-1</v>
      </c>
      <c r="Q359" s="10">
        <v>-2.2959999999999998</v>
      </c>
      <c r="R359" s="11">
        <v>-4</v>
      </c>
      <c r="S359" s="11">
        <v>5.1180000000000003</v>
      </c>
      <c r="T359" s="2">
        <v>-8</v>
      </c>
      <c r="U359" s="2">
        <v>925.84</v>
      </c>
      <c r="V359" s="9">
        <v>378.69</v>
      </c>
      <c r="W359" s="11">
        <v>0</v>
      </c>
      <c r="X359" s="11">
        <v>0</v>
      </c>
      <c r="Y359" s="2">
        <v>16.162700000000001</v>
      </c>
      <c r="Z359" s="2">
        <v>4373.37</v>
      </c>
      <c r="AA359" s="7">
        <v>-111.8</v>
      </c>
      <c r="AB359" s="11">
        <v>573</v>
      </c>
      <c r="AC359" s="7">
        <v>463</v>
      </c>
      <c r="AD359" s="7">
        <v>0</v>
      </c>
      <c r="AE359" s="2">
        <v>0</v>
      </c>
      <c r="AG359" s="2">
        <v>0</v>
      </c>
    </row>
    <row r="360" spans="1:33" ht="15" x14ac:dyDescent="0.2">
      <c r="A360" s="2">
        <v>346</v>
      </c>
      <c r="B360" s="1" t="s">
        <v>416</v>
      </c>
      <c r="C360" s="7">
        <v>170.34</v>
      </c>
      <c r="D360" s="8">
        <v>263.60000000000002</v>
      </c>
      <c r="E360" s="8">
        <v>489.5</v>
      </c>
      <c r="F360" s="8">
        <v>658.3</v>
      </c>
      <c r="G360" s="8">
        <v>18</v>
      </c>
      <c r="H360" s="8">
        <v>713</v>
      </c>
      <c r="I360" s="7">
        <v>0.24</v>
      </c>
      <c r="J360" s="7">
        <v>0.56200000000000006</v>
      </c>
      <c r="K360" s="7">
        <v>0.748</v>
      </c>
      <c r="L360" s="8">
        <v>293</v>
      </c>
      <c r="M360" s="8">
        <v>0</v>
      </c>
      <c r="N360" s="9">
        <v>-2.2280000000000002</v>
      </c>
      <c r="O360" s="10">
        <v>0.27439999999999998</v>
      </c>
      <c r="P360" s="10">
        <v>-1.516E-4</v>
      </c>
      <c r="Q360" s="10">
        <v>3.2460000000000001E-8</v>
      </c>
      <c r="R360" s="11">
        <v>631.63</v>
      </c>
      <c r="S360" s="11">
        <v>318.77999999999997</v>
      </c>
      <c r="T360" s="2">
        <v>-69.52</v>
      </c>
      <c r="U360" s="2">
        <v>11.96</v>
      </c>
      <c r="V360" s="9">
        <v>16.113399999999999</v>
      </c>
      <c r="W360" s="11">
        <v>3774.56</v>
      </c>
      <c r="X360" s="11">
        <v>-91.31</v>
      </c>
      <c r="Y360" s="2">
        <v>520</v>
      </c>
      <c r="Z360" s="2">
        <v>364</v>
      </c>
      <c r="AA360" s="7">
        <v>84.248000000000005</v>
      </c>
      <c r="AB360" s="11">
        <v>-10012.5</v>
      </c>
      <c r="AC360" s="7">
        <v>-9.2360000000000007</v>
      </c>
      <c r="AD360" s="7">
        <v>13.37</v>
      </c>
      <c r="AE360" s="2">
        <v>10430</v>
      </c>
    </row>
    <row r="361" spans="1:33" ht="15" x14ac:dyDescent="0.2">
      <c r="A361" s="2">
        <v>347</v>
      </c>
      <c r="B361" s="1" t="s">
        <v>417</v>
      </c>
      <c r="C361" s="7">
        <v>238.459</v>
      </c>
      <c r="D361" s="8">
        <v>0</v>
      </c>
      <c r="E361" s="8">
        <v>584.1</v>
      </c>
      <c r="F361" s="8">
        <v>750</v>
      </c>
      <c r="G361" s="8">
        <v>12.8</v>
      </c>
      <c r="H361" s="8">
        <v>0</v>
      </c>
      <c r="I361" s="7">
        <v>0</v>
      </c>
      <c r="J361" s="7">
        <v>0.71899999999999997</v>
      </c>
      <c r="K361" s="7">
        <v>0</v>
      </c>
      <c r="L361" s="8">
        <v>0</v>
      </c>
      <c r="M361" s="8">
        <v>0</v>
      </c>
      <c r="N361" s="9">
        <v>-15.11</v>
      </c>
      <c r="O361" s="10">
        <v>0.40489999999999998</v>
      </c>
      <c r="P361" s="10">
        <v>-2.3330000000000001E-4</v>
      </c>
      <c r="Q361" s="10">
        <v>5.2199999999999998E-8</v>
      </c>
      <c r="R361" s="11">
        <v>853.9</v>
      </c>
      <c r="S361" s="11">
        <v>385.53</v>
      </c>
      <c r="T361" s="2">
        <v>-80.28</v>
      </c>
      <c r="U361" s="2">
        <v>30.1</v>
      </c>
      <c r="V361" s="9">
        <v>16.191500000000001</v>
      </c>
      <c r="W361" s="11">
        <v>4395.87</v>
      </c>
      <c r="X361" s="11">
        <v>-124.2</v>
      </c>
      <c r="Y361" s="2">
        <v>619</v>
      </c>
      <c r="Z361" s="2">
        <v>441</v>
      </c>
      <c r="AA361" s="7">
        <v>0</v>
      </c>
      <c r="AB361" s="11">
        <v>0</v>
      </c>
      <c r="AC361" s="7">
        <v>0</v>
      </c>
      <c r="AD361" s="7">
        <v>0</v>
      </c>
      <c r="AE361" s="2">
        <v>12570</v>
      </c>
    </row>
    <row r="362" spans="1:33" ht="15" x14ac:dyDescent="0.2">
      <c r="A362" s="2">
        <v>348</v>
      </c>
      <c r="B362" s="1" t="s">
        <v>418</v>
      </c>
      <c r="C362" s="7">
        <v>282.55599999999998</v>
      </c>
      <c r="D362" s="8">
        <v>310</v>
      </c>
      <c r="E362" s="8">
        <v>617</v>
      </c>
      <c r="F362" s="8">
        <v>767</v>
      </c>
      <c r="G362" s="8">
        <v>11</v>
      </c>
      <c r="H362" s="8">
        <v>0</v>
      </c>
      <c r="I362" s="7">
        <v>0</v>
      </c>
      <c r="J362" s="7">
        <v>0.90700000000000003</v>
      </c>
      <c r="K362" s="7">
        <v>0.77500000000000002</v>
      </c>
      <c r="L362" s="8">
        <v>313</v>
      </c>
      <c r="M362" s="8">
        <v>0</v>
      </c>
      <c r="N362" s="9">
        <v>-5.3460000000000001</v>
      </c>
      <c r="O362" s="10">
        <v>0.4632</v>
      </c>
      <c r="P362" s="10">
        <v>-2.6669999999999998E-4</v>
      </c>
      <c r="Q362" s="10">
        <v>6.039E-8</v>
      </c>
      <c r="R362" s="11">
        <v>811.29</v>
      </c>
      <c r="S362" s="11">
        <v>401.67</v>
      </c>
      <c r="T362" s="2">
        <v>-108.93</v>
      </c>
      <c r="U362" s="2">
        <v>28.04</v>
      </c>
      <c r="V362" s="9">
        <v>16.468499999999999</v>
      </c>
      <c r="W362" s="11">
        <v>4680.46</v>
      </c>
      <c r="X362" s="11">
        <v>-141.1</v>
      </c>
      <c r="Y362" s="2">
        <v>652</v>
      </c>
      <c r="Z362" s="2">
        <v>471</v>
      </c>
      <c r="AA362" s="7">
        <v>0</v>
      </c>
      <c r="AB362" s="11">
        <v>0</v>
      </c>
      <c r="AC362" s="7">
        <v>0</v>
      </c>
      <c r="AD362" s="7">
        <v>0</v>
      </c>
      <c r="AE362" s="2">
        <v>13740</v>
      </c>
    </row>
    <row r="363" spans="1:33" ht="15" x14ac:dyDescent="0.2">
      <c r="A363" s="2">
        <v>349</v>
      </c>
      <c r="B363" s="1" t="s">
        <v>419</v>
      </c>
      <c r="C363" s="7">
        <v>20.183</v>
      </c>
      <c r="D363" s="8">
        <v>24.5</v>
      </c>
      <c r="E363" s="8">
        <v>27</v>
      </c>
      <c r="F363" s="8">
        <v>44.4</v>
      </c>
      <c r="G363" s="8">
        <v>27.2</v>
      </c>
      <c r="H363" s="8">
        <v>41.7</v>
      </c>
      <c r="I363" s="7">
        <v>0.311</v>
      </c>
      <c r="J363" s="7">
        <v>0</v>
      </c>
      <c r="K363" s="7">
        <v>1.204</v>
      </c>
      <c r="L363" s="8">
        <v>27</v>
      </c>
      <c r="M363" s="8">
        <v>0</v>
      </c>
      <c r="N363" s="9">
        <v>0</v>
      </c>
      <c r="O363" s="10">
        <v>0</v>
      </c>
      <c r="P363" s="10">
        <v>0</v>
      </c>
      <c r="Q363" s="10">
        <v>0</v>
      </c>
      <c r="R363" s="11">
        <v>0</v>
      </c>
      <c r="S363" s="11">
        <v>0</v>
      </c>
      <c r="T363" s="2">
        <v>0</v>
      </c>
      <c r="U363" s="2">
        <v>0</v>
      </c>
      <c r="V363" s="9">
        <v>14.0099</v>
      </c>
      <c r="W363" s="11">
        <v>180.47</v>
      </c>
      <c r="X363" s="11">
        <v>-2.61</v>
      </c>
      <c r="Y363" s="2">
        <v>29</v>
      </c>
      <c r="Z363" s="2">
        <v>24</v>
      </c>
      <c r="AA363" s="7">
        <v>26.181000000000001</v>
      </c>
      <c r="AB363" s="11">
        <v>-295.44</v>
      </c>
      <c r="AC363" s="7">
        <v>-2.645</v>
      </c>
      <c r="AD363" s="7">
        <v>4.1000000000000002E-2</v>
      </c>
      <c r="AE363" s="2">
        <v>440</v>
      </c>
    </row>
    <row r="364" spans="1:33" ht="15" x14ac:dyDescent="0.2">
      <c r="A364" s="2">
        <v>350</v>
      </c>
      <c r="B364" s="1" t="s">
        <v>420</v>
      </c>
      <c r="C364" s="7">
        <v>240.47499999999999</v>
      </c>
      <c r="D364" s="8">
        <v>295</v>
      </c>
      <c r="E364" s="8">
        <v>575.20000000000005</v>
      </c>
      <c r="F364" s="8">
        <v>733</v>
      </c>
      <c r="G364" s="8">
        <v>13</v>
      </c>
      <c r="H364" s="8">
        <v>1000</v>
      </c>
      <c r="I364" s="7">
        <v>0.22</v>
      </c>
      <c r="J364" s="7">
        <v>0.77</v>
      </c>
      <c r="K364" s="7">
        <v>0.77800000000000002</v>
      </c>
      <c r="L364" s="8">
        <v>293</v>
      </c>
      <c r="M364" s="8">
        <v>0</v>
      </c>
      <c r="N364" s="9">
        <v>-3.3359999999999999</v>
      </c>
      <c r="O364" s="10">
        <v>0.38790000000000002</v>
      </c>
      <c r="P364" s="10">
        <v>-2.1689999999999999E-4</v>
      </c>
      <c r="Q364" s="10">
        <v>4.7099999999999998E-8</v>
      </c>
      <c r="R364" s="11">
        <v>757.88</v>
      </c>
      <c r="S364" s="11">
        <v>375.9</v>
      </c>
      <c r="T364" s="2">
        <v>-94.15</v>
      </c>
      <c r="U364" s="2">
        <v>22.01</v>
      </c>
      <c r="V364" s="9">
        <v>16.151</v>
      </c>
      <c r="W364" s="11">
        <v>4294.55</v>
      </c>
      <c r="X364" s="11">
        <v>-124</v>
      </c>
      <c r="Y364" s="2">
        <v>610</v>
      </c>
      <c r="Z364" s="2">
        <v>434</v>
      </c>
      <c r="AA364" s="7">
        <v>0</v>
      </c>
      <c r="AB364" s="11">
        <v>0</v>
      </c>
      <c r="AC364" s="7">
        <v>0</v>
      </c>
      <c r="AD364" s="7">
        <v>0</v>
      </c>
      <c r="AE364" s="2">
        <v>12640</v>
      </c>
    </row>
    <row r="365" spans="1:33" ht="15" x14ac:dyDescent="0.2">
      <c r="A365" s="2">
        <v>351</v>
      </c>
      <c r="B365" s="1" t="s">
        <v>421</v>
      </c>
      <c r="C365" s="7">
        <v>100.205</v>
      </c>
      <c r="D365" s="8">
        <v>182.6</v>
      </c>
      <c r="E365" s="8">
        <v>371.6</v>
      </c>
      <c r="F365" s="8">
        <v>540.20000000000005</v>
      </c>
      <c r="G365" s="8">
        <v>27</v>
      </c>
      <c r="H365" s="8">
        <v>432</v>
      </c>
      <c r="I365" s="7">
        <v>0.26300000000000001</v>
      </c>
      <c r="J365" s="7">
        <v>0.35099999999999998</v>
      </c>
      <c r="K365" s="7">
        <v>0.68400000000000005</v>
      </c>
      <c r="L365" s="8">
        <v>293</v>
      </c>
      <c r="M365" s="8">
        <v>0</v>
      </c>
      <c r="N365" s="9">
        <v>-1.2290000000000001</v>
      </c>
      <c r="O365" s="10">
        <v>0.1615</v>
      </c>
      <c r="P365" s="10">
        <v>-8.7200000000000005E-5</v>
      </c>
      <c r="Q365" s="10">
        <v>1.829E-8</v>
      </c>
      <c r="R365" s="11">
        <v>436.73</v>
      </c>
      <c r="S365" s="11">
        <v>232.53</v>
      </c>
      <c r="T365" s="2">
        <v>-44.88</v>
      </c>
      <c r="U365" s="2">
        <v>1.91</v>
      </c>
      <c r="V365" s="9">
        <v>15.873699999999999</v>
      </c>
      <c r="W365" s="11">
        <v>2911.32</v>
      </c>
      <c r="X365" s="11">
        <v>-56.51</v>
      </c>
      <c r="Y365" s="2">
        <v>400</v>
      </c>
      <c r="Z365" s="2">
        <v>270</v>
      </c>
      <c r="AA365" s="7">
        <v>61.276000000000003</v>
      </c>
      <c r="AB365" s="11">
        <v>-6303.87</v>
      </c>
      <c r="AC365" s="7">
        <v>-6.3730000000000002</v>
      </c>
      <c r="AD365" s="7">
        <v>6</v>
      </c>
      <c r="AE365" s="2">
        <v>7576</v>
      </c>
    </row>
    <row r="366" spans="1:33" ht="15" x14ac:dyDescent="0.2">
      <c r="A366" s="2">
        <v>352</v>
      </c>
      <c r="B366" s="1" t="s">
        <v>422</v>
      </c>
      <c r="C366" s="7">
        <v>168.32400000000001</v>
      </c>
      <c r="D366" s="8">
        <v>0</v>
      </c>
      <c r="E366" s="8">
        <v>497.3</v>
      </c>
      <c r="F366" s="8">
        <v>679</v>
      </c>
      <c r="G366" s="8">
        <v>19.2</v>
      </c>
      <c r="H366" s="8">
        <v>0</v>
      </c>
      <c r="I366" s="7">
        <v>0</v>
      </c>
      <c r="J366" s="7">
        <v>0.51500000000000001</v>
      </c>
      <c r="K366" s="7">
        <v>0</v>
      </c>
      <c r="L366" s="8">
        <v>0</v>
      </c>
      <c r="M366" s="8">
        <v>0</v>
      </c>
      <c r="N366" s="9">
        <v>14.154999999999999</v>
      </c>
      <c r="O366" s="10">
        <v>0.29220000000000002</v>
      </c>
      <c r="P366" s="10">
        <v>-1.6919999999999999E-4</v>
      </c>
      <c r="Q366" s="10">
        <v>3.8129999999999998E-8</v>
      </c>
      <c r="R366" s="11">
        <v>654.77</v>
      </c>
      <c r="S366" s="11">
        <v>333.12</v>
      </c>
      <c r="T366" s="2">
        <v>-55</v>
      </c>
      <c r="U366" s="2">
        <v>20.7</v>
      </c>
      <c r="V366" s="9">
        <v>16.058900000000001</v>
      </c>
      <c r="W366" s="11">
        <v>3850.38</v>
      </c>
      <c r="X366" s="11">
        <v>-88.75</v>
      </c>
      <c r="Y366" s="2">
        <v>529</v>
      </c>
      <c r="Z366" s="2">
        <v>368</v>
      </c>
      <c r="AA366" s="7">
        <v>0</v>
      </c>
      <c r="AB366" s="11">
        <v>0</v>
      </c>
      <c r="AC366" s="7">
        <v>0</v>
      </c>
      <c r="AD366" s="7">
        <v>0</v>
      </c>
      <c r="AE366" s="2">
        <v>10360</v>
      </c>
    </row>
    <row r="367" spans="1:33" ht="15" x14ac:dyDescent="0.2">
      <c r="A367" s="2">
        <v>353</v>
      </c>
      <c r="B367" s="1" t="s">
        <v>423</v>
      </c>
      <c r="C367" s="7">
        <v>226.44800000000001</v>
      </c>
      <c r="D367" s="8">
        <v>291</v>
      </c>
      <c r="E367" s="8">
        <v>560</v>
      </c>
      <c r="F367" s="8">
        <v>717</v>
      </c>
      <c r="G367" s="8">
        <v>14</v>
      </c>
      <c r="H367" s="8">
        <v>0</v>
      </c>
      <c r="I367" s="7">
        <v>0</v>
      </c>
      <c r="J367" s="7">
        <v>0.74199999999999999</v>
      </c>
      <c r="K367" s="7">
        <v>0.77300000000000002</v>
      </c>
      <c r="L367" s="8">
        <v>293</v>
      </c>
      <c r="M367" s="8">
        <v>0</v>
      </c>
      <c r="N367" s="9">
        <v>-3.109</v>
      </c>
      <c r="O367" s="10">
        <v>0.36520000000000002</v>
      </c>
      <c r="P367" s="10">
        <v>-2.039E-4</v>
      </c>
      <c r="Q367" s="10">
        <v>4.4180000000000003E-8</v>
      </c>
      <c r="R367" s="11">
        <v>738.3</v>
      </c>
      <c r="S367" s="11">
        <v>366.11</v>
      </c>
      <c r="T367" s="2">
        <v>-89.23</v>
      </c>
      <c r="U367" s="2">
        <v>20</v>
      </c>
      <c r="V367" s="9">
        <v>16.184100000000001</v>
      </c>
      <c r="W367" s="11">
        <v>4214.91</v>
      </c>
      <c r="X367" s="11">
        <v>-118.7</v>
      </c>
      <c r="Y367" s="2">
        <v>594</v>
      </c>
      <c r="Z367" s="2">
        <v>423</v>
      </c>
      <c r="AA367" s="7">
        <v>95.68</v>
      </c>
      <c r="AB367" s="11">
        <v>-12411.3</v>
      </c>
      <c r="AC367" s="7">
        <v>-10.58</v>
      </c>
      <c r="AD367" s="7">
        <v>20.27</v>
      </c>
      <c r="AE367" s="2">
        <v>12240</v>
      </c>
    </row>
    <row r="368" spans="1:33" ht="15" x14ac:dyDescent="0.2">
      <c r="A368" s="2">
        <v>354</v>
      </c>
      <c r="B368" s="1" t="s">
        <v>424</v>
      </c>
      <c r="C368" s="7">
        <v>294.56700000000001</v>
      </c>
      <c r="D368" s="8">
        <v>0</v>
      </c>
      <c r="E368" s="8">
        <v>637</v>
      </c>
      <c r="F368" s="8">
        <v>791</v>
      </c>
      <c r="G368" s="8">
        <v>9.6</v>
      </c>
      <c r="H368" s="8">
        <v>0</v>
      </c>
      <c r="I368" s="7">
        <v>0</v>
      </c>
      <c r="J368" s="7">
        <v>0.86099999999999999</v>
      </c>
      <c r="K368" s="7">
        <v>0</v>
      </c>
      <c r="L368" s="8">
        <v>0</v>
      </c>
      <c r="M368" s="8">
        <v>0</v>
      </c>
      <c r="N368" s="9">
        <v>-15.927</v>
      </c>
      <c r="O368" s="10">
        <v>0.49540000000000001</v>
      </c>
      <c r="P368" s="10">
        <v>-2.8509999999999999E-4</v>
      </c>
      <c r="Q368" s="10">
        <v>6.3730000000000002E-8</v>
      </c>
      <c r="R368" s="11">
        <v>977.42</v>
      </c>
      <c r="S368" s="11">
        <v>412.29</v>
      </c>
      <c r="T368" s="2">
        <v>-99.33</v>
      </c>
      <c r="U368" s="2">
        <v>38.79</v>
      </c>
      <c r="V368" s="9">
        <v>16.3553</v>
      </c>
      <c r="W368" s="11">
        <v>4715.6899999999996</v>
      </c>
      <c r="X368" s="11">
        <v>-152.1</v>
      </c>
      <c r="Y368" s="2">
        <v>674</v>
      </c>
      <c r="Z368" s="2">
        <v>488</v>
      </c>
      <c r="AA368" s="7">
        <v>0</v>
      </c>
      <c r="AB368" s="11">
        <v>0</v>
      </c>
      <c r="AC368" s="7">
        <v>0</v>
      </c>
      <c r="AD368" s="7">
        <v>0</v>
      </c>
      <c r="AE368" s="2">
        <v>14180</v>
      </c>
    </row>
    <row r="369" spans="1:33" ht="15" x14ac:dyDescent="0.2">
      <c r="A369" s="2">
        <v>355</v>
      </c>
      <c r="B369" s="1" t="s">
        <v>425</v>
      </c>
      <c r="C369" s="7">
        <v>86.177999999999997</v>
      </c>
      <c r="D369" s="8">
        <v>177.8</v>
      </c>
      <c r="E369" s="8">
        <v>341.9</v>
      </c>
      <c r="F369" s="8">
        <v>507.4</v>
      </c>
      <c r="G369" s="8">
        <v>29.3</v>
      </c>
      <c r="H369" s="8">
        <v>370</v>
      </c>
      <c r="I369" s="7">
        <v>0.26</v>
      </c>
      <c r="J369" s="7">
        <v>0.29599999999999999</v>
      </c>
      <c r="K369" s="7">
        <v>0.65900000000000003</v>
      </c>
      <c r="L369" s="8">
        <v>293</v>
      </c>
      <c r="M369" s="8">
        <v>0</v>
      </c>
      <c r="N369" s="9">
        <v>-1.054</v>
      </c>
      <c r="O369" s="10">
        <v>0.13900000000000001</v>
      </c>
      <c r="P369" s="10">
        <v>-7.449E-5</v>
      </c>
      <c r="Q369" s="10">
        <v>1.5510000000000001E-8</v>
      </c>
      <c r="R369" s="11">
        <v>362.79</v>
      </c>
      <c r="S369" s="11">
        <v>207.09</v>
      </c>
      <c r="T369" s="2">
        <v>-39.96</v>
      </c>
      <c r="U369" s="2">
        <v>-0.06</v>
      </c>
      <c r="V369" s="9">
        <v>15.836600000000001</v>
      </c>
      <c r="W369" s="11">
        <v>2697.55</v>
      </c>
      <c r="X369" s="11">
        <v>-48.78</v>
      </c>
      <c r="Y369" s="2">
        <v>370</v>
      </c>
      <c r="Z369" s="2">
        <v>245</v>
      </c>
      <c r="AA369" s="7">
        <v>57.279000000000003</v>
      </c>
      <c r="AB369" s="11">
        <v>-5587.42</v>
      </c>
      <c r="AC369" s="7">
        <v>-5.8849999999999998</v>
      </c>
      <c r="AD369" s="7">
        <v>4.7779999999999996</v>
      </c>
      <c r="AE369" s="2">
        <v>6896</v>
      </c>
    </row>
    <row r="370" spans="1:33" ht="15" x14ac:dyDescent="0.2">
      <c r="A370" s="2">
        <v>356</v>
      </c>
      <c r="B370" s="1" t="s">
        <v>426</v>
      </c>
      <c r="C370" s="7">
        <v>154.297</v>
      </c>
      <c r="D370" s="8">
        <v>0</v>
      </c>
      <c r="E370" s="8">
        <v>476.3</v>
      </c>
      <c r="F370" s="8">
        <v>660.1</v>
      </c>
      <c r="G370" s="8">
        <v>21.1</v>
      </c>
      <c r="H370" s="8">
        <v>0</v>
      </c>
      <c r="I370" s="7">
        <v>0</v>
      </c>
      <c r="J370" s="7">
        <v>0.47599999999999998</v>
      </c>
      <c r="K370" s="7">
        <v>0</v>
      </c>
      <c r="L370" s="8">
        <v>0</v>
      </c>
      <c r="M370" s="8">
        <v>0</v>
      </c>
      <c r="N370" s="9">
        <v>13.93</v>
      </c>
      <c r="O370" s="10">
        <v>0.26939999999999997</v>
      </c>
      <c r="P370" s="10">
        <v>-1.561E-4</v>
      </c>
      <c r="Q370" s="10">
        <v>3.5180000000000001E-8</v>
      </c>
      <c r="R370" s="11">
        <v>617.57000000000005</v>
      </c>
      <c r="S370" s="11">
        <v>318.64999999999998</v>
      </c>
      <c r="T370" s="2">
        <v>-50.07</v>
      </c>
      <c r="U370" s="2">
        <v>18.690000000000001</v>
      </c>
      <c r="V370" s="9">
        <v>16.013999999999999</v>
      </c>
      <c r="W370" s="11">
        <v>3702.56</v>
      </c>
      <c r="X370" s="11">
        <v>-81.55</v>
      </c>
      <c r="Y370" s="2">
        <v>507</v>
      </c>
      <c r="Z370" s="2">
        <v>351</v>
      </c>
      <c r="AA370" s="7">
        <v>0</v>
      </c>
      <c r="AB370" s="11">
        <v>0</v>
      </c>
      <c r="AC370" s="7">
        <v>0</v>
      </c>
      <c r="AD370" s="7">
        <v>0</v>
      </c>
      <c r="AE370" s="2">
        <v>9840</v>
      </c>
    </row>
    <row r="371" spans="1:33" ht="15" x14ac:dyDescent="0.2">
      <c r="A371" s="2">
        <v>357</v>
      </c>
      <c r="B371" s="1" t="s">
        <v>427</v>
      </c>
      <c r="C371" s="7">
        <v>30.006</v>
      </c>
      <c r="D371" s="8">
        <v>109.5</v>
      </c>
      <c r="E371" s="8">
        <v>121.4</v>
      </c>
      <c r="F371" s="8">
        <v>180</v>
      </c>
      <c r="G371" s="8">
        <v>64</v>
      </c>
      <c r="H371" s="8">
        <v>58</v>
      </c>
      <c r="I371" s="7">
        <v>0.25</v>
      </c>
      <c r="J371" s="7">
        <v>0.60699999999999998</v>
      </c>
      <c r="K371" s="7">
        <v>1.28</v>
      </c>
      <c r="L371" s="8">
        <v>121</v>
      </c>
      <c r="M371" s="8">
        <v>0.2</v>
      </c>
      <c r="N371" s="9">
        <v>7.0090000000000003</v>
      </c>
      <c r="O371" s="10">
        <v>-2.24E-4</v>
      </c>
      <c r="P371" s="10">
        <v>2.328E-6</v>
      </c>
      <c r="Q371" s="10">
        <v>-1.0000000000000001E-9</v>
      </c>
      <c r="R371" s="11">
        <v>0</v>
      </c>
      <c r="S371" s="11">
        <v>0</v>
      </c>
      <c r="T371" s="2">
        <v>21.6</v>
      </c>
      <c r="U371" s="2">
        <v>20.72</v>
      </c>
      <c r="V371" s="9">
        <v>20.131399999999999</v>
      </c>
      <c r="W371" s="11">
        <v>1572.52</v>
      </c>
      <c r="X371" s="11">
        <v>-4.88</v>
      </c>
      <c r="Y371" s="2">
        <v>140</v>
      </c>
      <c r="Z371" s="2">
        <v>95</v>
      </c>
      <c r="AA371" s="7">
        <v>61.514000000000003</v>
      </c>
      <c r="AB371" s="11">
        <v>-2465.7800000000002</v>
      </c>
      <c r="AC371" s="7">
        <v>-7.2110000000000003</v>
      </c>
      <c r="AD371" s="7">
        <v>0.27900000000000003</v>
      </c>
      <c r="AE371" s="2">
        <v>3300</v>
      </c>
    </row>
    <row r="372" spans="1:33" ht="15" x14ac:dyDescent="0.2">
      <c r="A372" s="2">
        <v>358</v>
      </c>
      <c r="B372" s="1" t="s">
        <v>428</v>
      </c>
      <c r="C372" s="7">
        <v>28.013000000000002</v>
      </c>
      <c r="D372" s="8">
        <v>63.3</v>
      </c>
      <c r="E372" s="8">
        <v>77.400000000000006</v>
      </c>
      <c r="F372" s="8">
        <v>126.2</v>
      </c>
      <c r="G372" s="8">
        <v>33.5</v>
      </c>
      <c r="H372" s="8">
        <v>89.5</v>
      </c>
      <c r="I372" s="7">
        <v>0.28999999999999998</v>
      </c>
      <c r="J372" s="7">
        <v>0.04</v>
      </c>
      <c r="K372" s="7">
        <v>0.80400000000000005</v>
      </c>
      <c r="L372" s="8">
        <v>78.099999999999994</v>
      </c>
      <c r="M372" s="8">
        <v>0</v>
      </c>
      <c r="N372" s="9">
        <v>7.44</v>
      </c>
      <c r="O372" s="10">
        <v>-3.2399999999999998E-3</v>
      </c>
      <c r="P372" s="10">
        <v>6.3999999999999997E-6</v>
      </c>
      <c r="Q372" s="10">
        <v>-2.7900000000000001E-9</v>
      </c>
      <c r="R372" s="11">
        <v>90.3</v>
      </c>
      <c r="S372" s="11">
        <v>46.41</v>
      </c>
      <c r="T372" s="2">
        <v>0</v>
      </c>
      <c r="U372" s="2">
        <v>0</v>
      </c>
      <c r="V372" s="9">
        <v>14.934200000000001</v>
      </c>
      <c r="W372" s="11">
        <v>588.72</v>
      </c>
      <c r="X372" s="11">
        <v>-6.6</v>
      </c>
      <c r="Y372" s="2">
        <v>90</v>
      </c>
      <c r="Z372" s="2">
        <v>54</v>
      </c>
      <c r="AA372" s="7">
        <v>31.927</v>
      </c>
      <c r="AB372" s="11">
        <v>-924.86</v>
      </c>
      <c r="AC372" s="7">
        <v>-3.0750000000000002</v>
      </c>
      <c r="AD372" s="7">
        <v>0.26400000000000001</v>
      </c>
      <c r="AE372" s="2">
        <v>1333</v>
      </c>
    </row>
    <row r="373" spans="1:33" ht="15" x14ac:dyDescent="0.2">
      <c r="A373" s="2">
        <v>359</v>
      </c>
      <c r="B373" s="1" t="s">
        <v>429</v>
      </c>
      <c r="C373" s="7">
        <v>46.006</v>
      </c>
      <c r="D373" s="8">
        <v>261.89999999999998</v>
      </c>
      <c r="E373" s="8">
        <v>294.3</v>
      </c>
      <c r="F373" s="8">
        <v>431.4</v>
      </c>
      <c r="G373" s="8">
        <v>100</v>
      </c>
      <c r="H373" s="8">
        <v>170</v>
      </c>
      <c r="I373" s="7">
        <v>0.48</v>
      </c>
      <c r="J373" s="7">
        <v>0.86</v>
      </c>
      <c r="K373" s="7">
        <v>1.4470000000000001</v>
      </c>
      <c r="L373" s="8">
        <v>292.89999999999998</v>
      </c>
      <c r="M373" s="8">
        <v>0.4</v>
      </c>
      <c r="N373" s="9">
        <v>5.7880000000000003</v>
      </c>
      <c r="O373" s="10">
        <v>1.155E-2</v>
      </c>
      <c r="P373" s="10">
        <v>-4.9699999999999998E-6</v>
      </c>
      <c r="Q373" s="10">
        <v>7.0000000000000004E-11</v>
      </c>
      <c r="R373" s="11">
        <v>406.2</v>
      </c>
      <c r="S373" s="11">
        <v>230.21</v>
      </c>
      <c r="T373" s="2">
        <v>8.09</v>
      </c>
      <c r="U373" s="2">
        <v>12.42</v>
      </c>
      <c r="V373" s="9">
        <v>20.532399999999999</v>
      </c>
      <c r="W373" s="11">
        <v>4141.29</v>
      </c>
      <c r="X373" s="11">
        <v>3.65</v>
      </c>
      <c r="Y373" s="2">
        <v>320</v>
      </c>
      <c r="Z373" s="2">
        <v>230</v>
      </c>
      <c r="AA373" s="7">
        <v>61.862000000000002</v>
      </c>
      <c r="AB373" s="11">
        <v>-6073.34</v>
      </c>
      <c r="AC373" s="7">
        <v>-6.0940000000000003</v>
      </c>
      <c r="AD373" s="7">
        <v>1.04</v>
      </c>
      <c r="AE373" s="2">
        <v>4555</v>
      </c>
    </row>
    <row r="374" spans="1:33" ht="15" x14ac:dyDescent="0.2">
      <c r="A374" s="2">
        <v>360</v>
      </c>
      <c r="B374" s="1" t="s">
        <v>430</v>
      </c>
      <c r="C374" s="7">
        <v>71.001999999999995</v>
      </c>
      <c r="D374" s="8">
        <v>66.400000000000006</v>
      </c>
      <c r="E374" s="8">
        <v>144.1</v>
      </c>
      <c r="F374" s="8">
        <v>234</v>
      </c>
      <c r="G374" s="8">
        <v>44.7</v>
      </c>
      <c r="H374" s="8">
        <v>0</v>
      </c>
      <c r="I374" s="7">
        <v>0</v>
      </c>
      <c r="J374" s="7">
        <v>0.13200000000000001</v>
      </c>
      <c r="K374" s="7">
        <v>1.5369999999999999</v>
      </c>
      <c r="L374" s="8">
        <v>144</v>
      </c>
      <c r="M374" s="8">
        <v>0.2</v>
      </c>
      <c r="N374" s="9">
        <v>0</v>
      </c>
      <c r="O374" s="10">
        <v>0</v>
      </c>
      <c r="P374" s="10">
        <v>0</v>
      </c>
      <c r="Q374" s="10">
        <v>0</v>
      </c>
      <c r="R374" s="11">
        <v>0</v>
      </c>
      <c r="S374" s="11">
        <v>0</v>
      </c>
      <c r="T374" s="2">
        <v>-29.78</v>
      </c>
      <c r="U374" s="2">
        <v>-30.38</v>
      </c>
      <c r="V374" s="9">
        <v>15.6107</v>
      </c>
      <c r="W374" s="11">
        <v>1155.69</v>
      </c>
      <c r="X374" s="11">
        <v>-15.37</v>
      </c>
      <c r="Y374" s="2">
        <v>155</v>
      </c>
      <c r="Z374" s="2">
        <v>103</v>
      </c>
      <c r="AA374" s="7">
        <v>39.219000000000001</v>
      </c>
      <c r="AB374" s="11">
        <v>-1971.37</v>
      </c>
      <c r="AC374" s="7">
        <v>-3.81</v>
      </c>
      <c r="AD374" s="7">
        <v>0.67900000000000005</v>
      </c>
      <c r="AE374" s="2">
        <v>0</v>
      </c>
    </row>
    <row r="375" spans="1:33" ht="15" x14ac:dyDescent="0.2">
      <c r="A375" s="2">
        <v>361</v>
      </c>
      <c r="B375" s="1" t="s">
        <v>431</v>
      </c>
      <c r="C375" s="7">
        <v>61.040999999999997</v>
      </c>
      <c r="D375" s="8">
        <v>244.6</v>
      </c>
      <c r="E375" s="8">
        <v>374.4</v>
      </c>
      <c r="F375" s="8">
        <v>588</v>
      </c>
      <c r="G375" s="8">
        <v>62.3</v>
      </c>
      <c r="H375" s="8">
        <v>173</v>
      </c>
      <c r="I375" s="7">
        <v>0.224</v>
      </c>
      <c r="J375" s="7">
        <v>0.34599999999999997</v>
      </c>
      <c r="K375" s="7">
        <v>1.1379999999999999</v>
      </c>
      <c r="L375" s="8">
        <v>293</v>
      </c>
      <c r="M375" s="8">
        <v>3.1</v>
      </c>
      <c r="N375" s="9">
        <v>1.7729999999999999</v>
      </c>
      <c r="O375" s="10">
        <v>4.7239999999999997E-2</v>
      </c>
      <c r="P375" s="10">
        <v>-2.5829999999999998E-5</v>
      </c>
      <c r="Q375" s="10">
        <v>4.9799999999999998E-9</v>
      </c>
      <c r="R375" s="11">
        <v>452.5</v>
      </c>
      <c r="S375" s="11">
        <v>261.20999999999998</v>
      </c>
      <c r="T375" s="2">
        <v>-17.86</v>
      </c>
      <c r="U375" s="2">
        <v>-1.66</v>
      </c>
      <c r="V375" s="9">
        <v>16.2193</v>
      </c>
      <c r="W375" s="11">
        <v>2972.64</v>
      </c>
      <c r="X375" s="11">
        <v>-64.150000000000006</v>
      </c>
      <c r="Y375" s="2">
        <v>409</v>
      </c>
      <c r="Z375" s="2">
        <v>278</v>
      </c>
      <c r="AA375" s="7">
        <v>50.133000000000003</v>
      </c>
      <c r="AB375" s="11">
        <v>-5996.3</v>
      </c>
      <c r="AC375" s="7">
        <v>-4.641</v>
      </c>
      <c r="AD375" s="7">
        <v>3.08</v>
      </c>
      <c r="AE375" s="2">
        <v>8225</v>
      </c>
    </row>
    <row r="376" spans="1:33" ht="15" x14ac:dyDescent="0.2">
      <c r="A376" s="2">
        <v>362</v>
      </c>
      <c r="B376" s="1" t="s">
        <v>432</v>
      </c>
      <c r="C376" s="7">
        <v>65.459000000000003</v>
      </c>
      <c r="D376" s="8">
        <v>213.5</v>
      </c>
      <c r="E376" s="8">
        <v>2667.7</v>
      </c>
      <c r="F376" s="8">
        <v>440</v>
      </c>
      <c r="G376" s="8">
        <v>90</v>
      </c>
      <c r="H376" s="8">
        <v>139</v>
      </c>
      <c r="I376" s="7">
        <v>0.35</v>
      </c>
      <c r="J376" s="7">
        <v>0.318</v>
      </c>
      <c r="K376" s="7">
        <v>1.42</v>
      </c>
      <c r="L376" s="8">
        <v>261</v>
      </c>
      <c r="M376" s="8">
        <v>1.8</v>
      </c>
      <c r="N376" s="9">
        <v>8.1440000000000001</v>
      </c>
      <c r="O376" s="10">
        <v>1.068E-2</v>
      </c>
      <c r="P376" s="10">
        <v>-7.977E-6</v>
      </c>
      <c r="Q376" s="10">
        <v>2.4239999999999999E-9</v>
      </c>
      <c r="R376" s="11">
        <v>0</v>
      </c>
      <c r="S376" s="11">
        <v>0</v>
      </c>
      <c r="T376" s="2">
        <v>12.57</v>
      </c>
      <c r="U376" s="2">
        <v>16</v>
      </c>
      <c r="V376" s="9">
        <v>166.95050000000001</v>
      </c>
      <c r="W376" s="11">
        <v>2520.6999999999998</v>
      </c>
      <c r="X376" s="11">
        <v>-23.46</v>
      </c>
      <c r="Y376" s="2">
        <v>285</v>
      </c>
      <c r="Z376" s="2">
        <v>210</v>
      </c>
      <c r="AA376" s="7">
        <v>36.380000000000003</v>
      </c>
      <c r="AB376" s="11">
        <v>-3748.59</v>
      </c>
      <c r="AC376" s="7">
        <v>-2.819</v>
      </c>
      <c r="AD376" s="7">
        <v>1.2</v>
      </c>
      <c r="AE376" s="2">
        <v>6140</v>
      </c>
    </row>
    <row r="377" spans="1:33" ht="15" x14ac:dyDescent="0.2">
      <c r="A377" s="2">
        <v>363</v>
      </c>
      <c r="B377" s="1" t="s">
        <v>433</v>
      </c>
      <c r="C377" s="7">
        <v>44.012999999999998</v>
      </c>
      <c r="D377" s="8">
        <v>182.3</v>
      </c>
      <c r="E377" s="8">
        <v>184.7</v>
      </c>
      <c r="F377" s="8">
        <v>309.60000000000002</v>
      </c>
      <c r="G377" s="8">
        <v>71.5</v>
      </c>
      <c r="H377" s="8">
        <v>97.4</v>
      </c>
      <c r="I377" s="7">
        <v>0.27400000000000002</v>
      </c>
      <c r="J377" s="7">
        <v>0.16</v>
      </c>
      <c r="K377" s="7">
        <v>1.226</v>
      </c>
      <c r="L377" s="8">
        <v>183.6</v>
      </c>
      <c r="M377" s="8">
        <v>0.2</v>
      </c>
      <c r="N377" s="9">
        <v>5.1639999999999997</v>
      </c>
      <c r="O377" s="10">
        <v>1.7389999999999999E-2</v>
      </c>
      <c r="P377" s="10">
        <v>-1.38E-5</v>
      </c>
      <c r="Q377" s="10">
        <v>4.3709999999999999E-9</v>
      </c>
      <c r="R377" s="11">
        <v>0</v>
      </c>
      <c r="S377" s="11">
        <v>0</v>
      </c>
      <c r="T377" s="2">
        <v>19.489999999999998</v>
      </c>
      <c r="U377" s="2">
        <v>24.77</v>
      </c>
      <c r="V377" s="9">
        <v>16.127099999999999</v>
      </c>
      <c r="W377" s="11">
        <v>1506.49</v>
      </c>
      <c r="X377" s="11">
        <v>-25.99</v>
      </c>
      <c r="Y377" s="2">
        <v>200</v>
      </c>
      <c r="Z377" s="2">
        <v>144</v>
      </c>
      <c r="AA377" s="7">
        <v>46.444000000000003</v>
      </c>
      <c r="AB377" s="11">
        <v>-2867.98</v>
      </c>
      <c r="AC377" s="7">
        <v>-4.6550000000000002</v>
      </c>
      <c r="AD377" s="7">
        <v>0.74299999999999999</v>
      </c>
      <c r="AE377" s="2">
        <v>3955</v>
      </c>
    </row>
    <row r="378" spans="1:33" ht="15" x14ac:dyDescent="0.2">
      <c r="A378" s="2">
        <v>364</v>
      </c>
      <c r="B378" s="1" t="s">
        <v>434</v>
      </c>
      <c r="C378" s="7">
        <v>268.529</v>
      </c>
      <c r="D378" s="8">
        <v>305</v>
      </c>
      <c r="E378" s="8">
        <v>603.1</v>
      </c>
      <c r="F378" s="8">
        <v>756</v>
      </c>
      <c r="G378" s="8">
        <v>11</v>
      </c>
      <c r="H378" s="8">
        <v>0</v>
      </c>
      <c r="I378" s="7">
        <v>0</v>
      </c>
      <c r="J378" s="7">
        <v>0.82699999999999996</v>
      </c>
      <c r="K378" s="7">
        <v>0.78900000000000003</v>
      </c>
      <c r="L378" s="8">
        <v>305</v>
      </c>
      <c r="M378" s="8">
        <v>0</v>
      </c>
      <c r="N378" s="9">
        <v>-3.7</v>
      </c>
      <c r="O378" s="10">
        <v>0.43290000000000001</v>
      </c>
      <c r="P378" s="10">
        <v>-2.4240000000000001E-4</v>
      </c>
      <c r="Q378" s="10">
        <v>5.2670000000000001E-8</v>
      </c>
      <c r="R378" s="11">
        <v>793.62</v>
      </c>
      <c r="S378" s="11">
        <v>393.54</v>
      </c>
      <c r="T378" s="2">
        <v>-104</v>
      </c>
      <c r="U378" s="2">
        <v>26.03</v>
      </c>
      <c r="V378" s="9">
        <v>16.153300000000002</v>
      </c>
      <c r="W378" s="11">
        <v>4450.4399999999996</v>
      </c>
      <c r="X378" s="11">
        <v>-135.6</v>
      </c>
      <c r="Y378" s="2">
        <v>639</v>
      </c>
      <c r="Z378" s="2">
        <v>456</v>
      </c>
      <c r="AA378" s="7">
        <v>0</v>
      </c>
      <c r="AB378" s="11">
        <v>0</v>
      </c>
      <c r="AC378" s="7">
        <v>0</v>
      </c>
      <c r="AD378" s="7">
        <v>0</v>
      </c>
      <c r="AE378" s="2">
        <v>13390</v>
      </c>
    </row>
    <row r="379" spans="1:33" ht="15" x14ac:dyDescent="0.2">
      <c r="A379" s="2">
        <v>365</v>
      </c>
      <c r="B379" s="1" t="s">
        <v>435</v>
      </c>
      <c r="C379" s="7">
        <v>128.25899999999999</v>
      </c>
      <c r="D379" s="8">
        <v>219.7</v>
      </c>
      <c r="E379" s="8">
        <v>424</v>
      </c>
      <c r="F379" s="8">
        <v>594.6</v>
      </c>
      <c r="G379" s="8">
        <v>22.8</v>
      </c>
      <c r="H379" s="8">
        <v>548</v>
      </c>
      <c r="I379" s="7">
        <v>0.26</v>
      </c>
      <c r="J379" s="7">
        <v>0.44400000000000001</v>
      </c>
      <c r="K379" s="7">
        <v>0.71799999999999997</v>
      </c>
      <c r="L379" s="8">
        <v>293</v>
      </c>
      <c r="M379" s="8">
        <v>0</v>
      </c>
      <c r="N379" s="9">
        <v>0.751</v>
      </c>
      <c r="O379" s="10">
        <v>0.1618</v>
      </c>
      <c r="P379" s="10">
        <v>-4.6060000000000003E-5</v>
      </c>
      <c r="Q379" s="10">
        <v>-7.1209999999999997E-9</v>
      </c>
      <c r="R379" s="11">
        <v>525.55999999999995</v>
      </c>
      <c r="S379" s="11">
        <v>272.12</v>
      </c>
      <c r="T379" s="2">
        <v>-54.74</v>
      </c>
      <c r="U379" s="2">
        <v>5.93</v>
      </c>
      <c r="V379" s="9">
        <v>15.9671</v>
      </c>
      <c r="W379" s="11">
        <v>3291.45</v>
      </c>
      <c r="X379" s="11">
        <v>-71.33</v>
      </c>
      <c r="Y379" s="2">
        <v>452</v>
      </c>
      <c r="Z379" s="2">
        <v>312</v>
      </c>
      <c r="AA379" s="7">
        <v>73.132999999999996</v>
      </c>
      <c r="AB379" s="11">
        <v>-7969.42</v>
      </c>
      <c r="AC379" s="7">
        <v>7.89</v>
      </c>
      <c r="AD379" s="7">
        <v>8.69</v>
      </c>
      <c r="AE379" s="2">
        <v>8823</v>
      </c>
    </row>
    <row r="380" spans="1:33" ht="15" x14ac:dyDescent="0.2">
      <c r="A380" s="2">
        <v>366</v>
      </c>
      <c r="B380" s="1" t="s">
        <v>436</v>
      </c>
      <c r="C380" s="7">
        <v>196.37799999999999</v>
      </c>
      <c r="D380" s="8">
        <v>0</v>
      </c>
      <c r="E380" s="8">
        <v>535.29999999999995</v>
      </c>
      <c r="F380" s="8">
        <v>710.5</v>
      </c>
      <c r="G380" s="8">
        <v>16.3</v>
      </c>
      <c r="H380" s="8">
        <v>0</v>
      </c>
      <c r="I380" s="7">
        <v>0</v>
      </c>
      <c r="J380" s="7">
        <v>0.61</v>
      </c>
      <c r="K380" s="7">
        <v>0</v>
      </c>
      <c r="L380" s="8">
        <v>0</v>
      </c>
      <c r="M380" s="8">
        <v>0</v>
      </c>
      <c r="N380" s="9">
        <v>-14.523999999999999</v>
      </c>
      <c r="O380" s="10">
        <v>3.3719999999999999</v>
      </c>
      <c r="P380" s="10">
        <v>-1</v>
      </c>
      <c r="Q380" s="10">
        <v>-1.948</v>
      </c>
      <c r="R380" s="11">
        <v>-4</v>
      </c>
      <c r="S380" s="11">
        <v>4.3719999999999999</v>
      </c>
      <c r="T380" s="2">
        <v>-8</v>
      </c>
      <c r="U380" s="2">
        <v>735.19</v>
      </c>
      <c r="V380" s="9">
        <v>357.74</v>
      </c>
      <c r="W380" s="11">
        <v>-64.849999999999994</v>
      </c>
      <c r="X380" s="11">
        <v>24.72</v>
      </c>
      <c r="Y380" s="2">
        <v>16.108899999999998</v>
      </c>
      <c r="Z380" s="2">
        <v>4096.3</v>
      </c>
      <c r="AA380" s="7">
        <v>-103</v>
      </c>
      <c r="AB380" s="11">
        <v>569</v>
      </c>
      <c r="AC380" s="7">
        <v>400</v>
      </c>
      <c r="AD380" s="7">
        <v>0</v>
      </c>
      <c r="AE380" s="2">
        <v>0</v>
      </c>
      <c r="AG380" s="2">
        <v>0</v>
      </c>
    </row>
    <row r="381" spans="1:33" ht="15" x14ac:dyDescent="0.2">
      <c r="A381" s="2">
        <v>367</v>
      </c>
      <c r="B381" s="1" t="s">
        <v>437</v>
      </c>
      <c r="C381" s="7">
        <v>254.50200000000001</v>
      </c>
      <c r="D381" s="8">
        <v>301.3</v>
      </c>
      <c r="E381" s="8">
        <v>589.5</v>
      </c>
      <c r="F381" s="8">
        <v>745</v>
      </c>
      <c r="G381" s="8">
        <v>11.9</v>
      </c>
      <c r="H381" s="8">
        <v>0</v>
      </c>
      <c r="I381" s="7">
        <v>0</v>
      </c>
      <c r="J381" s="7">
        <v>0.79</v>
      </c>
      <c r="K381" s="7">
        <v>0.77700000000000002</v>
      </c>
      <c r="L381" s="8">
        <v>301</v>
      </c>
      <c r="M381" s="8">
        <v>0</v>
      </c>
      <c r="N381" s="9">
        <v>-3.456</v>
      </c>
      <c r="O381" s="10">
        <v>0.41010000000000002</v>
      </c>
      <c r="P381" s="10">
        <v>-2.2910000000000001E-4</v>
      </c>
      <c r="Q381" s="10">
        <v>4.964E-8</v>
      </c>
      <c r="R381" s="11">
        <v>777.4</v>
      </c>
      <c r="S381" s="11">
        <v>385</v>
      </c>
      <c r="T381" s="2">
        <v>-99.08</v>
      </c>
      <c r="U381" s="2">
        <v>24.02</v>
      </c>
      <c r="V381" s="9">
        <v>16.123200000000001</v>
      </c>
      <c r="W381" s="11">
        <v>4361.79</v>
      </c>
      <c r="X381" s="11">
        <v>-129.9</v>
      </c>
      <c r="Y381" s="2">
        <v>625</v>
      </c>
      <c r="Z381" s="2">
        <v>445</v>
      </c>
      <c r="AA381" s="7">
        <v>0</v>
      </c>
      <c r="AB381" s="11">
        <v>0</v>
      </c>
      <c r="AC381" s="7">
        <v>0</v>
      </c>
      <c r="AD381" s="7">
        <v>0</v>
      </c>
      <c r="AE381" s="2">
        <v>13020</v>
      </c>
    </row>
    <row r="382" spans="1:33" ht="15" x14ac:dyDescent="0.2">
      <c r="A382" s="2">
        <v>368</v>
      </c>
      <c r="B382" s="1" t="s">
        <v>438</v>
      </c>
      <c r="C382" s="7">
        <v>114.232</v>
      </c>
      <c r="D382" s="8">
        <v>216.4</v>
      </c>
      <c r="E382" s="8">
        <v>398.8</v>
      </c>
      <c r="F382" s="8">
        <v>568.79999999999995</v>
      </c>
      <c r="G382" s="8">
        <v>24.5</v>
      </c>
      <c r="H382" s="8">
        <v>492</v>
      </c>
      <c r="I382" s="7">
        <v>0.25900000000000001</v>
      </c>
      <c r="J382" s="7">
        <v>0.39400000000000002</v>
      </c>
      <c r="K382" s="7">
        <v>0.70299999999999996</v>
      </c>
      <c r="L382" s="8">
        <v>293</v>
      </c>
      <c r="M382" s="8">
        <v>0</v>
      </c>
      <c r="N382" s="9">
        <v>-1.456</v>
      </c>
      <c r="O382" s="10">
        <v>0.1842</v>
      </c>
      <c r="P382" s="10">
        <v>-1.002E-4</v>
      </c>
      <c r="Q382" s="10">
        <v>2.1150000000000001E-8</v>
      </c>
      <c r="R382" s="11">
        <v>473.7</v>
      </c>
      <c r="S382" s="11">
        <v>251.71</v>
      </c>
      <c r="T382" s="2">
        <v>-49.82</v>
      </c>
      <c r="U382" s="2">
        <v>3.92</v>
      </c>
      <c r="V382" s="9">
        <v>15.942600000000001</v>
      </c>
      <c r="W382" s="11">
        <v>3120.29</v>
      </c>
      <c r="X382" s="11">
        <v>-63.63</v>
      </c>
      <c r="Y382" s="2">
        <v>425</v>
      </c>
      <c r="Z382" s="2">
        <v>292</v>
      </c>
      <c r="AA382" s="7">
        <v>66.638999999999996</v>
      </c>
      <c r="AB382" s="11">
        <v>-7100.69</v>
      </c>
      <c r="AC382" s="7">
        <v>-7.0529999999999999</v>
      </c>
      <c r="AD382" s="7">
        <v>7.31</v>
      </c>
      <c r="AE382" s="2">
        <v>8225</v>
      </c>
    </row>
    <row r="383" spans="1:33" ht="15" x14ac:dyDescent="0.2">
      <c r="A383" s="2">
        <v>369</v>
      </c>
      <c r="B383" s="1" t="s">
        <v>439</v>
      </c>
      <c r="C383" s="7">
        <v>182.351</v>
      </c>
      <c r="D383" s="8">
        <v>0</v>
      </c>
      <c r="E383" s="8">
        <v>516.9</v>
      </c>
      <c r="F383" s="8">
        <v>694</v>
      </c>
      <c r="G383" s="8">
        <v>17.7</v>
      </c>
      <c r="H383" s="8">
        <v>0</v>
      </c>
      <c r="I383" s="7">
        <v>0</v>
      </c>
      <c r="J383" s="7">
        <v>0.56399999999999995</v>
      </c>
      <c r="K383" s="7">
        <v>0</v>
      </c>
      <c r="L383" s="8">
        <v>0</v>
      </c>
      <c r="M383" s="8">
        <v>0</v>
      </c>
      <c r="N383" s="9">
        <v>-14.319000000000001</v>
      </c>
      <c r="O383" s="10">
        <v>3.145</v>
      </c>
      <c r="P383" s="10">
        <v>-1</v>
      </c>
      <c r="Q383" s="10">
        <v>-1.8180000000000001</v>
      </c>
      <c r="R383" s="11">
        <v>-4</v>
      </c>
      <c r="S383" s="11">
        <v>4.08</v>
      </c>
      <c r="T383" s="2">
        <v>-8</v>
      </c>
      <c r="U383" s="2">
        <v>695.83</v>
      </c>
      <c r="V383" s="9">
        <v>346.19</v>
      </c>
      <c r="W383" s="11">
        <v>-59.92</v>
      </c>
      <c r="X383" s="11">
        <v>22.72</v>
      </c>
      <c r="Y383" s="2">
        <v>16.094100000000001</v>
      </c>
      <c r="Z383" s="2">
        <v>3983.01</v>
      </c>
      <c r="AA383" s="7">
        <v>-95.85</v>
      </c>
      <c r="AB383" s="11">
        <v>549</v>
      </c>
      <c r="AC383" s="7">
        <v>385</v>
      </c>
      <c r="AD383" s="7">
        <v>0</v>
      </c>
      <c r="AE383" s="2">
        <v>0</v>
      </c>
      <c r="AG383" s="2">
        <v>0</v>
      </c>
    </row>
    <row r="384" spans="1:33" ht="15" x14ac:dyDescent="0.2">
      <c r="A384" s="2">
        <v>370</v>
      </c>
      <c r="B384" s="1" t="s">
        <v>440</v>
      </c>
      <c r="C384" s="7">
        <v>212.42099999999999</v>
      </c>
      <c r="D384" s="8">
        <v>283</v>
      </c>
      <c r="E384" s="8">
        <v>543.79999999999995</v>
      </c>
      <c r="F384" s="8">
        <v>707</v>
      </c>
      <c r="G384" s="8">
        <v>15</v>
      </c>
      <c r="H384" s="8">
        <v>880</v>
      </c>
      <c r="I384" s="7">
        <v>0.23</v>
      </c>
      <c r="J384" s="7">
        <v>0.70599999999999996</v>
      </c>
      <c r="K384" s="7">
        <v>0.76900000000000002</v>
      </c>
      <c r="L384" s="8">
        <v>293</v>
      </c>
      <c r="M384" s="8">
        <v>0</v>
      </c>
      <c r="N384" s="9">
        <v>-2.8460000000000001</v>
      </c>
      <c r="O384" s="10">
        <v>3.4220000000000002</v>
      </c>
      <c r="P384" s="10">
        <v>-1</v>
      </c>
      <c r="Q384" s="10">
        <v>-1.9039999999999999</v>
      </c>
      <c r="R384" s="11">
        <v>-4</v>
      </c>
      <c r="S384" s="11">
        <v>4.1079999999999997</v>
      </c>
      <c r="T384" s="2">
        <v>-8</v>
      </c>
      <c r="U384" s="2">
        <v>718.51</v>
      </c>
      <c r="V384" s="9">
        <v>355.92</v>
      </c>
      <c r="W384" s="11">
        <v>-84.31</v>
      </c>
      <c r="X384" s="11">
        <v>17.98</v>
      </c>
      <c r="Y384" s="2">
        <v>16.1724</v>
      </c>
      <c r="Z384" s="2">
        <v>4121.51</v>
      </c>
      <c r="AA384" s="7">
        <v>-111.8</v>
      </c>
      <c r="AB384" s="11">
        <v>577</v>
      </c>
      <c r="AC384" s="7">
        <v>408</v>
      </c>
      <c r="AD384" s="7">
        <v>95</v>
      </c>
      <c r="AE384" s="2">
        <v>-11995.6</v>
      </c>
      <c r="AG384" s="2">
        <v>18.45</v>
      </c>
    </row>
    <row r="385" spans="1:33" ht="15" x14ac:dyDescent="0.2">
      <c r="A385" s="2">
        <v>371</v>
      </c>
      <c r="B385" s="1" t="s">
        <v>441</v>
      </c>
      <c r="C385" s="7">
        <v>280.54000000000002</v>
      </c>
      <c r="D385" s="8">
        <v>0</v>
      </c>
      <c r="E385" s="8">
        <v>625</v>
      </c>
      <c r="F385" s="8">
        <v>780</v>
      </c>
      <c r="G385" s="8">
        <v>10.1</v>
      </c>
      <c r="H385" s="8">
        <v>0</v>
      </c>
      <c r="I385" s="7">
        <v>0</v>
      </c>
      <c r="J385" s="7">
        <v>0.83299999999999996</v>
      </c>
      <c r="K385" s="7">
        <v>0</v>
      </c>
      <c r="L385" s="8">
        <v>0</v>
      </c>
      <c r="M385" s="8">
        <v>0</v>
      </c>
      <c r="N385" s="9">
        <v>-15.786</v>
      </c>
      <c r="O385" s="10">
        <v>0.47299999999999998</v>
      </c>
      <c r="P385" s="10">
        <v>-2.7240000000000001E-4</v>
      </c>
      <c r="Q385" s="10">
        <v>6.0899999999999996E-8</v>
      </c>
      <c r="R385" s="11">
        <v>950.57</v>
      </c>
      <c r="S385" s="11">
        <v>406.33</v>
      </c>
      <c r="T385" s="2">
        <v>-94.41</v>
      </c>
      <c r="U385" s="2">
        <v>36.78</v>
      </c>
      <c r="V385" s="9">
        <v>16.309200000000001</v>
      </c>
      <c r="W385" s="11">
        <v>4642.01</v>
      </c>
      <c r="X385" s="11">
        <v>-145.1</v>
      </c>
      <c r="Y385" s="2">
        <v>661</v>
      </c>
      <c r="Z385" s="2">
        <v>476</v>
      </c>
      <c r="AA385" s="7">
        <v>0</v>
      </c>
      <c r="AB385" s="11">
        <v>0</v>
      </c>
      <c r="AC385" s="7">
        <v>0</v>
      </c>
      <c r="AD385" s="7">
        <v>0</v>
      </c>
      <c r="AE385" s="2">
        <v>13780</v>
      </c>
    </row>
    <row r="386" spans="1:33" ht="15" x14ac:dyDescent="0.2">
      <c r="A386" s="2">
        <v>372</v>
      </c>
      <c r="B386" s="1" t="s">
        <v>442</v>
      </c>
      <c r="C386" s="7">
        <v>72.150999999999996</v>
      </c>
      <c r="D386" s="8">
        <v>143.4</v>
      </c>
      <c r="E386" s="8">
        <v>309.2</v>
      </c>
      <c r="F386" s="8">
        <v>469.6</v>
      </c>
      <c r="G386" s="8">
        <v>33.299999999999997</v>
      </c>
      <c r="H386" s="8">
        <v>304</v>
      </c>
      <c r="I386" s="7">
        <v>0.26200000000000001</v>
      </c>
      <c r="J386" s="7">
        <v>0.251</v>
      </c>
      <c r="K386" s="7">
        <v>0.626</v>
      </c>
      <c r="L386" s="8">
        <v>293</v>
      </c>
      <c r="M386" s="8">
        <v>0</v>
      </c>
      <c r="N386" s="9">
        <v>-0.86599999999999999</v>
      </c>
      <c r="O386" s="10">
        <v>0.1164</v>
      </c>
      <c r="P386" s="10">
        <v>-6.1630000000000005E-5</v>
      </c>
      <c r="Q386" s="10">
        <v>1.267E-8</v>
      </c>
      <c r="R386" s="11">
        <v>313.66000000000003</v>
      </c>
      <c r="S386" s="11">
        <v>182.45</v>
      </c>
      <c r="T386" s="2">
        <v>-35</v>
      </c>
      <c r="U386" s="2">
        <v>-2</v>
      </c>
      <c r="V386" s="9">
        <v>15.833299999999999</v>
      </c>
      <c r="W386" s="11">
        <v>2477.0700000000002</v>
      </c>
      <c r="X386" s="11">
        <v>-39.94</v>
      </c>
      <c r="Y386" s="2">
        <v>330</v>
      </c>
      <c r="Z386" s="2">
        <v>220</v>
      </c>
      <c r="AA386" s="7">
        <v>56.682000000000002</v>
      </c>
      <c r="AB386" s="11">
        <v>-4827.08</v>
      </c>
      <c r="AC386" s="7">
        <v>-5.3129999999999997</v>
      </c>
      <c r="AD386" s="7">
        <v>3.68</v>
      </c>
      <c r="AE386" s="2">
        <v>61.6</v>
      </c>
      <c r="AF386" s="12"/>
    </row>
    <row r="387" spans="1:33" ht="15" x14ac:dyDescent="0.2">
      <c r="A387" s="2">
        <v>373</v>
      </c>
      <c r="B387" s="1" t="s">
        <v>443</v>
      </c>
      <c r="C387" s="7">
        <v>102.134</v>
      </c>
      <c r="D387" s="8">
        <v>178</v>
      </c>
      <c r="E387" s="8">
        <v>374.8</v>
      </c>
      <c r="F387" s="8">
        <v>549.4</v>
      </c>
      <c r="G387" s="8">
        <v>32.9</v>
      </c>
      <c r="H387" s="8">
        <v>345</v>
      </c>
      <c r="I387" s="7">
        <v>0.252</v>
      </c>
      <c r="J387" s="7">
        <v>0.39200000000000002</v>
      </c>
      <c r="K387" s="7">
        <v>0.88700000000000001</v>
      </c>
      <c r="L387" s="8">
        <v>293</v>
      </c>
      <c r="M387" s="8">
        <v>1.8</v>
      </c>
      <c r="N387" s="9">
        <v>3.6829999999999998</v>
      </c>
      <c r="O387" s="10">
        <v>0.1075</v>
      </c>
      <c r="P387" s="10">
        <v>-4.0269999999999999E-5</v>
      </c>
      <c r="Q387" s="10">
        <v>-3.437E-9</v>
      </c>
      <c r="R387" s="11">
        <v>489.53</v>
      </c>
      <c r="S387" s="11">
        <v>255.83</v>
      </c>
      <c r="T387" s="2">
        <v>-111.31</v>
      </c>
      <c r="U387" s="2">
        <v>0</v>
      </c>
      <c r="V387" s="9">
        <v>16.229099999999999</v>
      </c>
      <c r="W387" s="11">
        <v>2980.47</v>
      </c>
      <c r="X387" s="11">
        <v>-64.150000000000006</v>
      </c>
      <c r="Y387" s="2">
        <v>410</v>
      </c>
      <c r="Z387" s="2">
        <v>280</v>
      </c>
      <c r="AA387" s="7">
        <v>69.656000000000006</v>
      </c>
      <c r="AB387" s="11">
        <v>-7028.88</v>
      </c>
      <c r="AC387" s="7">
        <v>-7.4749999999999996</v>
      </c>
      <c r="AD387" s="7">
        <v>5.0999999999999996</v>
      </c>
      <c r="AE387" s="2">
        <v>8170</v>
      </c>
    </row>
    <row r="388" spans="1:33" ht="15" x14ac:dyDescent="0.2">
      <c r="A388" s="2">
        <v>374</v>
      </c>
      <c r="B388" s="1" t="s">
        <v>444</v>
      </c>
      <c r="C388" s="7">
        <v>59.112000000000002</v>
      </c>
      <c r="D388" s="8">
        <v>190</v>
      </c>
      <c r="E388" s="8">
        <v>321.8</v>
      </c>
      <c r="F388" s="8">
        <v>497</v>
      </c>
      <c r="G388" s="8">
        <v>46.8</v>
      </c>
      <c r="H388" s="8">
        <v>233</v>
      </c>
      <c r="I388" s="7">
        <v>0.26700000000000002</v>
      </c>
      <c r="J388" s="7">
        <v>0.22900000000000001</v>
      </c>
      <c r="K388" s="7">
        <v>0.71699999999999997</v>
      </c>
      <c r="L388" s="8">
        <v>293</v>
      </c>
      <c r="M388" s="8">
        <v>1.3</v>
      </c>
      <c r="N388" s="9">
        <v>1.5980000000000001</v>
      </c>
      <c r="O388" s="10">
        <v>8.3559999999999995E-2</v>
      </c>
      <c r="P388" s="10">
        <v>-4.3519999999999997E-5</v>
      </c>
      <c r="Q388" s="10">
        <v>8.5660000000000004E-9</v>
      </c>
      <c r="R388" s="11">
        <v>0</v>
      </c>
      <c r="S388" s="11">
        <v>0</v>
      </c>
      <c r="T388" s="2">
        <v>-17.3</v>
      </c>
      <c r="U388" s="2">
        <v>9.51</v>
      </c>
      <c r="V388" s="9">
        <v>15.995699999999999</v>
      </c>
      <c r="W388" s="11">
        <v>2551.7199999999998</v>
      </c>
      <c r="X388" s="11">
        <v>-49.15</v>
      </c>
      <c r="Y388" s="2">
        <v>350</v>
      </c>
      <c r="Z388" s="2">
        <v>235</v>
      </c>
      <c r="AA388" s="7">
        <v>0</v>
      </c>
      <c r="AB388" s="11">
        <v>0</v>
      </c>
      <c r="AC388" s="7">
        <v>0</v>
      </c>
      <c r="AD388" s="7">
        <v>0</v>
      </c>
      <c r="AE388" s="2">
        <v>7100</v>
      </c>
    </row>
    <row r="389" spans="1:33" ht="15" x14ac:dyDescent="0.2">
      <c r="A389" s="2">
        <v>375</v>
      </c>
      <c r="B389" s="1" t="s">
        <v>445</v>
      </c>
      <c r="C389" s="7">
        <v>88.106999999999999</v>
      </c>
      <c r="D389" s="8">
        <v>180.3</v>
      </c>
      <c r="E389" s="8">
        <v>353.7</v>
      </c>
      <c r="F389" s="8">
        <v>538</v>
      </c>
      <c r="G389" s="8">
        <v>40.1</v>
      </c>
      <c r="H389" s="8">
        <v>285</v>
      </c>
      <c r="I389" s="7">
        <v>0.25900000000000001</v>
      </c>
      <c r="J389" s="7">
        <v>0.315</v>
      </c>
      <c r="K389" s="7">
        <v>0.91100000000000003</v>
      </c>
      <c r="L389" s="8">
        <v>289</v>
      </c>
      <c r="M389" s="8">
        <v>1.9</v>
      </c>
      <c r="N389" s="9">
        <v>0</v>
      </c>
      <c r="O389" s="10">
        <v>0</v>
      </c>
      <c r="P389" s="10">
        <v>0</v>
      </c>
      <c r="Q389" s="10">
        <v>0</v>
      </c>
      <c r="R389" s="11">
        <v>452.97</v>
      </c>
      <c r="S389" s="11">
        <v>246.09</v>
      </c>
      <c r="T389" s="2">
        <v>0</v>
      </c>
      <c r="U389" s="2">
        <v>0</v>
      </c>
      <c r="V389" s="9">
        <v>15.767099999999999</v>
      </c>
      <c r="W389" s="11">
        <v>2593.9499999999998</v>
      </c>
      <c r="X389" s="11">
        <v>-69.69</v>
      </c>
      <c r="Y389" s="2">
        <v>360</v>
      </c>
      <c r="Z389" s="2">
        <v>280</v>
      </c>
      <c r="AA389" s="7">
        <v>63.317999999999998</v>
      </c>
      <c r="AB389" s="11">
        <v>-6292.56</v>
      </c>
      <c r="AC389" s="7">
        <v>-6.6349999999999998</v>
      </c>
      <c r="AD389" s="7">
        <v>4.01</v>
      </c>
      <c r="AE389" s="2">
        <v>7760</v>
      </c>
    </row>
    <row r="390" spans="1:33" ht="15" x14ac:dyDescent="0.2">
      <c r="A390" s="2">
        <v>376</v>
      </c>
      <c r="B390" s="1" t="s">
        <v>446</v>
      </c>
      <c r="C390" s="7">
        <v>116.161</v>
      </c>
      <c r="D390" s="8">
        <v>197.3</v>
      </c>
      <c r="E390" s="8">
        <v>395.7</v>
      </c>
      <c r="F390" s="8">
        <v>578</v>
      </c>
      <c r="G390" s="8">
        <v>0</v>
      </c>
      <c r="H390" s="8">
        <v>0</v>
      </c>
      <c r="I390" s="7">
        <v>0</v>
      </c>
      <c r="J390" s="7">
        <v>0</v>
      </c>
      <c r="K390" s="7">
        <v>0.88100000000000001</v>
      </c>
      <c r="L390" s="8">
        <v>293</v>
      </c>
      <c r="M390" s="8">
        <v>1.8</v>
      </c>
      <c r="N390" s="9">
        <v>0</v>
      </c>
      <c r="O390" s="10">
        <v>0</v>
      </c>
      <c r="P390" s="10">
        <v>0</v>
      </c>
      <c r="Q390" s="10">
        <v>0</v>
      </c>
      <c r="R390" s="11">
        <v>0</v>
      </c>
      <c r="S390" s="11">
        <v>0</v>
      </c>
      <c r="T390" s="2">
        <v>0</v>
      </c>
      <c r="U390" s="2">
        <v>0</v>
      </c>
      <c r="V390" s="9">
        <v>16.864100000000001</v>
      </c>
      <c r="W390" s="11">
        <v>3558.18</v>
      </c>
      <c r="X390" s="11">
        <v>-47.86</v>
      </c>
      <c r="Y390" s="2">
        <v>420</v>
      </c>
      <c r="Z390" s="2">
        <v>292</v>
      </c>
      <c r="AA390" s="7">
        <v>0</v>
      </c>
      <c r="AB390" s="11">
        <v>0</v>
      </c>
      <c r="AC390" s="7">
        <v>0</v>
      </c>
      <c r="AD390" s="7">
        <v>0</v>
      </c>
      <c r="AE390" s="2">
        <v>8690</v>
      </c>
    </row>
    <row r="391" spans="1:33" ht="15" x14ac:dyDescent="0.2">
      <c r="A391" s="2">
        <v>377</v>
      </c>
      <c r="B391" s="1" t="s">
        <v>447</v>
      </c>
      <c r="C391" s="7">
        <v>120.19499999999999</v>
      </c>
      <c r="D391" s="8">
        <v>173.7</v>
      </c>
      <c r="E391" s="8">
        <v>432.4</v>
      </c>
      <c r="F391" s="8">
        <v>638.29999999999995</v>
      </c>
      <c r="G391" s="8">
        <v>31.6</v>
      </c>
      <c r="H391" s="8">
        <v>440</v>
      </c>
      <c r="I391" s="7">
        <v>0.26500000000000001</v>
      </c>
      <c r="J391" s="7">
        <v>0.34399999999999997</v>
      </c>
      <c r="K391" s="7">
        <v>0.86199999999999999</v>
      </c>
      <c r="L391" s="8">
        <v>293</v>
      </c>
      <c r="M391" s="8">
        <v>0.4</v>
      </c>
      <c r="N391" s="9">
        <v>-7.4729999999999999</v>
      </c>
      <c r="O391" s="10">
        <v>0.17879999999999999</v>
      </c>
      <c r="P391" s="10">
        <v>-1.099E-4</v>
      </c>
      <c r="Q391" s="10">
        <v>2.5819999999999999E-8</v>
      </c>
      <c r="R391" s="11">
        <v>527.45000000000005</v>
      </c>
      <c r="S391" s="11">
        <v>282.64999999999998</v>
      </c>
      <c r="T391" s="2">
        <v>1.87</v>
      </c>
      <c r="U391" s="2">
        <v>32.799999999999997</v>
      </c>
      <c r="V391" s="9">
        <v>16.0062</v>
      </c>
      <c r="W391" s="11">
        <v>3433.84</v>
      </c>
      <c r="X391" s="11">
        <v>-66.010000000000005</v>
      </c>
      <c r="Y391" s="2">
        <v>461</v>
      </c>
      <c r="Z391" s="2">
        <v>316</v>
      </c>
      <c r="AA391" s="7">
        <v>0</v>
      </c>
      <c r="AB391" s="11">
        <v>0</v>
      </c>
      <c r="AC391" s="7">
        <v>0</v>
      </c>
      <c r="AD391" s="7">
        <v>0</v>
      </c>
      <c r="AE391" s="2">
        <v>9140</v>
      </c>
    </row>
    <row r="392" spans="1:33" ht="15" x14ac:dyDescent="0.2">
      <c r="A392" s="2">
        <v>378</v>
      </c>
      <c r="B392" s="1" t="s">
        <v>448</v>
      </c>
      <c r="C392" s="7">
        <v>126.24299999999999</v>
      </c>
      <c r="D392" s="8">
        <v>178.7</v>
      </c>
      <c r="E392" s="8">
        <v>429.9</v>
      </c>
      <c r="F392" s="8">
        <v>639</v>
      </c>
      <c r="G392" s="8">
        <v>27.7</v>
      </c>
      <c r="H392" s="8">
        <v>0</v>
      </c>
      <c r="I392" s="7">
        <v>0</v>
      </c>
      <c r="J392" s="7">
        <v>0.25800000000000001</v>
      </c>
      <c r="K392" s="7">
        <v>0.79300000000000004</v>
      </c>
      <c r="L392" s="8">
        <v>293</v>
      </c>
      <c r="M392" s="8">
        <v>0</v>
      </c>
      <c r="N392" s="9">
        <v>-14.932</v>
      </c>
      <c r="O392" s="10">
        <v>0.23619999999999999</v>
      </c>
      <c r="P392" s="10">
        <v>-1.384E-4</v>
      </c>
      <c r="Q392" s="10">
        <v>3.0839999999999997E-8</v>
      </c>
      <c r="R392" s="11">
        <v>549.08000000000004</v>
      </c>
      <c r="S392" s="11">
        <v>293.93</v>
      </c>
      <c r="T392" s="2">
        <v>-46.2</v>
      </c>
      <c r="U392" s="2">
        <v>11.31</v>
      </c>
      <c r="V392" s="9">
        <v>15.8567</v>
      </c>
      <c r="W392" s="11">
        <v>3363.62</v>
      </c>
      <c r="X392" s="11">
        <v>-65.209999999999994</v>
      </c>
      <c r="Y392" s="2">
        <v>459</v>
      </c>
      <c r="Z392" s="2">
        <v>313</v>
      </c>
      <c r="AA392" s="7">
        <v>0</v>
      </c>
      <c r="AB392" s="11">
        <v>0</v>
      </c>
      <c r="AC392" s="7">
        <v>0</v>
      </c>
      <c r="AD392" s="7">
        <v>0</v>
      </c>
      <c r="AE392" s="2">
        <v>8620</v>
      </c>
    </row>
    <row r="393" spans="1:33" ht="15" x14ac:dyDescent="0.2">
      <c r="A393" s="2">
        <v>379</v>
      </c>
      <c r="B393" s="1" t="s">
        <v>449</v>
      </c>
      <c r="C393" s="7">
        <v>112.21599999999999</v>
      </c>
      <c r="D393" s="8">
        <v>155.80000000000001</v>
      </c>
      <c r="E393" s="8">
        <v>404.1</v>
      </c>
      <c r="F393" s="8">
        <v>603</v>
      </c>
      <c r="G393" s="8">
        <v>29.6</v>
      </c>
      <c r="H393" s="8">
        <v>425</v>
      </c>
      <c r="I393" s="7">
        <v>0.25</v>
      </c>
      <c r="J393" s="7">
        <v>0.33500000000000002</v>
      </c>
      <c r="K393" s="7">
        <v>0.78100000000000003</v>
      </c>
      <c r="L393" s="8">
        <v>289</v>
      </c>
      <c r="M393" s="8">
        <v>0</v>
      </c>
      <c r="N393" s="9">
        <v>-13.369</v>
      </c>
      <c r="O393" s="10">
        <v>0.20180000000000001</v>
      </c>
      <c r="P393" s="10">
        <v>-1.176E-4</v>
      </c>
      <c r="Q393" s="10">
        <v>2.6689999999999999E-8</v>
      </c>
      <c r="R393" s="11">
        <v>454.23</v>
      </c>
      <c r="S393" s="11">
        <v>264.22000000000003</v>
      </c>
      <c r="T393" s="2">
        <v>-35.39</v>
      </c>
      <c r="U393" s="2">
        <v>12.57</v>
      </c>
      <c r="V393" s="9">
        <v>15.8969</v>
      </c>
      <c r="W393" s="11">
        <v>3187.67</v>
      </c>
      <c r="X393" s="11">
        <v>-59.99</v>
      </c>
      <c r="Y393" s="2">
        <v>431</v>
      </c>
      <c r="Z393" s="2">
        <v>294</v>
      </c>
      <c r="AA393" s="7">
        <v>0</v>
      </c>
      <c r="AB393" s="11">
        <v>0</v>
      </c>
      <c r="AC393" s="7">
        <v>0</v>
      </c>
      <c r="AD393" s="7">
        <v>0</v>
      </c>
      <c r="AE393" s="2">
        <v>8152</v>
      </c>
    </row>
    <row r="394" spans="1:33" ht="15" x14ac:dyDescent="0.2">
      <c r="A394" s="2">
        <v>380</v>
      </c>
      <c r="B394" s="1" t="s">
        <v>450</v>
      </c>
      <c r="C394" s="7">
        <v>198.39400000000001</v>
      </c>
      <c r="D394" s="8">
        <v>279</v>
      </c>
      <c r="E394" s="8">
        <v>526.70000000000005</v>
      </c>
      <c r="F394" s="8">
        <v>694</v>
      </c>
      <c r="G394" s="8">
        <v>16</v>
      </c>
      <c r="H394" s="8">
        <v>830</v>
      </c>
      <c r="I394" s="7">
        <v>0.23</v>
      </c>
      <c r="J394" s="7">
        <v>0.67900000000000005</v>
      </c>
      <c r="K394" s="7">
        <v>0.76300000000000001</v>
      </c>
      <c r="L394" s="8">
        <v>293</v>
      </c>
      <c r="M394" s="8">
        <v>0</v>
      </c>
      <c r="N394" s="9">
        <v>-2.6230000000000002</v>
      </c>
      <c r="O394" s="10">
        <v>3.1949999999999998</v>
      </c>
      <c r="P394" s="10">
        <v>-1</v>
      </c>
      <c r="Q394" s="10">
        <v>-1.7729999999999999</v>
      </c>
      <c r="R394" s="11">
        <v>-4</v>
      </c>
      <c r="S394" s="11">
        <v>3.8170000000000002</v>
      </c>
      <c r="T394" s="2">
        <v>-8</v>
      </c>
      <c r="U394" s="2">
        <v>689.85</v>
      </c>
      <c r="V394" s="9">
        <v>344.21</v>
      </c>
      <c r="W394" s="11">
        <v>-79.38</v>
      </c>
      <c r="X394" s="11">
        <v>15.97</v>
      </c>
      <c r="Y394" s="2">
        <v>16.148</v>
      </c>
      <c r="Z394" s="2">
        <v>4008.52</v>
      </c>
      <c r="AA394" s="7">
        <v>-105.4</v>
      </c>
      <c r="AB394" s="11">
        <v>560</v>
      </c>
      <c r="AC394" s="7">
        <v>394</v>
      </c>
      <c r="AD394" s="7">
        <v>91.171999999999997</v>
      </c>
      <c r="AE394" s="2">
        <v>-11322.9</v>
      </c>
      <c r="AG394" s="2">
        <v>16.66</v>
      </c>
    </row>
    <row r="395" spans="1:33" ht="15" x14ac:dyDescent="0.2">
      <c r="A395" s="2">
        <v>381</v>
      </c>
      <c r="B395" s="1" t="s">
        <v>451</v>
      </c>
      <c r="C395" s="7">
        <v>266.51299999999998</v>
      </c>
      <c r="D395" s="8">
        <v>0</v>
      </c>
      <c r="E395" s="8">
        <v>599</v>
      </c>
      <c r="F395" s="8">
        <v>772</v>
      </c>
      <c r="G395" s="8">
        <v>11.1</v>
      </c>
      <c r="H395" s="8">
        <v>0</v>
      </c>
      <c r="I395" s="7">
        <v>0</v>
      </c>
      <c r="J395" s="7">
        <v>0.78900000000000003</v>
      </c>
      <c r="K395" s="7">
        <v>0</v>
      </c>
      <c r="L395" s="8">
        <v>0</v>
      </c>
      <c r="M395" s="8">
        <v>0</v>
      </c>
      <c r="N395" s="9">
        <v>-15.507999999999999</v>
      </c>
      <c r="O395" s="10">
        <v>0.4501</v>
      </c>
      <c r="P395" s="10">
        <v>-2.5920000000000001E-4</v>
      </c>
      <c r="Q395" s="10">
        <v>5.7940000000000001E-8</v>
      </c>
      <c r="R395" s="11">
        <v>924.6</v>
      </c>
      <c r="S395" s="11">
        <v>399.62</v>
      </c>
      <c r="T395" s="2">
        <v>-89.48</v>
      </c>
      <c r="U395" s="2">
        <v>34.770000000000003</v>
      </c>
      <c r="V395" s="9">
        <v>16.263200000000001</v>
      </c>
      <c r="W395" s="11">
        <v>4439.38</v>
      </c>
      <c r="X395" s="11">
        <v>-138.1</v>
      </c>
      <c r="Y395" s="2">
        <v>648</v>
      </c>
      <c r="Z395" s="2">
        <v>465</v>
      </c>
      <c r="AA395" s="7">
        <v>0</v>
      </c>
      <c r="AB395" s="11">
        <v>0</v>
      </c>
      <c r="AC395" s="7">
        <v>0</v>
      </c>
      <c r="AD395" s="7">
        <v>0</v>
      </c>
      <c r="AE395" s="2">
        <v>13380</v>
      </c>
    </row>
    <row r="396" spans="1:33" ht="15" x14ac:dyDescent="0.2">
      <c r="A396" s="2">
        <v>382</v>
      </c>
      <c r="B396" s="1" t="s">
        <v>452</v>
      </c>
      <c r="C396" s="7">
        <v>184.36699999999999</v>
      </c>
      <c r="D396" s="8">
        <v>267.8</v>
      </c>
      <c r="E396" s="8">
        <v>508.6</v>
      </c>
      <c r="F396" s="8">
        <v>675.8</v>
      </c>
      <c r="G396" s="8">
        <v>17</v>
      </c>
      <c r="H396" s="8">
        <v>780</v>
      </c>
      <c r="I396" s="7">
        <v>0.24</v>
      </c>
      <c r="J396" s="7">
        <v>0.623</v>
      </c>
      <c r="K396" s="7">
        <v>0.75600000000000001</v>
      </c>
      <c r="L396" s="8">
        <v>293</v>
      </c>
      <c r="M396" s="8">
        <v>0</v>
      </c>
      <c r="N396" s="9">
        <v>-2.4990000000000001</v>
      </c>
      <c r="O396" s="10">
        <v>2.9740000000000002</v>
      </c>
      <c r="P396" s="10">
        <v>-1</v>
      </c>
      <c r="Q396" s="10">
        <v>-1.651</v>
      </c>
      <c r="R396" s="11">
        <v>-4</v>
      </c>
      <c r="S396" s="11">
        <v>3.5579999999999998</v>
      </c>
      <c r="T396" s="2">
        <v>-8</v>
      </c>
      <c r="U396" s="2">
        <v>664.1</v>
      </c>
      <c r="V396" s="9">
        <v>332.1</v>
      </c>
      <c r="W396" s="11">
        <v>-74.45</v>
      </c>
      <c r="X396" s="11">
        <v>13.97</v>
      </c>
      <c r="Y396" s="2">
        <v>16.1355</v>
      </c>
      <c r="Z396" s="2">
        <v>3892.91</v>
      </c>
      <c r="AA396" s="7">
        <v>-98.93</v>
      </c>
      <c r="AB396" s="11">
        <v>540</v>
      </c>
      <c r="AC396" s="7">
        <v>380</v>
      </c>
      <c r="AD396" s="7">
        <v>0</v>
      </c>
      <c r="AE396" s="2">
        <v>0</v>
      </c>
      <c r="AG396" s="2">
        <v>0</v>
      </c>
    </row>
    <row r="397" spans="1:33" ht="15" x14ac:dyDescent="0.2">
      <c r="A397" s="2">
        <v>383</v>
      </c>
      <c r="B397" s="1" t="s">
        <v>453</v>
      </c>
      <c r="C397" s="7">
        <v>252.48599999999999</v>
      </c>
      <c r="D397" s="8">
        <v>0</v>
      </c>
      <c r="E397" s="8">
        <v>598.6</v>
      </c>
      <c r="F397" s="8">
        <v>761</v>
      </c>
      <c r="G397" s="8">
        <v>11.9</v>
      </c>
      <c r="H397" s="8">
        <v>0</v>
      </c>
      <c r="I397" s="7">
        <v>0</v>
      </c>
      <c r="J397" s="7">
        <v>0.755</v>
      </c>
      <c r="K397" s="7">
        <v>0</v>
      </c>
      <c r="L397" s="8">
        <v>0</v>
      </c>
      <c r="M397" s="8">
        <v>0</v>
      </c>
      <c r="N397" s="9">
        <v>-15.336</v>
      </c>
      <c r="O397" s="10">
        <v>0.42759999999999998</v>
      </c>
      <c r="P397" s="10">
        <v>-2.4649999999999997E-4</v>
      </c>
      <c r="Q397" s="10">
        <v>5.5159999999999999E-8</v>
      </c>
      <c r="R397" s="11">
        <v>891.8</v>
      </c>
      <c r="S397" s="11">
        <v>392.78</v>
      </c>
      <c r="T397" s="2">
        <v>-84.55</v>
      </c>
      <c r="U397" s="2">
        <v>32.74</v>
      </c>
      <c r="V397" s="9">
        <v>16.227</v>
      </c>
      <c r="W397" s="11">
        <v>4483.13</v>
      </c>
      <c r="X397" s="11">
        <v>-131.30000000000001</v>
      </c>
      <c r="Y397" s="2">
        <v>634</v>
      </c>
      <c r="Z397" s="2">
        <v>453</v>
      </c>
      <c r="AA397" s="7">
        <v>0</v>
      </c>
      <c r="AB397" s="11">
        <v>0</v>
      </c>
      <c r="AC397" s="7">
        <v>0</v>
      </c>
      <c r="AD397" s="7">
        <v>0</v>
      </c>
      <c r="AE397" s="2">
        <v>12980</v>
      </c>
    </row>
    <row r="398" spans="1:33" ht="15" x14ac:dyDescent="0.2">
      <c r="A398" s="2">
        <v>384</v>
      </c>
      <c r="B398" s="1" t="s">
        <v>454</v>
      </c>
      <c r="C398" s="7">
        <v>156.31299999999999</v>
      </c>
      <c r="D398" s="8">
        <v>247.6</v>
      </c>
      <c r="E398" s="8">
        <v>469.1</v>
      </c>
      <c r="F398" s="8">
        <v>638.79999999999995</v>
      </c>
      <c r="G398" s="8">
        <v>19.399999999999999</v>
      </c>
      <c r="H398" s="8">
        <v>660</v>
      </c>
      <c r="I398" s="7">
        <v>0.24</v>
      </c>
      <c r="J398" s="7">
        <v>0.53500000000000003</v>
      </c>
      <c r="K398" s="7">
        <v>0.74</v>
      </c>
      <c r="L398" s="8">
        <v>293</v>
      </c>
      <c r="M398" s="8">
        <v>0</v>
      </c>
      <c r="N398" s="9">
        <v>-2.0049999999999999</v>
      </c>
      <c r="O398" s="10">
        <v>0.25169999999999998</v>
      </c>
      <c r="P398" s="10">
        <v>-1.3850000000000001E-4</v>
      </c>
      <c r="Q398" s="10">
        <v>2.9539999999999998E-8</v>
      </c>
      <c r="R398" s="11">
        <v>605.5</v>
      </c>
      <c r="S398" s="11">
        <v>305.01</v>
      </c>
      <c r="T398" s="2">
        <v>-64.599999999999994</v>
      </c>
      <c r="U398" s="2">
        <v>9.94</v>
      </c>
      <c r="V398" s="9">
        <v>16.054099999999998</v>
      </c>
      <c r="W398" s="11">
        <v>3614.07</v>
      </c>
      <c r="X398" s="11">
        <v>-85.45</v>
      </c>
      <c r="Y398" s="2">
        <v>498</v>
      </c>
      <c r="Z398" s="2">
        <v>348</v>
      </c>
      <c r="AA398" s="7">
        <v>80.120999999999995</v>
      </c>
      <c r="AB398" s="11">
        <v>-9305.7999999999993</v>
      </c>
      <c r="AC398" s="7">
        <v>-8.7289999999999992</v>
      </c>
      <c r="AD398" s="7">
        <v>11.75</v>
      </c>
      <c r="AE398" s="2">
        <v>9920</v>
      </c>
    </row>
    <row r="399" spans="1:33" ht="15" x14ac:dyDescent="0.2">
      <c r="A399" s="2">
        <v>385</v>
      </c>
      <c r="B399" s="1" t="s">
        <v>455</v>
      </c>
      <c r="C399" s="7">
        <v>102.134</v>
      </c>
      <c r="D399" s="8">
        <v>239</v>
      </c>
      <c r="E399" s="8">
        <v>458.7</v>
      </c>
      <c r="F399" s="8">
        <v>651</v>
      </c>
      <c r="G399" s="8">
        <v>38</v>
      </c>
      <c r="H399" s="8">
        <v>340</v>
      </c>
      <c r="I399" s="7">
        <v>0.24</v>
      </c>
      <c r="J399" s="7">
        <v>0.61599999999999999</v>
      </c>
      <c r="K399" s="7">
        <v>0.93899999999999995</v>
      </c>
      <c r="L399" s="8">
        <v>293</v>
      </c>
      <c r="M399" s="8">
        <v>0</v>
      </c>
      <c r="N399" s="9">
        <v>3.198</v>
      </c>
      <c r="O399" s="10">
        <v>0.1202</v>
      </c>
      <c r="P399" s="10">
        <v>-7.0010000000000002E-5</v>
      </c>
      <c r="Q399" s="10">
        <v>1.5810000000000001E-8</v>
      </c>
      <c r="R399" s="11">
        <v>729.09</v>
      </c>
      <c r="S399" s="11">
        <v>341.13</v>
      </c>
      <c r="T399" s="2">
        <v>-117.2</v>
      </c>
      <c r="U399" s="2">
        <v>-85.37</v>
      </c>
      <c r="V399" s="9">
        <v>17.630600000000001</v>
      </c>
      <c r="W399" s="11">
        <v>4092.15</v>
      </c>
      <c r="X399" s="11">
        <v>-86.55</v>
      </c>
      <c r="Y399" s="2">
        <v>495</v>
      </c>
      <c r="Z399" s="2">
        <v>350</v>
      </c>
      <c r="AA399" s="7">
        <v>0</v>
      </c>
      <c r="AB399" s="11">
        <v>0</v>
      </c>
      <c r="AC399" s="7">
        <v>0</v>
      </c>
      <c r="AD399" s="7">
        <v>0</v>
      </c>
      <c r="AE399" s="2">
        <v>11900</v>
      </c>
    </row>
    <row r="400" spans="1:33" ht="15" x14ac:dyDescent="0.2">
      <c r="A400" s="2">
        <v>386</v>
      </c>
      <c r="B400" s="1" t="s">
        <v>456</v>
      </c>
      <c r="C400" s="7">
        <v>108.14</v>
      </c>
      <c r="D400" s="8">
        <v>304.10000000000002</v>
      </c>
      <c r="E400" s="8">
        <v>464.2</v>
      </c>
      <c r="F400" s="8">
        <v>697.6</v>
      </c>
      <c r="G400" s="8">
        <v>49.4</v>
      </c>
      <c r="H400" s="8">
        <v>282</v>
      </c>
      <c r="I400" s="7">
        <v>0.24</v>
      </c>
      <c r="J400" s="7">
        <v>0.443</v>
      </c>
      <c r="K400" s="7">
        <v>1.028</v>
      </c>
      <c r="L400" s="8">
        <v>313</v>
      </c>
      <c r="M400" s="8">
        <v>1.6</v>
      </c>
      <c r="N400" s="9">
        <v>-7.7089999999999996</v>
      </c>
      <c r="O400" s="10">
        <v>0.1673</v>
      </c>
      <c r="P400" s="10">
        <v>-1.415E-4</v>
      </c>
      <c r="Q400" s="10">
        <v>5.0729999999999998E-8</v>
      </c>
      <c r="R400" s="11">
        <v>1533.4</v>
      </c>
      <c r="S400" s="11">
        <v>365.61</v>
      </c>
      <c r="T400" s="2">
        <v>-30.74</v>
      </c>
      <c r="U400" s="2">
        <v>-8.86</v>
      </c>
      <c r="V400" s="9">
        <v>15.9148</v>
      </c>
      <c r="W400" s="11">
        <v>3305.37</v>
      </c>
      <c r="X400" s="11">
        <v>-108</v>
      </c>
      <c r="Y400" s="2">
        <v>480</v>
      </c>
      <c r="Z400" s="2">
        <v>370</v>
      </c>
      <c r="AA400" s="7">
        <v>75.616</v>
      </c>
      <c r="AB400" s="11">
        <v>-9341.59</v>
      </c>
      <c r="AC400" s="7">
        <v>-7.9589999999999996</v>
      </c>
      <c r="AD400" s="7">
        <v>5.47</v>
      </c>
      <c r="AE400" s="2">
        <v>10800</v>
      </c>
    </row>
    <row r="401" spans="1:31" ht="15" x14ac:dyDescent="0.2">
      <c r="A401" s="2">
        <v>387</v>
      </c>
      <c r="B401" s="1" t="s">
        <v>457</v>
      </c>
      <c r="C401" s="7">
        <v>147.00399999999999</v>
      </c>
      <c r="D401" s="8">
        <v>256.10000000000002</v>
      </c>
      <c r="E401" s="8">
        <v>453.6</v>
      </c>
      <c r="F401" s="8">
        <v>697.3</v>
      </c>
      <c r="G401" s="8">
        <v>40.5</v>
      </c>
      <c r="H401" s="8">
        <v>360</v>
      </c>
      <c r="I401" s="7">
        <v>0.22500000000000001</v>
      </c>
      <c r="J401" s="7">
        <v>0.27200000000000002</v>
      </c>
      <c r="K401" s="7">
        <v>1.306</v>
      </c>
      <c r="L401" s="8">
        <v>293</v>
      </c>
      <c r="M401" s="8">
        <v>2.2999999999999998</v>
      </c>
      <c r="N401" s="9">
        <v>-3.4159999999999999</v>
      </c>
      <c r="O401" s="10">
        <v>0.13150000000000001</v>
      </c>
      <c r="P401" s="10">
        <v>-1.078E-4</v>
      </c>
      <c r="Q401" s="10">
        <v>3.414E-8</v>
      </c>
      <c r="R401" s="11">
        <v>554.35</v>
      </c>
      <c r="S401" s="11">
        <v>319.07</v>
      </c>
      <c r="T401" s="2">
        <v>7.16</v>
      </c>
      <c r="U401" s="2">
        <v>19.760000000000002</v>
      </c>
      <c r="V401" s="9">
        <v>16.279900000000001</v>
      </c>
      <c r="W401" s="11">
        <v>3798.23</v>
      </c>
      <c r="X401" s="11">
        <v>-59.84</v>
      </c>
      <c r="Y401" s="2">
        <v>483</v>
      </c>
      <c r="Z401" s="2">
        <v>331</v>
      </c>
      <c r="AA401" s="7">
        <v>0</v>
      </c>
      <c r="AB401" s="11">
        <v>0</v>
      </c>
      <c r="AC401" s="7">
        <v>0</v>
      </c>
      <c r="AD401" s="7">
        <v>0</v>
      </c>
      <c r="AE401" s="2">
        <v>9480</v>
      </c>
    </row>
    <row r="402" spans="1:31" ht="15" x14ac:dyDescent="0.2">
      <c r="A402" s="2">
        <v>388</v>
      </c>
      <c r="B402" s="1" t="s">
        <v>458</v>
      </c>
      <c r="C402" s="7">
        <v>122.167</v>
      </c>
      <c r="D402" s="8">
        <v>269.8</v>
      </c>
      <c r="E402" s="8">
        <v>477.7</v>
      </c>
      <c r="F402" s="8">
        <v>703</v>
      </c>
      <c r="G402" s="8">
        <v>0</v>
      </c>
      <c r="H402" s="8">
        <v>0</v>
      </c>
      <c r="I402" s="7">
        <v>0</v>
      </c>
      <c r="J402" s="7">
        <v>0</v>
      </c>
      <c r="K402" s="7">
        <v>1.0369999999999999</v>
      </c>
      <c r="L402" s="8">
        <v>273</v>
      </c>
      <c r="M402" s="8">
        <v>0</v>
      </c>
      <c r="N402" s="9">
        <v>0</v>
      </c>
      <c r="O402" s="10">
        <v>0</v>
      </c>
      <c r="P402" s="10">
        <v>0</v>
      </c>
      <c r="Q402" s="10">
        <v>0</v>
      </c>
      <c r="R402" s="11">
        <v>0</v>
      </c>
      <c r="S402" s="11">
        <v>0</v>
      </c>
      <c r="T402" s="2">
        <v>-34.82</v>
      </c>
      <c r="U402" s="2">
        <v>0</v>
      </c>
      <c r="V402" s="9">
        <v>17.960999999999999</v>
      </c>
      <c r="W402" s="11">
        <v>4928.3599999999997</v>
      </c>
      <c r="X402" s="11">
        <v>-45.75</v>
      </c>
      <c r="Y402" s="2">
        <v>500</v>
      </c>
      <c r="Z402" s="2">
        <v>350</v>
      </c>
      <c r="AA402" s="7">
        <v>0</v>
      </c>
      <c r="AB402" s="11">
        <v>0</v>
      </c>
      <c r="AC402" s="7">
        <v>0</v>
      </c>
      <c r="AD402" s="7">
        <v>0</v>
      </c>
      <c r="AE402" s="2">
        <v>11490</v>
      </c>
    </row>
    <row r="403" spans="1:31" ht="15" x14ac:dyDescent="0.2">
      <c r="A403" s="2">
        <v>389</v>
      </c>
      <c r="B403" s="1" t="s">
        <v>459</v>
      </c>
      <c r="C403" s="7">
        <v>230.31</v>
      </c>
      <c r="D403" s="8">
        <v>330</v>
      </c>
      <c r="E403" s="8">
        <v>605</v>
      </c>
      <c r="F403" s="8">
        <v>891</v>
      </c>
      <c r="G403" s="8">
        <v>38.5</v>
      </c>
      <c r="H403" s="8">
        <v>769</v>
      </c>
      <c r="I403" s="7">
        <v>0.40500000000000003</v>
      </c>
      <c r="J403" s="7">
        <v>0</v>
      </c>
      <c r="K403" s="7">
        <v>0</v>
      </c>
      <c r="L403" s="8">
        <v>0</v>
      </c>
      <c r="M403" s="8">
        <v>0</v>
      </c>
      <c r="N403" s="9">
        <v>0</v>
      </c>
      <c r="O403" s="10">
        <v>0</v>
      </c>
      <c r="P403" s="10">
        <v>0</v>
      </c>
      <c r="Q403" s="10">
        <v>0</v>
      </c>
      <c r="R403" s="11">
        <v>1094.0999999999999</v>
      </c>
      <c r="S403" s="11">
        <v>461.27</v>
      </c>
      <c r="T403" s="2">
        <v>0</v>
      </c>
      <c r="U403" s="2">
        <v>0</v>
      </c>
      <c r="V403" s="9">
        <v>0</v>
      </c>
      <c r="W403" s="11">
        <v>0</v>
      </c>
      <c r="X403" s="11">
        <v>0</v>
      </c>
      <c r="Y403" s="2">
        <v>0</v>
      </c>
      <c r="Z403" s="2">
        <v>0</v>
      </c>
      <c r="AA403" s="7">
        <v>0</v>
      </c>
      <c r="AB403" s="11">
        <v>0</v>
      </c>
      <c r="AC403" s="7">
        <v>0</v>
      </c>
      <c r="AD403" s="7">
        <v>0</v>
      </c>
      <c r="AE403" s="2">
        <v>0</v>
      </c>
    </row>
    <row r="404" spans="1:31" ht="15" x14ac:dyDescent="0.2">
      <c r="A404" s="2">
        <v>390</v>
      </c>
      <c r="B404" s="1" t="s">
        <v>460</v>
      </c>
      <c r="C404" s="7">
        <v>107.15600000000001</v>
      </c>
      <c r="D404" s="8">
        <v>258.39999999999998</v>
      </c>
      <c r="E404" s="8">
        <v>473.3</v>
      </c>
      <c r="F404" s="8">
        <v>694</v>
      </c>
      <c r="G404" s="8">
        <v>37</v>
      </c>
      <c r="H404" s="8">
        <v>343</v>
      </c>
      <c r="I404" s="7">
        <v>0.26</v>
      </c>
      <c r="J404" s="7">
        <v>0.435</v>
      </c>
      <c r="K404" s="7">
        <v>0.998</v>
      </c>
      <c r="L404" s="8">
        <v>293</v>
      </c>
      <c r="M404" s="8">
        <v>1.6</v>
      </c>
      <c r="N404" s="9">
        <v>0</v>
      </c>
      <c r="O404" s="10">
        <v>0</v>
      </c>
      <c r="P404" s="10">
        <v>0</v>
      </c>
      <c r="Q404" s="10">
        <v>0</v>
      </c>
      <c r="R404" s="11">
        <v>1085.0999999999999</v>
      </c>
      <c r="S404" s="11">
        <v>356.46</v>
      </c>
      <c r="T404" s="2">
        <v>0</v>
      </c>
      <c r="U404" s="2">
        <v>0</v>
      </c>
      <c r="V404" s="9">
        <v>16.7834</v>
      </c>
      <c r="W404" s="11">
        <v>4072.58</v>
      </c>
      <c r="X404" s="11">
        <v>-72.150000000000006</v>
      </c>
      <c r="Y404" s="2">
        <v>500</v>
      </c>
      <c r="Z404" s="2">
        <v>375</v>
      </c>
      <c r="AA404" s="7">
        <v>0</v>
      </c>
      <c r="AB404" s="11">
        <v>0</v>
      </c>
      <c r="AC404" s="7">
        <v>0</v>
      </c>
      <c r="AD404" s="7">
        <v>0</v>
      </c>
      <c r="AE404" s="2">
        <v>10835</v>
      </c>
    </row>
    <row r="405" spans="1:31" ht="15" x14ac:dyDescent="0.2">
      <c r="A405" s="2">
        <v>391</v>
      </c>
      <c r="B405" s="1" t="s">
        <v>461</v>
      </c>
      <c r="C405" s="7">
        <v>31.998999999999999</v>
      </c>
      <c r="D405" s="8">
        <v>54.4</v>
      </c>
      <c r="E405" s="8">
        <v>90.2</v>
      </c>
      <c r="F405" s="8">
        <v>154.6</v>
      </c>
      <c r="G405" s="8">
        <v>49.8</v>
      </c>
      <c r="H405" s="8">
        <v>73.400000000000006</v>
      </c>
      <c r="I405" s="7">
        <v>0.28799999999999998</v>
      </c>
      <c r="J405" s="7">
        <v>2.1000000000000001E-2</v>
      </c>
      <c r="K405" s="7">
        <v>1.149</v>
      </c>
      <c r="L405" s="8">
        <v>90</v>
      </c>
      <c r="M405" s="8">
        <v>0</v>
      </c>
      <c r="N405" s="9">
        <v>6.7130000000000001</v>
      </c>
      <c r="O405" s="10">
        <v>-8.7899999999999997E-7</v>
      </c>
      <c r="P405" s="10">
        <v>4.1699999999999999E-6</v>
      </c>
      <c r="Q405" s="10">
        <v>-2.5439999999999999E-9</v>
      </c>
      <c r="R405" s="11">
        <v>85.68</v>
      </c>
      <c r="S405" s="11">
        <v>51.5</v>
      </c>
      <c r="T405" s="2">
        <v>0</v>
      </c>
      <c r="U405" s="2">
        <v>0</v>
      </c>
      <c r="V405" s="9">
        <v>15.407500000000001</v>
      </c>
      <c r="W405" s="11">
        <v>734.55</v>
      </c>
      <c r="X405" s="11">
        <v>-6.45</v>
      </c>
      <c r="Y405" s="2">
        <v>100</v>
      </c>
      <c r="Z405" s="2">
        <v>63</v>
      </c>
      <c r="AA405" s="7">
        <v>31.041</v>
      </c>
      <c r="AB405" s="11">
        <v>-1082.52</v>
      </c>
      <c r="AC405" s="7">
        <v>-2.7610000000000001</v>
      </c>
      <c r="AD405" s="7">
        <v>0.26500000000000001</v>
      </c>
      <c r="AE405" s="2">
        <v>1630</v>
      </c>
    </row>
    <row r="406" spans="1:31" ht="15" x14ac:dyDescent="0.2">
      <c r="A406" s="2">
        <v>392</v>
      </c>
      <c r="B406" s="1" t="s">
        <v>462</v>
      </c>
      <c r="C406" s="7">
        <v>106.16800000000001</v>
      </c>
      <c r="D406" s="8">
        <v>248</v>
      </c>
      <c r="E406" s="8">
        <v>417.6</v>
      </c>
      <c r="F406" s="8">
        <v>630.20000000000005</v>
      </c>
      <c r="G406" s="8">
        <v>36.799999999999997</v>
      </c>
      <c r="H406" s="8">
        <v>369</v>
      </c>
      <c r="I406" s="7">
        <v>0.26300000000000001</v>
      </c>
      <c r="J406" s="7">
        <v>0.314</v>
      </c>
      <c r="K406" s="7">
        <v>0.88</v>
      </c>
      <c r="L406" s="8">
        <v>293</v>
      </c>
      <c r="M406" s="8">
        <v>0.5</v>
      </c>
      <c r="N406" s="9">
        <v>-3.786</v>
      </c>
      <c r="O406" s="10">
        <v>0.1424</v>
      </c>
      <c r="P406" s="10">
        <v>-8.2239999999999999E-5</v>
      </c>
      <c r="Q406" s="10">
        <v>1.798E-8</v>
      </c>
      <c r="R406" s="11">
        <v>513.54</v>
      </c>
      <c r="S406" s="11">
        <v>277.98</v>
      </c>
      <c r="T406" s="2">
        <v>4.54</v>
      </c>
      <c r="U406" s="2">
        <v>29.18</v>
      </c>
      <c r="V406" s="9">
        <v>16.115600000000001</v>
      </c>
      <c r="W406" s="11">
        <v>3395.57</v>
      </c>
      <c r="X406" s="11">
        <v>-59.46</v>
      </c>
      <c r="Y406" s="2">
        <v>445</v>
      </c>
      <c r="Z406" s="2">
        <v>305</v>
      </c>
      <c r="AA406" s="7">
        <v>61.762999999999998</v>
      </c>
      <c r="AB406" s="11">
        <v>-7149.21</v>
      </c>
      <c r="AC406" s="7">
        <v>-6.3019999999999996</v>
      </c>
      <c r="AD406" s="7">
        <v>6.11</v>
      </c>
      <c r="AE406" s="2">
        <v>8800</v>
      </c>
    </row>
    <row r="407" spans="1:31" ht="15" x14ac:dyDescent="0.2">
      <c r="A407" s="2">
        <v>393</v>
      </c>
      <c r="B407" s="1" t="s">
        <v>463</v>
      </c>
      <c r="C407" s="7">
        <v>47.997999999999998</v>
      </c>
      <c r="D407" s="8">
        <v>80.5</v>
      </c>
      <c r="E407" s="8">
        <v>161.30000000000001</v>
      </c>
      <c r="F407" s="8">
        <v>261</v>
      </c>
      <c r="G407" s="8">
        <v>55</v>
      </c>
      <c r="H407" s="8">
        <v>88.9</v>
      </c>
      <c r="I407" s="7">
        <v>0.28799999999999998</v>
      </c>
      <c r="J407" s="7">
        <v>0.215</v>
      </c>
      <c r="K407" s="7">
        <v>1.3560000000000001</v>
      </c>
      <c r="L407" s="8">
        <v>161.30000000000001</v>
      </c>
      <c r="M407" s="8">
        <v>0.6</v>
      </c>
      <c r="N407" s="9">
        <v>4.907</v>
      </c>
      <c r="O407" s="10">
        <v>1.9130000000000001E-2</v>
      </c>
      <c r="P407" s="10">
        <v>-1.491E-5</v>
      </c>
      <c r="Q407" s="10">
        <v>4.0540000000000003E-9</v>
      </c>
      <c r="R407" s="11">
        <v>313.79000000000002</v>
      </c>
      <c r="S407" s="11">
        <v>120.34</v>
      </c>
      <c r="T407" s="2">
        <v>34.1</v>
      </c>
      <c r="U407" s="2">
        <v>38.909999999999997</v>
      </c>
      <c r="V407" s="9">
        <v>15.742699999999999</v>
      </c>
      <c r="W407" s="11">
        <v>1272.18</v>
      </c>
      <c r="X407" s="11">
        <v>-22.16</v>
      </c>
      <c r="Y407" s="2">
        <v>174</v>
      </c>
      <c r="Z407" s="2">
        <v>109</v>
      </c>
      <c r="AA407" s="7">
        <v>0</v>
      </c>
      <c r="AB407" s="11">
        <v>0</v>
      </c>
      <c r="AC407" s="7">
        <v>0</v>
      </c>
      <c r="AD407" s="7">
        <v>0</v>
      </c>
      <c r="AE407" s="2">
        <v>2670</v>
      </c>
    </row>
    <row r="408" spans="1:31" ht="15" x14ac:dyDescent="0.2">
      <c r="A408" s="2">
        <v>394</v>
      </c>
      <c r="B408" s="1" t="s">
        <v>464</v>
      </c>
      <c r="C408" s="7">
        <v>108.14</v>
      </c>
      <c r="D408" s="8">
        <v>307.89999999999998</v>
      </c>
      <c r="E408" s="8">
        <v>475.1</v>
      </c>
      <c r="F408" s="8">
        <v>704.6</v>
      </c>
      <c r="G408" s="8">
        <v>50.8</v>
      </c>
      <c r="H408" s="8">
        <v>0</v>
      </c>
      <c r="I408" s="7">
        <v>0</v>
      </c>
      <c r="J408" s="7">
        <v>0.51500000000000001</v>
      </c>
      <c r="K408" s="7">
        <v>1.0189999999999999</v>
      </c>
      <c r="L408" s="8">
        <v>313</v>
      </c>
      <c r="M408" s="8">
        <v>1.6</v>
      </c>
      <c r="N408" s="9">
        <v>-9.7050000000000001</v>
      </c>
      <c r="O408" s="10">
        <v>0.16850000000000001</v>
      </c>
      <c r="P408" s="10">
        <v>-1.3750000000000001E-4</v>
      </c>
      <c r="Q408" s="10">
        <v>4.6989999999999999E-8</v>
      </c>
      <c r="R408" s="11">
        <v>1826.9</v>
      </c>
      <c r="S408" s="11">
        <v>372.68</v>
      </c>
      <c r="T408" s="2">
        <v>-29.97</v>
      </c>
      <c r="U408" s="2">
        <v>-7.38</v>
      </c>
      <c r="V408" s="9">
        <v>16.198899999999998</v>
      </c>
      <c r="W408" s="11">
        <v>3479.39</v>
      </c>
      <c r="X408" s="11">
        <v>-111.3</v>
      </c>
      <c r="Y408" s="2">
        <v>480</v>
      </c>
      <c r="Z408" s="2">
        <v>370</v>
      </c>
      <c r="AA408" s="7">
        <v>64.082999999999998</v>
      </c>
      <c r="AB408" s="11">
        <v>-8825.19</v>
      </c>
      <c r="AC408" s="7">
        <v>-6.3159999999999998</v>
      </c>
      <c r="AD408" s="7">
        <v>5.42</v>
      </c>
      <c r="AE408" s="2">
        <v>11340</v>
      </c>
    </row>
    <row r="409" spans="1:31" ht="15" x14ac:dyDescent="0.2">
      <c r="A409" s="2">
        <v>395</v>
      </c>
      <c r="B409" s="1" t="s">
        <v>465</v>
      </c>
      <c r="C409" s="7">
        <v>147.00399999999999</v>
      </c>
      <c r="D409" s="8">
        <v>326.3</v>
      </c>
      <c r="E409" s="8">
        <v>447.3</v>
      </c>
      <c r="F409" s="8">
        <v>685</v>
      </c>
      <c r="G409" s="8">
        <v>39</v>
      </c>
      <c r="H409" s="8">
        <v>372</v>
      </c>
      <c r="I409" s="7">
        <v>0.26</v>
      </c>
      <c r="J409" s="7">
        <v>0.27</v>
      </c>
      <c r="K409" s="7">
        <v>1.248</v>
      </c>
      <c r="L409" s="8">
        <v>328</v>
      </c>
      <c r="M409" s="8">
        <v>0</v>
      </c>
      <c r="N409" s="9">
        <v>-3.4260000000000002</v>
      </c>
      <c r="O409" s="10">
        <v>0.13220000000000001</v>
      </c>
      <c r="P409" s="10">
        <v>-1.089E-4</v>
      </c>
      <c r="Q409" s="10">
        <v>3.4580000000000003E-8</v>
      </c>
      <c r="R409" s="11">
        <v>483.82</v>
      </c>
      <c r="S409" s="11">
        <v>312.02999999999997</v>
      </c>
      <c r="T409" s="2">
        <v>5.5</v>
      </c>
      <c r="U409" s="2">
        <v>18.440000000000001</v>
      </c>
      <c r="V409" s="9">
        <v>16.113499999999998</v>
      </c>
      <c r="W409" s="11">
        <v>3626.83</v>
      </c>
      <c r="X409" s="11">
        <v>-64.64</v>
      </c>
      <c r="Y409" s="2">
        <v>477</v>
      </c>
      <c r="Z409" s="2">
        <v>326</v>
      </c>
      <c r="AA409" s="7">
        <v>0</v>
      </c>
      <c r="AB409" s="11">
        <v>0</v>
      </c>
      <c r="AC409" s="7">
        <v>0</v>
      </c>
      <c r="AD409" s="7">
        <v>0</v>
      </c>
      <c r="AE409" s="2">
        <v>9270</v>
      </c>
    </row>
    <row r="410" spans="1:31" ht="15" x14ac:dyDescent="0.2">
      <c r="A410" s="2">
        <v>396</v>
      </c>
      <c r="B410" s="1" t="s">
        <v>466</v>
      </c>
      <c r="C410" s="7">
        <v>186.05600000000001</v>
      </c>
      <c r="D410" s="8">
        <v>0</v>
      </c>
      <c r="E410" s="8">
        <v>353.4</v>
      </c>
      <c r="F410" s="8">
        <v>516.70000000000005</v>
      </c>
      <c r="G410" s="8">
        <v>32.6</v>
      </c>
      <c r="H410" s="8">
        <v>0</v>
      </c>
      <c r="I410" s="7">
        <v>0</v>
      </c>
      <c r="J410" s="7">
        <v>0.4</v>
      </c>
      <c r="K410" s="7">
        <v>0</v>
      </c>
      <c r="L410" s="8">
        <v>0</v>
      </c>
      <c r="M410" s="8">
        <v>0</v>
      </c>
      <c r="N410" s="9">
        <v>8.66</v>
      </c>
      <c r="O410" s="10">
        <v>0.1258</v>
      </c>
      <c r="P410" s="10">
        <v>-1.086E-4</v>
      </c>
      <c r="Q410" s="10">
        <v>3.477E-8</v>
      </c>
      <c r="R410" s="11">
        <v>0</v>
      </c>
      <c r="S410" s="11">
        <v>0</v>
      </c>
      <c r="T410" s="2">
        <v>-228.64</v>
      </c>
      <c r="U410" s="2">
        <v>-210.18</v>
      </c>
      <c r="V410" s="9">
        <v>16.193999999999999</v>
      </c>
      <c r="W410" s="11">
        <v>2827.53</v>
      </c>
      <c r="X410" s="11">
        <v>-57.66</v>
      </c>
      <c r="Y410" s="2">
        <v>390</v>
      </c>
      <c r="Z410" s="2">
        <v>270</v>
      </c>
      <c r="AA410" s="7">
        <v>74.686000000000007</v>
      </c>
      <c r="AB410" s="11">
        <v>-6815.04</v>
      </c>
      <c r="AC410" s="7">
        <v>-8.3179999999999996</v>
      </c>
      <c r="AD410" s="7">
        <v>5.31</v>
      </c>
      <c r="AE410" s="2">
        <v>0</v>
      </c>
    </row>
    <row r="411" spans="1:31" ht="15" x14ac:dyDescent="0.2">
      <c r="A411" s="2">
        <v>397</v>
      </c>
      <c r="B411" s="1" t="s">
        <v>467</v>
      </c>
      <c r="C411" s="7">
        <v>300.04700000000003</v>
      </c>
      <c r="D411" s="8">
        <v>0</v>
      </c>
      <c r="E411" s="8">
        <v>325.7</v>
      </c>
      <c r="F411" s="8">
        <v>457.2</v>
      </c>
      <c r="G411" s="8">
        <v>24</v>
      </c>
      <c r="H411" s="8">
        <v>0</v>
      </c>
      <c r="I411" s="7">
        <v>0</v>
      </c>
      <c r="J411" s="7">
        <v>0</v>
      </c>
      <c r="K411" s="7">
        <v>0</v>
      </c>
      <c r="L411" s="8">
        <v>0</v>
      </c>
      <c r="M411" s="8">
        <v>0</v>
      </c>
      <c r="N411" s="9">
        <v>0</v>
      </c>
      <c r="O411" s="10">
        <v>0</v>
      </c>
      <c r="P411" s="10">
        <v>0</v>
      </c>
      <c r="Q411" s="10">
        <v>0</v>
      </c>
      <c r="R411" s="11">
        <v>0</v>
      </c>
      <c r="S411" s="11">
        <v>0</v>
      </c>
      <c r="T411" s="2">
        <v>0</v>
      </c>
      <c r="U411" s="2">
        <v>0</v>
      </c>
      <c r="V411" s="9">
        <v>13.9087</v>
      </c>
      <c r="W411" s="11">
        <v>1374.07</v>
      </c>
      <c r="X411" s="11">
        <v>-136.80000000000001</v>
      </c>
      <c r="Y411" s="2">
        <v>400</v>
      </c>
      <c r="Z411" s="2">
        <v>280</v>
      </c>
      <c r="AA411" s="7">
        <v>119.2</v>
      </c>
      <c r="AB411" s="11">
        <v>-8611.09</v>
      </c>
      <c r="AC411" s="7">
        <v>-14.89</v>
      </c>
      <c r="AD411" s="7">
        <v>6.04</v>
      </c>
      <c r="AE411" s="2">
        <v>0</v>
      </c>
    </row>
    <row r="412" spans="1:31" ht="15" x14ac:dyDescent="0.2">
      <c r="A412" s="2">
        <v>398</v>
      </c>
      <c r="B412" s="1" t="s">
        <v>468</v>
      </c>
      <c r="C412" s="7">
        <v>100.01600000000001</v>
      </c>
      <c r="D412" s="8">
        <v>130.69999999999999</v>
      </c>
      <c r="E412" s="8">
        <v>197.5</v>
      </c>
      <c r="F412" s="8">
        <v>306.39999999999998</v>
      </c>
      <c r="G412" s="8">
        <v>38.9</v>
      </c>
      <c r="H412" s="8">
        <v>175</v>
      </c>
      <c r="I412" s="7">
        <v>0.27100000000000002</v>
      </c>
      <c r="J412" s="7">
        <v>0.22600000000000001</v>
      </c>
      <c r="K412" s="7">
        <v>1.5189999999999999</v>
      </c>
      <c r="L412" s="8">
        <v>197</v>
      </c>
      <c r="M412" s="8">
        <v>0</v>
      </c>
      <c r="N412" s="9">
        <v>6.9290000000000003</v>
      </c>
      <c r="O412" s="10">
        <v>5.4390000000000001E-2</v>
      </c>
      <c r="P412" s="10">
        <v>-4.863E-5</v>
      </c>
      <c r="Q412" s="10">
        <v>1.6190000000000001E-8</v>
      </c>
      <c r="R412" s="11">
        <v>0</v>
      </c>
      <c r="S412" s="11">
        <v>0</v>
      </c>
      <c r="T412" s="2">
        <v>-157.4</v>
      </c>
      <c r="U412" s="2">
        <v>-149.07</v>
      </c>
      <c r="V412" s="9">
        <v>15.88</v>
      </c>
      <c r="W412" s="11">
        <v>1574.6</v>
      </c>
      <c r="X412" s="11">
        <v>-27.22</v>
      </c>
      <c r="Y412" s="2">
        <v>210</v>
      </c>
      <c r="Z412" s="2">
        <v>140</v>
      </c>
      <c r="AA412" s="7">
        <v>51.902999999999999</v>
      </c>
      <c r="AB412" s="11">
        <v>-3165.74</v>
      </c>
      <c r="AC412" s="7">
        <v>-5.5369999999999999</v>
      </c>
      <c r="AD412" s="7">
        <v>1.34</v>
      </c>
      <c r="AE412" s="2">
        <v>0</v>
      </c>
    </row>
    <row r="413" spans="1:31" ht="15" x14ac:dyDescent="0.2">
      <c r="A413" s="2">
        <v>399</v>
      </c>
      <c r="B413" s="1" t="s">
        <v>468</v>
      </c>
      <c r="C413" s="7">
        <v>138.012</v>
      </c>
      <c r="D413" s="8">
        <v>172.4</v>
      </c>
      <c r="E413" s="8">
        <v>194.9</v>
      </c>
      <c r="F413" s="8">
        <v>292.8</v>
      </c>
      <c r="G413" s="8">
        <v>0</v>
      </c>
      <c r="H413" s="8">
        <v>224</v>
      </c>
      <c r="I413" s="7">
        <v>0</v>
      </c>
      <c r="J413" s="7">
        <v>0</v>
      </c>
      <c r="K413" s="7">
        <v>1.59</v>
      </c>
      <c r="L413" s="8">
        <v>195</v>
      </c>
      <c r="M413" s="8">
        <v>0</v>
      </c>
      <c r="N413" s="9">
        <v>6.4050000000000002</v>
      </c>
      <c r="O413" s="10">
        <v>8.2589999999999997E-2</v>
      </c>
      <c r="P413" s="10">
        <v>-6.8529999999999996E-5</v>
      </c>
      <c r="Q413" s="10">
        <v>1.9429999999999999E-8</v>
      </c>
      <c r="R413" s="11">
        <v>0</v>
      </c>
      <c r="S413" s="11">
        <v>0</v>
      </c>
      <c r="T413" s="2">
        <v>-321</v>
      </c>
      <c r="U413" s="2">
        <v>-300.52</v>
      </c>
      <c r="V413" s="9">
        <v>15.642200000000001</v>
      </c>
      <c r="W413" s="11">
        <v>1512.94</v>
      </c>
      <c r="X413" s="11">
        <v>-26.94</v>
      </c>
      <c r="Y413" s="2">
        <v>200</v>
      </c>
      <c r="Z413" s="2">
        <v>170</v>
      </c>
      <c r="AA413" s="7">
        <v>48.372999999999998</v>
      </c>
      <c r="AB413" s="11">
        <v>-2969.9</v>
      </c>
      <c r="AC413" s="7">
        <v>-5.032</v>
      </c>
      <c r="AD413" s="7">
        <v>1.53</v>
      </c>
      <c r="AE413" s="2">
        <v>3860</v>
      </c>
    </row>
    <row r="414" spans="1:31" ht="15" x14ac:dyDescent="0.2">
      <c r="A414" s="2">
        <v>400</v>
      </c>
      <c r="B414" s="1" t="s">
        <v>469</v>
      </c>
      <c r="C414" s="7">
        <v>350.05500000000001</v>
      </c>
      <c r="D414" s="8">
        <v>0</v>
      </c>
      <c r="E414" s="8">
        <v>349.5</v>
      </c>
      <c r="F414" s="8">
        <v>486.8</v>
      </c>
      <c r="G414" s="8">
        <v>23</v>
      </c>
      <c r="H414" s="8">
        <v>0</v>
      </c>
      <c r="I414" s="7">
        <v>0</v>
      </c>
      <c r="J414" s="7">
        <v>0.48199999999999998</v>
      </c>
      <c r="K414" s="7">
        <v>0</v>
      </c>
      <c r="L414" s="8">
        <v>0</v>
      </c>
      <c r="M414" s="8">
        <v>0</v>
      </c>
      <c r="N414" s="9">
        <v>0</v>
      </c>
      <c r="O414" s="10">
        <v>0</v>
      </c>
      <c r="P414" s="10">
        <v>0</v>
      </c>
      <c r="Q414" s="10">
        <v>0</v>
      </c>
      <c r="R414" s="11">
        <v>0</v>
      </c>
      <c r="S414" s="11">
        <v>0</v>
      </c>
      <c r="T414" s="2">
        <v>-692.2</v>
      </c>
      <c r="U414" s="2">
        <v>0</v>
      </c>
      <c r="V414" s="9">
        <v>15.712999999999999</v>
      </c>
      <c r="W414" s="11">
        <v>2610.5700000000002</v>
      </c>
      <c r="X414" s="11">
        <v>-61.93</v>
      </c>
      <c r="Y414" s="2">
        <v>385</v>
      </c>
      <c r="Z414" s="2">
        <v>290</v>
      </c>
      <c r="AA414" s="7">
        <v>51.689</v>
      </c>
      <c r="AB414" s="11">
        <v>-5514.04</v>
      </c>
      <c r="AC414" s="7">
        <v>-5.0039999999999996</v>
      </c>
      <c r="AD414" s="7">
        <v>5.47</v>
      </c>
      <c r="AE414" s="2">
        <v>0</v>
      </c>
    </row>
    <row r="415" spans="1:31" ht="15" x14ac:dyDescent="0.2">
      <c r="A415" s="2">
        <v>401</v>
      </c>
      <c r="B415" s="1" t="s">
        <v>470</v>
      </c>
      <c r="C415" s="7">
        <v>388.05099999999999</v>
      </c>
      <c r="D415" s="8">
        <v>195</v>
      </c>
      <c r="E415" s="8">
        <v>355.7</v>
      </c>
      <c r="F415" s="8">
        <v>474.8</v>
      </c>
      <c r="G415" s="8">
        <v>16</v>
      </c>
      <c r="H415" s="8">
        <v>664</v>
      </c>
      <c r="I415" s="7">
        <v>0.27300000000000002</v>
      </c>
      <c r="J415" s="7">
        <v>0.56000000000000005</v>
      </c>
      <c r="K415" s="7">
        <v>1.7330000000000001</v>
      </c>
      <c r="L415" s="8">
        <v>293</v>
      </c>
      <c r="M415" s="8">
        <v>0</v>
      </c>
      <c r="N415" s="9">
        <v>0</v>
      </c>
      <c r="O415" s="10">
        <v>0</v>
      </c>
      <c r="P415" s="10">
        <v>0</v>
      </c>
      <c r="Q415" s="10">
        <v>0</v>
      </c>
      <c r="R415" s="11">
        <v>0</v>
      </c>
      <c r="S415" s="11">
        <v>0</v>
      </c>
      <c r="T415" s="2">
        <v>-808.9</v>
      </c>
      <c r="U415" s="2">
        <v>-737.87</v>
      </c>
      <c r="V415" s="9">
        <v>15.9747</v>
      </c>
      <c r="W415" s="11">
        <v>2719.68</v>
      </c>
      <c r="X415" s="11">
        <v>-64.5</v>
      </c>
      <c r="Y415" s="2">
        <v>390</v>
      </c>
      <c r="Z415" s="2">
        <v>270</v>
      </c>
      <c r="AA415" s="7">
        <v>83.896000000000001</v>
      </c>
      <c r="AB415" s="11">
        <v>-7348.95</v>
      </c>
      <c r="AC415" s="7">
        <v>-9.6440000000000001</v>
      </c>
      <c r="AD415" s="7">
        <v>7.82</v>
      </c>
      <c r="AE415" s="2">
        <v>0</v>
      </c>
    </row>
    <row r="416" spans="1:31" ht="15" x14ac:dyDescent="0.2">
      <c r="A416" s="2">
        <v>402</v>
      </c>
      <c r="B416" s="1" t="s">
        <v>471</v>
      </c>
      <c r="C416" s="7">
        <v>338.04399999999998</v>
      </c>
      <c r="D416" s="8">
        <v>186</v>
      </c>
      <c r="E416" s="8">
        <v>330.3</v>
      </c>
      <c r="F416" s="8">
        <v>451.7</v>
      </c>
      <c r="G416" s="8">
        <v>18.8</v>
      </c>
      <c r="H416" s="8">
        <v>442</v>
      </c>
      <c r="I416" s="7">
        <v>0.224</v>
      </c>
      <c r="J416" s="7">
        <v>0.73</v>
      </c>
      <c r="K416" s="7">
        <v>0</v>
      </c>
      <c r="L416" s="8">
        <v>0</v>
      </c>
      <c r="M416" s="8">
        <v>0</v>
      </c>
      <c r="N416" s="9">
        <v>0</v>
      </c>
      <c r="O416" s="10">
        <v>0</v>
      </c>
      <c r="P416" s="10">
        <v>0</v>
      </c>
      <c r="Q416" s="10">
        <v>0</v>
      </c>
      <c r="R416" s="11">
        <v>0</v>
      </c>
      <c r="S416" s="11">
        <v>0</v>
      </c>
      <c r="T416" s="2">
        <v>0</v>
      </c>
      <c r="U416" s="2">
        <v>0</v>
      </c>
      <c r="V416" s="9">
        <v>15.8307</v>
      </c>
      <c r="W416" s="11">
        <v>2488.59</v>
      </c>
      <c r="X416" s="11">
        <v>-59.73</v>
      </c>
      <c r="Y416" s="2">
        <v>330</v>
      </c>
      <c r="Z416" s="2">
        <v>270</v>
      </c>
      <c r="AA416" s="7">
        <v>90.504999999999995</v>
      </c>
      <c r="AB416" s="11">
        <v>-7074.74</v>
      </c>
      <c r="AC416" s="7">
        <v>-10.78</v>
      </c>
      <c r="AD416" s="7">
        <v>7.33</v>
      </c>
      <c r="AE416" s="2">
        <v>0</v>
      </c>
    </row>
    <row r="417" spans="1:33" ht="15" x14ac:dyDescent="0.2">
      <c r="A417" s="2">
        <v>403</v>
      </c>
      <c r="B417" s="1" t="s">
        <v>472</v>
      </c>
      <c r="C417" s="7">
        <v>122.167</v>
      </c>
      <c r="D417" s="8">
        <v>318</v>
      </c>
      <c r="E417" s="8">
        <v>491</v>
      </c>
      <c r="F417" s="8">
        <v>716.4</v>
      </c>
      <c r="G417" s="8">
        <v>0</v>
      </c>
      <c r="H417" s="8">
        <v>0</v>
      </c>
      <c r="I417" s="7">
        <v>0</v>
      </c>
      <c r="J417" s="7">
        <v>0</v>
      </c>
      <c r="K417" s="7">
        <v>0</v>
      </c>
      <c r="L417" s="8">
        <v>0</v>
      </c>
      <c r="M417" s="8">
        <v>0</v>
      </c>
      <c r="N417" s="9">
        <v>0</v>
      </c>
      <c r="O417" s="10">
        <v>0</v>
      </c>
      <c r="P417" s="10">
        <v>0</v>
      </c>
      <c r="Q417" s="10">
        <v>0</v>
      </c>
      <c r="R417" s="11">
        <v>0</v>
      </c>
      <c r="S417" s="11">
        <v>0</v>
      </c>
      <c r="T417" s="2">
        <v>-34.549999999999997</v>
      </c>
      <c r="U417" s="2">
        <v>0</v>
      </c>
      <c r="V417" s="9">
        <v>19.090499999999999</v>
      </c>
      <c r="W417" s="11">
        <v>5579.62</v>
      </c>
      <c r="X417" s="11">
        <v>-44.15</v>
      </c>
      <c r="Y417" s="2">
        <v>500</v>
      </c>
      <c r="Z417" s="2">
        <v>370</v>
      </c>
      <c r="AA417" s="7">
        <v>0</v>
      </c>
      <c r="AB417" s="11">
        <v>0</v>
      </c>
      <c r="AC417" s="7">
        <v>0</v>
      </c>
      <c r="AD417" s="7">
        <v>0</v>
      </c>
      <c r="AE417" s="2">
        <v>12100</v>
      </c>
    </row>
    <row r="418" spans="1:33" ht="15" x14ac:dyDescent="0.2">
      <c r="A418" s="2">
        <v>404</v>
      </c>
      <c r="B418" s="1" t="s">
        <v>473</v>
      </c>
      <c r="C418" s="7">
        <v>178.23400000000001</v>
      </c>
      <c r="D418" s="8">
        <v>373.7</v>
      </c>
      <c r="E418" s="8">
        <v>612.6</v>
      </c>
      <c r="F418" s="8">
        <v>878</v>
      </c>
      <c r="G418" s="8">
        <v>0</v>
      </c>
      <c r="H418" s="8">
        <v>0</v>
      </c>
      <c r="I418" s="7">
        <v>0</v>
      </c>
      <c r="J418" s="7">
        <v>0</v>
      </c>
      <c r="K418" s="7">
        <v>0</v>
      </c>
      <c r="L418" s="8">
        <v>0</v>
      </c>
      <c r="M418" s="8">
        <v>0</v>
      </c>
      <c r="N418" s="9">
        <v>-14.087</v>
      </c>
      <c r="O418" s="10">
        <v>2.4020000000000001</v>
      </c>
      <c r="P418" s="10">
        <v>-1</v>
      </c>
      <c r="Q418" s="10">
        <v>-1.575</v>
      </c>
      <c r="R418" s="11">
        <v>-4</v>
      </c>
      <c r="S418" s="11">
        <v>3.835</v>
      </c>
      <c r="T418" s="2">
        <v>-8</v>
      </c>
      <c r="U418" s="2">
        <v>0</v>
      </c>
      <c r="V418" s="9">
        <v>0</v>
      </c>
      <c r="W418" s="11">
        <v>48.4</v>
      </c>
      <c r="X418" s="11">
        <v>0</v>
      </c>
      <c r="Y418" s="2">
        <v>16.718699999999998</v>
      </c>
      <c r="Z418" s="2">
        <v>5477.94</v>
      </c>
      <c r="AA418" s="7">
        <v>-69.39</v>
      </c>
      <c r="AB418" s="11">
        <v>655</v>
      </c>
      <c r="AC418" s="7">
        <v>450</v>
      </c>
      <c r="AD418" s="7">
        <v>0</v>
      </c>
      <c r="AE418" s="2">
        <v>0</v>
      </c>
      <c r="AG418" s="2">
        <v>0</v>
      </c>
    </row>
    <row r="419" spans="1:33" ht="15" x14ac:dyDescent="0.2">
      <c r="A419" s="2">
        <v>405</v>
      </c>
      <c r="B419" s="1" t="s">
        <v>474</v>
      </c>
      <c r="C419" s="7">
        <v>122.167</v>
      </c>
      <c r="D419" s="8">
        <v>243</v>
      </c>
      <c r="E419" s="8">
        <v>443</v>
      </c>
      <c r="F419" s="8">
        <v>647</v>
      </c>
      <c r="G419" s="8">
        <v>33.799999999999997</v>
      </c>
      <c r="H419" s="8">
        <v>0</v>
      </c>
      <c r="I419" s="7">
        <v>0</v>
      </c>
      <c r="J419" s="7">
        <v>0</v>
      </c>
      <c r="K419" s="7">
        <v>0.97899999999999998</v>
      </c>
      <c r="L419" s="8">
        <v>277</v>
      </c>
      <c r="M419" s="8">
        <v>1.2</v>
      </c>
      <c r="N419" s="9">
        <v>0</v>
      </c>
      <c r="O419" s="10">
        <v>0</v>
      </c>
      <c r="P419" s="10">
        <v>0</v>
      </c>
      <c r="Q419" s="10">
        <v>0</v>
      </c>
      <c r="R419" s="11">
        <v>646.88</v>
      </c>
      <c r="S419" s="11">
        <v>305.91000000000003</v>
      </c>
      <c r="T419" s="2">
        <v>0</v>
      </c>
      <c r="U419" s="2">
        <v>0</v>
      </c>
      <c r="V419" s="9">
        <v>16.167300000000001</v>
      </c>
      <c r="W419" s="11">
        <v>3473.2</v>
      </c>
      <c r="X419" s="11">
        <v>-78.66</v>
      </c>
      <c r="Y419" s="2">
        <v>460</v>
      </c>
      <c r="Z419" s="2">
        <v>385</v>
      </c>
      <c r="AA419" s="7">
        <v>0</v>
      </c>
      <c r="AB419" s="11">
        <v>0</v>
      </c>
      <c r="AC419" s="7">
        <v>0</v>
      </c>
      <c r="AD419" s="7">
        <v>0</v>
      </c>
      <c r="AE419" s="2">
        <v>0</v>
      </c>
    </row>
    <row r="420" spans="1:33" ht="15" x14ac:dyDescent="0.2">
      <c r="A420" s="2">
        <v>406</v>
      </c>
      <c r="B420" s="1" t="s">
        <v>475</v>
      </c>
      <c r="C420" s="7">
        <v>94.113</v>
      </c>
      <c r="D420" s="8">
        <v>314</v>
      </c>
      <c r="E420" s="8">
        <v>455</v>
      </c>
      <c r="F420" s="8">
        <v>694.2</v>
      </c>
      <c r="G420" s="8">
        <v>60.5</v>
      </c>
      <c r="H420" s="8">
        <v>229</v>
      </c>
      <c r="I420" s="7">
        <v>0.24</v>
      </c>
      <c r="J420" s="7">
        <v>0.44</v>
      </c>
      <c r="K420" s="7">
        <v>1.0589999999999999</v>
      </c>
      <c r="L420" s="8">
        <v>313</v>
      </c>
      <c r="M420" s="8">
        <v>1.6</v>
      </c>
      <c r="N420" s="9">
        <v>8.5609999999999999</v>
      </c>
      <c r="O420" s="10">
        <v>0.1429</v>
      </c>
      <c r="P420" s="10">
        <v>-1.153E-4</v>
      </c>
      <c r="Q420" s="10">
        <v>3.6470000000000002E-8</v>
      </c>
      <c r="R420" s="11">
        <v>1405.5</v>
      </c>
      <c r="S420" s="11">
        <v>370.07</v>
      </c>
      <c r="T420" s="2">
        <v>-23.03</v>
      </c>
      <c r="U420" s="2">
        <v>7.86</v>
      </c>
      <c r="V420" s="9">
        <v>16.427</v>
      </c>
      <c r="W420" s="11">
        <v>3490.89</v>
      </c>
      <c r="X420" s="11">
        <v>-98.59</v>
      </c>
      <c r="Y420" s="2">
        <v>481</v>
      </c>
      <c r="Z420" s="2">
        <v>345</v>
      </c>
      <c r="AA420" s="7">
        <v>72.558000000000007</v>
      </c>
      <c r="AB420" s="11">
        <v>-9072.6</v>
      </c>
      <c r="AC420" s="7">
        <v>7.516</v>
      </c>
      <c r="AD420" s="7">
        <v>4.42</v>
      </c>
      <c r="AE420" s="2">
        <v>10900</v>
      </c>
    </row>
    <row r="421" spans="1:33" ht="15" x14ac:dyDescent="0.2">
      <c r="A421" s="2">
        <v>407</v>
      </c>
      <c r="B421" s="1" t="s">
        <v>476</v>
      </c>
      <c r="C421" s="7">
        <v>98.915999999999997</v>
      </c>
      <c r="D421" s="8">
        <v>145</v>
      </c>
      <c r="E421" s="8">
        <v>280.8</v>
      </c>
      <c r="F421" s="8">
        <v>455</v>
      </c>
      <c r="G421" s="8">
        <v>56</v>
      </c>
      <c r="H421" s="8">
        <v>190</v>
      </c>
      <c r="I421" s="7">
        <v>0.28000000000000003</v>
      </c>
      <c r="J421" s="7">
        <v>0.20399999999999999</v>
      </c>
      <c r="K421" s="7">
        <v>1.381</v>
      </c>
      <c r="L421" s="8">
        <v>293</v>
      </c>
      <c r="M421" s="8">
        <v>1.1000000000000001</v>
      </c>
      <c r="N421" s="9">
        <v>6.7089999999999996</v>
      </c>
      <c r="O421" s="10">
        <v>3.2500000000000001E-2</v>
      </c>
      <c r="P421" s="10">
        <v>-3.2809999999999999E-5</v>
      </c>
      <c r="Q421" s="10">
        <v>1.2110000000000001E-8</v>
      </c>
      <c r="R421" s="11">
        <v>0</v>
      </c>
      <c r="S421" s="11">
        <v>0</v>
      </c>
      <c r="T421" s="2">
        <v>-52.8</v>
      </c>
      <c r="U421" s="2">
        <v>-49.42</v>
      </c>
      <c r="V421" s="9">
        <v>15.756500000000001</v>
      </c>
      <c r="W421" s="11">
        <v>2167.31</v>
      </c>
      <c r="X421" s="11">
        <v>-43.15</v>
      </c>
      <c r="Y421" s="2">
        <v>341</v>
      </c>
      <c r="Z421" s="2">
        <v>213</v>
      </c>
      <c r="AA421" s="7">
        <v>0</v>
      </c>
      <c r="AB421" s="11">
        <v>0</v>
      </c>
      <c r="AC421" s="7">
        <v>0</v>
      </c>
      <c r="AD421" s="7">
        <v>0</v>
      </c>
      <c r="AE421" s="2">
        <v>5830</v>
      </c>
    </row>
    <row r="422" spans="1:33" ht="15" x14ac:dyDescent="0.2">
      <c r="A422" s="2">
        <v>408</v>
      </c>
      <c r="B422" s="1" t="s">
        <v>477</v>
      </c>
      <c r="C422" s="7">
        <v>137.333</v>
      </c>
      <c r="D422" s="8">
        <v>161</v>
      </c>
      <c r="E422" s="8">
        <v>349</v>
      </c>
      <c r="F422" s="8">
        <v>563</v>
      </c>
      <c r="G422" s="8">
        <v>0</v>
      </c>
      <c r="H422" s="8">
        <v>260</v>
      </c>
      <c r="I422" s="7">
        <v>0</v>
      </c>
      <c r="J422" s="7">
        <v>0</v>
      </c>
      <c r="K422" s="7">
        <v>1.5740000000000001</v>
      </c>
      <c r="L422" s="8">
        <v>294</v>
      </c>
      <c r="M422" s="8">
        <v>0.9</v>
      </c>
      <c r="N422" s="9">
        <v>0</v>
      </c>
      <c r="O422" s="10">
        <v>0</v>
      </c>
      <c r="P422" s="10">
        <v>0</v>
      </c>
      <c r="Q422" s="10">
        <v>0</v>
      </c>
      <c r="R422" s="11">
        <v>0</v>
      </c>
      <c r="S422" s="11">
        <v>0</v>
      </c>
      <c r="T422" s="2">
        <v>0</v>
      </c>
      <c r="U422" s="2">
        <v>0</v>
      </c>
      <c r="V422" s="9">
        <v>0</v>
      </c>
      <c r="W422" s="11">
        <v>0</v>
      </c>
      <c r="X422" s="11">
        <v>0</v>
      </c>
      <c r="Y422" s="2">
        <v>0</v>
      </c>
      <c r="Z422" s="2">
        <v>0</v>
      </c>
      <c r="AA422" s="7">
        <v>0</v>
      </c>
      <c r="AB422" s="11">
        <v>0</v>
      </c>
      <c r="AC422" s="7">
        <v>0</v>
      </c>
      <c r="AD422" s="7">
        <v>0</v>
      </c>
      <c r="AE422" s="2">
        <v>0</v>
      </c>
    </row>
    <row r="423" spans="1:33" ht="15" x14ac:dyDescent="0.2">
      <c r="A423" s="2">
        <v>409</v>
      </c>
      <c r="B423" s="1" t="s">
        <v>478</v>
      </c>
      <c r="C423" s="7">
        <v>148.11799999999999</v>
      </c>
      <c r="D423" s="8">
        <v>404</v>
      </c>
      <c r="E423" s="8">
        <v>560</v>
      </c>
      <c r="F423" s="8">
        <v>810</v>
      </c>
      <c r="G423" s="8">
        <v>47</v>
      </c>
      <c r="H423" s="8">
        <v>368</v>
      </c>
      <c r="I423" s="7">
        <v>0.26</v>
      </c>
      <c r="J423" s="7">
        <v>0</v>
      </c>
      <c r="K423" s="7">
        <v>0</v>
      </c>
      <c r="L423" s="8">
        <v>0</v>
      </c>
      <c r="M423" s="8">
        <v>5.3</v>
      </c>
      <c r="N423" s="9">
        <v>-1.0640000000000001</v>
      </c>
      <c r="O423" s="10">
        <v>0.15620000000000001</v>
      </c>
      <c r="P423" s="10">
        <v>-1.0230000000000001E-4</v>
      </c>
      <c r="Q423" s="10">
        <v>2.4109999999999999E-8</v>
      </c>
      <c r="R423" s="11">
        <v>0</v>
      </c>
      <c r="S423" s="11">
        <v>0</v>
      </c>
      <c r="T423" s="2">
        <v>-88.8</v>
      </c>
      <c r="U423" s="2">
        <v>0</v>
      </c>
      <c r="V423" s="9">
        <v>15.9984</v>
      </c>
      <c r="W423" s="11">
        <v>4467.01</v>
      </c>
      <c r="X423" s="11">
        <v>-83.15</v>
      </c>
      <c r="Y423" s="2">
        <v>615</v>
      </c>
      <c r="Z423" s="2">
        <v>409</v>
      </c>
      <c r="AA423" s="7">
        <v>0</v>
      </c>
      <c r="AB423" s="11">
        <v>0</v>
      </c>
      <c r="AC423" s="7">
        <v>0</v>
      </c>
      <c r="AD423" s="7">
        <v>0</v>
      </c>
      <c r="AE423" s="2">
        <v>11850</v>
      </c>
    </row>
    <row r="424" spans="1:33" ht="15" x14ac:dyDescent="0.2">
      <c r="A424" s="2">
        <v>410</v>
      </c>
      <c r="B424" s="1" t="s">
        <v>479</v>
      </c>
      <c r="C424" s="7">
        <v>85.15</v>
      </c>
      <c r="D424" s="8">
        <v>262.7</v>
      </c>
      <c r="E424" s="8">
        <v>379.7</v>
      </c>
      <c r="F424" s="8">
        <v>594</v>
      </c>
      <c r="G424" s="8">
        <v>47</v>
      </c>
      <c r="H424" s="8">
        <v>289</v>
      </c>
      <c r="I424" s="7">
        <v>0.28000000000000003</v>
      </c>
      <c r="J424" s="7">
        <v>0.25</v>
      </c>
      <c r="K424" s="7">
        <v>0.86199999999999999</v>
      </c>
      <c r="L424" s="8">
        <v>293</v>
      </c>
      <c r="M424" s="8">
        <v>1.2</v>
      </c>
      <c r="N424" s="9">
        <v>-12.675000000000001</v>
      </c>
      <c r="O424" s="10">
        <v>0.1502</v>
      </c>
      <c r="P424" s="10">
        <v>-8.0199999999999998E-5</v>
      </c>
      <c r="Q424" s="10">
        <v>1.5349999999999998E-8</v>
      </c>
      <c r="R424" s="11">
        <v>772.79</v>
      </c>
      <c r="S424" s="11">
        <v>313.49</v>
      </c>
      <c r="T424" s="2">
        <v>11.71</v>
      </c>
      <c r="U424" s="2">
        <v>0</v>
      </c>
      <c r="V424" s="9">
        <v>16.1004</v>
      </c>
      <c r="W424" s="11">
        <v>3015.46</v>
      </c>
      <c r="X424" s="11">
        <v>-61.15</v>
      </c>
      <c r="Y424" s="2">
        <v>416</v>
      </c>
      <c r="Z424" s="2">
        <v>280</v>
      </c>
      <c r="AA424" s="7">
        <v>0</v>
      </c>
      <c r="AB424" s="11">
        <v>0</v>
      </c>
      <c r="AC424" s="7">
        <v>0</v>
      </c>
      <c r="AD424" s="7">
        <v>0</v>
      </c>
      <c r="AE424" s="2">
        <v>8180</v>
      </c>
    </row>
    <row r="425" spans="1:33" ht="15" x14ac:dyDescent="0.2">
      <c r="A425" s="2">
        <v>411</v>
      </c>
      <c r="B425" s="1" t="s">
        <v>480</v>
      </c>
      <c r="C425" s="7">
        <v>40.064999999999998</v>
      </c>
      <c r="D425" s="8">
        <v>136.9</v>
      </c>
      <c r="E425" s="8">
        <v>238.7</v>
      </c>
      <c r="F425" s="8">
        <v>393</v>
      </c>
      <c r="G425" s="8">
        <v>54</v>
      </c>
      <c r="H425" s="8">
        <v>162</v>
      </c>
      <c r="I425" s="7">
        <v>0.27100000000000002</v>
      </c>
      <c r="J425" s="7">
        <v>0.313</v>
      </c>
      <c r="K425" s="7">
        <v>0.65800000000000003</v>
      </c>
      <c r="L425" s="8">
        <v>238</v>
      </c>
      <c r="M425" s="8">
        <v>0.2</v>
      </c>
      <c r="N425" s="9">
        <v>2.3660000000000001</v>
      </c>
      <c r="O425" s="10">
        <v>4.7230000000000001E-2</v>
      </c>
      <c r="P425" s="10">
        <v>-2.8220000000000001E-5</v>
      </c>
      <c r="Q425" s="10">
        <v>6.6450000000000001E-9</v>
      </c>
      <c r="R425" s="11">
        <v>0</v>
      </c>
      <c r="S425" s="11">
        <v>0</v>
      </c>
      <c r="T425" s="2">
        <v>45.92</v>
      </c>
      <c r="U425" s="2">
        <v>48.37</v>
      </c>
      <c r="V425" s="9">
        <v>13.1563</v>
      </c>
      <c r="W425" s="11">
        <v>1054.72</v>
      </c>
      <c r="X425" s="11">
        <v>-77.08</v>
      </c>
      <c r="Y425" s="2">
        <v>257</v>
      </c>
      <c r="Z425" s="2">
        <v>174</v>
      </c>
      <c r="AA425" s="7">
        <v>0</v>
      </c>
      <c r="AB425" s="11">
        <v>0</v>
      </c>
      <c r="AC425" s="7">
        <v>0</v>
      </c>
      <c r="AD425" s="7">
        <v>0</v>
      </c>
      <c r="AE425" s="2">
        <v>4450</v>
      </c>
    </row>
    <row r="426" spans="1:33" ht="15" x14ac:dyDescent="0.2">
      <c r="A426" s="2">
        <v>412</v>
      </c>
      <c r="B426" s="1" t="s">
        <v>481</v>
      </c>
      <c r="C426" s="7">
        <v>44.097000000000001</v>
      </c>
      <c r="D426" s="8">
        <v>85.5</v>
      </c>
      <c r="E426" s="8">
        <v>231.1</v>
      </c>
      <c r="F426" s="8">
        <v>369.8</v>
      </c>
      <c r="G426" s="8">
        <v>41.9</v>
      </c>
      <c r="H426" s="8">
        <v>203</v>
      </c>
      <c r="I426" s="7">
        <v>0.28100000000000003</v>
      </c>
      <c r="J426" s="7">
        <v>0.152</v>
      </c>
      <c r="K426" s="7">
        <v>0.58199999999999996</v>
      </c>
      <c r="L426" s="8">
        <v>231</v>
      </c>
      <c r="M426" s="8">
        <v>0</v>
      </c>
      <c r="N426" s="9">
        <v>-1.0089999999999999</v>
      </c>
      <c r="O426" s="10">
        <v>7.3150000000000007E-2</v>
      </c>
      <c r="P426" s="10">
        <v>-3.7889999999999998E-5</v>
      </c>
      <c r="Q426" s="10">
        <v>7.6779999999999993E-9</v>
      </c>
      <c r="R426" s="11">
        <v>222.67</v>
      </c>
      <c r="S426" s="11">
        <v>133.41</v>
      </c>
      <c r="T426" s="2">
        <v>-24.82</v>
      </c>
      <c r="U426" s="2">
        <v>-5.61</v>
      </c>
      <c r="V426" s="9">
        <v>15.726000000000001</v>
      </c>
      <c r="W426" s="11">
        <v>1872.46</v>
      </c>
      <c r="X426" s="11">
        <v>-25.16</v>
      </c>
      <c r="Y426" s="2">
        <v>249</v>
      </c>
      <c r="Z426" s="2">
        <v>164</v>
      </c>
      <c r="AA426" s="7">
        <v>43.491999999999997</v>
      </c>
      <c r="AB426" s="11">
        <v>-3266.92</v>
      </c>
      <c r="AC426" s="7">
        <v>-4.1790000000000003</v>
      </c>
      <c r="AD426" s="7">
        <v>1.81</v>
      </c>
      <c r="AE426" s="2">
        <v>4487</v>
      </c>
      <c r="AF426" s="12"/>
    </row>
    <row r="427" spans="1:33" ht="15" x14ac:dyDescent="0.2">
      <c r="A427" s="2">
        <v>413</v>
      </c>
      <c r="B427" s="1" t="s">
        <v>482</v>
      </c>
      <c r="C427" s="7">
        <v>58.08</v>
      </c>
      <c r="D427" s="8">
        <v>193</v>
      </c>
      <c r="E427" s="8">
        <v>321</v>
      </c>
      <c r="F427" s="8">
        <v>496</v>
      </c>
      <c r="G427" s="8">
        <v>47</v>
      </c>
      <c r="H427" s="8">
        <v>223</v>
      </c>
      <c r="I427" s="7">
        <v>0.26</v>
      </c>
      <c r="J427" s="7">
        <v>0.313</v>
      </c>
      <c r="K427" s="7">
        <v>0.79700000000000004</v>
      </c>
      <c r="L427" s="8">
        <v>293</v>
      </c>
      <c r="M427" s="8">
        <v>2.7</v>
      </c>
      <c r="N427" s="9">
        <v>2.8</v>
      </c>
      <c r="O427" s="10">
        <v>6.2440000000000002E-2</v>
      </c>
      <c r="P427" s="10">
        <v>-3.1050000000000003E-5</v>
      </c>
      <c r="Q427" s="10">
        <v>5.078E-9</v>
      </c>
      <c r="R427" s="11">
        <v>343.44</v>
      </c>
      <c r="S427" s="11">
        <v>219.33</v>
      </c>
      <c r="T427" s="2">
        <v>-45.9</v>
      </c>
      <c r="U427" s="2">
        <v>-31.18</v>
      </c>
      <c r="V427" s="9">
        <v>16.2315</v>
      </c>
      <c r="W427" s="11">
        <v>2659.02</v>
      </c>
      <c r="X427" s="11">
        <v>-44.15</v>
      </c>
      <c r="Y427" s="2">
        <v>350</v>
      </c>
      <c r="Z427" s="2">
        <v>235</v>
      </c>
      <c r="AA427" s="7">
        <v>0</v>
      </c>
      <c r="AB427" s="11">
        <v>0</v>
      </c>
      <c r="AC427" s="7">
        <v>0</v>
      </c>
      <c r="AD427" s="7">
        <v>0</v>
      </c>
      <c r="AE427" s="2">
        <v>6760</v>
      </c>
    </row>
    <row r="428" spans="1:33" ht="15" x14ac:dyDescent="0.2">
      <c r="A428" s="2">
        <v>414</v>
      </c>
      <c r="B428" s="1" t="s">
        <v>483</v>
      </c>
      <c r="C428" s="7">
        <v>74.08</v>
      </c>
      <c r="D428" s="8">
        <v>252.5</v>
      </c>
      <c r="E428" s="8">
        <v>414</v>
      </c>
      <c r="F428" s="8">
        <v>612</v>
      </c>
      <c r="G428" s="8">
        <v>53</v>
      </c>
      <c r="H428" s="8">
        <v>230</v>
      </c>
      <c r="I428" s="7">
        <v>0.24199999999999999</v>
      </c>
      <c r="J428" s="7">
        <v>0.53600000000000003</v>
      </c>
      <c r="K428" s="7">
        <v>0.99299999999999999</v>
      </c>
      <c r="L428" s="8">
        <v>293</v>
      </c>
      <c r="M428" s="8">
        <v>1.5</v>
      </c>
      <c r="N428" s="9">
        <v>1.3540000000000001</v>
      </c>
      <c r="O428" s="10">
        <v>8.8109999999999994E-2</v>
      </c>
      <c r="P428" s="10">
        <v>-6.8419999999999999E-5</v>
      </c>
      <c r="Q428" s="10">
        <v>2.3590000000000001E-8</v>
      </c>
      <c r="R428" s="11">
        <v>535.04</v>
      </c>
      <c r="S428" s="11">
        <v>299.32</v>
      </c>
      <c r="T428" s="2">
        <v>-108.78</v>
      </c>
      <c r="U428" s="2">
        <v>-88.27</v>
      </c>
      <c r="V428" s="9">
        <v>17.378900000000002</v>
      </c>
      <c r="W428" s="11">
        <v>3723.42</v>
      </c>
      <c r="X428" s="11">
        <v>-67.48</v>
      </c>
      <c r="Y428" s="2">
        <v>450</v>
      </c>
      <c r="Z428" s="2">
        <v>315</v>
      </c>
      <c r="AA428" s="7">
        <v>76.489999999999995</v>
      </c>
      <c r="AB428" s="11">
        <v>-8619.48</v>
      </c>
      <c r="AC428" s="7">
        <v>-8.1389999999999993</v>
      </c>
      <c r="AD428" s="7">
        <v>3.93</v>
      </c>
      <c r="AE428" s="2">
        <v>7700</v>
      </c>
    </row>
    <row r="429" spans="1:33" ht="15" x14ac:dyDescent="0.2">
      <c r="A429" s="2">
        <v>415</v>
      </c>
      <c r="B429" s="1" t="s">
        <v>484</v>
      </c>
      <c r="C429" s="7">
        <v>55.08</v>
      </c>
      <c r="D429" s="8">
        <v>180.3</v>
      </c>
      <c r="E429" s="8">
        <v>370.5</v>
      </c>
      <c r="F429" s="8">
        <v>564.4</v>
      </c>
      <c r="G429" s="8">
        <v>41.3</v>
      </c>
      <c r="H429" s="8">
        <v>230</v>
      </c>
      <c r="I429" s="7">
        <v>0.20499999999999999</v>
      </c>
      <c r="J429" s="7">
        <v>0.318</v>
      </c>
      <c r="K429" s="7">
        <v>0.78200000000000003</v>
      </c>
      <c r="L429" s="8">
        <v>293</v>
      </c>
      <c r="M429" s="8">
        <v>3.7</v>
      </c>
      <c r="N429" s="9">
        <v>3.6789999999999998</v>
      </c>
      <c r="O429" s="10">
        <v>5.3629999999999997E-2</v>
      </c>
      <c r="P429" s="10">
        <v>-2.6279999999999999E-5</v>
      </c>
      <c r="Q429" s="10">
        <v>4.6669999999999997E-9</v>
      </c>
      <c r="R429" s="11">
        <v>366.77</v>
      </c>
      <c r="S429" s="11">
        <v>225.86</v>
      </c>
      <c r="T429" s="2">
        <v>12.1</v>
      </c>
      <c r="U429" s="2">
        <v>22.98</v>
      </c>
      <c r="V429" s="9">
        <v>15.957100000000001</v>
      </c>
      <c r="W429" s="11">
        <v>2940.86</v>
      </c>
      <c r="X429" s="11">
        <v>-55.15</v>
      </c>
      <c r="Y429" s="2">
        <v>405</v>
      </c>
      <c r="Z429" s="2">
        <v>270</v>
      </c>
      <c r="AA429" s="7">
        <v>53.398000000000003</v>
      </c>
      <c r="AB429" s="11">
        <v>-5937.37</v>
      </c>
      <c r="AC429" s="7">
        <v>-5.2</v>
      </c>
      <c r="AD429" s="7">
        <v>4.28</v>
      </c>
      <c r="AE429" s="2">
        <v>7710</v>
      </c>
    </row>
    <row r="430" spans="1:33" ht="15" x14ac:dyDescent="0.2">
      <c r="A430" s="2">
        <v>416</v>
      </c>
      <c r="B430" s="1" t="s">
        <v>485</v>
      </c>
      <c r="C430" s="7">
        <v>78.542000000000002</v>
      </c>
      <c r="D430" s="8">
        <v>150.4</v>
      </c>
      <c r="E430" s="8">
        <v>319.60000000000002</v>
      </c>
      <c r="F430" s="8">
        <v>503</v>
      </c>
      <c r="G430" s="8">
        <v>45.2</v>
      </c>
      <c r="H430" s="8">
        <v>254</v>
      </c>
      <c r="I430" s="7">
        <v>0.27800000000000002</v>
      </c>
      <c r="J430" s="7">
        <v>0.23</v>
      </c>
      <c r="K430" s="7">
        <v>0.89100000000000001</v>
      </c>
      <c r="L430" s="8">
        <v>293</v>
      </c>
      <c r="M430" s="8">
        <v>2</v>
      </c>
      <c r="N430" s="9">
        <v>-0.79900000000000004</v>
      </c>
      <c r="O430" s="10">
        <v>8.6599999999999996E-2</v>
      </c>
      <c r="P430" s="10">
        <v>-5.9910000000000001E-5</v>
      </c>
      <c r="Q430" s="10">
        <v>1.7789999999999999E-8</v>
      </c>
      <c r="R430" s="11">
        <v>374.77</v>
      </c>
      <c r="S430" s="11">
        <v>215</v>
      </c>
      <c r="T430" s="2">
        <v>-31.1</v>
      </c>
      <c r="U430" s="2">
        <v>-12.11</v>
      </c>
      <c r="V430" s="9">
        <v>15.9594</v>
      </c>
      <c r="W430" s="11">
        <v>2581.48</v>
      </c>
      <c r="X430" s="11">
        <v>-42.95</v>
      </c>
      <c r="Y430" s="2">
        <v>350</v>
      </c>
      <c r="Z430" s="2">
        <v>230</v>
      </c>
      <c r="AA430" s="7">
        <v>0</v>
      </c>
      <c r="AB430" s="11">
        <v>0</v>
      </c>
      <c r="AC430" s="7">
        <v>0</v>
      </c>
      <c r="AD430" s="7">
        <v>0</v>
      </c>
      <c r="AE430" s="2">
        <v>6510</v>
      </c>
    </row>
    <row r="431" spans="1:33" ht="15" x14ac:dyDescent="0.2">
      <c r="A431" s="2">
        <v>417</v>
      </c>
      <c r="B431" s="1" t="s">
        <v>486</v>
      </c>
      <c r="C431" s="7">
        <v>42.081000000000003</v>
      </c>
      <c r="D431" s="8">
        <v>87.9</v>
      </c>
      <c r="E431" s="8">
        <v>225.4</v>
      </c>
      <c r="F431" s="8">
        <v>365</v>
      </c>
      <c r="G431" s="8">
        <v>45.6</v>
      </c>
      <c r="H431" s="8">
        <v>181</v>
      </c>
      <c r="I431" s="7">
        <v>0.27500000000000002</v>
      </c>
      <c r="J431" s="7">
        <v>0.14799999999999999</v>
      </c>
      <c r="K431" s="7">
        <v>0.61199999999999999</v>
      </c>
      <c r="L431" s="8">
        <v>223</v>
      </c>
      <c r="M431" s="8">
        <v>0.4</v>
      </c>
      <c r="N431" s="9">
        <v>0.88600000000000001</v>
      </c>
      <c r="O431" s="10">
        <v>5.602E-2</v>
      </c>
      <c r="P431" s="10">
        <v>-2.7710000000000001E-5</v>
      </c>
      <c r="Q431" s="10">
        <v>5.2659999999999998E-9</v>
      </c>
      <c r="R431" s="11">
        <v>273.83999999999997</v>
      </c>
      <c r="S431" s="11">
        <v>131.63</v>
      </c>
      <c r="T431" s="2">
        <v>4.88</v>
      </c>
      <c r="U431" s="2">
        <v>14.99</v>
      </c>
      <c r="V431" s="9">
        <v>15.7027</v>
      </c>
      <c r="W431" s="11">
        <v>1807.53</v>
      </c>
      <c r="X431" s="11">
        <v>-26.15</v>
      </c>
      <c r="Y431" s="2">
        <v>240</v>
      </c>
      <c r="Z431" s="2">
        <v>160</v>
      </c>
      <c r="AA431" s="7">
        <v>44.793999999999997</v>
      </c>
      <c r="AB431" s="11">
        <v>-3260.31</v>
      </c>
      <c r="AC431" s="7">
        <v>-4.3789999999999996</v>
      </c>
      <c r="AD431" s="7">
        <v>1.63</v>
      </c>
      <c r="AE431" s="2">
        <v>4400</v>
      </c>
    </row>
    <row r="432" spans="1:33" ht="15" x14ac:dyDescent="0.2">
      <c r="A432" s="2">
        <v>418</v>
      </c>
      <c r="B432" s="1" t="s">
        <v>487</v>
      </c>
      <c r="C432" s="7">
        <v>58.08</v>
      </c>
      <c r="D432" s="8">
        <v>161</v>
      </c>
      <c r="E432" s="8">
        <v>307.5</v>
      </c>
      <c r="F432" s="8">
        <v>482.2</v>
      </c>
      <c r="G432" s="8">
        <v>48.6</v>
      </c>
      <c r="H432" s="8">
        <v>186</v>
      </c>
      <c r="I432" s="7">
        <v>0.22800000000000001</v>
      </c>
      <c r="J432" s="7">
        <v>0.26900000000000002</v>
      </c>
      <c r="K432" s="7">
        <v>0.82899999999999996</v>
      </c>
      <c r="L432" s="8">
        <v>293</v>
      </c>
      <c r="M432" s="8">
        <v>2</v>
      </c>
      <c r="N432" s="9">
        <v>-2.02</v>
      </c>
      <c r="O432" s="10">
        <v>7.7789999999999998E-2</v>
      </c>
      <c r="P432" s="10">
        <v>-4.7500000000000003E-5</v>
      </c>
      <c r="Q432" s="10">
        <v>1.152E-8</v>
      </c>
      <c r="R432" s="11">
        <v>377.43</v>
      </c>
      <c r="S432" s="11">
        <v>213.36</v>
      </c>
      <c r="T432" s="2">
        <v>-22.17</v>
      </c>
      <c r="U432" s="2">
        <v>-6.16</v>
      </c>
      <c r="V432" s="9">
        <v>15.322699999999999</v>
      </c>
      <c r="W432" s="11">
        <v>2107.58</v>
      </c>
      <c r="X432" s="11">
        <v>-64.87</v>
      </c>
      <c r="Y432" s="2">
        <v>340</v>
      </c>
      <c r="Z432" s="2">
        <v>225</v>
      </c>
      <c r="AA432" s="7">
        <v>0</v>
      </c>
      <c r="AB432" s="11">
        <v>0</v>
      </c>
      <c r="AC432" s="7">
        <v>0</v>
      </c>
      <c r="AD432" s="7">
        <v>0</v>
      </c>
      <c r="AE432" s="2">
        <v>6450</v>
      </c>
    </row>
    <row r="433" spans="1:31" ht="15" x14ac:dyDescent="0.2">
      <c r="A433" s="2">
        <v>419</v>
      </c>
      <c r="B433" s="1" t="s">
        <v>488</v>
      </c>
      <c r="C433" s="7">
        <v>230.31</v>
      </c>
      <c r="D433" s="8">
        <v>485</v>
      </c>
      <c r="E433" s="8">
        <v>649</v>
      </c>
      <c r="F433" s="8">
        <v>926</v>
      </c>
      <c r="G433" s="8">
        <v>32.799999999999997</v>
      </c>
      <c r="H433" s="8">
        <v>779</v>
      </c>
      <c r="I433" s="7">
        <v>0.33600000000000002</v>
      </c>
      <c r="J433" s="7">
        <v>0</v>
      </c>
      <c r="K433" s="7">
        <v>0</v>
      </c>
      <c r="L433" s="8">
        <v>0</v>
      </c>
      <c r="M433" s="8">
        <v>0.7</v>
      </c>
      <c r="N433" s="9">
        <v>0</v>
      </c>
      <c r="O433" s="10">
        <v>0</v>
      </c>
      <c r="P433" s="10">
        <v>0</v>
      </c>
      <c r="Q433" s="10">
        <v>0</v>
      </c>
      <c r="R433" s="11">
        <v>911.01</v>
      </c>
      <c r="S433" s="11">
        <v>461.1</v>
      </c>
      <c r="T433" s="2">
        <v>0</v>
      </c>
      <c r="U433" s="2">
        <v>0</v>
      </c>
      <c r="V433" s="9">
        <v>0</v>
      </c>
      <c r="W433" s="11">
        <v>0</v>
      </c>
      <c r="X433" s="11">
        <v>0</v>
      </c>
      <c r="Y433" s="2">
        <v>0</v>
      </c>
      <c r="Z433" s="2">
        <v>0</v>
      </c>
      <c r="AA433" s="7">
        <v>0</v>
      </c>
      <c r="AB433" s="11">
        <v>0</v>
      </c>
      <c r="AC433" s="7">
        <v>0</v>
      </c>
      <c r="AD433" s="7">
        <v>0</v>
      </c>
      <c r="AE433" s="2">
        <v>0</v>
      </c>
    </row>
    <row r="434" spans="1:31" ht="15" x14ac:dyDescent="0.2">
      <c r="A434" s="2">
        <v>420</v>
      </c>
      <c r="B434" s="1" t="s">
        <v>489</v>
      </c>
      <c r="C434" s="7">
        <v>107.15600000000001</v>
      </c>
      <c r="D434" s="8">
        <v>316.89999999999998</v>
      </c>
      <c r="E434" s="8">
        <v>473.8</v>
      </c>
      <c r="F434" s="8">
        <v>667</v>
      </c>
      <c r="G434" s="8">
        <v>0</v>
      </c>
      <c r="H434" s="8">
        <v>0</v>
      </c>
      <c r="I434" s="7">
        <v>0</v>
      </c>
      <c r="J434" s="7">
        <v>0</v>
      </c>
      <c r="K434" s="7">
        <v>0.96399999999999997</v>
      </c>
      <c r="L434" s="8">
        <v>323</v>
      </c>
      <c r="M434" s="8">
        <v>1.6</v>
      </c>
      <c r="N434" s="9">
        <v>0</v>
      </c>
      <c r="O434" s="10">
        <v>0</v>
      </c>
      <c r="P434" s="10">
        <v>0</v>
      </c>
      <c r="Q434" s="10">
        <v>0</v>
      </c>
      <c r="R434" s="11">
        <v>738.9</v>
      </c>
      <c r="S434" s="11">
        <v>356.02</v>
      </c>
      <c r="T434" s="2">
        <v>0</v>
      </c>
      <c r="U434" s="2">
        <v>0</v>
      </c>
      <c r="V434" s="9">
        <v>16.6968</v>
      </c>
      <c r="W434" s="11">
        <v>4041.04</v>
      </c>
      <c r="X434" s="11">
        <v>-72.150000000000006</v>
      </c>
      <c r="Y434" s="2">
        <v>500</v>
      </c>
      <c r="Z434" s="2">
        <v>350</v>
      </c>
      <c r="AA434" s="7">
        <v>0</v>
      </c>
      <c r="AB434" s="11">
        <v>0</v>
      </c>
      <c r="AC434" s="7">
        <v>0</v>
      </c>
      <c r="AD434" s="7">
        <v>0</v>
      </c>
      <c r="AE434" s="2">
        <v>10700</v>
      </c>
    </row>
    <row r="435" spans="1:31" ht="15" x14ac:dyDescent="0.2">
      <c r="A435" s="2">
        <v>421</v>
      </c>
      <c r="B435" s="1" t="s">
        <v>490</v>
      </c>
      <c r="C435" s="7">
        <v>106.16800000000001</v>
      </c>
      <c r="D435" s="8">
        <v>286.39999999999998</v>
      </c>
      <c r="E435" s="8">
        <v>411.5</v>
      </c>
      <c r="F435" s="8">
        <v>616.20000000000005</v>
      </c>
      <c r="G435" s="8">
        <v>34.700000000000003</v>
      </c>
      <c r="H435" s="8">
        <v>379</v>
      </c>
      <c r="I435" s="7">
        <v>0.26</v>
      </c>
      <c r="J435" s="7">
        <v>0.32400000000000001</v>
      </c>
      <c r="K435" s="7">
        <v>0.86099999999999999</v>
      </c>
      <c r="L435" s="8">
        <v>293</v>
      </c>
      <c r="M435" s="8">
        <v>0.1</v>
      </c>
      <c r="N435" s="9">
        <v>-5.9930000000000003</v>
      </c>
      <c r="O435" s="10">
        <v>0.14430000000000001</v>
      </c>
      <c r="P435" s="10">
        <v>-8.0580000000000004E-5</v>
      </c>
      <c r="Q435" s="10">
        <v>1.6289999999999999E-8</v>
      </c>
      <c r="R435" s="11">
        <v>475.16</v>
      </c>
      <c r="S435" s="11">
        <v>261.39999999999998</v>
      </c>
      <c r="T435" s="2">
        <v>4.29</v>
      </c>
      <c r="U435" s="2">
        <v>28.95</v>
      </c>
      <c r="V435" s="9">
        <v>16.096299999999999</v>
      </c>
      <c r="W435" s="11">
        <v>3346.65</v>
      </c>
      <c r="X435" s="11">
        <v>-57.84</v>
      </c>
      <c r="Y435" s="2">
        <v>440</v>
      </c>
      <c r="Z435" s="2">
        <v>300</v>
      </c>
      <c r="AA435" s="7">
        <v>56.174999999999997</v>
      </c>
      <c r="AB435" s="11">
        <v>-6673.7</v>
      </c>
      <c r="AC435" s="7">
        <v>-5.5430000000000001</v>
      </c>
      <c r="AD435" s="7">
        <v>6.19</v>
      </c>
      <c r="AE435" s="2">
        <v>8600</v>
      </c>
    </row>
    <row r="436" spans="1:31" ht="15" x14ac:dyDescent="0.2">
      <c r="A436" s="2">
        <v>422</v>
      </c>
      <c r="B436" s="1" t="s">
        <v>491</v>
      </c>
      <c r="C436" s="7">
        <v>79.102000000000004</v>
      </c>
      <c r="D436" s="8">
        <v>231.5</v>
      </c>
      <c r="E436" s="8">
        <v>388.5</v>
      </c>
      <c r="F436" s="8">
        <v>620</v>
      </c>
      <c r="G436" s="8">
        <v>55.6</v>
      </c>
      <c r="H436" s="8">
        <v>254</v>
      </c>
      <c r="I436" s="7">
        <v>0.27700000000000002</v>
      </c>
      <c r="J436" s="7">
        <v>0.24</v>
      </c>
      <c r="K436" s="7">
        <v>0.98299999999999998</v>
      </c>
      <c r="L436" s="8">
        <v>293</v>
      </c>
      <c r="M436" s="8">
        <v>2.2999999999999998</v>
      </c>
      <c r="N436" s="9">
        <v>9.5039999999999996</v>
      </c>
      <c r="O436" s="10">
        <v>0.1177</v>
      </c>
      <c r="P436" s="10">
        <v>-8.4980000000000003E-5</v>
      </c>
      <c r="Q436" s="10">
        <v>2.3989999999999998E-8</v>
      </c>
      <c r="R436" s="11">
        <v>618.5</v>
      </c>
      <c r="S436" s="11">
        <v>291.58</v>
      </c>
      <c r="T436" s="2">
        <v>33.5</v>
      </c>
      <c r="U436" s="2">
        <v>45.46</v>
      </c>
      <c r="V436" s="9">
        <v>16.091000000000001</v>
      </c>
      <c r="W436" s="11">
        <v>3095.13</v>
      </c>
      <c r="X436" s="11">
        <v>-61.15</v>
      </c>
      <c r="Y436" s="2">
        <v>425</v>
      </c>
      <c r="Z436" s="2">
        <v>285</v>
      </c>
      <c r="AA436" s="7">
        <v>0</v>
      </c>
      <c r="AB436" s="11">
        <v>0</v>
      </c>
      <c r="AC436" s="7">
        <v>0</v>
      </c>
      <c r="AD436" s="7">
        <v>0</v>
      </c>
      <c r="AE436" s="2">
        <v>8400</v>
      </c>
    </row>
    <row r="437" spans="1:31" ht="15" x14ac:dyDescent="0.2">
      <c r="A437" s="2">
        <v>423</v>
      </c>
      <c r="B437" s="1" t="s">
        <v>492</v>
      </c>
      <c r="C437" s="7">
        <v>67.090999999999994</v>
      </c>
      <c r="D437" s="8">
        <v>0</v>
      </c>
      <c r="E437" s="8">
        <v>403</v>
      </c>
      <c r="F437" s="8">
        <v>640</v>
      </c>
      <c r="G437" s="8">
        <v>0</v>
      </c>
      <c r="H437" s="8">
        <v>0</v>
      </c>
      <c r="I437" s="7">
        <v>0</v>
      </c>
      <c r="J437" s="7">
        <v>0</v>
      </c>
      <c r="K437" s="7">
        <v>0.96699999999999997</v>
      </c>
      <c r="L437" s="8">
        <v>294</v>
      </c>
      <c r="M437" s="8">
        <v>1.8</v>
      </c>
      <c r="N437" s="9">
        <v>0</v>
      </c>
      <c r="O437" s="10">
        <v>0</v>
      </c>
      <c r="P437" s="10">
        <v>0</v>
      </c>
      <c r="Q437" s="10">
        <v>0</v>
      </c>
      <c r="R437" s="11">
        <v>0</v>
      </c>
      <c r="S437" s="11">
        <v>0</v>
      </c>
      <c r="T437" s="2">
        <v>25.88</v>
      </c>
      <c r="U437" s="2">
        <v>0</v>
      </c>
      <c r="V437" s="9">
        <v>16.796600000000002</v>
      </c>
      <c r="W437" s="11">
        <v>3457.47</v>
      </c>
      <c r="X437" s="11">
        <v>-62.73</v>
      </c>
      <c r="Y437" s="2">
        <v>440</v>
      </c>
      <c r="Z437" s="2">
        <v>330</v>
      </c>
      <c r="AA437" s="7">
        <v>0</v>
      </c>
      <c r="AB437" s="11">
        <v>0</v>
      </c>
      <c r="AC437" s="7">
        <v>0</v>
      </c>
      <c r="AD437" s="7">
        <v>0</v>
      </c>
      <c r="AE437" s="2">
        <v>0</v>
      </c>
    </row>
    <row r="438" spans="1:31" ht="15" x14ac:dyDescent="0.2">
      <c r="A438" s="2">
        <v>424</v>
      </c>
      <c r="B438" s="1" t="s">
        <v>493</v>
      </c>
      <c r="C438" s="7">
        <v>71.123000000000005</v>
      </c>
      <c r="D438" s="8">
        <v>0</v>
      </c>
      <c r="E438" s="8">
        <v>359.7</v>
      </c>
      <c r="F438" s="8">
        <v>568.6</v>
      </c>
      <c r="G438" s="8">
        <v>55.4</v>
      </c>
      <c r="H438" s="8">
        <v>249</v>
      </c>
      <c r="I438" s="7">
        <v>0.29599999999999999</v>
      </c>
      <c r="J438" s="7">
        <v>0</v>
      </c>
      <c r="K438" s="7">
        <v>0.85199999999999998</v>
      </c>
      <c r="L438" s="8">
        <v>295</v>
      </c>
      <c r="M438" s="8">
        <v>1.6</v>
      </c>
      <c r="N438" s="9">
        <v>-12.308</v>
      </c>
      <c r="O438" s="10">
        <v>0.1275</v>
      </c>
      <c r="P438" s="10">
        <v>-7.7379999999999994E-5</v>
      </c>
      <c r="Q438" s="10">
        <v>1.798E-8</v>
      </c>
      <c r="R438" s="11">
        <v>0</v>
      </c>
      <c r="S438" s="11">
        <v>0</v>
      </c>
      <c r="T438" s="2">
        <v>-0.86</v>
      </c>
      <c r="U438" s="2">
        <v>27.41</v>
      </c>
      <c r="V438" s="9">
        <v>15.9444</v>
      </c>
      <c r="W438" s="11">
        <v>2717.03</v>
      </c>
      <c r="X438" s="11">
        <v>-67.900000000000006</v>
      </c>
      <c r="Y438" s="2">
        <v>400</v>
      </c>
      <c r="Z438" s="2">
        <v>300</v>
      </c>
      <c r="AA438" s="7">
        <v>0</v>
      </c>
      <c r="AB438" s="11">
        <v>0</v>
      </c>
      <c r="AC438" s="7">
        <v>0</v>
      </c>
      <c r="AD438" s="7">
        <v>0</v>
      </c>
      <c r="AE438" s="2">
        <v>0</v>
      </c>
    </row>
    <row r="439" spans="1:31" ht="15" x14ac:dyDescent="0.2">
      <c r="A439" s="2">
        <v>425</v>
      </c>
      <c r="B439" s="1" t="s">
        <v>494</v>
      </c>
      <c r="C439" s="7">
        <v>134.22200000000001</v>
      </c>
      <c r="D439" s="8">
        <v>197.7</v>
      </c>
      <c r="E439" s="8">
        <v>446.5</v>
      </c>
      <c r="F439" s="8">
        <v>664</v>
      </c>
      <c r="G439" s="8">
        <v>29.1</v>
      </c>
      <c r="H439" s="8">
        <v>0</v>
      </c>
      <c r="I439" s="7">
        <v>0</v>
      </c>
      <c r="J439" s="7">
        <v>0.27400000000000002</v>
      </c>
      <c r="K439" s="7">
        <v>0.86199999999999999</v>
      </c>
      <c r="L439" s="8">
        <v>293</v>
      </c>
      <c r="M439" s="8">
        <v>0.4</v>
      </c>
      <c r="N439" s="9">
        <v>-15.56</v>
      </c>
      <c r="O439" s="10">
        <v>0.23630000000000001</v>
      </c>
      <c r="P439" s="10">
        <v>-1.7229999999999999E-4</v>
      </c>
      <c r="Q439" s="10">
        <v>5.1399999999999997E-8</v>
      </c>
      <c r="R439" s="11">
        <v>582.66</v>
      </c>
      <c r="S439" s="11">
        <v>295.82</v>
      </c>
      <c r="T439" s="2">
        <v>-4.17</v>
      </c>
      <c r="U439" s="2">
        <v>0</v>
      </c>
      <c r="V439" s="9">
        <v>15.9999</v>
      </c>
      <c r="W439" s="11">
        <v>3544.19</v>
      </c>
      <c r="X439" s="11">
        <v>-68.099999999999994</v>
      </c>
      <c r="Y439" s="2">
        <v>476</v>
      </c>
      <c r="Z439" s="2">
        <v>325</v>
      </c>
      <c r="AA439" s="7">
        <v>0</v>
      </c>
      <c r="AB439" s="11">
        <v>0</v>
      </c>
      <c r="AC439" s="7">
        <v>0</v>
      </c>
      <c r="AD439" s="7">
        <v>0</v>
      </c>
      <c r="AE439" s="2">
        <v>9070</v>
      </c>
    </row>
    <row r="440" spans="1:31" ht="15" x14ac:dyDescent="0.2">
      <c r="A440" s="2">
        <v>426</v>
      </c>
      <c r="B440" s="1" t="s">
        <v>495</v>
      </c>
      <c r="C440" s="7">
        <v>140.27000000000001</v>
      </c>
      <c r="D440" s="8">
        <v>0</v>
      </c>
      <c r="E440" s="8">
        <v>452.5</v>
      </c>
      <c r="F440" s="8">
        <v>669</v>
      </c>
      <c r="G440" s="8">
        <v>26.4</v>
      </c>
      <c r="H440" s="8">
        <v>0</v>
      </c>
      <c r="I440" s="7">
        <v>0</v>
      </c>
      <c r="J440" s="7">
        <v>0.26400000000000001</v>
      </c>
      <c r="K440" s="7">
        <v>0.81299999999999994</v>
      </c>
      <c r="L440" s="8">
        <v>293</v>
      </c>
      <c r="M440" s="8">
        <v>0</v>
      </c>
      <c r="N440" s="9">
        <v>0</v>
      </c>
      <c r="O440" s="10">
        <v>0</v>
      </c>
      <c r="P440" s="10">
        <v>0</v>
      </c>
      <c r="Q440" s="10">
        <v>0</v>
      </c>
      <c r="R440" s="11">
        <v>0</v>
      </c>
      <c r="S440" s="11">
        <v>0</v>
      </c>
      <c r="T440" s="2">
        <v>0</v>
      </c>
      <c r="U440" s="2">
        <v>0</v>
      </c>
      <c r="V440" s="9">
        <v>15.867000000000001</v>
      </c>
      <c r="W440" s="11">
        <v>3524.57</v>
      </c>
      <c r="X440" s="11">
        <v>-70.78</v>
      </c>
      <c r="Y440" s="2">
        <v>470</v>
      </c>
      <c r="Z440" s="2">
        <v>360</v>
      </c>
      <c r="AA440" s="7">
        <v>0</v>
      </c>
      <c r="AB440" s="11">
        <v>0</v>
      </c>
      <c r="AC440" s="7">
        <v>0</v>
      </c>
      <c r="AD440" s="7">
        <v>0</v>
      </c>
      <c r="AE440" s="2">
        <v>0</v>
      </c>
    </row>
    <row r="441" spans="1:31" ht="15" x14ac:dyDescent="0.2">
      <c r="A441" s="2">
        <v>427</v>
      </c>
      <c r="B441" s="1" t="s">
        <v>496</v>
      </c>
      <c r="C441" s="7">
        <v>169.898</v>
      </c>
      <c r="D441" s="8">
        <v>204.3</v>
      </c>
      <c r="E441" s="8">
        <v>330.4</v>
      </c>
      <c r="F441" s="8">
        <v>507</v>
      </c>
      <c r="G441" s="8">
        <v>37</v>
      </c>
      <c r="H441" s="8">
        <v>326</v>
      </c>
      <c r="I441" s="7">
        <v>0.28999999999999998</v>
      </c>
      <c r="J441" s="7">
        <v>0.26400000000000001</v>
      </c>
      <c r="K441" s="7">
        <v>1.48</v>
      </c>
      <c r="L441" s="8">
        <v>293</v>
      </c>
      <c r="M441" s="8">
        <v>0</v>
      </c>
      <c r="N441" s="9">
        <v>0</v>
      </c>
      <c r="O441" s="10">
        <v>0</v>
      </c>
      <c r="P441" s="10">
        <v>0</v>
      </c>
      <c r="Q441" s="10">
        <v>0</v>
      </c>
      <c r="R441" s="11">
        <v>0</v>
      </c>
      <c r="S441" s="11">
        <v>0</v>
      </c>
      <c r="T441" s="2">
        <v>0</v>
      </c>
      <c r="U441" s="2">
        <v>0</v>
      </c>
      <c r="V441" s="9">
        <v>15.8019</v>
      </c>
      <c r="W441" s="11">
        <v>2634.16</v>
      </c>
      <c r="X441" s="11">
        <v>-43.15</v>
      </c>
      <c r="Y441" s="2">
        <v>364</v>
      </c>
      <c r="Z441" s="2">
        <v>238</v>
      </c>
      <c r="AA441" s="7">
        <v>0</v>
      </c>
      <c r="AB441" s="11">
        <v>0</v>
      </c>
      <c r="AC441" s="7">
        <v>0</v>
      </c>
      <c r="AD441" s="7">
        <v>0</v>
      </c>
      <c r="AE441" s="2">
        <v>6580</v>
      </c>
    </row>
    <row r="442" spans="1:31" ht="15" x14ac:dyDescent="0.2">
      <c r="A442" s="2">
        <v>428</v>
      </c>
      <c r="B442" s="1" t="s">
        <v>497</v>
      </c>
      <c r="C442" s="7">
        <v>104.08</v>
      </c>
      <c r="D442" s="8">
        <v>183</v>
      </c>
      <c r="E442" s="8">
        <v>187</v>
      </c>
      <c r="F442" s="8">
        <v>259</v>
      </c>
      <c r="G442" s="8">
        <v>36.700000000000003</v>
      </c>
      <c r="H442" s="8">
        <v>0</v>
      </c>
      <c r="I442" s="7">
        <v>0</v>
      </c>
      <c r="J442" s="7">
        <v>0</v>
      </c>
      <c r="K442" s="7">
        <v>1.66</v>
      </c>
      <c r="L442" s="8">
        <v>178</v>
      </c>
      <c r="M442" s="8">
        <v>0</v>
      </c>
      <c r="N442" s="9">
        <v>0</v>
      </c>
      <c r="O442" s="10">
        <v>0</v>
      </c>
      <c r="P442" s="10">
        <v>0</v>
      </c>
      <c r="Q442" s="10">
        <v>0</v>
      </c>
      <c r="R442" s="11">
        <v>0</v>
      </c>
      <c r="S442" s="11">
        <v>0</v>
      </c>
      <c r="T442" s="2">
        <v>0</v>
      </c>
      <c r="U442" s="2">
        <v>0</v>
      </c>
      <c r="V442" s="9">
        <v>0</v>
      </c>
      <c r="W442" s="11">
        <v>0</v>
      </c>
      <c r="X442" s="11">
        <v>0</v>
      </c>
      <c r="Y442" s="2">
        <v>0</v>
      </c>
      <c r="Z442" s="2">
        <v>0</v>
      </c>
      <c r="AA442" s="7">
        <v>0</v>
      </c>
      <c r="AB442" s="11">
        <v>0</v>
      </c>
      <c r="AC442" s="7">
        <v>0</v>
      </c>
      <c r="AD442" s="7">
        <v>0</v>
      </c>
      <c r="AE442" s="2">
        <v>0</v>
      </c>
    </row>
    <row r="443" spans="1:31" ht="15" x14ac:dyDescent="0.2">
      <c r="A443" s="2">
        <v>429</v>
      </c>
      <c r="B443" s="1" t="s">
        <v>498</v>
      </c>
      <c r="C443" s="7">
        <v>104.152</v>
      </c>
      <c r="D443" s="8">
        <v>242.5</v>
      </c>
      <c r="E443" s="8">
        <v>418.3</v>
      </c>
      <c r="F443" s="8">
        <v>647</v>
      </c>
      <c r="G443" s="8">
        <v>39.4</v>
      </c>
      <c r="H443" s="8">
        <v>0</v>
      </c>
      <c r="I443" s="7">
        <v>0</v>
      </c>
      <c r="J443" s="7">
        <v>0.25700000000000001</v>
      </c>
      <c r="K443" s="7">
        <v>0.90600000000000003</v>
      </c>
      <c r="L443" s="8">
        <v>293</v>
      </c>
      <c r="M443" s="8">
        <v>0.1</v>
      </c>
      <c r="N443" s="9">
        <v>-6.7469999999999999</v>
      </c>
      <c r="O443" s="10">
        <v>0.14710000000000001</v>
      </c>
      <c r="P443" s="10">
        <v>-9.6089999999999996E-5</v>
      </c>
      <c r="Q443" s="10">
        <v>2.3730000000000001E-8</v>
      </c>
      <c r="R443" s="11">
        <v>528.64</v>
      </c>
      <c r="S443" s="11">
        <v>276.70999999999998</v>
      </c>
      <c r="T443" s="2">
        <v>35.22</v>
      </c>
      <c r="U443" s="2">
        <v>51.1</v>
      </c>
      <c r="V443" s="9">
        <v>16.019300000000001</v>
      </c>
      <c r="W443" s="11">
        <v>3328.57</v>
      </c>
      <c r="X443" s="11">
        <v>-63.72</v>
      </c>
      <c r="Y443" s="2">
        <v>460</v>
      </c>
      <c r="Z443" s="2">
        <v>305</v>
      </c>
      <c r="AA443" s="7">
        <v>0</v>
      </c>
      <c r="AB443" s="11">
        <v>0</v>
      </c>
      <c r="AC443" s="7">
        <v>0</v>
      </c>
      <c r="AD443" s="7">
        <v>0</v>
      </c>
      <c r="AE443" s="2">
        <v>8800</v>
      </c>
    </row>
    <row r="444" spans="1:31" ht="15" x14ac:dyDescent="0.2">
      <c r="A444" s="2">
        <v>430</v>
      </c>
      <c r="B444" s="1" t="s">
        <v>499</v>
      </c>
      <c r="C444" s="7">
        <v>118.09</v>
      </c>
      <c r="D444" s="8">
        <v>456</v>
      </c>
      <c r="E444" s="8">
        <v>508</v>
      </c>
      <c r="F444" s="8">
        <v>0</v>
      </c>
      <c r="G444" s="8">
        <v>0</v>
      </c>
      <c r="H444" s="8">
        <v>0</v>
      </c>
      <c r="I444" s="7">
        <v>0</v>
      </c>
      <c r="J444" s="7">
        <v>0</v>
      </c>
      <c r="K444" s="7">
        <v>0</v>
      </c>
      <c r="L444" s="8">
        <v>0</v>
      </c>
      <c r="M444" s="8">
        <v>2.2000000000000002</v>
      </c>
      <c r="N444" s="9">
        <v>3.6</v>
      </c>
      <c r="O444" s="10">
        <v>1.12E-2</v>
      </c>
      <c r="P444" s="10">
        <v>-7.5080000000000006E-5</v>
      </c>
      <c r="Q444" s="10">
        <v>1.8959999999999999E-8</v>
      </c>
      <c r="R444" s="11">
        <v>0</v>
      </c>
      <c r="S444" s="11">
        <v>0</v>
      </c>
      <c r="T444" s="2">
        <v>0</v>
      </c>
      <c r="U444" s="2">
        <v>0</v>
      </c>
      <c r="V444" s="9">
        <v>0</v>
      </c>
      <c r="W444" s="11">
        <v>0</v>
      </c>
      <c r="X444" s="11">
        <v>0</v>
      </c>
      <c r="Y444" s="2">
        <v>0</v>
      </c>
      <c r="Z444" s="2">
        <v>0</v>
      </c>
      <c r="AA444" s="7">
        <v>0</v>
      </c>
      <c r="AB444" s="11">
        <v>0</v>
      </c>
      <c r="AC444" s="7">
        <v>0</v>
      </c>
      <c r="AD444" s="7">
        <v>0</v>
      </c>
      <c r="AE444" s="2">
        <v>0</v>
      </c>
    </row>
    <row r="445" spans="1:31" ht="15" x14ac:dyDescent="0.2">
      <c r="A445" s="2">
        <v>431</v>
      </c>
      <c r="B445" s="1" t="s">
        <v>500</v>
      </c>
      <c r="C445" s="7">
        <v>64.063000000000002</v>
      </c>
      <c r="D445" s="8">
        <v>197.7</v>
      </c>
      <c r="E445" s="8">
        <v>263</v>
      </c>
      <c r="F445" s="8">
        <v>430.8</v>
      </c>
      <c r="G445" s="8">
        <v>77.8</v>
      </c>
      <c r="H445" s="8">
        <v>122</v>
      </c>
      <c r="I445" s="7">
        <v>0.26800000000000002</v>
      </c>
      <c r="J445" s="7">
        <v>0.251</v>
      </c>
      <c r="K445" s="7">
        <v>1.4550000000000001</v>
      </c>
      <c r="L445" s="8">
        <v>263</v>
      </c>
      <c r="M445" s="8">
        <v>1.6</v>
      </c>
      <c r="N445" s="9">
        <v>5.6970000000000001</v>
      </c>
      <c r="O445" s="10">
        <v>1.6E-2</v>
      </c>
      <c r="P445" s="10">
        <v>-1.185E-5</v>
      </c>
      <c r="Q445" s="10">
        <v>3.1719999999999998E-9</v>
      </c>
      <c r="R445" s="11">
        <v>397.85</v>
      </c>
      <c r="S445" s="11">
        <v>208.42</v>
      </c>
      <c r="T445" s="2">
        <v>-70.95</v>
      </c>
      <c r="U445" s="2">
        <v>-71.739999999999995</v>
      </c>
      <c r="V445" s="9">
        <v>16.768000000000001</v>
      </c>
      <c r="W445" s="11">
        <v>2302.35</v>
      </c>
      <c r="X445" s="11">
        <v>-35.97</v>
      </c>
      <c r="Y445" s="2">
        <v>280</v>
      </c>
      <c r="Z445" s="2">
        <v>195</v>
      </c>
      <c r="AA445" s="7">
        <v>55.502000000000002</v>
      </c>
      <c r="AB445" s="11">
        <v>-4552.5</v>
      </c>
      <c r="AC445" s="7">
        <v>-5.6660000000000004</v>
      </c>
      <c r="AD445" s="7">
        <v>1.32</v>
      </c>
      <c r="AE445" s="2">
        <v>5955</v>
      </c>
    </row>
    <row r="446" spans="1:31" ht="15" x14ac:dyDescent="0.2">
      <c r="A446" s="2">
        <v>432</v>
      </c>
      <c r="B446" s="1" t="s">
        <v>501</v>
      </c>
      <c r="C446" s="7">
        <v>146.05000000000001</v>
      </c>
      <c r="D446" s="8">
        <v>222.5</v>
      </c>
      <c r="E446" s="8">
        <v>209.3</v>
      </c>
      <c r="F446" s="8">
        <v>318.7</v>
      </c>
      <c r="G446" s="8">
        <v>37.1</v>
      </c>
      <c r="H446" s="8">
        <v>198</v>
      </c>
      <c r="I446" s="7">
        <v>0.28100000000000003</v>
      </c>
      <c r="J446" s="7">
        <v>0.28599999999999998</v>
      </c>
      <c r="K446" s="7">
        <v>1.83</v>
      </c>
      <c r="L446" s="8">
        <v>223</v>
      </c>
      <c r="M446" s="8">
        <v>0</v>
      </c>
      <c r="N446" s="9">
        <v>0</v>
      </c>
      <c r="O446" s="10">
        <v>0</v>
      </c>
      <c r="P446" s="10">
        <v>0</v>
      </c>
      <c r="Q446" s="10">
        <v>0</v>
      </c>
      <c r="R446" s="11">
        <v>251.29</v>
      </c>
      <c r="S446" s="11">
        <v>180.75</v>
      </c>
      <c r="T446" s="2">
        <v>-291.8</v>
      </c>
      <c r="U446" s="2">
        <v>-267</v>
      </c>
      <c r="V446" s="9">
        <v>19.378499999999999</v>
      </c>
      <c r="W446" s="11">
        <v>2524.7800000000002</v>
      </c>
      <c r="X446" s="11">
        <v>-11.16</v>
      </c>
      <c r="Y446" s="2">
        <v>220</v>
      </c>
      <c r="Z446" s="2">
        <v>159</v>
      </c>
      <c r="AA446" s="7">
        <v>0</v>
      </c>
      <c r="AB446" s="11">
        <v>0</v>
      </c>
      <c r="AC446" s="7">
        <v>0</v>
      </c>
      <c r="AD446" s="7">
        <v>0</v>
      </c>
      <c r="AE446" s="2">
        <v>0</v>
      </c>
    </row>
    <row r="447" spans="1:31" ht="15" x14ac:dyDescent="0.2">
      <c r="A447" s="2">
        <v>433</v>
      </c>
      <c r="B447" s="1" t="s">
        <v>502</v>
      </c>
      <c r="C447" s="7">
        <v>80.058000000000007</v>
      </c>
      <c r="D447" s="8">
        <v>290</v>
      </c>
      <c r="E447" s="8">
        <v>318</v>
      </c>
      <c r="F447" s="8">
        <v>491</v>
      </c>
      <c r="G447" s="8">
        <v>81</v>
      </c>
      <c r="H447" s="8">
        <v>130</v>
      </c>
      <c r="I447" s="7">
        <v>0.26</v>
      </c>
      <c r="J447" s="7">
        <v>0.41</v>
      </c>
      <c r="K447" s="7">
        <v>1.78</v>
      </c>
      <c r="L447" s="8">
        <v>318</v>
      </c>
      <c r="M447" s="8">
        <v>0</v>
      </c>
      <c r="N447" s="9">
        <v>0</v>
      </c>
      <c r="O447" s="10">
        <v>0</v>
      </c>
      <c r="P447" s="10">
        <v>0</v>
      </c>
      <c r="Q447" s="10">
        <v>0</v>
      </c>
      <c r="R447" s="11">
        <v>1372.8</v>
      </c>
      <c r="S447" s="11">
        <v>315.99</v>
      </c>
      <c r="T447" s="2">
        <v>-94.47</v>
      </c>
      <c r="U447" s="2">
        <v>-88.52</v>
      </c>
      <c r="V447" s="9">
        <v>20.840299999999999</v>
      </c>
      <c r="W447" s="11">
        <v>3995.7</v>
      </c>
      <c r="X447" s="11">
        <v>-36.659999999999997</v>
      </c>
      <c r="Y447" s="2">
        <v>332</v>
      </c>
      <c r="Z447" s="2">
        <v>290</v>
      </c>
      <c r="AA447" s="7">
        <v>139.56</v>
      </c>
      <c r="AB447" s="11">
        <v>-10420.1</v>
      </c>
      <c r="AC447" s="7">
        <v>-17.38</v>
      </c>
      <c r="AD447" s="7">
        <v>1.6</v>
      </c>
      <c r="AE447" s="2">
        <v>9716</v>
      </c>
    </row>
    <row r="448" spans="1:31" ht="15" x14ac:dyDescent="0.2">
      <c r="A448" s="2">
        <v>434</v>
      </c>
      <c r="B448" s="1" t="s">
        <v>503</v>
      </c>
      <c r="C448" s="7">
        <v>74.123000000000005</v>
      </c>
      <c r="D448" s="8">
        <v>298.8</v>
      </c>
      <c r="E448" s="8">
        <v>355.6</v>
      </c>
      <c r="F448" s="8">
        <v>506.2</v>
      </c>
      <c r="G448" s="8">
        <v>39.200000000000003</v>
      </c>
      <c r="H448" s="8">
        <v>275</v>
      </c>
      <c r="I448" s="7">
        <v>0.25900000000000001</v>
      </c>
      <c r="J448" s="7">
        <v>0.61799999999999999</v>
      </c>
      <c r="K448" s="7">
        <v>0.78700000000000003</v>
      </c>
      <c r="L448" s="8">
        <v>293</v>
      </c>
      <c r="M448" s="8">
        <v>1.7</v>
      </c>
      <c r="N448" s="9">
        <v>-11.611000000000001</v>
      </c>
      <c r="O448" s="10">
        <v>0.17130000000000001</v>
      </c>
      <c r="P448" s="10">
        <v>-1.6919999999999999E-4</v>
      </c>
      <c r="Q448" s="10">
        <v>6.9740000000000001E-8</v>
      </c>
      <c r="R448" s="11">
        <v>972.1</v>
      </c>
      <c r="S448" s="11">
        <v>363.38</v>
      </c>
      <c r="T448" s="2">
        <v>-74.67</v>
      </c>
      <c r="U448" s="2">
        <v>-42.46</v>
      </c>
      <c r="V448" s="9">
        <v>16.854800000000001</v>
      </c>
      <c r="W448" s="11">
        <v>2658.29</v>
      </c>
      <c r="X448" s="11">
        <v>-95.5</v>
      </c>
      <c r="Y448" s="2">
        <v>376</v>
      </c>
      <c r="Z448" s="2">
        <v>293</v>
      </c>
      <c r="AA448" s="7">
        <v>0</v>
      </c>
      <c r="AB448" s="11">
        <v>0</v>
      </c>
      <c r="AC448" s="7">
        <v>0</v>
      </c>
      <c r="AD448" s="7">
        <v>0</v>
      </c>
      <c r="AE448" s="2">
        <v>9330</v>
      </c>
    </row>
    <row r="449" spans="1:34" ht="15" x14ac:dyDescent="0.2">
      <c r="A449" s="2">
        <v>435</v>
      </c>
      <c r="B449" s="1" t="s">
        <v>504</v>
      </c>
      <c r="C449" s="7">
        <v>92.569000000000003</v>
      </c>
      <c r="D449" s="8">
        <v>247.8</v>
      </c>
      <c r="E449" s="8">
        <v>324</v>
      </c>
      <c r="F449" s="8">
        <v>507</v>
      </c>
      <c r="G449" s="8">
        <v>39</v>
      </c>
      <c r="H449" s="8">
        <v>295</v>
      </c>
      <c r="I449" s="7">
        <v>0.28000000000000003</v>
      </c>
      <c r="J449" s="7">
        <v>0.19</v>
      </c>
      <c r="K449" s="7">
        <v>0.84199999999999997</v>
      </c>
      <c r="L449" s="8">
        <v>293</v>
      </c>
      <c r="M449" s="8">
        <v>2.1</v>
      </c>
      <c r="N449" s="9">
        <v>-0.93899999999999995</v>
      </c>
      <c r="O449" s="10">
        <v>0.1111</v>
      </c>
      <c r="P449" s="10">
        <v>-6.8930000000000006E-5</v>
      </c>
      <c r="Q449" s="10">
        <v>1.88E-8</v>
      </c>
      <c r="R449" s="11">
        <v>543.41</v>
      </c>
      <c r="S449" s="11">
        <v>253.35</v>
      </c>
      <c r="T449" s="2">
        <v>-43.8</v>
      </c>
      <c r="U449" s="2">
        <v>-15.32</v>
      </c>
      <c r="V449" s="9">
        <v>15.812099999999999</v>
      </c>
      <c r="W449" s="11">
        <v>2567.15</v>
      </c>
      <c r="X449" s="11">
        <v>-44.15</v>
      </c>
      <c r="Y449" s="2">
        <v>360</v>
      </c>
      <c r="Z449" s="2">
        <v>235</v>
      </c>
      <c r="AA449" s="7">
        <v>0</v>
      </c>
      <c r="AB449" s="11">
        <v>0</v>
      </c>
      <c r="AC449" s="7">
        <v>0</v>
      </c>
      <c r="AD449" s="7">
        <v>0</v>
      </c>
      <c r="AE449" s="2">
        <v>6550</v>
      </c>
      <c r="AH449" s="2">
        <v>0</v>
      </c>
    </row>
    <row r="450" spans="1:34" ht="15" x14ac:dyDescent="0.2">
      <c r="A450" s="2">
        <v>436</v>
      </c>
      <c r="B450" s="1" t="s">
        <v>505</v>
      </c>
      <c r="C450" s="7">
        <v>134.22200000000001</v>
      </c>
      <c r="D450" s="8">
        <v>215.3</v>
      </c>
      <c r="E450" s="8">
        <v>442.3</v>
      </c>
      <c r="F450" s="8">
        <v>660</v>
      </c>
      <c r="G450" s="8">
        <v>29.3</v>
      </c>
      <c r="H450" s="8">
        <v>0</v>
      </c>
      <c r="I450" s="7">
        <v>0</v>
      </c>
      <c r="J450" s="7">
        <v>0.26500000000000001</v>
      </c>
      <c r="K450" s="7">
        <v>0.86699999999999999</v>
      </c>
      <c r="L450" s="8">
        <v>293</v>
      </c>
      <c r="M450" s="8">
        <v>0.5</v>
      </c>
      <c r="N450" s="9">
        <v>-20.541</v>
      </c>
      <c r="O450" s="10">
        <v>0.26319999999999999</v>
      </c>
      <c r="P450" s="10">
        <v>-2.0890000000000001E-4</v>
      </c>
      <c r="Q450" s="10">
        <v>6.751E-8</v>
      </c>
      <c r="R450" s="11">
        <v>0</v>
      </c>
      <c r="S450" s="11">
        <v>0</v>
      </c>
      <c r="T450" s="2">
        <v>-5.42</v>
      </c>
      <c r="U450" s="2">
        <v>0</v>
      </c>
      <c r="V450" s="9">
        <v>15.93</v>
      </c>
      <c r="W450" s="11">
        <v>3462.28</v>
      </c>
      <c r="X450" s="11">
        <v>-69.87</v>
      </c>
      <c r="Y450" s="2">
        <v>472</v>
      </c>
      <c r="Z450" s="2">
        <v>323</v>
      </c>
      <c r="AA450" s="7">
        <v>0</v>
      </c>
      <c r="AB450" s="11">
        <v>0</v>
      </c>
      <c r="AC450" s="7">
        <v>0</v>
      </c>
      <c r="AD450" s="7">
        <v>0</v>
      </c>
      <c r="AE450" s="2">
        <v>8990</v>
      </c>
      <c r="AH450" s="2">
        <v>10600</v>
      </c>
    </row>
    <row r="451" spans="1:34" ht="15" x14ac:dyDescent="0.2">
      <c r="A451" s="2">
        <v>437</v>
      </c>
      <c r="B451" s="1" t="s">
        <v>506</v>
      </c>
      <c r="C451" s="7">
        <v>140.27000000000001</v>
      </c>
      <c r="D451" s="8">
        <v>232</v>
      </c>
      <c r="E451" s="8">
        <v>444.7</v>
      </c>
      <c r="F451" s="8">
        <v>659</v>
      </c>
      <c r="G451" s="8">
        <v>26.3</v>
      </c>
      <c r="H451" s="8">
        <v>0</v>
      </c>
      <c r="I451" s="7">
        <v>0</v>
      </c>
      <c r="J451" s="7">
        <v>0.252</v>
      </c>
      <c r="K451" s="7">
        <v>0.81299999999999994</v>
      </c>
      <c r="L451" s="8">
        <v>293</v>
      </c>
      <c r="M451" s="8">
        <v>0</v>
      </c>
      <c r="N451" s="9">
        <v>0</v>
      </c>
      <c r="O451" s="10">
        <v>0</v>
      </c>
      <c r="P451" s="10">
        <v>0</v>
      </c>
      <c r="Q451" s="10">
        <v>0</v>
      </c>
      <c r="R451" s="11">
        <v>0</v>
      </c>
      <c r="S451" s="11">
        <v>0</v>
      </c>
      <c r="T451" s="2">
        <v>0</v>
      </c>
      <c r="U451" s="2">
        <v>0</v>
      </c>
      <c r="V451" s="9">
        <v>15.788399999999999</v>
      </c>
      <c r="W451" s="11">
        <v>3457.85</v>
      </c>
      <c r="X451" s="11">
        <v>-67.040000000000006</v>
      </c>
      <c r="Y451" s="2">
        <v>450</v>
      </c>
      <c r="Z451" s="2">
        <v>357</v>
      </c>
      <c r="AA451" s="7">
        <v>0</v>
      </c>
      <c r="AB451" s="11">
        <v>0</v>
      </c>
      <c r="AC451" s="7">
        <v>0</v>
      </c>
      <c r="AD451" s="7">
        <v>0</v>
      </c>
      <c r="AE451" s="2">
        <v>0</v>
      </c>
    </row>
    <row r="452" spans="1:34" ht="15" x14ac:dyDescent="0.2">
      <c r="A452" s="2">
        <v>438</v>
      </c>
      <c r="B452" s="1" t="s">
        <v>507</v>
      </c>
      <c r="C452" s="7">
        <v>165.834</v>
      </c>
      <c r="D452" s="8">
        <v>251</v>
      </c>
      <c r="E452" s="8">
        <v>394.3</v>
      </c>
      <c r="F452" s="8">
        <v>620</v>
      </c>
      <c r="G452" s="8">
        <v>44</v>
      </c>
      <c r="H452" s="8">
        <v>290</v>
      </c>
      <c r="I452" s="7">
        <v>0.25</v>
      </c>
      <c r="J452" s="7">
        <v>0</v>
      </c>
      <c r="K452" s="7">
        <v>1.62</v>
      </c>
      <c r="L452" s="8">
        <v>293</v>
      </c>
      <c r="M452" s="8">
        <v>0</v>
      </c>
      <c r="N452" s="9">
        <v>10.98</v>
      </c>
      <c r="O452" s="10">
        <v>5.3870000000000001E-2</v>
      </c>
      <c r="P452" s="10">
        <v>-5.4780000000000001E-5</v>
      </c>
      <c r="Q452" s="10">
        <v>2.002E-8</v>
      </c>
      <c r="R452" s="11">
        <v>392.58</v>
      </c>
      <c r="S452" s="11">
        <v>281.82</v>
      </c>
      <c r="T452" s="2">
        <v>-2.9</v>
      </c>
      <c r="U452" s="2">
        <v>5.4</v>
      </c>
      <c r="V452" s="9">
        <v>16.164200000000001</v>
      </c>
      <c r="W452" s="11">
        <v>3259.29</v>
      </c>
      <c r="X452" s="11">
        <v>-52.15</v>
      </c>
      <c r="Y452" s="2">
        <v>460</v>
      </c>
      <c r="Z452" s="2">
        <v>307</v>
      </c>
      <c r="AA452" s="7">
        <v>0</v>
      </c>
      <c r="AB452" s="11">
        <v>0</v>
      </c>
      <c r="AC452" s="7">
        <v>0</v>
      </c>
      <c r="AD452" s="7">
        <v>0</v>
      </c>
      <c r="AE452" s="2">
        <v>8300</v>
      </c>
      <c r="AH452" s="2">
        <v>10850</v>
      </c>
    </row>
    <row r="453" spans="1:34" ht="15" x14ac:dyDescent="0.2">
      <c r="A453" s="2">
        <v>439</v>
      </c>
      <c r="B453" s="1" t="s">
        <v>508</v>
      </c>
      <c r="C453" s="7">
        <v>72.106999999999999</v>
      </c>
      <c r="D453" s="8">
        <v>164.7</v>
      </c>
      <c r="E453" s="8">
        <v>339.1</v>
      </c>
      <c r="F453" s="8">
        <v>540.20000000000005</v>
      </c>
      <c r="G453" s="8">
        <v>51.2</v>
      </c>
      <c r="H453" s="8">
        <v>224</v>
      </c>
      <c r="I453" s="7">
        <v>0.25900000000000001</v>
      </c>
      <c r="J453" s="7">
        <v>0</v>
      </c>
      <c r="K453" s="7">
        <v>0.88900000000000001</v>
      </c>
      <c r="L453" s="8">
        <v>293</v>
      </c>
      <c r="M453" s="8">
        <v>1.7</v>
      </c>
      <c r="N453" s="9">
        <v>-4.5629999999999997</v>
      </c>
      <c r="O453" s="10">
        <v>0.12330000000000001</v>
      </c>
      <c r="P453" s="10">
        <v>-9.8679999999999997E-5</v>
      </c>
      <c r="Q453" s="10">
        <v>3.4730000000000001E-8</v>
      </c>
      <c r="R453" s="11">
        <v>419.79</v>
      </c>
      <c r="S453" s="11">
        <v>244.46</v>
      </c>
      <c r="T453" s="2">
        <v>-44.03</v>
      </c>
      <c r="U453" s="2">
        <v>0</v>
      </c>
      <c r="V453" s="9">
        <v>16.1069</v>
      </c>
      <c r="W453" s="11">
        <v>2768.38</v>
      </c>
      <c r="X453" s="11">
        <v>-46.9</v>
      </c>
      <c r="Y453" s="2">
        <v>370</v>
      </c>
      <c r="Z453" s="2">
        <v>270</v>
      </c>
      <c r="AA453" s="7">
        <v>0</v>
      </c>
      <c r="AB453" s="11">
        <v>0</v>
      </c>
      <c r="AC453" s="7">
        <v>0</v>
      </c>
      <c r="AD453" s="7">
        <v>0</v>
      </c>
      <c r="AE453" s="2">
        <v>7070</v>
      </c>
      <c r="AH453" s="2">
        <v>10750</v>
      </c>
    </row>
    <row r="454" spans="1:34" ht="15" x14ac:dyDescent="0.2">
      <c r="A454" s="2">
        <v>440</v>
      </c>
      <c r="B454" s="1" t="s">
        <v>509</v>
      </c>
      <c r="C454" s="7">
        <v>84.135999999999996</v>
      </c>
      <c r="D454" s="8">
        <v>234.9</v>
      </c>
      <c r="E454" s="8">
        <v>357.3</v>
      </c>
      <c r="F454" s="8">
        <v>579.4</v>
      </c>
      <c r="G454" s="8">
        <v>56.2</v>
      </c>
      <c r="H454" s="8">
        <v>219</v>
      </c>
      <c r="I454" s="7">
        <v>0.25900000000000001</v>
      </c>
      <c r="J454" s="7">
        <v>0.2</v>
      </c>
      <c r="K454" s="7">
        <v>1.071</v>
      </c>
      <c r="L454" s="8">
        <v>289</v>
      </c>
      <c r="M454" s="8">
        <v>0.5</v>
      </c>
      <c r="N454" s="9">
        <v>-7.31</v>
      </c>
      <c r="O454" s="10">
        <v>0.107</v>
      </c>
      <c r="P454" s="10">
        <v>-9.009E-5</v>
      </c>
      <c r="Q454" s="10">
        <v>2.9919999999999999E-8</v>
      </c>
      <c r="R454" s="11">
        <v>498.6</v>
      </c>
      <c r="S454" s="11">
        <v>264.89999999999998</v>
      </c>
      <c r="T454" s="2">
        <v>27.66</v>
      </c>
      <c r="U454" s="2">
        <v>30.3</v>
      </c>
      <c r="V454" s="9">
        <v>16.0243</v>
      </c>
      <c r="W454" s="11">
        <v>2869.07</v>
      </c>
      <c r="X454" s="11">
        <v>-51.8</v>
      </c>
      <c r="Y454" s="2">
        <v>380</v>
      </c>
      <c r="Z454" s="2">
        <v>260</v>
      </c>
      <c r="AA454" s="7">
        <v>0</v>
      </c>
      <c r="AB454" s="11">
        <v>0</v>
      </c>
      <c r="AC454" s="7">
        <v>0</v>
      </c>
      <c r="AD454" s="7">
        <v>0</v>
      </c>
      <c r="AE454" s="2">
        <v>7520</v>
      </c>
      <c r="AH454" s="2">
        <v>10910</v>
      </c>
    </row>
    <row r="455" spans="1:34" ht="15" x14ac:dyDescent="0.2">
      <c r="A455" s="2">
        <v>441</v>
      </c>
      <c r="B455" s="1" t="s">
        <v>510</v>
      </c>
      <c r="C455" s="7">
        <v>92.141000000000005</v>
      </c>
      <c r="D455" s="8">
        <v>178</v>
      </c>
      <c r="E455" s="8">
        <v>383.8</v>
      </c>
      <c r="F455" s="8">
        <v>591.70000000000005</v>
      </c>
      <c r="G455" s="8">
        <v>40.6</v>
      </c>
      <c r="H455" s="8">
        <v>316</v>
      </c>
      <c r="I455" s="7">
        <v>0.26400000000000001</v>
      </c>
      <c r="J455" s="7">
        <v>0.25700000000000001</v>
      </c>
      <c r="K455" s="7">
        <v>0.86699999999999999</v>
      </c>
      <c r="L455" s="8">
        <v>293</v>
      </c>
      <c r="M455" s="8">
        <v>0.4</v>
      </c>
      <c r="N455" s="9">
        <v>-5.8170000000000002</v>
      </c>
      <c r="O455" s="10">
        <v>0.12239999999999999</v>
      </c>
      <c r="P455" s="10">
        <v>-6.6050000000000006E-5</v>
      </c>
      <c r="Q455" s="10">
        <v>1.173E-8</v>
      </c>
      <c r="R455" s="11">
        <v>467.33</v>
      </c>
      <c r="S455" s="11">
        <v>255.24</v>
      </c>
      <c r="T455" s="2">
        <v>11.95</v>
      </c>
      <c r="U455" s="2">
        <v>29.16</v>
      </c>
      <c r="V455" s="9">
        <v>16.0137</v>
      </c>
      <c r="W455" s="11">
        <v>3096.52</v>
      </c>
      <c r="X455" s="11">
        <v>-53.67</v>
      </c>
      <c r="Y455" s="2">
        <v>410</v>
      </c>
      <c r="Z455" s="2">
        <v>280</v>
      </c>
      <c r="AA455" s="7">
        <v>56.784999999999997</v>
      </c>
      <c r="AB455" s="11">
        <v>-6283.5</v>
      </c>
      <c r="AC455" s="7">
        <v>-5.681</v>
      </c>
      <c r="AD455" s="7">
        <v>4.84</v>
      </c>
      <c r="AE455" s="2">
        <v>7930</v>
      </c>
      <c r="AH455" s="2">
        <v>13500</v>
      </c>
    </row>
    <row r="456" spans="1:34" ht="15" x14ac:dyDescent="0.2">
      <c r="A456" s="2">
        <v>442</v>
      </c>
      <c r="B456" s="1" t="s">
        <v>511</v>
      </c>
      <c r="C456" s="7">
        <v>112.21599999999999</v>
      </c>
      <c r="D456" s="8">
        <v>185</v>
      </c>
      <c r="E456" s="8">
        <v>396.6</v>
      </c>
      <c r="F456" s="8">
        <v>596</v>
      </c>
      <c r="G456" s="8">
        <v>29.3</v>
      </c>
      <c r="H456" s="8">
        <v>0</v>
      </c>
      <c r="I456" s="7">
        <v>0</v>
      </c>
      <c r="J456" s="7">
        <v>0.24199999999999999</v>
      </c>
      <c r="K456" s="7">
        <v>0.77600000000000002</v>
      </c>
      <c r="L456" s="8">
        <v>293</v>
      </c>
      <c r="M456" s="8">
        <v>0</v>
      </c>
      <c r="N456" s="9">
        <v>-16.356000000000002</v>
      </c>
      <c r="O456" s="10">
        <v>0.21790000000000001</v>
      </c>
      <c r="P456" s="10">
        <v>-1.2789999999999999E-4</v>
      </c>
      <c r="Q456" s="10">
        <v>2.8209999999999999E-8</v>
      </c>
      <c r="R456" s="11">
        <v>0</v>
      </c>
      <c r="S456" s="11">
        <v>0</v>
      </c>
      <c r="T456" s="2">
        <v>-43.02</v>
      </c>
      <c r="U456" s="2">
        <v>8.24</v>
      </c>
      <c r="V456" s="9">
        <v>15.733700000000001</v>
      </c>
      <c r="W456" s="11">
        <v>3117.43</v>
      </c>
      <c r="X456" s="11">
        <v>-54.02</v>
      </c>
      <c r="Y456" s="2">
        <v>424</v>
      </c>
      <c r="Z456" s="2">
        <v>286</v>
      </c>
      <c r="AA456" s="7">
        <v>53.523000000000003</v>
      </c>
      <c r="AB456" s="11">
        <v>-6162.66</v>
      </c>
      <c r="AC456" s="7">
        <v>-5.2450000000000001</v>
      </c>
      <c r="AD456" s="7">
        <v>6.38</v>
      </c>
      <c r="AE456" s="2">
        <v>7860</v>
      </c>
      <c r="AH456" s="2">
        <v>13300</v>
      </c>
    </row>
    <row r="457" spans="1:34" ht="15" x14ac:dyDescent="0.2">
      <c r="A457" s="2">
        <v>443</v>
      </c>
      <c r="B457" s="1" t="s">
        <v>512</v>
      </c>
      <c r="C457" s="7">
        <v>98.188999999999993</v>
      </c>
      <c r="D457" s="8">
        <v>155.6</v>
      </c>
      <c r="E457" s="8">
        <v>365</v>
      </c>
      <c r="F457" s="8">
        <v>553.20000000000005</v>
      </c>
      <c r="G457" s="8">
        <v>34</v>
      </c>
      <c r="H457" s="8">
        <v>362</v>
      </c>
      <c r="I457" s="7">
        <v>0.27</v>
      </c>
      <c r="J457" s="7">
        <v>0.26900000000000002</v>
      </c>
      <c r="K457" s="7">
        <v>0.75600000000000001</v>
      </c>
      <c r="L457" s="8">
        <v>289</v>
      </c>
      <c r="M457" s="8">
        <v>0</v>
      </c>
      <c r="N457" s="9">
        <v>-13.022</v>
      </c>
      <c r="O457" s="10">
        <v>0.18129999999999999</v>
      </c>
      <c r="P457" s="10">
        <v>-1.07E-4</v>
      </c>
      <c r="Q457" s="10">
        <v>2.4290000000000001E-8</v>
      </c>
      <c r="R457" s="11">
        <v>0</v>
      </c>
      <c r="S457" s="11">
        <v>0</v>
      </c>
      <c r="T457" s="2">
        <v>-32.67</v>
      </c>
      <c r="U457" s="2">
        <v>9.17</v>
      </c>
      <c r="V457" s="9">
        <v>15.759399999999999</v>
      </c>
      <c r="W457" s="11">
        <v>2861.53</v>
      </c>
      <c r="X457" s="11">
        <v>-51.46</v>
      </c>
      <c r="Y457" s="2">
        <v>390</v>
      </c>
      <c r="Z457" s="2">
        <v>260</v>
      </c>
      <c r="AA457" s="7">
        <v>0</v>
      </c>
      <c r="AB457" s="11">
        <v>0</v>
      </c>
      <c r="AC457" s="7">
        <v>0</v>
      </c>
      <c r="AD457" s="7">
        <v>0</v>
      </c>
      <c r="AE457" s="2">
        <v>7375</v>
      </c>
      <c r="AH457" s="2">
        <v>11290</v>
      </c>
    </row>
    <row r="458" spans="1:34" ht="15" x14ac:dyDescent="0.2">
      <c r="A458" s="2">
        <v>444</v>
      </c>
      <c r="B458" s="1" t="s">
        <v>513</v>
      </c>
      <c r="C458" s="7">
        <v>112.21599999999999</v>
      </c>
      <c r="D458" s="8">
        <v>183</v>
      </c>
      <c r="E458" s="8">
        <v>397.6</v>
      </c>
      <c r="F458" s="8">
        <v>598</v>
      </c>
      <c r="G458" s="8">
        <v>29.3</v>
      </c>
      <c r="H458" s="8">
        <v>0</v>
      </c>
      <c r="I458" s="7">
        <v>0</v>
      </c>
      <c r="J458" s="7">
        <v>0.189</v>
      </c>
      <c r="K458" s="7">
        <v>0.78500000000000003</v>
      </c>
      <c r="L458" s="8">
        <v>293</v>
      </c>
      <c r="M458" s="8">
        <v>0</v>
      </c>
      <c r="N458" s="9">
        <v>-15.323</v>
      </c>
      <c r="O458" s="10">
        <v>0.21079999999999999</v>
      </c>
      <c r="P458" s="10">
        <v>-1.198E-4</v>
      </c>
      <c r="Q458" s="10">
        <v>2.552E-8</v>
      </c>
      <c r="R458" s="11">
        <v>0</v>
      </c>
      <c r="S458" s="11">
        <v>0</v>
      </c>
      <c r="T458" s="2">
        <v>-42.2</v>
      </c>
      <c r="U458" s="2">
        <v>8.68</v>
      </c>
      <c r="V458" s="9">
        <v>15.7371</v>
      </c>
      <c r="W458" s="11">
        <v>3093.95</v>
      </c>
      <c r="X458" s="11">
        <v>-57.76</v>
      </c>
      <c r="Y458" s="2">
        <v>425</v>
      </c>
      <c r="Z458" s="2">
        <v>288</v>
      </c>
      <c r="AA458" s="7">
        <v>56.097000000000001</v>
      </c>
      <c r="AB458" s="11">
        <v>-6271.67</v>
      </c>
      <c r="AC458" s="7">
        <v>-5.6150000000000002</v>
      </c>
      <c r="AD458" s="7">
        <v>6.29</v>
      </c>
      <c r="AE458" s="2">
        <v>8090</v>
      </c>
      <c r="AH458" s="2">
        <v>11210</v>
      </c>
    </row>
    <row r="459" spans="1:34" ht="15" x14ac:dyDescent="0.2">
      <c r="A459" s="2">
        <v>445</v>
      </c>
      <c r="B459" s="1" t="s">
        <v>514</v>
      </c>
      <c r="C459" s="7">
        <v>112.21599999999999</v>
      </c>
      <c r="D459" s="8">
        <v>236.2</v>
      </c>
      <c r="E459" s="8">
        <v>392.5</v>
      </c>
      <c r="F459" s="8">
        <v>590</v>
      </c>
      <c r="G459" s="8">
        <v>29.3</v>
      </c>
      <c r="H459" s="8">
        <v>0</v>
      </c>
      <c r="I459" s="7">
        <v>0</v>
      </c>
      <c r="J459" s="7">
        <v>0.24199999999999999</v>
      </c>
      <c r="K459" s="7">
        <v>0.76300000000000001</v>
      </c>
      <c r="L459" s="8">
        <v>293</v>
      </c>
      <c r="M459" s="8">
        <v>0</v>
      </c>
      <c r="N459" s="9">
        <v>-16.806000000000001</v>
      </c>
      <c r="O459" s="10">
        <v>0.21809999999999999</v>
      </c>
      <c r="P459" s="10">
        <v>-1.2679999999999999E-4</v>
      </c>
      <c r="Q459" s="10">
        <v>2.7579999999999999E-8</v>
      </c>
      <c r="R459" s="11">
        <v>0</v>
      </c>
      <c r="S459" s="11">
        <v>0</v>
      </c>
      <c r="T459" s="2">
        <v>-44.12</v>
      </c>
      <c r="U459" s="2">
        <v>7.58</v>
      </c>
      <c r="V459" s="9">
        <v>15.698399999999999</v>
      </c>
      <c r="W459" s="11">
        <v>3063.44</v>
      </c>
      <c r="X459" s="11">
        <v>-54.57</v>
      </c>
      <c r="Y459" s="2">
        <v>420</v>
      </c>
      <c r="Z459" s="2">
        <v>283</v>
      </c>
      <c r="AA459" s="7">
        <v>52.908999999999999</v>
      </c>
      <c r="AB459" s="11">
        <v>-6071.72</v>
      </c>
      <c r="AC459" s="7">
        <v>-5.1630000000000003</v>
      </c>
      <c r="AD459" s="7">
        <v>6.2</v>
      </c>
      <c r="AE459" s="2">
        <v>7790</v>
      </c>
      <c r="AH459" s="2">
        <v>11380</v>
      </c>
    </row>
    <row r="460" spans="1:34" ht="15" x14ac:dyDescent="0.2">
      <c r="A460" s="2">
        <v>446</v>
      </c>
      <c r="B460" s="1" t="s">
        <v>515</v>
      </c>
      <c r="C460" s="7">
        <v>56.107999999999997</v>
      </c>
      <c r="D460" s="8">
        <v>167.6</v>
      </c>
      <c r="E460" s="8">
        <v>274</v>
      </c>
      <c r="F460" s="8">
        <v>428.6</v>
      </c>
      <c r="G460" s="8">
        <v>40.5</v>
      </c>
      <c r="H460" s="8">
        <v>238</v>
      </c>
      <c r="I460" s="7">
        <v>0.27400000000000002</v>
      </c>
      <c r="J460" s="7">
        <v>0.214</v>
      </c>
      <c r="K460" s="7">
        <v>0.60399999999999998</v>
      </c>
      <c r="L460" s="8">
        <v>293</v>
      </c>
      <c r="M460" s="8">
        <v>0</v>
      </c>
      <c r="N460" s="9">
        <v>4.375</v>
      </c>
      <c r="O460" s="10">
        <v>6.123E-2</v>
      </c>
      <c r="P460" s="10">
        <v>-1.6750000000000001E-5</v>
      </c>
      <c r="Q460" s="10">
        <v>-2.1470000000000001E-9</v>
      </c>
      <c r="R460" s="11">
        <v>259.01</v>
      </c>
      <c r="S460" s="11">
        <v>153.30000000000001</v>
      </c>
      <c r="T460" s="2">
        <v>-2.67</v>
      </c>
      <c r="U460" s="2">
        <v>15.05</v>
      </c>
      <c r="V460" s="9">
        <v>15.8177</v>
      </c>
      <c r="W460" s="11">
        <v>2212.3200000000002</v>
      </c>
      <c r="X460" s="11">
        <v>-33.15</v>
      </c>
      <c r="Y460" s="2">
        <v>300</v>
      </c>
      <c r="Z460" s="2">
        <v>200</v>
      </c>
      <c r="AA460" s="7">
        <v>50.137</v>
      </c>
      <c r="AB460" s="11">
        <v>-4174.5600000000004</v>
      </c>
      <c r="AC460" s="7">
        <v>-5.0410000000000004</v>
      </c>
      <c r="AD460" s="7">
        <v>2.66</v>
      </c>
      <c r="AE460" s="2">
        <v>5439</v>
      </c>
      <c r="AH460" s="2">
        <v>11710</v>
      </c>
    </row>
    <row r="461" spans="1:34" ht="15" x14ac:dyDescent="0.2">
      <c r="A461" s="2">
        <v>447</v>
      </c>
      <c r="B461" s="1" t="s">
        <v>516</v>
      </c>
      <c r="C461" s="7">
        <v>84.162000000000006</v>
      </c>
      <c r="D461" s="8">
        <v>140</v>
      </c>
      <c r="E461" s="8">
        <v>341</v>
      </c>
      <c r="F461" s="8">
        <v>516</v>
      </c>
      <c r="G461" s="8">
        <v>32.299999999999997</v>
      </c>
      <c r="H461" s="8">
        <v>351</v>
      </c>
      <c r="I461" s="7">
        <v>0.27</v>
      </c>
      <c r="J461" s="7">
        <v>0.24199999999999999</v>
      </c>
      <c r="K461" s="7">
        <v>0.67800000000000005</v>
      </c>
      <c r="L461" s="8">
        <v>293</v>
      </c>
      <c r="M461" s="8">
        <v>0</v>
      </c>
      <c r="N461" s="9">
        <v>-7.8639999999999999</v>
      </c>
      <c r="O461" s="10">
        <v>0.16550000000000001</v>
      </c>
      <c r="P461" s="10">
        <v>-1.3420000000000001E-4</v>
      </c>
      <c r="Q461" s="10">
        <v>4.7880000000000003E-8</v>
      </c>
      <c r="R461" s="11">
        <v>344.33</v>
      </c>
      <c r="S461" s="11">
        <v>197.95</v>
      </c>
      <c r="T461" s="2">
        <v>-12.88</v>
      </c>
      <c r="U461" s="2">
        <v>18.27</v>
      </c>
      <c r="V461" s="9">
        <v>15.8727</v>
      </c>
      <c r="W461" s="11">
        <v>2701.72</v>
      </c>
      <c r="X461" s="11">
        <v>-48.62</v>
      </c>
      <c r="Y461" s="2">
        <v>365</v>
      </c>
      <c r="Z461" s="2">
        <v>245</v>
      </c>
      <c r="AA461" s="7">
        <v>60.438000000000002</v>
      </c>
      <c r="AB461" s="11">
        <v>-5734.51</v>
      </c>
      <c r="AC461" s="7">
        <v>-6.3479999999999999</v>
      </c>
      <c r="AD461" s="7">
        <v>4.7300000000000004</v>
      </c>
      <c r="AE461" s="2">
        <v>6910</v>
      </c>
      <c r="AH461" s="2">
        <v>11630</v>
      </c>
    </row>
    <row r="462" spans="1:34" ht="15" x14ac:dyDescent="0.2">
      <c r="A462" s="2">
        <v>448</v>
      </c>
      <c r="B462" s="1" t="s">
        <v>517</v>
      </c>
      <c r="C462" s="7">
        <v>112.21599999999999</v>
      </c>
      <c r="D462" s="8">
        <v>185.4</v>
      </c>
      <c r="E462" s="8">
        <v>398.1</v>
      </c>
      <c r="F462" s="8">
        <v>580</v>
      </c>
      <c r="G462" s="8">
        <v>27.3</v>
      </c>
      <c r="H462" s="8">
        <v>0</v>
      </c>
      <c r="I462" s="7">
        <v>0</v>
      </c>
      <c r="J462" s="7">
        <v>0.35</v>
      </c>
      <c r="K462" s="7">
        <v>0.72</v>
      </c>
      <c r="L462" s="8">
        <v>293</v>
      </c>
      <c r="M462" s="8">
        <v>0</v>
      </c>
      <c r="N462" s="9">
        <v>-3.0619999999999998</v>
      </c>
      <c r="O462" s="10">
        <v>0.1799</v>
      </c>
      <c r="P462" s="10">
        <v>-1.061E-4</v>
      </c>
      <c r="Q462" s="10">
        <v>2.5089999999999998E-8</v>
      </c>
      <c r="R462" s="11">
        <v>427.64</v>
      </c>
      <c r="S462" s="11">
        <v>240.32</v>
      </c>
      <c r="T462" s="2">
        <v>-22.59</v>
      </c>
      <c r="U462" s="2">
        <v>22.15</v>
      </c>
      <c r="V462" s="9">
        <v>15.855399999999999</v>
      </c>
      <c r="W462" s="11">
        <v>3134.97</v>
      </c>
      <c r="X462" s="11">
        <v>-58</v>
      </c>
      <c r="Y462" s="2">
        <v>425</v>
      </c>
      <c r="Z462" s="2">
        <v>289</v>
      </c>
      <c r="AA462" s="7">
        <v>0</v>
      </c>
      <c r="AB462" s="11">
        <v>0</v>
      </c>
      <c r="AC462" s="7">
        <v>0</v>
      </c>
      <c r="AD462" s="7">
        <v>0</v>
      </c>
      <c r="AE462" s="2">
        <v>8200</v>
      </c>
      <c r="AH462" s="2">
        <v>11820</v>
      </c>
    </row>
    <row r="463" spans="1:34" ht="15" x14ac:dyDescent="0.2">
      <c r="A463" s="2">
        <v>449</v>
      </c>
      <c r="B463" s="1" t="s">
        <v>518</v>
      </c>
      <c r="C463" s="7">
        <v>70.135000000000005</v>
      </c>
      <c r="D463" s="8">
        <v>132.9</v>
      </c>
      <c r="E463" s="8">
        <v>309.5</v>
      </c>
      <c r="F463" s="8">
        <v>475</v>
      </c>
      <c r="G463" s="8">
        <v>36.1</v>
      </c>
      <c r="H463" s="8">
        <v>300</v>
      </c>
      <c r="I463" s="7">
        <v>0.28000000000000003</v>
      </c>
      <c r="J463" s="7">
        <v>0.23699999999999999</v>
      </c>
      <c r="K463" s="7">
        <v>0.64900000000000002</v>
      </c>
      <c r="L463" s="8">
        <v>293</v>
      </c>
      <c r="M463" s="8">
        <v>0</v>
      </c>
      <c r="N463" s="9">
        <v>0.46500000000000002</v>
      </c>
      <c r="O463" s="10">
        <v>9.9879999999999997E-2</v>
      </c>
      <c r="P463" s="10">
        <v>-5.2009999999999998E-5</v>
      </c>
      <c r="Q463" s="10">
        <v>1.0519999999999999E-8</v>
      </c>
      <c r="R463" s="11">
        <v>349.33</v>
      </c>
      <c r="S463" s="11">
        <v>176.62</v>
      </c>
      <c r="T463" s="2">
        <v>-7.59</v>
      </c>
      <c r="U463" s="2">
        <v>16.71</v>
      </c>
      <c r="V463" s="9">
        <v>15.9011</v>
      </c>
      <c r="W463" s="11">
        <v>2495.9699999999998</v>
      </c>
      <c r="X463" s="11">
        <v>-40.18</v>
      </c>
      <c r="Y463" s="2">
        <v>330</v>
      </c>
      <c r="Z463" s="2">
        <v>220</v>
      </c>
      <c r="AA463" s="7">
        <v>56.42</v>
      </c>
      <c r="AB463" s="11">
        <v>-5028.79</v>
      </c>
      <c r="AC463" s="7">
        <v>-5.8529999999999998</v>
      </c>
      <c r="AD463" s="7">
        <v>3.62</v>
      </c>
      <c r="AE463" s="2">
        <v>6230</v>
      </c>
      <c r="AH463" s="2">
        <v>18900</v>
      </c>
    </row>
    <row r="464" spans="1:34" ht="15" x14ac:dyDescent="0.2">
      <c r="A464" s="2">
        <v>450</v>
      </c>
      <c r="B464" s="1" t="s">
        <v>519</v>
      </c>
      <c r="C464" s="7">
        <v>84.162000000000006</v>
      </c>
      <c r="D464" s="8">
        <v>159.69999999999999</v>
      </c>
      <c r="E464" s="8">
        <v>340.3</v>
      </c>
      <c r="F464" s="8">
        <v>519.9</v>
      </c>
      <c r="G464" s="8">
        <v>32.1</v>
      </c>
      <c r="H464" s="8">
        <v>350</v>
      </c>
      <c r="I464" s="7">
        <v>0.26</v>
      </c>
      <c r="J464" s="7">
        <v>0.22700000000000001</v>
      </c>
      <c r="K464" s="7">
        <v>0.67700000000000005</v>
      </c>
      <c r="L464" s="8">
        <v>293</v>
      </c>
      <c r="M464" s="8">
        <v>0</v>
      </c>
      <c r="N464" s="9">
        <v>-1.036</v>
      </c>
      <c r="O464" s="10">
        <v>0.13159999999999999</v>
      </c>
      <c r="P464" s="10">
        <v>-7.8399999999999995E-5</v>
      </c>
      <c r="Q464" s="10">
        <v>1.9219999999999999E-8</v>
      </c>
      <c r="R464" s="11">
        <v>344.33</v>
      </c>
      <c r="S464" s="11">
        <v>197.95</v>
      </c>
      <c r="T464" s="2">
        <v>-13.01</v>
      </c>
      <c r="U464" s="2">
        <v>18.55</v>
      </c>
      <c r="V464" s="9">
        <v>15.928800000000001</v>
      </c>
      <c r="W464" s="11">
        <v>2718.68</v>
      </c>
      <c r="X464" s="11">
        <v>-47.77</v>
      </c>
      <c r="Y464" s="2">
        <v>365</v>
      </c>
      <c r="Z464" s="2">
        <v>245</v>
      </c>
      <c r="AA464" s="7">
        <v>0</v>
      </c>
      <c r="AB464" s="11">
        <v>0</v>
      </c>
      <c r="AC464" s="7">
        <v>0</v>
      </c>
      <c r="AD464" s="7">
        <v>0</v>
      </c>
      <c r="AE464" s="2">
        <v>6920</v>
      </c>
      <c r="AH464" s="2">
        <v>12040</v>
      </c>
    </row>
    <row r="465" spans="1:34" ht="15" x14ac:dyDescent="0.2">
      <c r="A465" s="2">
        <v>451</v>
      </c>
      <c r="B465" s="1" t="s">
        <v>520</v>
      </c>
      <c r="C465" s="7">
        <v>138.25399999999999</v>
      </c>
      <c r="D465" s="8">
        <v>242.8</v>
      </c>
      <c r="E465" s="8">
        <v>460.4</v>
      </c>
      <c r="F465" s="8">
        <v>690</v>
      </c>
      <c r="G465" s="8">
        <v>31</v>
      </c>
      <c r="H465" s="8">
        <v>0</v>
      </c>
      <c r="I465" s="7">
        <v>0</v>
      </c>
      <c r="J465" s="7">
        <v>0.27</v>
      </c>
      <c r="K465" s="7">
        <v>0.87</v>
      </c>
      <c r="L465" s="8">
        <v>293</v>
      </c>
      <c r="M465" s="8">
        <v>0</v>
      </c>
      <c r="N465" s="9">
        <v>-23.327999999999999</v>
      </c>
      <c r="O465" s="10">
        <v>0.2495</v>
      </c>
      <c r="P465" s="10">
        <v>-1.3080000000000001E-4</v>
      </c>
      <c r="Q465" s="10">
        <v>2.145E-8</v>
      </c>
      <c r="R465" s="11">
        <v>702.27</v>
      </c>
      <c r="S465" s="11">
        <v>339.66</v>
      </c>
      <c r="T465" s="2">
        <v>-43.57</v>
      </c>
      <c r="U465" s="2">
        <v>17.55</v>
      </c>
      <c r="V465" s="9">
        <v>15.7989</v>
      </c>
      <c r="W465" s="11">
        <v>3610.66</v>
      </c>
      <c r="X465" s="11">
        <v>-66.489999999999995</v>
      </c>
      <c r="Y465" s="2">
        <v>470</v>
      </c>
      <c r="Z465" s="2">
        <v>363</v>
      </c>
      <c r="AA465" s="7">
        <v>0</v>
      </c>
      <c r="AB465" s="11">
        <v>0</v>
      </c>
      <c r="AC465" s="7">
        <v>0</v>
      </c>
      <c r="AD465" s="7">
        <v>0</v>
      </c>
      <c r="AE465" s="2">
        <v>9200</v>
      </c>
      <c r="AH465" s="2">
        <v>12050</v>
      </c>
    </row>
    <row r="466" spans="1:34" ht="15" x14ac:dyDescent="0.2">
      <c r="A466" s="2">
        <v>452</v>
      </c>
      <c r="B466" s="1" t="s">
        <v>521</v>
      </c>
      <c r="C466" s="7">
        <v>185.35499999999999</v>
      </c>
      <c r="D466" s="8">
        <v>0</v>
      </c>
      <c r="E466" s="8">
        <v>486.6</v>
      </c>
      <c r="F466" s="8">
        <v>643</v>
      </c>
      <c r="G466" s="8">
        <v>18</v>
      </c>
      <c r="H466" s="8">
        <v>0</v>
      </c>
      <c r="I466" s="7">
        <v>0</v>
      </c>
      <c r="J466" s="7">
        <v>0</v>
      </c>
      <c r="K466" s="7">
        <v>0.77900000000000003</v>
      </c>
      <c r="L466" s="8">
        <v>293</v>
      </c>
      <c r="M466" s="8">
        <v>0.8</v>
      </c>
      <c r="N466" s="9">
        <v>1.909</v>
      </c>
      <c r="O466" s="10">
        <v>2.8610000000000002</v>
      </c>
      <c r="P466" s="10">
        <v>-1</v>
      </c>
      <c r="Q466" s="10">
        <v>-1.601</v>
      </c>
      <c r="R466" s="11">
        <v>-4</v>
      </c>
      <c r="S466" s="11">
        <v>3.46</v>
      </c>
      <c r="T466" s="2">
        <v>-8</v>
      </c>
      <c r="U466" s="2">
        <v>889.06</v>
      </c>
      <c r="V466" s="9">
        <v>312.48</v>
      </c>
      <c r="W466" s="11">
        <v>0</v>
      </c>
      <c r="X466" s="11">
        <v>0</v>
      </c>
      <c r="Y466" s="2">
        <v>16.287800000000001</v>
      </c>
      <c r="Z466" s="2">
        <v>3865.58</v>
      </c>
      <c r="AA466" s="7">
        <v>-86.15</v>
      </c>
      <c r="AB466" s="11">
        <v>531</v>
      </c>
      <c r="AC466" s="7">
        <v>362</v>
      </c>
      <c r="AD466" s="7">
        <v>0</v>
      </c>
      <c r="AE466" s="2">
        <v>0</v>
      </c>
      <c r="AG466" s="2">
        <v>0</v>
      </c>
    </row>
    <row r="467" spans="1:34" ht="15" x14ac:dyDescent="0.2">
      <c r="A467" s="2">
        <v>453</v>
      </c>
      <c r="B467" s="1" t="s">
        <v>522</v>
      </c>
      <c r="C467" s="7">
        <v>131.38900000000001</v>
      </c>
      <c r="D467" s="8">
        <v>186.8</v>
      </c>
      <c r="E467" s="8">
        <v>360.4</v>
      </c>
      <c r="F467" s="8">
        <v>571</v>
      </c>
      <c r="G467" s="8">
        <v>48.5</v>
      </c>
      <c r="H467" s="8">
        <v>256</v>
      </c>
      <c r="I467" s="7">
        <v>0.26500000000000001</v>
      </c>
      <c r="J467" s="7">
        <v>0.21299999999999999</v>
      </c>
      <c r="K467" s="7">
        <v>1.462</v>
      </c>
      <c r="L467" s="8">
        <v>293</v>
      </c>
      <c r="M467" s="8">
        <v>0.9</v>
      </c>
      <c r="N467" s="9">
        <v>7.2069999999999999</v>
      </c>
      <c r="O467" s="10">
        <v>5.4620000000000002E-5</v>
      </c>
      <c r="P467" s="10">
        <v>-5.3239999999999998E-5</v>
      </c>
      <c r="Q467" s="10">
        <v>1.6960000000000001E-8</v>
      </c>
      <c r="R467" s="11">
        <v>145.6</v>
      </c>
      <c r="S467" s="11">
        <v>196.6</v>
      </c>
      <c r="T467" s="2">
        <v>-1.4</v>
      </c>
      <c r="U467" s="2">
        <v>4.75</v>
      </c>
      <c r="V467" s="9">
        <v>16.182700000000001</v>
      </c>
      <c r="W467" s="11">
        <v>3028.13</v>
      </c>
      <c r="X467" s="11">
        <v>-43.15</v>
      </c>
      <c r="Y467" s="2">
        <v>400</v>
      </c>
      <c r="Z467" s="2">
        <v>260</v>
      </c>
      <c r="AA467" s="7">
        <v>53.481999999999999</v>
      </c>
      <c r="AB467" s="11">
        <v>-5776.65</v>
      </c>
      <c r="AC467" s="7">
        <v>-5.2949999999999999</v>
      </c>
      <c r="AD467" s="7">
        <v>3.7</v>
      </c>
      <c r="AE467" s="2">
        <v>7500</v>
      </c>
    </row>
    <row r="468" spans="1:34" ht="15" x14ac:dyDescent="0.2">
      <c r="A468" s="2">
        <v>454</v>
      </c>
      <c r="B468" s="1" t="s">
        <v>523</v>
      </c>
      <c r="C468" s="7">
        <v>37.368000000000002</v>
      </c>
      <c r="D468" s="8">
        <v>162</v>
      </c>
      <c r="E468" s="8">
        <v>297</v>
      </c>
      <c r="F468" s="8">
        <v>471.2</v>
      </c>
      <c r="G468" s="8">
        <v>43.5</v>
      </c>
      <c r="H468" s="8">
        <v>248</v>
      </c>
      <c r="I468" s="7">
        <v>0.27900000000000003</v>
      </c>
      <c r="J468" s="7">
        <v>0.188</v>
      </c>
      <c r="K468" s="7">
        <v>0</v>
      </c>
      <c r="L468" s="8">
        <v>0</v>
      </c>
      <c r="M468" s="8">
        <v>0.5</v>
      </c>
      <c r="N468" s="9">
        <v>9.7889999999999997</v>
      </c>
      <c r="O468" s="10">
        <v>3.8929999999999999E-2</v>
      </c>
      <c r="P468" s="10">
        <v>-3.383E-5</v>
      </c>
      <c r="Q468" s="10">
        <v>9.9029999999999994E-9</v>
      </c>
      <c r="R468" s="11">
        <v>0</v>
      </c>
      <c r="S468" s="11">
        <v>0</v>
      </c>
      <c r="T468" s="2">
        <v>-68</v>
      </c>
      <c r="U468" s="2">
        <v>-58.64</v>
      </c>
      <c r="V468" s="9">
        <v>15.851599999999999</v>
      </c>
      <c r="W468" s="11">
        <v>2401.61</v>
      </c>
      <c r="X468" s="11">
        <v>-36.299999999999997</v>
      </c>
      <c r="Y468" s="2">
        <v>300</v>
      </c>
      <c r="Z468" s="2">
        <v>240</v>
      </c>
      <c r="AA468" s="7">
        <v>48.709000000000003</v>
      </c>
      <c r="AB468" s="11">
        <v>-4464.1400000000003</v>
      </c>
      <c r="AC468" s="7">
        <v>-4.7530000000000001</v>
      </c>
      <c r="AD468" s="7">
        <v>2.85</v>
      </c>
      <c r="AE468" s="2">
        <v>5920</v>
      </c>
    </row>
    <row r="469" spans="1:34" ht="15" x14ac:dyDescent="0.2">
      <c r="A469" s="2">
        <v>455</v>
      </c>
      <c r="B469" s="1" t="s">
        <v>524</v>
      </c>
      <c r="C469" s="7">
        <v>101.193</v>
      </c>
      <c r="D469" s="8">
        <v>158.4</v>
      </c>
      <c r="E469" s="8">
        <v>362.7</v>
      </c>
      <c r="F469" s="8">
        <v>535</v>
      </c>
      <c r="G469" s="8">
        <v>30</v>
      </c>
      <c r="H469" s="8">
        <v>390</v>
      </c>
      <c r="I469" s="7">
        <v>0.27</v>
      </c>
      <c r="J469" s="7">
        <v>0.32900000000000001</v>
      </c>
      <c r="K469" s="7">
        <v>0.72799999999999998</v>
      </c>
      <c r="L469" s="8">
        <v>293</v>
      </c>
      <c r="M469" s="8">
        <v>0.9</v>
      </c>
      <c r="N469" s="9">
        <v>-4.4020000000000001</v>
      </c>
      <c r="O469" s="10">
        <v>0.1709</v>
      </c>
      <c r="P469" s="10">
        <v>-1.049E-4</v>
      </c>
      <c r="Q469" s="10">
        <v>2.6090000000000001E-8</v>
      </c>
      <c r="R469" s="11">
        <v>355.52</v>
      </c>
      <c r="S469" s="11">
        <v>214.48</v>
      </c>
      <c r="T469" s="2">
        <v>-23.8</v>
      </c>
      <c r="U469" s="2">
        <v>26.36</v>
      </c>
      <c r="V469" s="9">
        <v>15.885300000000001</v>
      </c>
      <c r="W469" s="11">
        <v>2882.38</v>
      </c>
      <c r="X469" s="11">
        <v>-51.15</v>
      </c>
      <c r="Y469" s="2">
        <v>400</v>
      </c>
      <c r="Z469" s="2">
        <v>260</v>
      </c>
      <c r="AA469" s="7">
        <v>0</v>
      </c>
      <c r="AB469" s="11">
        <v>0</v>
      </c>
      <c r="AC469" s="7">
        <v>0</v>
      </c>
      <c r="AD469" s="7">
        <v>0</v>
      </c>
      <c r="AE469" s="2">
        <v>7500</v>
      </c>
    </row>
    <row r="470" spans="1:34" ht="15" x14ac:dyDescent="0.2">
      <c r="A470" s="2">
        <v>456</v>
      </c>
      <c r="B470" s="1" t="s">
        <v>525</v>
      </c>
      <c r="C470" s="7">
        <v>114.024</v>
      </c>
      <c r="D470" s="8">
        <v>257.89999999999998</v>
      </c>
      <c r="E470" s="8">
        <v>345.6</v>
      </c>
      <c r="F470" s="8">
        <v>491.3</v>
      </c>
      <c r="G470" s="8">
        <v>32.200000000000003</v>
      </c>
      <c r="H470" s="8">
        <v>0</v>
      </c>
      <c r="I470" s="7">
        <v>0</v>
      </c>
      <c r="J470" s="7">
        <v>0</v>
      </c>
      <c r="K470" s="7">
        <v>1.5349999999999999</v>
      </c>
      <c r="L470" s="8">
        <v>273</v>
      </c>
      <c r="M470" s="8">
        <v>2.2999999999999998</v>
      </c>
      <c r="N470" s="9">
        <v>0</v>
      </c>
      <c r="O470" s="10">
        <v>0</v>
      </c>
      <c r="P470" s="10">
        <v>0</v>
      </c>
      <c r="Q470" s="10">
        <v>0</v>
      </c>
      <c r="R470" s="11">
        <v>0</v>
      </c>
      <c r="S470" s="11">
        <v>0</v>
      </c>
      <c r="T470" s="2">
        <v>0</v>
      </c>
      <c r="U470" s="2">
        <v>0</v>
      </c>
      <c r="V470" s="9">
        <v>0</v>
      </c>
      <c r="W470" s="11">
        <v>0</v>
      </c>
      <c r="X470" s="11">
        <v>0</v>
      </c>
      <c r="Y470" s="2">
        <v>0</v>
      </c>
      <c r="Z470" s="2">
        <v>0</v>
      </c>
      <c r="AA470" s="7">
        <v>0</v>
      </c>
      <c r="AB470" s="11">
        <v>0</v>
      </c>
      <c r="AC470" s="7">
        <v>0</v>
      </c>
      <c r="AD470" s="7">
        <v>0</v>
      </c>
      <c r="AE470" s="2">
        <v>0</v>
      </c>
    </row>
    <row r="471" spans="1:34" ht="15" x14ac:dyDescent="0.2">
      <c r="A471" s="2">
        <v>457</v>
      </c>
      <c r="B471" s="1" t="s">
        <v>526</v>
      </c>
      <c r="C471" s="7">
        <v>148.91</v>
      </c>
      <c r="D471" s="8">
        <v>0</v>
      </c>
      <c r="E471" s="8">
        <v>214</v>
      </c>
      <c r="F471" s="8">
        <v>340.2</v>
      </c>
      <c r="G471" s="8">
        <v>39.200000000000003</v>
      </c>
      <c r="H471" s="8">
        <v>200</v>
      </c>
      <c r="I471" s="7">
        <v>0.28000000000000003</v>
      </c>
      <c r="J471" s="7">
        <v>0</v>
      </c>
      <c r="K471" s="7">
        <v>0</v>
      </c>
      <c r="L471" s="8">
        <v>0</v>
      </c>
      <c r="M471" s="8">
        <v>0.7</v>
      </c>
      <c r="N471" s="9">
        <v>0</v>
      </c>
      <c r="O471" s="10">
        <v>0</v>
      </c>
      <c r="P471" s="10">
        <v>0</v>
      </c>
      <c r="Q471" s="10">
        <v>0</v>
      </c>
      <c r="R471" s="11">
        <v>0</v>
      </c>
      <c r="S471" s="11">
        <v>0</v>
      </c>
      <c r="T471" s="2">
        <v>-155.1</v>
      </c>
      <c r="U471" s="2">
        <v>-148.80000000000001</v>
      </c>
      <c r="V471" s="9">
        <v>0</v>
      </c>
      <c r="W471" s="11">
        <v>0</v>
      </c>
      <c r="X471" s="11">
        <v>0</v>
      </c>
      <c r="Y471" s="2">
        <v>0</v>
      </c>
      <c r="Z471" s="2">
        <v>0</v>
      </c>
      <c r="AA471" s="7">
        <v>0</v>
      </c>
      <c r="AB471" s="11">
        <v>0</v>
      </c>
      <c r="AC471" s="7">
        <v>0</v>
      </c>
      <c r="AD471" s="7">
        <v>0</v>
      </c>
      <c r="AE471" s="2">
        <v>0</v>
      </c>
    </row>
    <row r="472" spans="1:34" ht="15" x14ac:dyDescent="0.2">
      <c r="A472" s="2">
        <v>458</v>
      </c>
      <c r="B472" s="1" t="s">
        <v>527</v>
      </c>
      <c r="C472" s="7">
        <v>59.112000000000002</v>
      </c>
      <c r="D472" s="8">
        <v>156</v>
      </c>
      <c r="E472" s="8">
        <v>276.10000000000002</v>
      </c>
      <c r="F472" s="8">
        <v>433.2</v>
      </c>
      <c r="G472" s="8">
        <v>40.200000000000003</v>
      </c>
      <c r="H472" s="8">
        <v>254</v>
      </c>
      <c r="I472" s="7">
        <v>0.28699999999999998</v>
      </c>
      <c r="J472" s="7">
        <v>0.19500000000000001</v>
      </c>
      <c r="K472" s="7">
        <v>0.63300000000000001</v>
      </c>
      <c r="L472" s="8">
        <v>293</v>
      </c>
      <c r="M472" s="8">
        <v>0.6</v>
      </c>
      <c r="N472" s="9">
        <v>-1.96</v>
      </c>
      <c r="O472" s="10">
        <v>9.486E-2</v>
      </c>
      <c r="P472" s="10">
        <v>-5.2989999999999999E-5</v>
      </c>
      <c r="Q472" s="10">
        <v>1.104E-8</v>
      </c>
      <c r="R472" s="11">
        <v>0</v>
      </c>
      <c r="S472" s="11">
        <v>0</v>
      </c>
      <c r="T472" s="2">
        <v>-5.7</v>
      </c>
      <c r="U472" s="2">
        <v>23.64</v>
      </c>
      <c r="V472" s="9">
        <v>16.049900000000001</v>
      </c>
      <c r="W472" s="11">
        <v>2230.5100000000002</v>
      </c>
      <c r="X472" s="11">
        <v>-39.15</v>
      </c>
      <c r="Y472" s="2">
        <v>305</v>
      </c>
      <c r="Z472" s="2">
        <v>215</v>
      </c>
      <c r="AA472" s="7">
        <v>50.869</v>
      </c>
      <c r="AB472" s="11">
        <v>-4261.51</v>
      </c>
      <c r="AC472" s="7">
        <v>-5.1269999999999998</v>
      </c>
      <c r="AD472" s="7">
        <v>2.59</v>
      </c>
      <c r="AE472" s="2">
        <v>5760</v>
      </c>
    </row>
    <row r="473" spans="1:34" ht="15" x14ac:dyDescent="0.2">
      <c r="A473" s="2">
        <v>459</v>
      </c>
      <c r="B473" s="1" t="s">
        <v>528</v>
      </c>
      <c r="C473" s="7">
        <v>86.134</v>
      </c>
      <c r="D473" s="8">
        <v>182</v>
      </c>
      <c r="E473" s="8">
        <v>376</v>
      </c>
      <c r="F473" s="8">
        <v>554</v>
      </c>
      <c r="G473" s="8">
        <v>35</v>
      </c>
      <c r="H473" s="8">
        <v>333</v>
      </c>
      <c r="I473" s="7">
        <v>0.26</v>
      </c>
      <c r="J473" s="7">
        <v>0.4</v>
      </c>
      <c r="K473" s="7">
        <v>0.81</v>
      </c>
      <c r="L473" s="8">
        <v>293</v>
      </c>
      <c r="M473" s="8">
        <v>2.6</v>
      </c>
      <c r="N473" s="9">
        <v>3.4009999999999998</v>
      </c>
      <c r="O473" s="10">
        <v>0.10340000000000001</v>
      </c>
      <c r="P473" s="10">
        <v>-5.0330000000000001E-5</v>
      </c>
      <c r="Q473" s="10">
        <v>7.5529999999999999E-9</v>
      </c>
      <c r="R473" s="11">
        <v>521.29999999999995</v>
      </c>
      <c r="S473" s="11">
        <v>252.03</v>
      </c>
      <c r="T473" s="2">
        <v>-54.45</v>
      </c>
      <c r="U473" s="2">
        <v>-25.88</v>
      </c>
      <c r="V473" s="9">
        <v>16.162299999999998</v>
      </c>
      <c r="W473" s="11">
        <v>3030.2</v>
      </c>
      <c r="X473" s="11">
        <v>-58.15</v>
      </c>
      <c r="Y473" s="2">
        <v>412</v>
      </c>
      <c r="Z473" s="2">
        <v>277</v>
      </c>
      <c r="AA473" s="7">
        <v>0</v>
      </c>
      <c r="AB473" s="11">
        <v>0</v>
      </c>
      <c r="AC473" s="7">
        <v>0</v>
      </c>
      <c r="AD473" s="7">
        <v>0</v>
      </c>
      <c r="AE473" s="2">
        <v>8040</v>
      </c>
    </row>
    <row r="474" spans="1:34" ht="15" x14ac:dyDescent="0.2">
      <c r="A474" s="2">
        <v>460</v>
      </c>
      <c r="B474" s="1" t="s">
        <v>529</v>
      </c>
      <c r="C474" s="7">
        <v>86.090999999999994</v>
      </c>
      <c r="D474" s="8">
        <v>173</v>
      </c>
      <c r="E474" s="8">
        <v>346</v>
      </c>
      <c r="F474" s="8">
        <v>525</v>
      </c>
      <c r="G474" s="8">
        <v>43</v>
      </c>
      <c r="H474" s="8">
        <v>265</v>
      </c>
      <c r="I474" s="7">
        <v>0.26</v>
      </c>
      <c r="J474" s="7">
        <v>0.34</v>
      </c>
      <c r="K474" s="7">
        <v>0.93200000000000005</v>
      </c>
      <c r="L474" s="8">
        <v>293</v>
      </c>
      <c r="M474" s="8">
        <v>1.7</v>
      </c>
      <c r="N474" s="9">
        <v>3.621</v>
      </c>
      <c r="O474" s="10">
        <v>6.676E-2</v>
      </c>
      <c r="P474" s="10">
        <v>-2.103E-5</v>
      </c>
      <c r="Q474" s="10">
        <v>-3.9650000000000003E-9</v>
      </c>
      <c r="R474" s="11">
        <v>457.89</v>
      </c>
      <c r="S474" s="11">
        <v>235.35</v>
      </c>
      <c r="T474" s="2">
        <v>-75.5</v>
      </c>
      <c r="U474" s="2">
        <v>0</v>
      </c>
      <c r="V474" s="9">
        <v>16.100300000000001</v>
      </c>
      <c r="W474" s="11">
        <v>2744.68</v>
      </c>
      <c r="X474" s="11">
        <v>-56.15</v>
      </c>
      <c r="Y474" s="2">
        <v>379</v>
      </c>
      <c r="Z474" s="2">
        <v>255</v>
      </c>
      <c r="AA474" s="7">
        <v>0</v>
      </c>
      <c r="AB474" s="11">
        <v>0</v>
      </c>
      <c r="AC474" s="7">
        <v>0</v>
      </c>
      <c r="AD474" s="7">
        <v>0</v>
      </c>
      <c r="AE474" s="2">
        <v>0</v>
      </c>
    </row>
    <row r="475" spans="1:34" ht="15" x14ac:dyDescent="0.2">
      <c r="A475" s="2">
        <v>461</v>
      </c>
      <c r="B475" s="1" t="s">
        <v>530</v>
      </c>
      <c r="C475" s="7">
        <v>62.499000000000002</v>
      </c>
      <c r="D475" s="8">
        <v>119.4</v>
      </c>
      <c r="E475" s="8">
        <v>259.8</v>
      </c>
      <c r="F475" s="8">
        <v>429.7</v>
      </c>
      <c r="G475" s="8">
        <v>55.3</v>
      </c>
      <c r="H475" s="8">
        <v>169</v>
      </c>
      <c r="I475" s="7">
        <v>0.26500000000000001</v>
      </c>
      <c r="J475" s="7">
        <v>0.122</v>
      </c>
      <c r="K475" s="7">
        <v>0.96899999999999997</v>
      </c>
      <c r="L475" s="8">
        <v>259</v>
      </c>
      <c r="M475" s="8">
        <v>1.5</v>
      </c>
      <c r="N475" s="9">
        <v>1.421</v>
      </c>
      <c r="O475" s="10">
        <v>4.8230000000000002E-2</v>
      </c>
      <c r="P475" s="10">
        <v>-3.6690000000000003E-5</v>
      </c>
      <c r="Q475" s="10">
        <v>1.14E-8</v>
      </c>
      <c r="R475" s="11">
        <v>276.89999999999998</v>
      </c>
      <c r="S475" s="11">
        <v>167.04</v>
      </c>
      <c r="T475" s="2">
        <v>8.4</v>
      </c>
      <c r="U475" s="2">
        <v>12.31</v>
      </c>
      <c r="V475" s="9">
        <v>14.960100000000001</v>
      </c>
      <c r="W475" s="11">
        <v>1803.84</v>
      </c>
      <c r="X475" s="11">
        <v>-43.15</v>
      </c>
      <c r="Y475" s="2">
        <v>290</v>
      </c>
      <c r="Z475" s="2">
        <v>185</v>
      </c>
      <c r="AA475" s="7">
        <v>48.671999999999997</v>
      </c>
      <c r="AB475" s="11">
        <v>-3955.89</v>
      </c>
      <c r="AC475" s="7">
        <v>-4.8230000000000004</v>
      </c>
      <c r="AD475" s="7">
        <v>1.85</v>
      </c>
      <c r="AE475" s="2">
        <v>5321</v>
      </c>
    </row>
    <row r="476" spans="1:34" ht="15" x14ac:dyDescent="0.2">
      <c r="A476" s="2">
        <v>462</v>
      </c>
      <c r="B476" s="1" t="s">
        <v>531</v>
      </c>
      <c r="C476" s="7">
        <v>72.106999999999999</v>
      </c>
      <c r="D476" s="8">
        <v>157.9</v>
      </c>
      <c r="E476" s="8">
        <v>308.8</v>
      </c>
      <c r="F476" s="8">
        <v>475</v>
      </c>
      <c r="G476" s="8">
        <v>40.200000000000003</v>
      </c>
      <c r="H476" s="8">
        <v>260</v>
      </c>
      <c r="I476" s="7">
        <v>0.27</v>
      </c>
      <c r="J476" s="7">
        <v>0</v>
      </c>
      <c r="K476" s="7">
        <v>0.79300000000000004</v>
      </c>
      <c r="L476" s="8">
        <v>293</v>
      </c>
      <c r="M476" s="8">
        <v>1.3</v>
      </c>
      <c r="N476" s="9">
        <v>4.1269999999999998</v>
      </c>
      <c r="O476" s="10">
        <v>7.7289999999999998E-2</v>
      </c>
      <c r="P476" s="10">
        <v>-3.5139999999999999E-5</v>
      </c>
      <c r="Q476" s="10">
        <v>5.1339999999999998E-9</v>
      </c>
      <c r="R476" s="11">
        <v>349.95</v>
      </c>
      <c r="S476" s="11">
        <v>189.02</v>
      </c>
      <c r="T476" s="2">
        <v>-33.5</v>
      </c>
      <c r="U476" s="2">
        <v>0</v>
      </c>
      <c r="V476" s="9">
        <v>15.8911</v>
      </c>
      <c r="W476" s="11">
        <v>2449.2600000000002</v>
      </c>
      <c r="X476" s="11">
        <v>-44.15</v>
      </c>
      <c r="Y476" s="2">
        <v>340</v>
      </c>
      <c r="Z476" s="2">
        <v>225</v>
      </c>
      <c r="AA476" s="7">
        <v>0</v>
      </c>
      <c r="AB476" s="11">
        <v>0</v>
      </c>
      <c r="AC476" s="7">
        <v>0</v>
      </c>
      <c r="AD476" s="7">
        <v>0</v>
      </c>
      <c r="AE476" s="2">
        <v>6330</v>
      </c>
    </row>
    <row r="477" spans="1:34" ht="15" x14ac:dyDescent="0.2">
      <c r="A477" s="2">
        <v>463</v>
      </c>
      <c r="B477" s="1" t="s">
        <v>532</v>
      </c>
      <c r="C477" s="7">
        <v>46.043999999999997</v>
      </c>
      <c r="D477" s="8">
        <v>130</v>
      </c>
      <c r="E477" s="8">
        <v>235.5</v>
      </c>
      <c r="F477" s="8">
        <v>327.8</v>
      </c>
      <c r="G477" s="8">
        <v>51.7</v>
      </c>
      <c r="H477" s="8">
        <v>144</v>
      </c>
      <c r="I477" s="7">
        <v>0.27700000000000002</v>
      </c>
      <c r="J477" s="7">
        <v>0</v>
      </c>
      <c r="K477" s="7">
        <v>0</v>
      </c>
      <c r="L477" s="8">
        <v>0</v>
      </c>
      <c r="M477" s="8">
        <v>1.4</v>
      </c>
      <c r="N477" s="9">
        <v>0</v>
      </c>
      <c r="O477" s="10">
        <v>0</v>
      </c>
      <c r="P477" s="10">
        <v>0</v>
      </c>
      <c r="Q477" s="10">
        <v>0</v>
      </c>
      <c r="R477" s="11">
        <v>0</v>
      </c>
      <c r="S477" s="11">
        <v>0</v>
      </c>
      <c r="T477" s="2">
        <v>0</v>
      </c>
      <c r="U477" s="2">
        <v>0</v>
      </c>
      <c r="V477" s="9">
        <v>0</v>
      </c>
      <c r="W477" s="11">
        <v>0</v>
      </c>
      <c r="X477" s="11">
        <v>0</v>
      </c>
      <c r="Y477" s="2">
        <v>0</v>
      </c>
      <c r="Z477" s="2">
        <v>0</v>
      </c>
      <c r="AA477" s="7">
        <v>0</v>
      </c>
      <c r="AB477" s="11">
        <v>0</v>
      </c>
      <c r="AC477" s="7">
        <v>0</v>
      </c>
      <c r="AD477" s="7">
        <v>0</v>
      </c>
      <c r="AE477" s="2">
        <v>0</v>
      </c>
    </row>
    <row r="478" spans="1:34" ht="15" x14ac:dyDescent="0.2">
      <c r="A478" s="2">
        <v>464</v>
      </c>
      <c r="B478" s="1" t="s">
        <v>533</v>
      </c>
      <c r="C478" s="7">
        <v>72.063999999999993</v>
      </c>
      <c r="D478" s="8">
        <v>215.5</v>
      </c>
      <c r="E478" s="8">
        <v>319.60000000000002</v>
      </c>
      <c r="F478" s="8">
        <v>475</v>
      </c>
      <c r="G478" s="8">
        <v>57</v>
      </c>
      <c r="H478" s="8">
        <v>210</v>
      </c>
      <c r="I478" s="7">
        <v>0.31</v>
      </c>
      <c r="J478" s="7">
        <v>0.55000000000000004</v>
      </c>
      <c r="K478" s="7">
        <v>0.96299999999999997</v>
      </c>
      <c r="L478" s="8">
        <v>293</v>
      </c>
      <c r="M478" s="8">
        <v>0</v>
      </c>
      <c r="N478" s="9">
        <v>6.6429999999999998</v>
      </c>
      <c r="O478" s="10">
        <v>4.3920000000000001E-2</v>
      </c>
      <c r="P478" s="10">
        <v>-8.5019999999999992E-6</v>
      </c>
      <c r="Q478" s="10">
        <v>-5.5770000000000002E-8</v>
      </c>
      <c r="R478" s="11">
        <v>428.4</v>
      </c>
      <c r="S478" s="11">
        <v>224.83</v>
      </c>
      <c r="T478" s="2">
        <v>0</v>
      </c>
      <c r="U478" s="2">
        <v>0</v>
      </c>
      <c r="V478" s="9">
        <v>16.653099999999998</v>
      </c>
      <c r="W478" s="11">
        <v>2569.6799999999998</v>
      </c>
      <c r="X478" s="11">
        <v>-63.15</v>
      </c>
      <c r="Y478" s="2">
        <v>350</v>
      </c>
      <c r="Z478" s="2">
        <v>240</v>
      </c>
      <c r="AA478" s="7">
        <v>0</v>
      </c>
      <c r="AB478" s="11">
        <v>0</v>
      </c>
      <c r="AC478" s="7">
        <v>0</v>
      </c>
      <c r="AD478" s="7">
        <v>0</v>
      </c>
      <c r="AE478" s="2">
        <v>7680</v>
      </c>
    </row>
    <row r="479" spans="1:34" ht="15" x14ac:dyDescent="0.2">
      <c r="A479" s="2">
        <v>465</v>
      </c>
      <c r="B479" s="1" t="s">
        <v>534</v>
      </c>
      <c r="C479" s="7">
        <v>58.08</v>
      </c>
      <c r="D479" s="8">
        <v>151.5</v>
      </c>
      <c r="E479" s="8">
        <v>278</v>
      </c>
      <c r="F479" s="8">
        <v>436</v>
      </c>
      <c r="G479" s="8">
        <v>47</v>
      </c>
      <c r="H479" s="8">
        <v>205</v>
      </c>
      <c r="I479" s="7">
        <v>0.27</v>
      </c>
      <c r="J479" s="7">
        <v>0.34</v>
      </c>
      <c r="K479" s="7">
        <v>0.75</v>
      </c>
      <c r="L479" s="8">
        <v>293</v>
      </c>
      <c r="M479" s="8">
        <v>0</v>
      </c>
      <c r="N479" s="9">
        <v>3.7330000000000001</v>
      </c>
      <c r="O479" s="10">
        <v>5.5919999999999997E-2</v>
      </c>
      <c r="P479" s="10">
        <v>-2.3159999999999998E-5</v>
      </c>
      <c r="Q479" s="10">
        <v>2.5369999999999998E-9</v>
      </c>
      <c r="R479" s="11">
        <v>318.41000000000003</v>
      </c>
      <c r="S479" s="11">
        <v>180.98</v>
      </c>
      <c r="T479" s="2">
        <v>0</v>
      </c>
      <c r="U479" s="2">
        <v>0</v>
      </c>
      <c r="V479" s="9">
        <v>14.4602</v>
      </c>
      <c r="W479" s="11">
        <v>1950.22</v>
      </c>
      <c r="X479" s="11">
        <v>-25.15</v>
      </c>
      <c r="Y479" s="2">
        <v>315</v>
      </c>
      <c r="Z479" s="2">
        <v>190</v>
      </c>
      <c r="AA479" s="7">
        <v>0</v>
      </c>
      <c r="AB479" s="11">
        <v>0</v>
      </c>
      <c r="AC479" s="7">
        <v>0</v>
      </c>
      <c r="AD479" s="7">
        <v>0</v>
      </c>
      <c r="AE479" s="2">
        <v>4550</v>
      </c>
    </row>
    <row r="480" spans="1:34" ht="15" x14ac:dyDescent="0.2">
      <c r="A480" s="2">
        <v>466</v>
      </c>
      <c r="B480" s="1" t="s">
        <v>535</v>
      </c>
      <c r="C480" s="7">
        <v>52.076000000000001</v>
      </c>
      <c r="D480" s="8">
        <v>227.6</v>
      </c>
      <c r="E480" s="8">
        <v>278.10000000000002</v>
      </c>
      <c r="F480" s="8">
        <v>455</v>
      </c>
      <c r="G480" s="8">
        <v>49</v>
      </c>
      <c r="H480" s="8">
        <v>202</v>
      </c>
      <c r="I480" s="7">
        <v>0.26</v>
      </c>
      <c r="J480" s="7">
        <v>9.1999999999999998E-2</v>
      </c>
      <c r="K480" s="7">
        <v>0.71</v>
      </c>
      <c r="L480" s="8">
        <v>273</v>
      </c>
      <c r="M480" s="8">
        <v>0</v>
      </c>
      <c r="N480" s="9">
        <v>1.6140000000000001</v>
      </c>
      <c r="O480" s="10">
        <v>6.7849999999999994E-2</v>
      </c>
      <c r="P480" s="10">
        <v>-5.41E-5</v>
      </c>
      <c r="Q480" s="10">
        <v>1.782E-8</v>
      </c>
      <c r="R480" s="11">
        <v>0</v>
      </c>
      <c r="S480" s="11">
        <v>0</v>
      </c>
      <c r="T480" s="2">
        <v>72.8</v>
      </c>
      <c r="U480" s="2">
        <v>73.13</v>
      </c>
      <c r="V480" s="9">
        <v>16.010000000000002</v>
      </c>
      <c r="W480" s="11">
        <v>2203.5700000000002</v>
      </c>
      <c r="X480" s="11">
        <v>-43.15</v>
      </c>
      <c r="Y480" s="2">
        <v>305</v>
      </c>
      <c r="Z480" s="2">
        <v>200</v>
      </c>
      <c r="AA480" s="7">
        <v>0</v>
      </c>
      <c r="AB480" s="11">
        <v>0</v>
      </c>
      <c r="AC480" s="7">
        <v>0</v>
      </c>
      <c r="AD480" s="7">
        <v>0</v>
      </c>
      <c r="AE480" s="2">
        <v>5850</v>
      </c>
    </row>
    <row r="481" spans="1:31" ht="15" x14ac:dyDescent="0.2">
      <c r="A481" s="2">
        <v>467</v>
      </c>
      <c r="B481" s="1" t="s">
        <v>536</v>
      </c>
      <c r="C481" s="7">
        <v>18.015000000000001</v>
      </c>
      <c r="D481" s="8">
        <v>273.2</v>
      </c>
      <c r="E481" s="8">
        <v>373.2</v>
      </c>
      <c r="F481" s="8">
        <v>647.29999999999995</v>
      </c>
      <c r="G481" s="8">
        <v>217.6</v>
      </c>
      <c r="H481" s="8">
        <v>56</v>
      </c>
      <c r="I481" s="7">
        <v>0.22900000000000001</v>
      </c>
      <c r="J481" s="7">
        <v>0.34399999999999997</v>
      </c>
      <c r="K481" s="7">
        <v>0.998</v>
      </c>
      <c r="L481" s="8">
        <v>293</v>
      </c>
      <c r="M481" s="8">
        <v>1.8</v>
      </c>
      <c r="N481" s="9">
        <v>7.7009999999999996</v>
      </c>
      <c r="O481" s="10">
        <v>4.595E-4</v>
      </c>
      <c r="P481" s="10">
        <v>2.5210000000000001E-6</v>
      </c>
      <c r="Q481" s="10">
        <v>-8.5900000000000003E-10</v>
      </c>
      <c r="R481" s="11">
        <v>658.25</v>
      </c>
      <c r="S481" s="11">
        <v>283.16000000000003</v>
      </c>
      <c r="T481" s="2">
        <v>-57.8</v>
      </c>
      <c r="U481" s="2">
        <v>-54.64</v>
      </c>
      <c r="V481" s="9">
        <v>18.303599999999999</v>
      </c>
      <c r="W481" s="11">
        <v>3816.44</v>
      </c>
      <c r="X481" s="11">
        <v>-46.13</v>
      </c>
      <c r="Y481" s="2">
        <v>441</v>
      </c>
      <c r="Z481" s="2">
        <v>284</v>
      </c>
      <c r="AA481" s="7">
        <v>55.335999999999999</v>
      </c>
      <c r="AB481" s="11">
        <v>-6869.5</v>
      </c>
      <c r="AC481" s="7">
        <v>-5.1150000000000002</v>
      </c>
      <c r="AD481" s="7">
        <v>1.05</v>
      </c>
      <c r="AE481" s="2">
        <v>9717</v>
      </c>
    </row>
    <row r="482" spans="1:31" ht="15" x14ac:dyDescent="0.2">
      <c r="A482" s="2">
        <v>468</v>
      </c>
      <c r="B482" s="1" t="s">
        <v>537</v>
      </c>
      <c r="C482" s="7">
        <v>131.30000000000001</v>
      </c>
      <c r="D482" s="8">
        <v>161.30000000000001</v>
      </c>
      <c r="E482" s="8">
        <v>165</v>
      </c>
      <c r="F482" s="8">
        <v>289.7</v>
      </c>
      <c r="G482" s="8">
        <v>57.6</v>
      </c>
      <c r="H482" s="8">
        <v>118</v>
      </c>
      <c r="I482" s="7">
        <v>0.28599999999999998</v>
      </c>
      <c r="J482" s="7">
        <v>2E-3</v>
      </c>
      <c r="K482" s="7">
        <v>3.06</v>
      </c>
      <c r="L482" s="8">
        <v>165</v>
      </c>
      <c r="M482" s="8">
        <v>0</v>
      </c>
      <c r="N482" s="9">
        <v>0</v>
      </c>
      <c r="O482" s="10">
        <v>0</v>
      </c>
      <c r="P482" s="10">
        <v>0</v>
      </c>
      <c r="Q482" s="10">
        <v>0</v>
      </c>
      <c r="R482" s="11">
        <v>0</v>
      </c>
      <c r="S482" s="11">
        <v>0</v>
      </c>
      <c r="T482" s="2">
        <v>0</v>
      </c>
      <c r="U482" s="2">
        <v>0</v>
      </c>
      <c r="V482" s="9">
        <v>15.2958</v>
      </c>
      <c r="W482" s="11">
        <v>1303.92</v>
      </c>
      <c r="X482" s="11">
        <v>-14.5</v>
      </c>
      <c r="Y482" s="2">
        <v>178</v>
      </c>
      <c r="Z482" s="2">
        <v>158</v>
      </c>
      <c r="AA482" s="7">
        <v>31.428999999999998</v>
      </c>
      <c r="AB482" s="11">
        <v>-1951.76</v>
      </c>
      <c r="AC482" s="7">
        <v>-2.544</v>
      </c>
      <c r="AD482" s="7">
        <v>0.80400000000000005</v>
      </c>
      <c r="AE482" s="2">
        <v>3108</v>
      </c>
    </row>
    <row r="483" spans="1:31" x14ac:dyDescent="0.2">
      <c r="A483" s="2">
        <v>469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Shortcut Distillation</vt:lpstr>
      <vt:lpstr>Dbk</vt:lpstr>
      <vt:lpstr>'Shortcut Distillation'!Print_Area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Aarav</dc:creator>
  <cp:lastModifiedBy>Aarav</cp:lastModifiedBy>
  <cp:lastPrinted>2017-05-20T18:28:59Z</cp:lastPrinted>
  <dcterms:created xsi:type="dcterms:W3CDTF">2017-05-15T16:52:59Z</dcterms:created>
  <dcterms:modified xsi:type="dcterms:W3CDTF">2017-06-11T13:16:36Z</dcterms:modified>
</cp:coreProperties>
</file>